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drawings/drawing6.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drawings/drawing7.xml" ContentType="application/vnd.openxmlformats-officedocument.drawing+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drawings/drawing8.xml" ContentType="application/vnd.openxmlformats-officedocument.drawing+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drawings/drawing9.xml" ContentType="application/vnd.openxmlformats-officedocument.drawing+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drawings/drawing10.xml" ContentType="application/vnd.openxmlformats-officedocument.drawing+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drawings/drawing11.xml" ContentType="application/vnd.openxmlformats-officedocument.drawing+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drawings/drawing12.xml" ContentType="application/vnd.openxmlformats-officedocument.drawing+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drawings/drawing13.xml" ContentType="application/vnd.openxmlformats-officedocument.drawing+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drawings/drawing14.xml" ContentType="application/vnd.openxmlformats-officedocument.drawing+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drawings/drawing15.xml" ContentType="application/vnd.openxmlformats-officedocument.drawing+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drawings/drawing16.xml" ContentType="application/vnd.openxmlformats-officedocument.drawing+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drawings/drawing17.xml" ContentType="application/vnd.openxmlformats-officedocument.drawing+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drawings/drawing18.xml" ContentType="application/vnd.openxmlformats-officedocument.drawing+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drawings/drawing19.xml" ContentType="application/vnd.openxmlformats-officedocument.drawing+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drawings/drawing20.xml" ContentType="application/vnd.openxmlformats-officedocument.drawing+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drawings/drawing21.xml" ContentType="application/vnd.openxmlformats-officedocument.drawing+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drawings/drawing22.xml" ContentType="application/vnd.openxmlformats-officedocument.drawing+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drawings/drawing23.xml" ContentType="application/vnd.openxmlformats-officedocument.drawing+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drawings/drawing24.xml" ContentType="application/vnd.openxmlformats-officedocument.drawing+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drawings/drawing25.xml" ContentType="application/vnd.openxmlformats-officedocument.drawing+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drawings/drawing26.xml" ContentType="application/vnd.openxmlformats-officedocument.drawing+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drawings/drawing27.xml" ContentType="application/vnd.openxmlformats-officedocument.drawing+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drawings/drawing28.xml" ContentType="application/vnd.openxmlformats-officedocument.drawing+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drawings/drawing29.xml" ContentType="application/vnd.openxmlformats-officedocument.drawing+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drawings/drawing30.xml" ContentType="application/vnd.openxmlformats-officedocument.drawing+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drawings/drawing31.xml" ContentType="application/vnd.openxmlformats-officedocument.drawing+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drawings/drawing3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3.xml" ContentType="application/vnd.openxmlformats-officedocument.drawingml.chartshapes+xml"/>
  <Override PartName="/xl/drawings/drawing34.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autoCompressPictures="0" defaultThemeVersion="124226"/>
  <xr:revisionPtr revIDLastSave="0" documentId="13_ncr:1_{544B44E3-60D5-43B0-9E8C-B634646FE20A}" xr6:coauthVersionLast="47" xr6:coauthVersionMax="47" xr10:uidLastSave="{00000000-0000-0000-0000-000000000000}"/>
  <bookViews>
    <workbookView showSheetTabs="0" xWindow="-110" yWindow="-110" windowWidth="38620" windowHeight="21220" tabRatio="936" firstSheet="1" activeTab="2" xr2:uid="{00000000-000D-0000-FFFF-FFFF00000000}"/>
  </bookViews>
  <sheets>
    <sheet name="_Output" sheetId="10" r:id="rId1"/>
    <sheet name="Index" sheetId="49" r:id="rId2"/>
    <sheet name="Introduction - INT" sheetId="52" r:id="rId3"/>
    <sheet name="Introduction - USG" sheetId="53" r:id="rId4"/>
    <sheet name="General - PRO" sheetId="50" r:id="rId5"/>
    <sheet name="General - SCP" sheetId="51" r:id="rId6"/>
    <sheet name="Business - BSD" sheetId="59" r:id="rId7"/>
    <sheet name="Business - CST" sheetId="41" r:id="rId8"/>
    <sheet name="Business - CHT" sheetId="42" r:id="rId9"/>
    <sheet name="Business - GOV" sheetId="43" r:id="rId10"/>
    <sheet name="Business - PRV" sheetId="44" r:id="rId11"/>
    <sheet name="People - EMP" sheetId="36" r:id="rId12"/>
    <sheet name="People - R&amp;H" sheetId="37" r:id="rId13"/>
    <sheet name="People - PEM" sheetId="38" r:id="rId14"/>
    <sheet name="People - KNM" sheetId="39" r:id="rId15"/>
    <sheet name="People - T&amp;E" sheetId="40" r:id="rId16"/>
    <sheet name="Process - MGT" sheetId="16" r:id="rId17"/>
    <sheet name="Process - O&amp;F" sheetId="45" r:id="rId18"/>
    <sheet name="Process - RPT" sheetId="46" r:id="rId19"/>
    <sheet name="Process - UCM" sheetId="47" r:id="rId20"/>
    <sheet name="Process - DTE" sheetId="76" r:id="rId21"/>
    <sheet name="Technology - SIM" sheetId="60" r:id="rId22"/>
    <sheet name="Technology - IDS" sheetId="61" r:id="rId23"/>
    <sheet name="Technology - SEA" sheetId="62" r:id="rId24"/>
    <sheet name="Technology - A&amp;O" sheetId="63" r:id="rId25"/>
    <sheet name="Services - SCM" sheetId="34" r:id="rId26"/>
    <sheet name="Services - SIM" sheetId="30" r:id="rId27"/>
    <sheet name="Services - A&amp;F" sheetId="65" r:id="rId28"/>
    <sheet name="Services - THR" sheetId="64" r:id="rId29"/>
    <sheet name="Services - HNT" sheetId="69" r:id="rId30"/>
    <sheet name="Services - VUL" sheetId="70" r:id="rId31"/>
    <sheet name="Services - LOG" sheetId="71" r:id="rId32"/>
    <sheet name="Results - OVR" sheetId="72" r:id="rId33"/>
    <sheet name="Results - CSF 1.1" sheetId="75" r:id="rId34"/>
    <sheet name="Next Steps" sheetId="74" r:id="rId35"/>
    <sheet name="_NIST-CSF_Alignment" sheetId="33" r:id="rId36"/>
    <sheet name="_Guidance" sheetId="32" r:id="rId37"/>
    <sheet name="_Input" sheetId="9" r:id="rId38"/>
    <sheet name="_Score matrix" sheetId="14" r:id="rId39"/>
    <sheet name="_SUM_Completeness" sheetId="12" r:id="rId40"/>
  </sheets>
  <calcPr calcId="191029"/>
  <extLst>
    <ext xmlns:x14="http://schemas.microsoft.com/office/spreadsheetml/2009/9/main" uri="{79F54976-1DA5-4618-B147-4CDE4B953A38}">
      <x14:workbookPr discardImageEditData="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2" i="43" l="1"/>
  <c r="N42" i="46"/>
  <c r="N43" i="46"/>
  <c r="N41" i="46"/>
  <c r="N40" i="46"/>
  <c r="N38" i="46"/>
  <c r="P33" i="71"/>
  <c r="P33" i="70"/>
  <c r="P34" i="69"/>
  <c r="P33" i="64"/>
  <c r="P33" i="65"/>
  <c r="P32" i="65"/>
  <c r="B1070" i="10"/>
  <c r="B936" i="10"/>
  <c r="B1069" i="10"/>
  <c r="B872" i="10"/>
  <c r="B1068" i="10"/>
  <c r="B818" i="10"/>
  <c r="B1067" i="10"/>
  <c r="B743" i="10"/>
  <c r="B1066" i="10"/>
  <c r="B696" i="10"/>
  <c r="H1066" i="10"/>
  <c r="I1066" i="10"/>
  <c r="J1066" i="10"/>
  <c r="H1067" i="10"/>
  <c r="I1067" i="10"/>
  <c r="J1067" i="10"/>
  <c r="H1068" i="10"/>
  <c r="I1068" i="10"/>
  <c r="J1068" i="10"/>
  <c r="H1069" i="10"/>
  <c r="I1069" i="10"/>
  <c r="I914" i="10" s="1"/>
  <c r="J1069" i="10"/>
  <c r="H1070" i="10"/>
  <c r="I1070" i="10"/>
  <c r="J1070" i="10"/>
  <c r="P37" i="30"/>
  <c r="P36" i="30"/>
  <c r="A84" i="10"/>
  <c r="A85" i="10"/>
  <c r="A107" i="10"/>
  <c r="A108" i="10"/>
  <c r="A123" i="10"/>
  <c r="A128" i="10"/>
  <c r="A129" i="10"/>
  <c r="A140" i="10"/>
  <c r="A304" i="10"/>
  <c r="A305" i="10"/>
  <c r="A141" i="10"/>
  <c r="A279" i="10"/>
  <c r="A280" i="10"/>
  <c r="A282" i="10"/>
  <c r="A283" i="10"/>
  <c r="A285" i="10"/>
  <c r="A286" i="10"/>
  <c r="A288" i="10"/>
  <c r="A289" i="10"/>
  <c r="A290" i="10"/>
  <c r="A292" i="10"/>
  <c r="A293" i="10"/>
  <c r="A295" i="10"/>
  <c r="A296" i="10"/>
  <c r="A298" i="10"/>
  <c r="A299" i="10"/>
  <c r="A301" i="10"/>
  <c r="A302" i="10"/>
  <c r="A307" i="10"/>
  <c r="A308" i="10"/>
  <c r="A310" i="10"/>
  <c r="A311" i="10"/>
  <c r="A313" i="10"/>
  <c r="A314" i="10"/>
  <c r="A340" i="10"/>
  <c r="A342" i="10"/>
  <c r="A396" i="10"/>
  <c r="A398" i="10"/>
  <c r="A443" i="10"/>
  <c r="A445" i="10"/>
  <c r="A497" i="10"/>
  <c r="A499" i="10"/>
  <c r="A707" i="10"/>
  <c r="A708" i="10"/>
  <c r="A709" i="10"/>
  <c r="A634" i="10"/>
  <c r="A651" i="10"/>
  <c r="A653" i="10"/>
  <c r="A664" i="10"/>
  <c r="A666" i="10"/>
  <c r="A668" i="10"/>
  <c r="A974" i="10"/>
  <c r="A673" i="10"/>
  <c r="A887" i="10"/>
  <c r="A889" i="10"/>
  <c r="A891" i="10"/>
  <c r="A899" i="10"/>
  <c r="A900" i="10"/>
  <c r="A902" i="10"/>
  <c r="A905" i="10"/>
  <c r="A963" i="10"/>
  <c r="A528" i="10"/>
  <c r="A529" i="10"/>
  <c r="A530" i="10"/>
  <c r="A531" i="10"/>
  <c r="A532" i="10"/>
  <c r="A533" i="10"/>
  <c r="A534" i="10"/>
  <c r="A535" i="10"/>
  <c r="A555" i="10"/>
  <c r="A559" i="10"/>
  <c r="A560" i="10"/>
  <c r="A561" i="10"/>
  <c r="A562" i="10"/>
  <c r="A563" i="10"/>
  <c r="A564" i="10"/>
  <c r="A565" i="10"/>
  <c r="A566" i="10"/>
  <c r="A575" i="10"/>
  <c r="A621" i="10"/>
  <c r="A622" i="10"/>
  <c r="A623" i="10"/>
  <c r="A628" i="10"/>
  <c r="A629" i="10"/>
  <c r="A681" i="10"/>
  <c r="A682" i="10"/>
  <c r="A683" i="10"/>
  <c r="A703" i="10"/>
  <c r="A763" i="10"/>
  <c r="A825" i="10"/>
  <c r="A859" i="10"/>
  <c r="A879" i="10"/>
  <c r="A881" i="10"/>
  <c r="E27" i="10"/>
  <c r="E79" i="10"/>
  <c r="E84" i="10"/>
  <c r="E85" i="10"/>
  <c r="E90" i="10"/>
  <c r="E103" i="10"/>
  <c r="E107" i="10"/>
  <c r="E108" i="10"/>
  <c r="E123" i="10"/>
  <c r="E128" i="10"/>
  <c r="E129" i="10"/>
  <c r="E140" i="10"/>
  <c r="E141" i="10"/>
  <c r="E144" i="10"/>
  <c r="E157" i="10"/>
  <c r="E176" i="10"/>
  <c r="E197" i="10"/>
  <c r="E216" i="10"/>
  <c r="E247" i="10"/>
  <c r="E275" i="10"/>
  <c r="E279" i="10"/>
  <c r="E280" i="10"/>
  <c r="E282" i="10"/>
  <c r="E283" i="10"/>
  <c r="E285" i="10"/>
  <c r="E286" i="10"/>
  <c r="E288" i="10"/>
  <c r="E289" i="10"/>
  <c r="E290" i="10"/>
  <c r="E292" i="10"/>
  <c r="E293" i="10"/>
  <c r="E295" i="10"/>
  <c r="E296" i="10"/>
  <c r="E298" i="10"/>
  <c r="E299" i="10" s="1"/>
  <c r="E301" i="10"/>
  <c r="E302" i="10" s="1"/>
  <c r="E307" i="10"/>
  <c r="E308" i="10"/>
  <c r="E310" i="10"/>
  <c r="E311" i="10"/>
  <c r="E313" i="10"/>
  <c r="E314" i="10"/>
  <c r="E315" i="10"/>
  <c r="E340" i="10"/>
  <c r="E342" i="10"/>
  <c r="E344" i="10"/>
  <c r="E345" i="10"/>
  <c r="E346" i="10"/>
  <c r="E347" i="10"/>
  <c r="E348" i="10"/>
  <c r="E349" i="10"/>
  <c r="E350" i="10"/>
  <c r="E351" i="10"/>
  <c r="E352" i="10"/>
  <c r="E353" i="10"/>
  <c r="E354" i="10"/>
  <c r="E355" i="10"/>
  <c r="E356" i="10"/>
  <c r="E357" i="10"/>
  <c r="E358" i="10"/>
  <c r="E359" i="10"/>
  <c r="E360" i="10"/>
  <c r="E361" i="10"/>
  <c r="E362" i="10"/>
  <c r="E363" i="10"/>
  <c r="E364" i="10"/>
  <c r="E365" i="10"/>
  <c r="E368" i="10"/>
  <c r="E369" i="10"/>
  <c r="E370" i="10"/>
  <c r="B321" i="10"/>
  <c r="B322" i="10"/>
  <c r="B324" i="10"/>
  <c r="B325" i="10"/>
  <c r="B327" i="10"/>
  <c r="B328" i="10"/>
  <c r="B329" i="10"/>
  <c r="B330" i="10"/>
  <c r="E396" i="10"/>
  <c r="E398" i="10"/>
  <c r="E400" i="10"/>
  <c r="E401" i="10"/>
  <c r="E402" i="10"/>
  <c r="E403" i="10"/>
  <c r="E404" i="10"/>
  <c r="E405" i="10"/>
  <c r="E406" i="10"/>
  <c r="E407" i="10"/>
  <c r="E408" i="10"/>
  <c r="E409" i="10"/>
  <c r="E410" i="10"/>
  <c r="E411" i="10"/>
  <c r="E412" i="10"/>
  <c r="E415" i="10"/>
  <c r="E416" i="10"/>
  <c r="E417" i="10"/>
  <c r="B377" i="10"/>
  <c r="B378" i="10"/>
  <c r="B380" i="10"/>
  <c r="B381" i="10"/>
  <c r="B383" i="10"/>
  <c r="B384" i="10"/>
  <c r="B385" i="10"/>
  <c r="B386" i="10"/>
  <c r="E443" i="10"/>
  <c r="E445" i="10"/>
  <c r="E447" i="10"/>
  <c r="E448" i="10"/>
  <c r="E449" i="10"/>
  <c r="E450" i="10"/>
  <c r="E451" i="10"/>
  <c r="E452" i="10"/>
  <c r="E453" i="10"/>
  <c r="E454" i="10"/>
  <c r="E455" i="10"/>
  <c r="E456" i="10"/>
  <c r="E457" i="10"/>
  <c r="E458" i="10"/>
  <c r="E459" i="10"/>
  <c r="E460" i="10"/>
  <c r="E461" i="10"/>
  <c r="E462" i="10"/>
  <c r="E463" i="10"/>
  <c r="E464" i="10"/>
  <c r="E465" i="10"/>
  <c r="E466" i="10"/>
  <c r="E467" i="10"/>
  <c r="E468" i="10"/>
  <c r="E471" i="10"/>
  <c r="B424" i="10"/>
  <c r="B425" i="10"/>
  <c r="B427" i="10"/>
  <c r="B428" i="10"/>
  <c r="B429" i="10"/>
  <c r="B430" i="10"/>
  <c r="B431" i="10"/>
  <c r="B432" i="10"/>
  <c r="E497" i="10"/>
  <c r="E499" i="10"/>
  <c r="E501" i="10"/>
  <c r="E502" i="10"/>
  <c r="E503" i="10"/>
  <c r="E504" i="10"/>
  <c r="E505" i="10"/>
  <c r="E506" i="10"/>
  <c r="E507" i="10"/>
  <c r="E508" i="10"/>
  <c r="E509" i="10"/>
  <c r="E510" i="10"/>
  <c r="E511" i="10"/>
  <c r="E512" i="10"/>
  <c r="E513" i="10"/>
  <c r="E514" i="10"/>
  <c r="E515" i="10"/>
  <c r="E516" i="10"/>
  <c r="E519" i="10"/>
  <c r="E520" i="10"/>
  <c r="B478" i="10"/>
  <c r="B479" i="10"/>
  <c r="B481" i="10"/>
  <c r="B482" i="10"/>
  <c r="B484" i="10"/>
  <c r="B485" i="10"/>
  <c r="B486" i="10"/>
  <c r="B487" i="10"/>
  <c r="E528" i="10"/>
  <c r="E529" i="10"/>
  <c r="E530" i="10"/>
  <c r="E531" i="10"/>
  <c r="E532" i="10"/>
  <c r="E533" i="10"/>
  <c r="E534" i="10"/>
  <c r="E535" i="10"/>
  <c r="E555" i="10"/>
  <c r="E559" i="10"/>
  <c r="E560" i="10"/>
  <c r="E561" i="10"/>
  <c r="E562" i="10"/>
  <c r="E563" i="10"/>
  <c r="E564" i="10"/>
  <c r="E565" i="10"/>
  <c r="E566"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B527" i="10"/>
  <c r="B548" i="10"/>
  <c r="B549" i="10"/>
  <c r="B550" i="10"/>
  <c r="B551" i="10"/>
  <c r="B552" i="10"/>
  <c r="B553" i="10"/>
  <c r="B554" i="10"/>
  <c r="E621" i="10"/>
  <c r="E622" i="10"/>
  <c r="E623" i="10"/>
  <c r="E628" i="10"/>
  <c r="E629" i="10"/>
  <c r="E634"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B604" i="10"/>
  <c r="B605" i="10"/>
  <c r="B618" i="10"/>
  <c r="B619" i="10"/>
  <c r="B620" i="10"/>
  <c r="B624" i="10"/>
  <c r="B625" i="10"/>
  <c r="B626" i="10"/>
  <c r="E681" i="10"/>
  <c r="E682" i="10"/>
  <c r="E683" i="10"/>
  <c r="E703" i="10"/>
  <c r="E707" i="10"/>
  <c r="E708" i="10"/>
  <c r="E709"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B680" i="10"/>
  <c r="B697" i="10"/>
  <c r="B698" i="10"/>
  <c r="B699" i="10"/>
  <c r="B700" i="10"/>
  <c r="B701" i="10"/>
  <c r="B702" i="10"/>
  <c r="B704" i="10"/>
  <c r="E763"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B756" i="10"/>
  <c r="B757" i="10"/>
  <c r="B758" i="10"/>
  <c r="B759" i="10"/>
  <c r="B760" i="10"/>
  <c r="B761" i="10"/>
  <c r="B762" i="10"/>
  <c r="B764" i="10"/>
  <c r="E825" i="10"/>
  <c r="E831" i="10"/>
  <c r="E832" i="10"/>
  <c r="E833" i="10"/>
  <c r="E834" i="10"/>
  <c r="E835" i="10"/>
  <c r="E836" i="10"/>
  <c r="E837" i="10"/>
  <c r="E838" i="10"/>
  <c r="E839" i="10"/>
  <c r="E840" i="10"/>
  <c r="E841" i="10"/>
  <c r="E842" i="10"/>
  <c r="E843" i="10"/>
  <c r="E844" i="10"/>
  <c r="E845" i="10"/>
  <c r="E846" i="10"/>
  <c r="E847" i="10"/>
  <c r="E848" i="10"/>
  <c r="E849" i="10"/>
  <c r="E850" i="10"/>
  <c r="E851" i="10"/>
  <c r="B804" i="10"/>
  <c r="B805" i="10"/>
  <c r="B819" i="10"/>
  <c r="B820" i="10"/>
  <c r="B821" i="10"/>
  <c r="B822" i="10"/>
  <c r="B823" i="10"/>
  <c r="B824" i="10"/>
  <c r="E859" i="10"/>
  <c r="E879" i="10"/>
  <c r="E881"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B858" i="10"/>
  <c r="B873" i="10"/>
  <c r="B874" i="10"/>
  <c r="B875" i="10"/>
  <c r="B876" i="10"/>
  <c r="B877" i="10"/>
  <c r="B878" i="10"/>
  <c r="B880" i="10"/>
  <c r="E938" i="10"/>
  <c r="E944" i="10"/>
  <c r="E945" i="10"/>
  <c r="E946" i="10"/>
  <c r="E947" i="10"/>
  <c r="E948" i="10"/>
  <c r="E949" i="10"/>
  <c r="E950" i="10"/>
  <c r="E951" i="10"/>
  <c r="E952" i="10"/>
  <c r="E953" i="10"/>
  <c r="E954" i="10"/>
  <c r="E955" i="10"/>
  <c r="E956" i="10"/>
  <c r="E957" i="10"/>
  <c r="E958" i="10"/>
  <c r="E959" i="10"/>
  <c r="E960" i="10"/>
  <c r="E961" i="10"/>
  <c r="E962" i="10"/>
  <c r="E963" i="10"/>
  <c r="E964" i="10"/>
  <c r="B918" i="10"/>
  <c r="B931" i="10"/>
  <c r="B932" i="10"/>
  <c r="B933" i="10"/>
  <c r="B934" i="10"/>
  <c r="B935" i="10"/>
  <c r="B937" i="10"/>
  <c r="B939" i="10"/>
  <c r="E971" i="10"/>
  <c r="E972" i="10"/>
  <c r="E973" i="10"/>
  <c r="E974" i="10"/>
  <c r="E975" i="10"/>
  <c r="E976" i="10"/>
  <c r="E977" i="10"/>
  <c r="E978" i="10"/>
  <c r="E979" i="10"/>
  <c r="E984" i="10"/>
  <c r="E986" i="10"/>
  <c r="E988" i="10"/>
  <c r="E990" i="10"/>
  <c r="E991" i="10"/>
  <c r="E1040" i="10"/>
  <c r="E1071" i="10"/>
  <c r="E1072" i="10"/>
  <c r="A938" i="10"/>
  <c r="A971" i="10"/>
  <c r="A977" i="10"/>
  <c r="A984" i="10"/>
  <c r="A986" i="10"/>
  <c r="A988" i="10"/>
  <c r="A990" i="10"/>
  <c r="A991" i="10"/>
  <c r="B84" i="10"/>
  <c r="B85" i="10"/>
  <c r="B107" i="10"/>
  <c r="B108" i="10"/>
  <c r="B123" i="10"/>
  <c r="B128" i="10"/>
  <c r="B129" i="10"/>
  <c r="B140" i="10"/>
  <c r="B141" i="10"/>
  <c r="B279" i="10"/>
  <c r="B280" i="10"/>
  <c r="B282" i="10"/>
  <c r="B283" i="10"/>
  <c r="B285" i="10"/>
  <c r="B286" i="10"/>
  <c r="B288" i="10"/>
  <c r="B289" i="10"/>
  <c r="B290" i="10"/>
  <c r="B292" i="10"/>
  <c r="B293" i="10"/>
  <c r="B295" i="10"/>
  <c r="B296" i="10"/>
  <c r="B298" i="10"/>
  <c r="B299" i="10"/>
  <c r="B301" i="10"/>
  <c r="B302" i="10"/>
  <c r="B307" i="10"/>
  <c r="B308" i="10"/>
  <c r="B310" i="10"/>
  <c r="B311" i="10"/>
  <c r="B313" i="10"/>
  <c r="B314" i="10"/>
  <c r="B332" i="10"/>
  <c r="B333" i="10"/>
  <c r="B334" i="10"/>
  <c r="B335" i="10"/>
  <c r="B336" i="10"/>
  <c r="B337" i="10"/>
  <c r="B339" i="10"/>
  <c r="B340" i="10"/>
  <c r="B341" i="10"/>
  <c r="B342" i="10"/>
  <c r="B344" i="10"/>
  <c r="B345" i="10"/>
  <c r="B346" i="10"/>
  <c r="B347" i="10"/>
  <c r="B348" i="10"/>
  <c r="B349" i="10"/>
  <c r="B350" i="10"/>
  <c r="B351" i="10"/>
  <c r="B352" i="10"/>
  <c r="B353" i="10"/>
  <c r="B354" i="10"/>
  <c r="B355" i="10"/>
  <c r="B356" i="10"/>
  <c r="B357" i="10"/>
  <c r="B358" i="10"/>
  <c r="B359" i="10"/>
  <c r="B360" i="10"/>
  <c r="B361" i="10"/>
  <c r="B362" i="10"/>
  <c r="B363" i="10"/>
  <c r="B364" i="10"/>
  <c r="B365" i="10"/>
  <c r="B368" i="10"/>
  <c r="B369" i="10"/>
  <c r="B370" i="10"/>
  <c r="B388" i="10"/>
  <c r="B389" i="10"/>
  <c r="B390" i="10"/>
  <c r="B391" i="10"/>
  <c r="B392" i="10"/>
  <c r="B393" i="10"/>
  <c r="B395" i="10"/>
  <c r="B396" i="10"/>
  <c r="B397" i="10"/>
  <c r="B398" i="10"/>
  <c r="B400" i="10"/>
  <c r="B401" i="10"/>
  <c r="B402" i="10"/>
  <c r="B403" i="10"/>
  <c r="B404" i="10"/>
  <c r="B405" i="10"/>
  <c r="B406" i="10"/>
  <c r="B407" i="10"/>
  <c r="B408" i="10"/>
  <c r="B409" i="10"/>
  <c r="B410" i="10"/>
  <c r="B411" i="10"/>
  <c r="B412" i="10"/>
  <c r="B415" i="10"/>
  <c r="B416" i="10"/>
  <c r="B417" i="10"/>
  <c r="B433" i="10"/>
  <c r="B435" i="10"/>
  <c r="B436" i="10"/>
  <c r="B437" i="10"/>
  <c r="B438" i="10"/>
  <c r="B439" i="10"/>
  <c r="B440" i="10"/>
  <c r="B442" i="10"/>
  <c r="B443" i="10"/>
  <c r="B444" i="10"/>
  <c r="B445" i="10"/>
  <c r="B447" i="10"/>
  <c r="B448" i="10"/>
  <c r="B449" i="10"/>
  <c r="B450" i="10"/>
  <c r="B451" i="10"/>
  <c r="B452" i="10"/>
  <c r="B453" i="10"/>
  <c r="B454" i="10"/>
  <c r="B455" i="10"/>
  <c r="B456" i="10"/>
  <c r="B457" i="10"/>
  <c r="B458" i="10"/>
  <c r="B459" i="10"/>
  <c r="B460" i="10"/>
  <c r="B461" i="10"/>
  <c r="B462" i="10"/>
  <c r="B463" i="10"/>
  <c r="B464" i="10"/>
  <c r="B465" i="10"/>
  <c r="B466" i="10"/>
  <c r="B467" i="10"/>
  <c r="B468" i="10"/>
  <c r="B471" i="10"/>
  <c r="B489" i="10"/>
  <c r="B490" i="10"/>
  <c r="B491" i="10"/>
  <c r="B492" i="10"/>
  <c r="B493" i="10"/>
  <c r="B494" i="10"/>
  <c r="B496" i="10"/>
  <c r="B497" i="10"/>
  <c r="B498" i="10"/>
  <c r="B499" i="10"/>
  <c r="B501" i="10"/>
  <c r="B502" i="10"/>
  <c r="B503" i="10"/>
  <c r="B504" i="10"/>
  <c r="B505" i="10"/>
  <c r="B506" i="10"/>
  <c r="B507" i="10"/>
  <c r="B508" i="10"/>
  <c r="B509" i="10"/>
  <c r="B510" i="10"/>
  <c r="B511" i="10"/>
  <c r="B512" i="10"/>
  <c r="B513" i="10"/>
  <c r="B514" i="10"/>
  <c r="B515" i="10"/>
  <c r="B516" i="10"/>
  <c r="B519" i="10"/>
  <c r="B520" i="10"/>
  <c r="B528" i="10"/>
  <c r="B529" i="10"/>
  <c r="B530" i="10"/>
  <c r="B531" i="10"/>
  <c r="B532" i="10"/>
  <c r="B533" i="10"/>
  <c r="B534" i="10"/>
  <c r="B535" i="10"/>
  <c r="B555" i="10"/>
  <c r="B556" i="10"/>
  <c r="B557" i="10"/>
  <c r="B558" i="10"/>
  <c r="B559" i="10"/>
  <c r="B560" i="10"/>
  <c r="B561" i="10"/>
  <c r="B562" i="10"/>
  <c r="B563" i="10"/>
  <c r="B564" i="10"/>
  <c r="B565" i="10"/>
  <c r="B566" i="10"/>
  <c r="B567" i="10"/>
  <c r="B568" i="10"/>
  <c r="B570" i="10"/>
  <c r="B571" i="10"/>
  <c r="B572" i="10"/>
  <c r="B573" i="10"/>
  <c r="B574" i="10"/>
  <c r="B575" i="10"/>
  <c r="B576" i="10"/>
  <c r="B577" i="10"/>
  <c r="B578" i="10"/>
  <c r="B579" i="10"/>
  <c r="B580" i="10"/>
  <c r="B581" i="10"/>
  <c r="B582" i="10"/>
  <c r="B583" i="10"/>
  <c r="B584" i="10"/>
  <c r="B585" i="10"/>
  <c r="B586" i="10"/>
  <c r="B587" i="10"/>
  <c r="B588" i="10"/>
  <c r="B589" i="10"/>
  <c r="B590" i="10"/>
  <c r="B591" i="10"/>
  <c r="B592" i="10"/>
  <c r="B593" i="10"/>
  <c r="B594" i="10"/>
  <c r="B621" i="10"/>
  <c r="B622" i="10"/>
  <c r="B623" i="10"/>
  <c r="B627" i="10"/>
  <c r="B628" i="10"/>
  <c r="B629" i="10"/>
  <c r="B630" i="10"/>
  <c r="B631" i="10"/>
  <c r="B632" i="10"/>
  <c r="B633" i="10"/>
  <c r="B634" i="10"/>
  <c r="B636" i="10"/>
  <c r="B637" i="10"/>
  <c r="B638" i="10"/>
  <c r="B639" i="10"/>
  <c r="B640" i="10"/>
  <c r="B641" i="10"/>
  <c r="B642" i="10"/>
  <c r="B643" i="10"/>
  <c r="B644" i="10"/>
  <c r="B645" i="10"/>
  <c r="B646" i="10"/>
  <c r="B647" i="10"/>
  <c r="B648" i="10"/>
  <c r="B649" i="10"/>
  <c r="B650" i="10"/>
  <c r="B651" i="10"/>
  <c r="B652" i="10"/>
  <c r="B653" i="10"/>
  <c r="B654" i="10"/>
  <c r="B655" i="10"/>
  <c r="B656" i="10"/>
  <c r="B657" i="10"/>
  <c r="B658" i="10"/>
  <c r="B659" i="10"/>
  <c r="B660" i="10"/>
  <c r="B661" i="10"/>
  <c r="B662" i="10"/>
  <c r="B663" i="10"/>
  <c r="B664" i="10"/>
  <c r="B665" i="10"/>
  <c r="B666" i="10"/>
  <c r="B667" i="10"/>
  <c r="B668" i="10"/>
  <c r="B669" i="10"/>
  <c r="B670" i="10"/>
  <c r="B671" i="10"/>
  <c r="B672" i="10"/>
  <c r="B673" i="10"/>
  <c r="B681" i="10"/>
  <c r="B682" i="10"/>
  <c r="B683" i="10"/>
  <c r="B703" i="10"/>
  <c r="B705" i="10"/>
  <c r="B706" i="10"/>
  <c r="B707" i="10"/>
  <c r="B708" i="10"/>
  <c r="B709" i="10"/>
  <c r="B710" i="10"/>
  <c r="B711" i="10"/>
  <c r="B713" i="10"/>
  <c r="B714" i="10"/>
  <c r="B715" i="10"/>
  <c r="B716" i="10"/>
  <c r="B717" i="10"/>
  <c r="B718" i="10"/>
  <c r="B719" i="10"/>
  <c r="B720" i="10"/>
  <c r="B721" i="10"/>
  <c r="B722" i="10"/>
  <c r="B723" i="10"/>
  <c r="B724" i="10"/>
  <c r="B725" i="10"/>
  <c r="B726" i="10"/>
  <c r="B727" i="10"/>
  <c r="B728" i="10"/>
  <c r="B729" i="10"/>
  <c r="B730" i="10"/>
  <c r="B731" i="10"/>
  <c r="B732" i="10"/>
  <c r="B733" i="10"/>
  <c r="B734" i="10"/>
  <c r="B735" i="10"/>
  <c r="B736" i="10"/>
  <c r="B763" i="10"/>
  <c r="B765" i="10"/>
  <c r="B766" i="10"/>
  <c r="B767" i="10"/>
  <c r="B769" i="10"/>
  <c r="B770" i="10"/>
  <c r="B771" i="10"/>
  <c r="B772" i="10"/>
  <c r="B773" i="10"/>
  <c r="B774" i="10"/>
  <c r="B775" i="10"/>
  <c r="B776" i="10"/>
  <c r="B777" i="10"/>
  <c r="B778" i="10"/>
  <c r="B779" i="10"/>
  <c r="B780" i="10"/>
  <c r="B781" i="10"/>
  <c r="B782" i="10"/>
  <c r="B783" i="10"/>
  <c r="B784" i="10"/>
  <c r="B785" i="10"/>
  <c r="B786" i="10"/>
  <c r="B787" i="10"/>
  <c r="B788" i="10"/>
  <c r="B789" i="10"/>
  <c r="B790" i="10"/>
  <c r="B791" i="10"/>
  <c r="B792" i="10"/>
  <c r="B793" i="10"/>
  <c r="B794" i="10"/>
  <c r="B795" i="10"/>
  <c r="B796" i="10"/>
  <c r="B797" i="10"/>
  <c r="B825" i="10"/>
  <c r="B826" i="10"/>
  <c r="B827" i="10"/>
  <c r="B828" i="10"/>
  <c r="B829" i="10"/>
  <c r="B831" i="10"/>
  <c r="B832" i="10"/>
  <c r="B833" i="10"/>
  <c r="B834" i="10"/>
  <c r="B835" i="10"/>
  <c r="B836" i="10"/>
  <c r="B837" i="10"/>
  <c r="B838" i="10"/>
  <c r="B839" i="10"/>
  <c r="B840" i="10"/>
  <c r="B841" i="10"/>
  <c r="B842" i="10"/>
  <c r="B843" i="10"/>
  <c r="B844" i="10"/>
  <c r="B845" i="10"/>
  <c r="B846" i="10"/>
  <c r="B847" i="10"/>
  <c r="B848" i="10"/>
  <c r="B849" i="10"/>
  <c r="B850" i="10"/>
  <c r="B851" i="10"/>
  <c r="B859" i="10"/>
  <c r="B879" i="10"/>
  <c r="B881" i="10"/>
  <c r="B882" i="10"/>
  <c r="B883" i="10"/>
  <c r="B884" i="10"/>
  <c r="B886" i="10"/>
  <c r="B887" i="10"/>
  <c r="B888" i="10"/>
  <c r="B889" i="10"/>
  <c r="B890" i="10"/>
  <c r="B891" i="10"/>
  <c r="B892" i="10"/>
  <c r="B893" i="10"/>
  <c r="B894" i="10"/>
  <c r="B895" i="10"/>
  <c r="B896" i="10"/>
  <c r="B897" i="10"/>
  <c r="B898" i="10"/>
  <c r="B899" i="10"/>
  <c r="B900" i="10"/>
  <c r="B901" i="10"/>
  <c r="B902" i="10"/>
  <c r="B903" i="10"/>
  <c r="B904" i="10"/>
  <c r="B905" i="10"/>
  <c r="B906" i="10"/>
  <c r="B907" i="10"/>
  <c r="B908" i="10"/>
  <c r="B909" i="10"/>
  <c r="B910" i="10"/>
  <c r="B911" i="10"/>
  <c r="B938" i="10"/>
  <c r="B940" i="10"/>
  <c r="B941" i="10"/>
  <c r="B942" i="10"/>
  <c r="B944" i="10"/>
  <c r="B945" i="10"/>
  <c r="B946" i="10"/>
  <c r="B947" i="10"/>
  <c r="B948" i="10"/>
  <c r="B949" i="10"/>
  <c r="B950" i="10"/>
  <c r="B951" i="10"/>
  <c r="B952" i="10"/>
  <c r="B953" i="10"/>
  <c r="B954" i="10"/>
  <c r="B955" i="10"/>
  <c r="B956" i="10"/>
  <c r="B957" i="10"/>
  <c r="B958" i="10"/>
  <c r="B959" i="10"/>
  <c r="B960" i="10"/>
  <c r="B961" i="10"/>
  <c r="B962" i="10"/>
  <c r="B963" i="10"/>
  <c r="B964" i="10"/>
  <c r="B971" i="10"/>
  <c r="B972" i="10"/>
  <c r="B973" i="10"/>
  <c r="B974" i="10"/>
  <c r="B975" i="10"/>
  <c r="B976" i="10"/>
  <c r="B977" i="10"/>
  <c r="B978" i="10"/>
  <c r="B979" i="10"/>
  <c r="B984" i="10"/>
  <c r="B986" i="10"/>
  <c r="B988" i="10"/>
  <c r="B990" i="10"/>
  <c r="B991" i="10"/>
  <c r="B1043" i="10"/>
  <c r="B1044" i="10"/>
  <c r="B1045" i="10"/>
  <c r="B1046" i="10"/>
  <c r="B1047" i="10"/>
  <c r="B1048" i="10"/>
  <c r="B1049" i="10"/>
  <c r="B1050" i="10"/>
  <c r="B1051" i="10"/>
  <c r="B1052" i="10"/>
  <c r="B1053" i="10"/>
  <c r="B1054" i="10"/>
  <c r="B1055" i="10"/>
  <c r="B1056" i="10"/>
  <c r="B1057" i="10"/>
  <c r="B1058" i="10"/>
  <c r="B1059" i="10"/>
  <c r="B1060" i="10"/>
  <c r="B1061" i="10"/>
  <c r="B1062" i="10"/>
  <c r="B1064" i="10"/>
  <c r="B1065" i="10"/>
  <c r="B1071" i="10"/>
  <c r="B1072" i="10"/>
  <c r="C84" i="10"/>
  <c r="C85" i="10"/>
  <c r="C107" i="10"/>
  <c r="C108" i="10"/>
  <c r="C123" i="10"/>
  <c r="C128" i="10"/>
  <c r="C129" i="10"/>
  <c r="C140" i="10"/>
  <c r="C141" i="10"/>
  <c r="C279" i="10"/>
  <c r="C280" i="10"/>
  <c r="C282" i="10"/>
  <c r="C283" i="10"/>
  <c r="C285" i="10"/>
  <c r="C286" i="10"/>
  <c r="C288" i="10"/>
  <c r="C289" i="10"/>
  <c r="C290" i="10"/>
  <c r="C292" i="10"/>
  <c r="C293" i="10"/>
  <c r="C295" i="10"/>
  <c r="C296" i="10"/>
  <c r="C298" i="10"/>
  <c r="C299" i="10"/>
  <c r="C301" i="10"/>
  <c r="C302" i="10"/>
  <c r="C307" i="10"/>
  <c r="C308" i="10"/>
  <c r="C310" i="10"/>
  <c r="C311" i="10"/>
  <c r="C313" i="10"/>
  <c r="C314" i="10"/>
  <c r="C340" i="10"/>
  <c r="C342" i="10"/>
  <c r="C396" i="10"/>
  <c r="C398" i="10"/>
  <c r="C443" i="10"/>
  <c r="C445" i="10"/>
  <c r="C497" i="10"/>
  <c r="C499" i="10"/>
  <c r="C528" i="10"/>
  <c r="C529" i="10"/>
  <c r="C530" i="10"/>
  <c r="C531" i="10"/>
  <c r="C532" i="10"/>
  <c r="C533" i="10"/>
  <c r="C534" i="10"/>
  <c r="C535" i="10"/>
  <c r="C555" i="10"/>
  <c r="C559" i="10"/>
  <c r="C560" i="10"/>
  <c r="C561" i="10"/>
  <c r="C562" i="10"/>
  <c r="C563" i="10"/>
  <c r="C564" i="10"/>
  <c r="C565" i="10"/>
  <c r="C566" i="10"/>
  <c r="C575" i="10"/>
  <c r="C621" i="10"/>
  <c r="C622" i="10"/>
  <c r="C623" i="10"/>
  <c r="C628" i="10"/>
  <c r="C629" i="10"/>
  <c r="C634" i="10"/>
  <c r="C651" i="10"/>
  <c r="C653" i="10"/>
  <c r="C664" i="10"/>
  <c r="C666" i="10"/>
  <c r="C668" i="10"/>
  <c r="C673" i="10"/>
  <c r="C681" i="10"/>
  <c r="C682" i="10"/>
  <c r="C683" i="10"/>
  <c r="C703" i="10"/>
  <c r="C707" i="10"/>
  <c r="C708" i="10"/>
  <c r="C709" i="10"/>
  <c r="C763" i="10"/>
  <c r="C825" i="10"/>
  <c r="C859" i="10"/>
  <c r="C879" i="10"/>
  <c r="C881" i="10"/>
  <c r="C887" i="10"/>
  <c r="C889" i="10"/>
  <c r="C891" i="10"/>
  <c r="C899" i="10"/>
  <c r="C900" i="10"/>
  <c r="C902" i="10"/>
  <c r="C905" i="10"/>
  <c r="C938" i="10"/>
  <c r="C963" i="10"/>
  <c r="C971" i="10"/>
  <c r="C974" i="10"/>
  <c r="C977" i="10"/>
  <c r="C984" i="10"/>
  <c r="C986" i="10"/>
  <c r="C988" i="10"/>
  <c r="C990" i="10"/>
  <c r="C991" i="10"/>
  <c r="E967" i="10"/>
  <c r="E966" i="10"/>
  <c r="E914" i="10"/>
  <c r="E913" i="10"/>
  <c r="E854" i="10"/>
  <c r="E853" i="10"/>
  <c r="E800" i="10"/>
  <c r="E799" i="10"/>
  <c r="E739" i="10"/>
  <c r="E738" i="10"/>
  <c r="E676" i="10"/>
  <c r="E675" i="10"/>
  <c r="E597" i="10"/>
  <c r="E596" i="10"/>
  <c r="E522" i="10"/>
  <c r="E521" i="10"/>
  <c r="E473" i="10"/>
  <c r="E472" i="10"/>
  <c r="E419" i="10"/>
  <c r="E418" i="10"/>
  <c r="E372" i="10"/>
  <c r="E371" i="10"/>
  <c r="E9" i="10"/>
  <c r="E46" i="10"/>
  <c r="H1065" i="10"/>
  <c r="I1065" i="10"/>
  <c r="J1065" i="10"/>
  <c r="H1064" i="10"/>
  <c r="J1064" i="10"/>
  <c r="I1064" i="10"/>
  <c r="P33" i="34"/>
  <c r="G1071" i="10"/>
  <c r="G1062" i="10"/>
  <c r="G1061" i="10"/>
  <c r="G1060" i="10"/>
  <c r="G1059" i="10"/>
  <c r="G1058" i="10"/>
  <c r="G1057" i="10"/>
  <c r="G1056" i="10"/>
  <c r="G1055" i="10"/>
  <c r="G1054" i="10"/>
  <c r="G1053" i="10"/>
  <c r="G1052" i="10"/>
  <c r="G1051" i="10"/>
  <c r="G1050" i="10"/>
  <c r="G1049" i="10"/>
  <c r="G1048" i="10"/>
  <c r="G1044" i="10"/>
  <c r="G1045" i="10"/>
  <c r="G1046" i="10"/>
  <c r="G1047" i="10"/>
  <c r="G1043" i="10"/>
  <c r="N28" i="76"/>
  <c r="G1021" i="10"/>
  <c r="G1018" i="10"/>
  <c r="G1039" i="10"/>
  <c r="G1030" i="10"/>
  <c r="G1026" i="10"/>
  <c r="G1035" i="10"/>
  <c r="G1036" i="10"/>
  <c r="G1037" i="10"/>
  <c r="G1034" i="10"/>
  <c r="G1020" i="10"/>
  <c r="G991" i="10"/>
  <c r="G990" i="10"/>
  <c r="G988" i="10"/>
  <c r="G986" i="10"/>
  <c r="G1007" i="10"/>
  <c r="G984" i="10"/>
  <c r="D991" i="10"/>
  <c r="H82" i="10"/>
  <c r="H991" i="10"/>
  <c r="I82" i="10"/>
  <c r="I991" i="10"/>
  <c r="J82" i="10"/>
  <c r="J991" i="10"/>
  <c r="H989" i="10"/>
  <c r="J989" i="10"/>
  <c r="J990" i="10"/>
  <c r="I989" i="10"/>
  <c r="I990" i="10"/>
  <c r="H990" i="10"/>
  <c r="D990" i="10"/>
  <c r="H987" i="10"/>
  <c r="J987" i="10"/>
  <c r="J988" i="10"/>
  <c r="I987" i="10"/>
  <c r="I988" i="10"/>
  <c r="H988" i="10"/>
  <c r="D988" i="10"/>
  <c r="H985" i="10"/>
  <c r="J985" i="10"/>
  <c r="J986" i="10"/>
  <c r="I985" i="10"/>
  <c r="I986" i="10"/>
  <c r="H986" i="10"/>
  <c r="D986" i="10"/>
  <c r="H983" i="10"/>
  <c r="J983" i="10"/>
  <c r="J984" i="10"/>
  <c r="I983" i="10"/>
  <c r="I984" i="10"/>
  <c r="H984" i="10"/>
  <c r="D984" i="10"/>
  <c r="H1071" i="10"/>
  <c r="I1071" i="10"/>
  <c r="J1071" i="10"/>
  <c r="H1072" i="10"/>
  <c r="I1072" i="10"/>
  <c r="J1072" i="10"/>
  <c r="P58" i="71"/>
  <c r="P57" i="71"/>
  <c r="P40" i="71"/>
  <c r="P41" i="71"/>
  <c r="P42" i="71"/>
  <c r="P43" i="71"/>
  <c r="P44" i="71"/>
  <c r="P45" i="71"/>
  <c r="P46" i="71"/>
  <c r="P47" i="71"/>
  <c r="P48" i="71"/>
  <c r="P49" i="71"/>
  <c r="P50" i="71"/>
  <c r="P51" i="71"/>
  <c r="P52" i="71"/>
  <c r="P53" i="71"/>
  <c r="P54" i="71"/>
  <c r="P55" i="71"/>
  <c r="P56" i="71"/>
  <c r="P39" i="71"/>
  <c r="P58" i="70"/>
  <c r="P53" i="70"/>
  <c r="P54" i="70"/>
  <c r="P55" i="70"/>
  <c r="P56" i="70"/>
  <c r="P57" i="70"/>
  <c r="P52" i="70"/>
  <c r="P51" i="70"/>
  <c r="P50" i="70"/>
  <c r="P49" i="70"/>
  <c r="P43" i="70"/>
  <c r="P44" i="70"/>
  <c r="P45" i="70"/>
  <c r="P46" i="70"/>
  <c r="P47" i="70"/>
  <c r="P48" i="70"/>
  <c r="P42" i="70"/>
  <c r="P41" i="70"/>
  <c r="P40" i="70"/>
  <c r="P39" i="70"/>
  <c r="P41" i="69"/>
  <c r="P42" i="69"/>
  <c r="P43" i="69"/>
  <c r="P44" i="69"/>
  <c r="P45" i="69"/>
  <c r="P46" i="69"/>
  <c r="P47" i="69"/>
  <c r="P48" i="69"/>
  <c r="P49" i="69"/>
  <c r="P50" i="69"/>
  <c r="P51" i="69"/>
  <c r="P52" i="69"/>
  <c r="P53" i="69"/>
  <c r="P54" i="69"/>
  <c r="P55" i="69"/>
  <c r="P56" i="69"/>
  <c r="P57" i="69"/>
  <c r="P58" i="69"/>
  <c r="P59" i="69"/>
  <c r="P60" i="69"/>
  <c r="P40" i="69"/>
  <c r="P73" i="64"/>
  <c r="P69" i="64"/>
  <c r="P70" i="64"/>
  <c r="P71" i="64"/>
  <c r="P68" i="64"/>
  <c r="P66" i="64"/>
  <c r="P65" i="64"/>
  <c r="P51" i="64"/>
  <c r="P52" i="64"/>
  <c r="P53" i="64"/>
  <c r="P54" i="64"/>
  <c r="P55" i="64"/>
  <c r="P56" i="64"/>
  <c r="P57" i="64"/>
  <c r="P58" i="64"/>
  <c r="P59" i="64"/>
  <c r="P60" i="64"/>
  <c r="P61" i="64"/>
  <c r="P62" i="64"/>
  <c r="P63" i="64"/>
  <c r="P64" i="64"/>
  <c r="P50" i="64"/>
  <c r="P41" i="64"/>
  <c r="P42" i="64"/>
  <c r="P43" i="64"/>
  <c r="P44" i="64"/>
  <c r="P45" i="64"/>
  <c r="P46" i="64"/>
  <c r="P47" i="64"/>
  <c r="P48" i="64"/>
  <c r="P40" i="64"/>
  <c r="P41" i="65"/>
  <c r="P42" i="65"/>
  <c r="P43" i="65"/>
  <c r="P44" i="65"/>
  <c r="P45" i="65"/>
  <c r="P46" i="65"/>
  <c r="P47" i="65"/>
  <c r="P48" i="65"/>
  <c r="P49" i="65"/>
  <c r="P50" i="65"/>
  <c r="P51" i="65"/>
  <c r="P52" i="65"/>
  <c r="P53" i="65"/>
  <c r="P54" i="65"/>
  <c r="P55" i="65"/>
  <c r="P56" i="65"/>
  <c r="P57" i="65"/>
  <c r="P58" i="65"/>
  <c r="P59" i="65"/>
  <c r="P60" i="65"/>
  <c r="P61" i="65"/>
  <c r="P62" i="65"/>
  <c r="P63" i="65"/>
  <c r="P40" i="65"/>
  <c r="P78" i="30"/>
  <c r="P77" i="30"/>
  <c r="P76" i="30"/>
  <c r="P73" i="30"/>
  <c r="P74" i="30"/>
  <c r="P75" i="30"/>
  <c r="P72" i="30"/>
  <c r="P71" i="30"/>
  <c r="P70" i="30"/>
  <c r="P68" i="30"/>
  <c r="P69" i="30"/>
  <c r="P61" i="30"/>
  <c r="P62" i="30"/>
  <c r="P63" i="30"/>
  <c r="P64" i="30"/>
  <c r="P65" i="30"/>
  <c r="P66" i="30"/>
  <c r="P67" i="30"/>
  <c r="P60" i="30"/>
  <c r="P59" i="30"/>
  <c r="P45" i="30"/>
  <c r="P46" i="30"/>
  <c r="P47" i="30"/>
  <c r="P48" i="30"/>
  <c r="P49" i="30"/>
  <c r="P50" i="30"/>
  <c r="P51" i="30"/>
  <c r="P52" i="30"/>
  <c r="P53" i="30"/>
  <c r="P54" i="30"/>
  <c r="P55" i="30"/>
  <c r="P56" i="30"/>
  <c r="P57" i="30"/>
  <c r="P58" i="30"/>
  <c r="P44" i="30"/>
  <c r="P66" i="34"/>
  <c r="P65" i="34"/>
  <c r="P47" i="34"/>
  <c r="P48" i="34"/>
  <c r="P49" i="34"/>
  <c r="P50" i="34"/>
  <c r="P51" i="34"/>
  <c r="P52" i="34"/>
  <c r="P53" i="34"/>
  <c r="P54" i="34"/>
  <c r="P55" i="34"/>
  <c r="P56" i="34"/>
  <c r="P57" i="34"/>
  <c r="P58" i="34"/>
  <c r="P59" i="34"/>
  <c r="P60" i="34"/>
  <c r="P61" i="34"/>
  <c r="P62" i="34"/>
  <c r="P63" i="34"/>
  <c r="P64" i="34"/>
  <c r="P46" i="34"/>
  <c r="P42" i="34"/>
  <c r="P43" i="34"/>
  <c r="P44" i="34"/>
  <c r="P45" i="34"/>
  <c r="P41" i="34"/>
  <c r="N55" i="63"/>
  <c r="N54" i="63"/>
  <c r="N39" i="63"/>
  <c r="N40" i="63"/>
  <c r="N41" i="63"/>
  <c r="N42" i="63"/>
  <c r="N43" i="63"/>
  <c r="N44" i="63"/>
  <c r="N45" i="63"/>
  <c r="N46" i="63"/>
  <c r="N47" i="63"/>
  <c r="N48" i="63"/>
  <c r="N49" i="63"/>
  <c r="N50" i="63"/>
  <c r="N51" i="63"/>
  <c r="N52" i="63"/>
  <c r="N53" i="63"/>
  <c r="N38" i="63"/>
  <c r="N26" i="63"/>
  <c r="N25" i="63"/>
  <c r="N24" i="63"/>
  <c r="N23" i="63"/>
  <c r="N22" i="63"/>
  <c r="H4" i="10"/>
  <c r="I4" i="10"/>
  <c r="H5" i="10"/>
  <c r="I5" i="10"/>
  <c r="H6" i="10"/>
  <c r="I6" i="10"/>
  <c r="H7" i="10"/>
  <c r="I7" i="10"/>
  <c r="H8" i="10"/>
  <c r="I8" i="10"/>
  <c r="H12" i="10"/>
  <c r="I12" i="10"/>
  <c r="H22" i="10"/>
  <c r="I22" i="10"/>
  <c r="H23" i="10"/>
  <c r="I23" i="10"/>
  <c r="H24" i="10"/>
  <c r="I24" i="10"/>
  <c r="H25" i="10"/>
  <c r="I25" i="10"/>
  <c r="H26" i="10"/>
  <c r="I26" i="10"/>
  <c r="H30" i="10"/>
  <c r="I30" i="10"/>
  <c r="H43" i="10"/>
  <c r="I43" i="10"/>
  <c r="H44" i="10"/>
  <c r="I44" i="10"/>
  <c r="H45" i="10"/>
  <c r="I45" i="10"/>
  <c r="I27" i="10"/>
  <c r="H49" i="10"/>
  <c r="I49" i="10"/>
  <c r="H50" i="10"/>
  <c r="I50" i="10"/>
  <c r="H65" i="10"/>
  <c r="I65" i="10"/>
  <c r="H75" i="10"/>
  <c r="I75" i="10"/>
  <c r="H76" i="10"/>
  <c r="I76" i="10"/>
  <c r="H77" i="10"/>
  <c r="I77" i="10"/>
  <c r="H78" i="10"/>
  <c r="I78" i="10"/>
  <c r="I79" i="10"/>
  <c r="H83" i="10"/>
  <c r="I83" i="10"/>
  <c r="I84" i="10"/>
  <c r="I85" i="10"/>
  <c r="H86" i="10"/>
  <c r="I86" i="10"/>
  <c r="H87" i="10"/>
  <c r="I87" i="10"/>
  <c r="H88" i="10"/>
  <c r="I88" i="10"/>
  <c r="H89" i="10"/>
  <c r="I89" i="10"/>
  <c r="I90" i="10"/>
  <c r="H97" i="10"/>
  <c r="I97" i="10"/>
  <c r="H98" i="10"/>
  <c r="I98" i="10"/>
  <c r="H99" i="10"/>
  <c r="I99" i="10"/>
  <c r="H100" i="10"/>
  <c r="I100" i="10"/>
  <c r="H101" i="10"/>
  <c r="I101" i="10"/>
  <c r="H102" i="10"/>
  <c r="I102" i="10"/>
  <c r="H993" i="10"/>
  <c r="I993" i="10"/>
  <c r="H994" i="10"/>
  <c r="I994" i="10"/>
  <c r="I103" i="10"/>
  <c r="H106" i="10"/>
  <c r="I106" i="10"/>
  <c r="I107" i="10"/>
  <c r="I108" i="10"/>
  <c r="H122" i="10"/>
  <c r="I122" i="10"/>
  <c r="I123" i="10"/>
  <c r="H124" i="10"/>
  <c r="I124" i="10"/>
  <c r="H126" i="10"/>
  <c r="I126" i="10"/>
  <c r="H127" i="10"/>
  <c r="I127" i="10"/>
  <c r="I128" i="10"/>
  <c r="I129" i="10"/>
  <c r="H139" i="10"/>
  <c r="I139" i="10"/>
  <c r="I140" i="10"/>
  <c r="I141" i="10"/>
  <c r="H142" i="10"/>
  <c r="I142" i="10"/>
  <c r="H143" i="10"/>
  <c r="I143" i="10"/>
  <c r="I144" i="10"/>
  <c r="H147" i="10"/>
  <c r="I147" i="10"/>
  <c r="H148" i="10"/>
  <c r="I148" i="10"/>
  <c r="H149" i="10"/>
  <c r="I149" i="10"/>
  <c r="H150" i="10"/>
  <c r="I150" i="10"/>
  <c r="H151" i="10"/>
  <c r="I151" i="10"/>
  <c r="H152" i="10"/>
  <c r="I152" i="10"/>
  <c r="H153" i="10"/>
  <c r="I153" i="10"/>
  <c r="H154" i="10"/>
  <c r="I154" i="10"/>
  <c r="H155" i="10"/>
  <c r="I155" i="10"/>
  <c r="H156" i="10"/>
  <c r="I156" i="10"/>
  <c r="H995" i="10"/>
  <c r="I995" i="10"/>
  <c r="H996" i="10"/>
  <c r="I996" i="10"/>
  <c r="H997" i="10"/>
  <c r="I997" i="10"/>
  <c r="H998" i="10"/>
  <c r="I998" i="10"/>
  <c r="I157" i="10"/>
  <c r="H160" i="10"/>
  <c r="I160" i="10"/>
  <c r="H162" i="10"/>
  <c r="I162" i="10"/>
  <c r="H163" i="10"/>
  <c r="I163" i="10"/>
  <c r="H164" i="10"/>
  <c r="I164" i="10"/>
  <c r="H165" i="10"/>
  <c r="I165" i="10"/>
  <c r="H166" i="10"/>
  <c r="I166" i="10"/>
  <c r="H167" i="10"/>
  <c r="I167" i="10"/>
  <c r="H169" i="10"/>
  <c r="I169" i="10"/>
  <c r="H170" i="10"/>
  <c r="I170" i="10"/>
  <c r="H171" i="10"/>
  <c r="I171" i="10"/>
  <c r="H172" i="10"/>
  <c r="I172" i="10"/>
  <c r="H173" i="10"/>
  <c r="I173" i="10"/>
  <c r="H174" i="10"/>
  <c r="I174" i="10"/>
  <c r="H175" i="10"/>
  <c r="I175" i="10"/>
  <c r="H999" i="10"/>
  <c r="I999" i="10"/>
  <c r="I176" i="10"/>
  <c r="H179" i="10"/>
  <c r="I179" i="10"/>
  <c r="H187" i="10"/>
  <c r="I187" i="10"/>
  <c r="H192" i="10"/>
  <c r="I192" i="10"/>
  <c r="H193" i="10"/>
  <c r="I193" i="10"/>
  <c r="H194" i="10"/>
  <c r="I194" i="10"/>
  <c r="H195" i="10"/>
  <c r="I195" i="10"/>
  <c r="H196" i="10"/>
  <c r="I196" i="10"/>
  <c r="I197" i="10"/>
  <c r="H201" i="10"/>
  <c r="I201" i="10"/>
  <c r="H202" i="10"/>
  <c r="I202" i="10"/>
  <c r="H214" i="10"/>
  <c r="I214" i="10"/>
  <c r="H215" i="10"/>
  <c r="I215" i="10"/>
  <c r="I216" i="10"/>
  <c r="H220" i="10"/>
  <c r="I220" i="10"/>
  <c r="H221" i="10"/>
  <c r="I221" i="10"/>
  <c r="H222" i="10"/>
  <c r="I222" i="10"/>
  <c r="H223" i="10"/>
  <c r="I223" i="10"/>
  <c r="H224" i="10"/>
  <c r="I224" i="10"/>
  <c r="H226" i="10"/>
  <c r="I226" i="10"/>
  <c r="H227" i="10"/>
  <c r="I227" i="10"/>
  <c r="H228" i="10"/>
  <c r="I228" i="10"/>
  <c r="H229" i="10"/>
  <c r="I229" i="10"/>
  <c r="H230" i="10"/>
  <c r="I230" i="10"/>
  <c r="H232" i="10"/>
  <c r="I232" i="10"/>
  <c r="H233" i="10"/>
  <c r="I233" i="10"/>
  <c r="H234" i="10"/>
  <c r="I234" i="10"/>
  <c r="H235" i="10"/>
  <c r="I235" i="10"/>
  <c r="H236" i="10"/>
  <c r="I236" i="10"/>
  <c r="H237" i="10"/>
  <c r="I237" i="10"/>
  <c r="H239" i="10"/>
  <c r="I239" i="10"/>
  <c r="H240" i="10"/>
  <c r="I240" i="10"/>
  <c r="H241" i="10"/>
  <c r="I241" i="10"/>
  <c r="H242" i="10"/>
  <c r="I242" i="10"/>
  <c r="H243" i="10"/>
  <c r="I243" i="10"/>
  <c r="H245" i="10"/>
  <c r="I245" i="10"/>
  <c r="H246" i="10"/>
  <c r="I246" i="10"/>
  <c r="H1001" i="10"/>
  <c r="I1001" i="10"/>
  <c r="H1002" i="10"/>
  <c r="I1002" i="10"/>
  <c r="H1003" i="10"/>
  <c r="I1003" i="10"/>
  <c r="H1004" i="10"/>
  <c r="I1004" i="10"/>
  <c r="H250" i="10"/>
  <c r="I250" i="10"/>
  <c r="H251" i="10"/>
  <c r="I251" i="10"/>
  <c r="H252" i="10"/>
  <c r="I252" i="10"/>
  <c r="H253" i="10"/>
  <c r="I253" i="10"/>
  <c r="H254" i="10"/>
  <c r="I254" i="10"/>
  <c r="H255" i="10"/>
  <c r="I255" i="10"/>
  <c r="H257" i="10"/>
  <c r="I257" i="10"/>
  <c r="H258" i="10"/>
  <c r="I258" i="10"/>
  <c r="H259" i="10"/>
  <c r="I259" i="10"/>
  <c r="H260" i="10"/>
  <c r="I260" i="10"/>
  <c r="H261" i="10"/>
  <c r="I261" i="10"/>
  <c r="H262" i="10"/>
  <c r="I262" i="10"/>
  <c r="H263" i="10"/>
  <c r="I263" i="10"/>
  <c r="H264" i="10"/>
  <c r="I264" i="10"/>
  <c r="H266" i="10"/>
  <c r="I266" i="10"/>
  <c r="H267" i="10"/>
  <c r="I267" i="10"/>
  <c r="H268" i="10"/>
  <c r="I268" i="10"/>
  <c r="H269" i="10"/>
  <c r="I269" i="10"/>
  <c r="H270" i="10"/>
  <c r="I270" i="10"/>
  <c r="H272" i="10"/>
  <c r="I272" i="10"/>
  <c r="H273" i="10"/>
  <c r="I273" i="10"/>
  <c r="H274" i="10"/>
  <c r="I274" i="10"/>
  <c r="H1006" i="10"/>
  <c r="I1006" i="10"/>
  <c r="H1007" i="10"/>
  <c r="I1007" i="10"/>
  <c r="H1008" i="10"/>
  <c r="I1008" i="10"/>
  <c r="I275" i="10"/>
  <c r="I278" i="10"/>
  <c r="I279" i="10"/>
  <c r="I280" i="10" s="1"/>
  <c r="I281" i="10"/>
  <c r="I282" i="10" s="1"/>
  <c r="I284" i="10"/>
  <c r="I285" i="10" s="1"/>
  <c r="I286" i="10" s="1"/>
  <c r="I287" i="10"/>
  <c r="I288" i="10"/>
  <c r="I289" i="10" s="1"/>
  <c r="I290" i="10" s="1"/>
  <c r="G28" i="33" s="1"/>
  <c r="G31" i="33" s="1"/>
  <c r="I291" i="10"/>
  <c r="I292" i="10"/>
  <c r="I293" i="10" s="1"/>
  <c r="I294" i="10"/>
  <c r="I295" i="10"/>
  <c r="I296" i="10" s="1"/>
  <c r="I297" i="10"/>
  <c r="I298" i="10" s="1"/>
  <c r="I299" i="10" s="1"/>
  <c r="I300" i="10"/>
  <c r="I301" i="10"/>
  <c r="I302" i="10" s="1"/>
  <c r="I306" i="10"/>
  <c r="I307" i="10" s="1"/>
  <c r="I308" i="10" s="1"/>
  <c r="I309" i="10"/>
  <c r="I310" i="10"/>
  <c r="I311" i="10" s="1"/>
  <c r="I312" i="10"/>
  <c r="I313" i="10"/>
  <c r="I314" i="10" s="1"/>
  <c r="H1013" i="10"/>
  <c r="I1013" i="10"/>
  <c r="H1014" i="10"/>
  <c r="I1014" i="10"/>
  <c r="H1015" i="10"/>
  <c r="I1015" i="10"/>
  <c r="H1016" i="10"/>
  <c r="I1016" i="10"/>
  <c r="H321" i="10"/>
  <c r="I321" i="10"/>
  <c r="H322" i="10"/>
  <c r="I322" i="10"/>
  <c r="H324" i="10"/>
  <c r="I324" i="10"/>
  <c r="H325" i="10"/>
  <c r="I325" i="10"/>
  <c r="H327" i="10"/>
  <c r="I327" i="10"/>
  <c r="H328" i="10"/>
  <c r="I328" i="10"/>
  <c r="H329" i="10"/>
  <c r="I329" i="10"/>
  <c r="H330" i="10"/>
  <c r="I330" i="10"/>
  <c r="H332" i="10"/>
  <c r="I332" i="10"/>
  <c r="H333" i="10"/>
  <c r="I333" i="10"/>
  <c r="H334" i="10"/>
  <c r="I334" i="10"/>
  <c r="H335" i="10"/>
  <c r="I335" i="10"/>
  <c r="H336" i="10"/>
  <c r="I336" i="10"/>
  <c r="H337" i="10"/>
  <c r="I337" i="10"/>
  <c r="H339" i="10"/>
  <c r="I339" i="10"/>
  <c r="I340" i="10"/>
  <c r="H341" i="10"/>
  <c r="I341" i="10"/>
  <c r="I342" i="10"/>
  <c r="H344" i="10"/>
  <c r="I344" i="10"/>
  <c r="H345" i="10"/>
  <c r="I345" i="10"/>
  <c r="H346" i="10"/>
  <c r="I346" i="10"/>
  <c r="H347" i="10"/>
  <c r="I347" i="10"/>
  <c r="H348" i="10"/>
  <c r="I348" i="10"/>
  <c r="H349" i="10"/>
  <c r="I349" i="10"/>
  <c r="H350" i="10"/>
  <c r="I350" i="10"/>
  <c r="H351" i="10"/>
  <c r="I351" i="10"/>
  <c r="H352" i="10"/>
  <c r="I352" i="10"/>
  <c r="H353" i="10"/>
  <c r="I353" i="10"/>
  <c r="H354" i="10"/>
  <c r="I354" i="10"/>
  <c r="H355" i="10"/>
  <c r="I355" i="10"/>
  <c r="H356" i="10"/>
  <c r="I356" i="10"/>
  <c r="H357" i="10"/>
  <c r="I357" i="10"/>
  <c r="H358" i="10"/>
  <c r="I358" i="10"/>
  <c r="H359" i="10"/>
  <c r="I359" i="10"/>
  <c r="H360" i="10"/>
  <c r="I360" i="10"/>
  <c r="H361" i="10"/>
  <c r="I361" i="10"/>
  <c r="H362" i="10"/>
  <c r="I362" i="10"/>
  <c r="H363" i="10"/>
  <c r="I363" i="10"/>
  <c r="H364" i="10"/>
  <c r="I364" i="10"/>
  <c r="H365" i="10"/>
  <c r="I365" i="10"/>
  <c r="H368" i="10"/>
  <c r="I368" i="10"/>
  <c r="H369" i="10"/>
  <c r="I369" i="10"/>
  <c r="H370" i="10"/>
  <c r="I370" i="10"/>
  <c r="H377" i="10"/>
  <c r="I377" i="10"/>
  <c r="H378" i="10"/>
  <c r="I378" i="10"/>
  <c r="H380" i="10"/>
  <c r="I380" i="10"/>
  <c r="H381" i="10"/>
  <c r="I381" i="10"/>
  <c r="H383" i="10"/>
  <c r="I383" i="10"/>
  <c r="H384" i="10"/>
  <c r="I384" i="10"/>
  <c r="H385" i="10"/>
  <c r="I385" i="10"/>
  <c r="H386" i="10"/>
  <c r="I386" i="10"/>
  <c r="H388" i="10"/>
  <c r="I388" i="10"/>
  <c r="H389" i="10"/>
  <c r="I389" i="10"/>
  <c r="H390" i="10"/>
  <c r="I390" i="10"/>
  <c r="H391" i="10"/>
  <c r="I391" i="10"/>
  <c r="H392" i="10"/>
  <c r="I392" i="10"/>
  <c r="H393" i="10"/>
  <c r="I393" i="10"/>
  <c r="H395" i="10"/>
  <c r="I395" i="10"/>
  <c r="I396" i="10"/>
  <c r="H397" i="10"/>
  <c r="I397" i="10"/>
  <c r="I398" i="10"/>
  <c r="H400" i="10"/>
  <c r="I400" i="10"/>
  <c r="H401" i="10"/>
  <c r="I401" i="10"/>
  <c r="H402" i="10"/>
  <c r="I402" i="10"/>
  <c r="H403" i="10"/>
  <c r="I403" i="10"/>
  <c r="H404" i="10"/>
  <c r="I404" i="10"/>
  <c r="H405" i="10"/>
  <c r="I405" i="10"/>
  <c r="H406" i="10"/>
  <c r="I406" i="10"/>
  <c r="H407" i="10"/>
  <c r="I407" i="10"/>
  <c r="H408" i="10"/>
  <c r="I408" i="10"/>
  <c r="H409" i="10"/>
  <c r="I409" i="10"/>
  <c r="H410" i="10"/>
  <c r="I410" i="10"/>
  <c r="H411" i="10"/>
  <c r="I411" i="10"/>
  <c r="H412" i="10"/>
  <c r="I412" i="10"/>
  <c r="H415" i="10"/>
  <c r="I415" i="10"/>
  <c r="H416" i="10"/>
  <c r="I416" i="10"/>
  <c r="H417" i="10"/>
  <c r="I417" i="10"/>
  <c r="H424" i="10"/>
  <c r="I424" i="10"/>
  <c r="H425" i="10"/>
  <c r="I425" i="10"/>
  <c r="H427" i="10"/>
  <c r="I427" i="10"/>
  <c r="H428" i="10"/>
  <c r="I428" i="10"/>
  <c r="H430" i="10"/>
  <c r="I430" i="10"/>
  <c r="H431" i="10"/>
  <c r="I431" i="10"/>
  <c r="H432" i="10"/>
  <c r="I432" i="10"/>
  <c r="H433" i="10"/>
  <c r="I433" i="10"/>
  <c r="H435" i="10"/>
  <c r="I435" i="10"/>
  <c r="H436" i="10"/>
  <c r="I436" i="10"/>
  <c r="H437" i="10"/>
  <c r="I437" i="10"/>
  <c r="H438" i="10"/>
  <c r="I438" i="10"/>
  <c r="H439" i="10"/>
  <c r="I439" i="10"/>
  <c r="H440" i="10"/>
  <c r="I440" i="10"/>
  <c r="H442" i="10"/>
  <c r="I442" i="10"/>
  <c r="I443" i="10"/>
  <c r="H444" i="10"/>
  <c r="I444" i="10"/>
  <c r="I445" i="10"/>
  <c r="H447" i="10"/>
  <c r="I447" i="10"/>
  <c r="H448" i="10"/>
  <c r="I448" i="10"/>
  <c r="H449" i="10"/>
  <c r="I449" i="10"/>
  <c r="H450" i="10"/>
  <c r="I450" i="10"/>
  <c r="H451" i="10"/>
  <c r="I451" i="10"/>
  <c r="H452" i="10"/>
  <c r="I452" i="10"/>
  <c r="H453" i="10"/>
  <c r="I453" i="10"/>
  <c r="H454" i="10"/>
  <c r="I454" i="10"/>
  <c r="H455" i="10"/>
  <c r="I455" i="10"/>
  <c r="H456" i="10"/>
  <c r="I456" i="10"/>
  <c r="H457" i="10"/>
  <c r="I457" i="10"/>
  <c r="H458" i="10"/>
  <c r="I458" i="10"/>
  <c r="H459" i="10"/>
  <c r="I459" i="10"/>
  <c r="H460" i="10"/>
  <c r="I460" i="10"/>
  <c r="H461" i="10"/>
  <c r="I461" i="10"/>
  <c r="H462" i="10"/>
  <c r="I462" i="10"/>
  <c r="H463" i="10"/>
  <c r="I463" i="10"/>
  <c r="H464" i="10"/>
  <c r="I464" i="10"/>
  <c r="H465" i="10"/>
  <c r="I465" i="10"/>
  <c r="H466" i="10"/>
  <c r="I466" i="10"/>
  <c r="H467" i="10"/>
  <c r="I467" i="10"/>
  <c r="H468" i="10"/>
  <c r="I468" i="10"/>
  <c r="H471" i="10"/>
  <c r="I471" i="10"/>
  <c r="H478" i="10"/>
  <c r="I478" i="10"/>
  <c r="H479" i="10"/>
  <c r="I479" i="10"/>
  <c r="H481" i="10"/>
  <c r="I481" i="10"/>
  <c r="H482" i="10"/>
  <c r="I482" i="10"/>
  <c r="H484" i="10"/>
  <c r="I484" i="10"/>
  <c r="H485" i="10"/>
  <c r="I485" i="10"/>
  <c r="H486" i="10"/>
  <c r="I486" i="10"/>
  <c r="H487" i="10"/>
  <c r="I487" i="10"/>
  <c r="H489" i="10"/>
  <c r="I489" i="10"/>
  <c r="H490" i="10"/>
  <c r="I490" i="10"/>
  <c r="H491" i="10"/>
  <c r="I491" i="10"/>
  <c r="H492" i="10"/>
  <c r="I492" i="10"/>
  <c r="H493" i="10"/>
  <c r="I493" i="10"/>
  <c r="H494" i="10"/>
  <c r="I494" i="10"/>
  <c r="H496" i="10"/>
  <c r="I496" i="10"/>
  <c r="I497" i="10"/>
  <c r="H498" i="10"/>
  <c r="I498" i="10"/>
  <c r="I499" i="10"/>
  <c r="H501" i="10"/>
  <c r="I501" i="10"/>
  <c r="H502" i="10"/>
  <c r="I502" i="10"/>
  <c r="H503" i="10"/>
  <c r="I503" i="10"/>
  <c r="H504" i="10"/>
  <c r="I504" i="10"/>
  <c r="H505" i="10"/>
  <c r="I505" i="10"/>
  <c r="H506" i="10"/>
  <c r="I506" i="10"/>
  <c r="H507" i="10"/>
  <c r="I507" i="10"/>
  <c r="H508" i="10"/>
  <c r="I508" i="10"/>
  <c r="H509" i="10"/>
  <c r="I509" i="10"/>
  <c r="H510" i="10"/>
  <c r="I510" i="10"/>
  <c r="H511" i="10"/>
  <c r="I511" i="10"/>
  <c r="H512" i="10"/>
  <c r="I512" i="10"/>
  <c r="H513" i="10"/>
  <c r="I513" i="10"/>
  <c r="H514" i="10"/>
  <c r="I514" i="10"/>
  <c r="H515" i="10"/>
  <c r="I515" i="10"/>
  <c r="H516" i="10"/>
  <c r="I516" i="10"/>
  <c r="H519" i="10"/>
  <c r="I519" i="10"/>
  <c r="H520" i="10"/>
  <c r="I520" i="10"/>
  <c r="H527" i="10"/>
  <c r="I527" i="10"/>
  <c r="I528" i="10"/>
  <c r="I529" i="10"/>
  <c r="I530" i="10"/>
  <c r="I531" i="10"/>
  <c r="I532" i="10"/>
  <c r="I533" i="10"/>
  <c r="I534" i="10"/>
  <c r="I535" i="10"/>
  <c r="H548" i="10"/>
  <c r="I548" i="10"/>
  <c r="H549" i="10"/>
  <c r="I549" i="10"/>
  <c r="H550" i="10"/>
  <c r="I550" i="10"/>
  <c r="H551" i="10"/>
  <c r="I551" i="10"/>
  <c r="H552" i="10"/>
  <c r="I552" i="10"/>
  <c r="H553" i="10"/>
  <c r="I553" i="10"/>
  <c r="H554" i="10"/>
  <c r="I554" i="10"/>
  <c r="I555" i="10"/>
  <c r="H556" i="10"/>
  <c r="I556" i="10"/>
  <c r="H557" i="10"/>
  <c r="I557" i="10"/>
  <c r="H558" i="10"/>
  <c r="I558" i="10"/>
  <c r="I559" i="10"/>
  <c r="I560" i="10"/>
  <c r="I561" i="10"/>
  <c r="I562" i="10"/>
  <c r="I563" i="10"/>
  <c r="I564" i="10"/>
  <c r="I565" i="10"/>
  <c r="I566" i="10"/>
  <c r="H567" i="10"/>
  <c r="I567" i="10"/>
  <c r="H568" i="10"/>
  <c r="I568" i="10"/>
  <c r="H570" i="10"/>
  <c r="I570" i="10"/>
  <c r="H571" i="10"/>
  <c r="I571" i="10"/>
  <c r="H572" i="10"/>
  <c r="I572" i="10"/>
  <c r="H573" i="10"/>
  <c r="I573" i="10"/>
  <c r="H574" i="10"/>
  <c r="I574" i="10"/>
  <c r="I575" i="10"/>
  <c r="H576" i="10"/>
  <c r="I576" i="10"/>
  <c r="H577" i="10"/>
  <c r="I577" i="10"/>
  <c r="H578" i="10"/>
  <c r="I578" i="10"/>
  <c r="H579" i="10"/>
  <c r="I579" i="10"/>
  <c r="H580" i="10"/>
  <c r="I580" i="10"/>
  <c r="H581" i="10"/>
  <c r="I581" i="10"/>
  <c r="H582" i="10"/>
  <c r="I582" i="10"/>
  <c r="H583" i="10"/>
  <c r="I583" i="10"/>
  <c r="H584" i="10"/>
  <c r="I584" i="10"/>
  <c r="H585" i="10"/>
  <c r="I585" i="10"/>
  <c r="H586" i="10"/>
  <c r="I586" i="10"/>
  <c r="H587" i="10"/>
  <c r="I587" i="10"/>
  <c r="H588" i="10"/>
  <c r="I588" i="10"/>
  <c r="H589" i="10"/>
  <c r="I589" i="10"/>
  <c r="H590" i="10"/>
  <c r="I590" i="10"/>
  <c r="H591" i="10"/>
  <c r="I591" i="10"/>
  <c r="H592" i="10"/>
  <c r="I592" i="10"/>
  <c r="H593" i="10"/>
  <c r="I593" i="10"/>
  <c r="H594" i="10"/>
  <c r="I594" i="10"/>
  <c r="H604" i="10"/>
  <c r="I604" i="10"/>
  <c r="H605" i="10"/>
  <c r="I605" i="10"/>
  <c r="H618" i="10"/>
  <c r="I618" i="10"/>
  <c r="H619" i="10"/>
  <c r="I619" i="10"/>
  <c r="H620" i="10"/>
  <c r="I620" i="10"/>
  <c r="I621" i="10"/>
  <c r="I622" i="10"/>
  <c r="I623" i="10"/>
  <c r="H624" i="10"/>
  <c r="I624" i="10"/>
  <c r="H625" i="10"/>
  <c r="I625" i="10"/>
  <c r="H626" i="10"/>
  <c r="I626" i="10"/>
  <c r="H627" i="10"/>
  <c r="I627" i="10"/>
  <c r="I628" i="10"/>
  <c r="I629" i="10"/>
  <c r="H630" i="10"/>
  <c r="I630" i="10"/>
  <c r="H631" i="10"/>
  <c r="I631" i="10"/>
  <c r="H632" i="10"/>
  <c r="I632" i="10"/>
  <c r="H633" i="10"/>
  <c r="I633" i="10"/>
  <c r="I634" i="10"/>
  <c r="H636" i="10"/>
  <c r="I636" i="10"/>
  <c r="H637" i="10"/>
  <c r="I637" i="10"/>
  <c r="H638" i="10"/>
  <c r="I638" i="10"/>
  <c r="H639" i="10"/>
  <c r="I639" i="10"/>
  <c r="H640" i="10"/>
  <c r="I640" i="10"/>
  <c r="H641" i="10"/>
  <c r="I641" i="10"/>
  <c r="H642" i="10"/>
  <c r="I642" i="10"/>
  <c r="H643" i="10"/>
  <c r="I643" i="10"/>
  <c r="H644" i="10"/>
  <c r="I644" i="10"/>
  <c r="H645" i="10"/>
  <c r="I645" i="10"/>
  <c r="H646" i="10"/>
  <c r="I646" i="10"/>
  <c r="H647" i="10"/>
  <c r="I647" i="10"/>
  <c r="H648" i="10"/>
  <c r="I648" i="10"/>
  <c r="H649" i="10"/>
  <c r="I649" i="10"/>
  <c r="H650" i="10"/>
  <c r="I650" i="10"/>
  <c r="I651" i="10"/>
  <c r="H652" i="10"/>
  <c r="I652" i="10"/>
  <c r="I653" i="10"/>
  <c r="H654" i="10"/>
  <c r="I654" i="10"/>
  <c r="H655" i="10"/>
  <c r="I655" i="10"/>
  <c r="H656" i="10"/>
  <c r="I656" i="10"/>
  <c r="H657" i="10"/>
  <c r="I657" i="10"/>
  <c r="H658" i="10"/>
  <c r="I658" i="10"/>
  <c r="H659" i="10"/>
  <c r="I659" i="10"/>
  <c r="H660" i="10"/>
  <c r="I660" i="10"/>
  <c r="H661" i="10"/>
  <c r="I661" i="10"/>
  <c r="H662" i="10"/>
  <c r="I662" i="10"/>
  <c r="H663" i="10"/>
  <c r="I663" i="10"/>
  <c r="I664" i="10"/>
  <c r="H665" i="10"/>
  <c r="I665" i="10"/>
  <c r="I666" i="10"/>
  <c r="H667" i="10"/>
  <c r="I667" i="10"/>
  <c r="I668" i="10"/>
  <c r="H669" i="10"/>
  <c r="I669" i="10"/>
  <c r="H670" i="10"/>
  <c r="I670" i="10"/>
  <c r="H671" i="10"/>
  <c r="I671" i="10"/>
  <c r="H672" i="10"/>
  <c r="I672" i="10"/>
  <c r="I673" i="10"/>
  <c r="H680" i="10"/>
  <c r="I680" i="10"/>
  <c r="I681" i="10"/>
  <c r="I682" i="10"/>
  <c r="I683" i="10"/>
  <c r="H696" i="10"/>
  <c r="I696" i="10"/>
  <c r="H697" i="10"/>
  <c r="I697" i="10"/>
  <c r="H698" i="10"/>
  <c r="I698" i="10"/>
  <c r="H699" i="10"/>
  <c r="I699" i="10"/>
  <c r="H700" i="10"/>
  <c r="I700" i="10"/>
  <c r="H701" i="10"/>
  <c r="I701" i="10"/>
  <c r="H702" i="10"/>
  <c r="I702" i="10"/>
  <c r="I703" i="10"/>
  <c r="H704" i="10"/>
  <c r="I704" i="10"/>
  <c r="H705" i="10"/>
  <c r="I705" i="10"/>
  <c r="H706" i="10"/>
  <c r="I706" i="10"/>
  <c r="I707" i="10"/>
  <c r="I708" i="10"/>
  <c r="I709" i="10"/>
  <c r="H710" i="10"/>
  <c r="I710" i="10"/>
  <c r="H711" i="10"/>
  <c r="I711" i="10"/>
  <c r="H713" i="10"/>
  <c r="I713" i="10"/>
  <c r="H714" i="10"/>
  <c r="I714" i="10"/>
  <c r="H715" i="10"/>
  <c r="I715" i="10"/>
  <c r="H716" i="10"/>
  <c r="I716" i="10"/>
  <c r="H717" i="10"/>
  <c r="I717" i="10"/>
  <c r="H718" i="10"/>
  <c r="I718" i="10"/>
  <c r="H719" i="10"/>
  <c r="I719" i="10"/>
  <c r="H720" i="10"/>
  <c r="I720" i="10"/>
  <c r="H721" i="10"/>
  <c r="I721" i="10"/>
  <c r="H722" i="10"/>
  <c r="I722" i="10"/>
  <c r="H723" i="10"/>
  <c r="I723" i="10"/>
  <c r="H724" i="10"/>
  <c r="I724" i="10"/>
  <c r="H725" i="10"/>
  <c r="I725" i="10"/>
  <c r="H726" i="10"/>
  <c r="I726" i="10"/>
  <c r="H727" i="10"/>
  <c r="I727" i="10"/>
  <c r="H728" i="10"/>
  <c r="I728" i="10"/>
  <c r="H729" i="10"/>
  <c r="I729" i="10"/>
  <c r="H730" i="10"/>
  <c r="I730" i="10"/>
  <c r="H731" i="10"/>
  <c r="I731" i="10"/>
  <c r="H732" i="10"/>
  <c r="I732" i="10"/>
  <c r="H733" i="10"/>
  <c r="I733" i="10"/>
  <c r="H734" i="10"/>
  <c r="I734" i="10"/>
  <c r="H735" i="10"/>
  <c r="I735" i="10"/>
  <c r="H736" i="10"/>
  <c r="I736" i="10"/>
  <c r="H743" i="10"/>
  <c r="I743" i="10"/>
  <c r="H756" i="10"/>
  <c r="I756" i="10"/>
  <c r="H757" i="10"/>
  <c r="I757" i="10"/>
  <c r="H758" i="10"/>
  <c r="I758" i="10"/>
  <c r="H759" i="10"/>
  <c r="I759" i="10"/>
  <c r="H760" i="10"/>
  <c r="I760" i="10"/>
  <c r="H761" i="10"/>
  <c r="I761" i="10"/>
  <c r="H762" i="10"/>
  <c r="I762" i="10"/>
  <c r="I763" i="10"/>
  <c r="H764" i="10"/>
  <c r="I764" i="10"/>
  <c r="H765" i="10"/>
  <c r="I765" i="10"/>
  <c r="H766" i="10"/>
  <c r="I766" i="10"/>
  <c r="H767" i="10"/>
  <c r="I767" i="10"/>
  <c r="H769" i="10"/>
  <c r="I769" i="10"/>
  <c r="H770" i="10"/>
  <c r="I770" i="10"/>
  <c r="H771" i="10"/>
  <c r="I771" i="10"/>
  <c r="H772" i="10"/>
  <c r="I772" i="10"/>
  <c r="H773" i="10"/>
  <c r="I773" i="10"/>
  <c r="H774" i="10"/>
  <c r="I774" i="10"/>
  <c r="H775" i="10"/>
  <c r="I775" i="10"/>
  <c r="H776" i="10"/>
  <c r="I776" i="10"/>
  <c r="H777" i="10"/>
  <c r="I777" i="10"/>
  <c r="H778" i="10"/>
  <c r="I778" i="10"/>
  <c r="H779" i="10"/>
  <c r="I779" i="10"/>
  <c r="H780" i="10"/>
  <c r="I780" i="10"/>
  <c r="H781" i="10"/>
  <c r="I781" i="10"/>
  <c r="H782" i="10"/>
  <c r="I782" i="10"/>
  <c r="H783" i="10"/>
  <c r="I783" i="10"/>
  <c r="H784" i="10"/>
  <c r="I784" i="10"/>
  <c r="H785" i="10"/>
  <c r="I785" i="10"/>
  <c r="H786" i="10"/>
  <c r="I786" i="10"/>
  <c r="H787" i="10"/>
  <c r="I787" i="10"/>
  <c r="H788" i="10"/>
  <c r="I788" i="10"/>
  <c r="H789" i="10"/>
  <c r="I789" i="10"/>
  <c r="H790" i="10"/>
  <c r="I790" i="10"/>
  <c r="H791" i="10"/>
  <c r="I791" i="10"/>
  <c r="H792" i="10"/>
  <c r="I792" i="10"/>
  <c r="H793" i="10"/>
  <c r="I793" i="10"/>
  <c r="H794" i="10"/>
  <c r="I794" i="10"/>
  <c r="H795" i="10"/>
  <c r="I795" i="10"/>
  <c r="H796" i="10"/>
  <c r="I796" i="10"/>
  <c r="H797" i="10"/>
  <c r="I797" i="10"/>
  <c r="H804" i="10"/>
  <c r="I804" i="10"/>
  <c r="H805" i="10"/>
  <c r="I805" i="10"/>
  <c r="H818" i="10"/>
  <c r="I818" i="10"/>
  <c r="H819" i="10"/>
  <c r="I819" i="10"/>
  <c r="H820" i="10"/>
  <c r="I820" i="10"/>
  <c r="H821" i="10"/>
  <c r="I821" i="10"/>
  <c r="H822" i="10"/>
  <c r="I822" i="10"/>
  <c r="H823" i="10"/>
  <c r="I823" i="10"/>
  <c r="H824" i="10"/>
  <c r="I824" i="10"/>
  <c r="I825" i="10"/>
  <c r="H826" i="10"/>
  <c r="I826" i="10"/>
  <c r="H827" i="10"/>
  <c r="I827" i="10"/>
  <c r="H828" i="10"/>
  <c r="I828" i="10"/>
  <c r="H829" i="10"/>
  <c r="I829" i="10"/>
  <c r="H831" i="10"/>
  <c r="I831" i="10"/>
  <c r="H832" i="10"/>
  <c r="I832" i="10"/>
  <c r="H833" i="10"/>
  <c r="I833" i="10"/>
  <c r="H834" i="10"/>
  <c r="I834" i="10"/>
  <c r="H835" i="10"/>
  <c r="I835" i="10"/>
  <c r="H836" i="10"/>
  <c r="I836" i="10"/>
  <c r="H837" i="10"/>
  <c r="I837" i="10"/>
  <c r="H838" i="10"/>
  <c r="I838" i="10"/>
  <c r="H839" i="10"/>
  <c r="I839" i="10"/>
  <c r="H840" i="10"/>
  <c r="I840" i="10"/>
  <c r="H841" i="10"/>
  <c r="I841" i="10"/>
  <c r="H842" i="10"/>
  <c r="I842" i="10"/>
  <c r="H843" i="10"/>
  <c r="I843" i="10"/>
  <c r="H844" i="10"/>
  <c r="I844" i="10"/>
  <c r="H845" i="10"/>
  <c r="I845" i="10"/>
  <c r="H846" i="10"/>
  <c r="I846" i="10"/>
  <c r="H847" i="10"/>
  <c r="I847" i="10"/>
  <c r="H848" i="10"/>
  <c r="I848" i="10"/>
  <c r="H849" i="10"/>
  <c r="I849" i="10"/>
  <c r="H850" i="10"/>
  <c r="I850" i="10"/>
  <c r="H851" i="10"/>
  <c r="I851" i="10"/>
  <c r="H858" i="10"/>
  <c r="I858" i="10"/>
  <c r="I859" i="10"/>
  <c r="H872" i="10"/>
  <c r="I872" i="10"/>
  <c r="H873" i="10"/>
  <c r="I873" i="10"/>
  <c r="H874" i="10"/>
  <c r="I874" i="10"/>
  <c r="H875" i="10"/>
  <c r="I875" i="10"/>
  <c r="H876" i="10"/>
  <c r="I876" i="10"/>
  <c r="H877" i="10"/>
  <c r="I877" i="10"/>
  <c r="H878" i="10"/>
  <c r="I878" i="10"/>
  <c r="I879" i="10"/>
  <c r="H880" i="10"/>
  <c r="I880" i="10"/>
  <c r="I881" i="10"/>
  <c r="H882" i="10"/>
  <c r="I882" i="10"/>
  <c r="H883" i="10"/>
  <c r="I883" i="10"/>
  <c r="H884" i="10"/>
  <c r="I884" i="10"/>
  <c r="H886" i="10"/>
  <c r="I886" i="10"/>
  <c r="I887" i="10"/>
  <c r="H888" i="10"/>
  <c r="I888" i="10"/>
  <c r="I889" i="10"/>
  <c r="H890" i="10"/>
  <c r="I890" i="10"/>
  <c r="I891" i="10"/>
  <c r="H892" i="10"/>
  <c r="I892" i="10"/>
  <c r="H893" i="10"/>
  <c r="I893" i="10"/>
  <c r="H894" i="10"/>
  <c r="I894" i="10"/>
  <c r="H895" i="10"/>
  <c r="I895" i="10"/>
  <c r="H896" i="10"/>
  <c r="I896" i="10"/>
  <c r="H897" i="10"/>
  <c r="I897" i="10"/>
  <c r="H898" i="10"/>
  <c r="I898" i="10"/>
  <c r="I899" i="10"/>
  <c r="I900" i="10"/>
  <c r="H901" i="10"/>
  <c r="I901" i="10"/>
  <c r="I902" i="10"/>
  <c r="H903" i="10"/>
  <c r="I903" i="10"/>
  <c r="H904" i="10"/>
  <c r="I904" i="10"/>
  <c r="I905" i="10"/>
  <c r="H906" i="10"/>
  <c r="I906" i="10"/>
  <c r="H907" i="10"/>
  <c r="I907" i="10"/>
  <c r="H908" i="10"/>
  <c r="I908" i="10"/>
  <c r="H909" i="10"/>
  <c r="I909" i="10"/>
  <c r="H910" i="10"/>
  <c r="I910" i="10"/>
  <c r="H911" i="10"/>
  <c r="I911" i="10"/>
  <c r="H918" i="10"/>
  <c r="I918" i="10"/>
  <c r="H931" i="10"/>
  <c r="I931" i="10"/>
  <c r="H932" i="10"/>
  <c r="I932" i="10"/>
  <c r="H933" i="10"/>
  <c r="I933" i="10"/>
  <c r="H934" i="10"/>
  <c r="I934" i="10"/>
  <c r="H935" i="10"/>
  <c r="I935" i="10"/>
  <c r="H936" i="10"/>
  <c r="I936" i="10"/>
  <c r="H937" i="10"/>
  <c r="I937" i="10"/>
  <c r="I938" i="10"/>
  <c r="H939" i="10"/>
  <c r="I939" i="10"/>
  <c r="H940" i="10"/>
  <c r="I940" i="10"/>
  <c r="H941" i="10"/>
  <c r="I941" i="10"/>
  <c r="H942" i="10"/>
  <c r="I942" i="10"/>
  <c r="H944" i="10"/>
  <c r="I944" i="10"/>
  <c r="H945" i="10"/>
  <c r="I945" i="10"/>
  <c r="H946" i="10"/>
  <c r="I946" i="10"/>
  <c r="H947" i="10"/>
  <c r="I947" i="10"/>
  <c r="H948" i="10"/>
  <c r="I948" i="10"/>
  <c r="H949" i="10"/>
  <c r="I949" i="10"/>
  <c r="H950" i="10"/>
  <c r="I950" i="10"/>
  <c r="H951" i="10"/>
  <c r="I951" i="10"/>
  <c r="H952" i="10"/>
  <c r="I952" i="10"/>
  <c r="H953" i="10"/>
  <c r="I953" i="10"/>
  <c r="H954" i="10"/>
  <c r="I954" i="10"/>
  <c r="H955" i="10"/>
  <c r="I955" i="10"/>
  <c r="H956" i="10"/>
  <c r="I956" i="10"/>
  <c r="H957" i="10"/>
  <c r="I957" i="10"/>
  <c r="H958" i="10"/>
  <c r="I958" i="10"/>
  <c r="H959" i="10"/>
  <c r="I959" i="10"/>
  <c r="H960" i="10"/>
  <c r="I960" i="10"/>
  <c r="H961" i="10"/>
  <c r="I961" i="10"/>
  <c r="H962" i="10"/>
  <c r="I962" i="10"/>
  <c r="I963" i="10"/>
  <c r="H964" i="10"/>
  <c r="I964" i="10"/>
  <c r="I971" i="10"/>
  <c r="H972" i="10"/>
  <c r="I972" i="10"/>
  <c r="H973" i="10"/>
  <c r="I973" i="10"/>
  <c r="I974" i="10"/>
  <c r="H975" i="10"/>
  <c r="I975" i="10"/>
  <c r="H976" i="10"/>
  <c r="I976" i="10"/>
  <c r="I977" i="10"/>
  <c r="H978" i="10"/>
  <c r="I978" i="10"/>
  <c r="H979" i="10"/>
  <c r="I979" i="10"/>
  <c r="H1005" i="10"/>
  <c r="I1005" i="10"/>
  <c r="H1017" i="10"/>
  <c r="I1017" i="10"/>
  <c r="H1018" i="10"/>
  <c r="I1018" i="10"/>
  <c r="H1019" i="10"/>
  <c r="I1019" i="10"/>
  <c r="H1020" i="10"/>
  <c r="I1020" i="10"/>
  <c r="H1021" i="10"/>
  <c r="I1021" i="10"/>
  <c r="H1024" i="10"/>
  <c r="I1024" i="10"/>
  <c r="H1025" i="10"/>
  <c r="I1025" i="10"/>
  <c r="H1026" i="10"/>
  <c r="I1026" i="10"/>
  <c r="H1027" i="10"/>
  <c r="I1027" i="10"/>
  <c r="H1028" i="10"/>
  <c r="I1028" i="10"/>
  <c r="H1029" i="10"/>
  <c r="I1029" i="10"/>
  <c r="H1030" i="10"/>
  <c r="I1030" i="10"/>
  <c r="H1031" i="10"/>
  <c r="I1031" i="10"/>
  <c r="H1032" i="10"/>
  <c r="I1032" i="10"/>
  <c r="H1033" i="10"/>
  <c r="I1033" i="10"/>
  <c r="H1034" i="10"/>
  <c r="I1034" i="10"/>
  <c r="H1035" i="10"/>
  <c r="I1035" i="10"/>
  <c r="H1036" i="10"/>
  <c r="I1036" i="10"/>
  <c r="H1037" i="10"/>
  <c r="I1037" i="10"/>
  <c r="H1038" i="10"/>
  <c r="I1038" i="10"/>
  <c r="H1039" i="10"/>
  <c r="I1039" i="10"/>
  <c r="I1040" i="10"/>
  <c r="H1043" i="10"/>
  <c r="I1043" i="10"/>
  <c r="H1044" i="10"/>
  <c r="I1044" i="10"/>
  <c r="H1045" i="10"/>
  <c r="I1045" i="10"/>
  <c r="H1046" i="10"/>
  <c r="I1046" i="10"/>
  <c r="H1047" i="10"/>
  <c r="I1047" i="10"/>
  <c r="H1048" i="10"/>
  <c r="I1048" i="10"/>
  <c r="H1049" i="10"/>
  <c r="I1049" i="10"/>
  <c r="H1050" i="10"/>
  <c r="I1050" i="10"/>
  <c r="H1051" i="10"/>
  <c r="I1051" i="10"/>
  <c r="H1052" i="10"/>
  <c r="I1052" i="10"/>
  <c r="H1053" i="10"/>
  <c r="I1053" i="10"/>
  <c r="H1054" i="10"/>
  <c r="I1054" i="10"/>
  <c r="H1055" i="10"/>
  <c r="I1055" i="10"/>
  <c r="H1056" i="10"/>
  <c r="I1056" i="10"/>
  <c r="H1057" i="10"/>
  <c r="I1057" i="10"/>
  <c r="H1058" i="10"/>
  <c r="I1058" i="10"/>
  <c r="H1059" i="10"/>
  <c r="I1059" i="10"/>
  <c r="H1060" i="10"/>
  <c r="I1060" i="10"/>
  <c r="H1061" i="10"/>
  <c r="I1061" i="10"/>
  <c r="H1062" i="10"/>
  <c r="I1062" i="10"/>
  <c r="I967" i="10"/>
  <c r="I966" i="10"/>
  <c r="I913" i="10"/>
  <c r="I854" i="10"/>
  <c r="I853" i="10"/>
  <c r="I800" i="10"/>
  <c r="I799" i="10"/>
  <c r="I739" i="10"/>
  <c r="I738" i="10"/>
  <c r="I676" i="10"/>
  <c r="I675" i="10"/>
  <c r="I597" i="10"/>
  <c r="I596" i="10"/>
  <c r="I522" i="10"/>
  <c r="I521" i="10"/>
  <c r="I473" i="10"/>
  <c r="I472" i="10"/>
  <c r="I419" i="10"/>
  <c r="I418" i="10"/>
  <c r="I372" i="10"/>
  <c r="I371" i="10"/>
  <c r="I247" i="10"/>
  <c r="I9" i="10"/>
  <c r="I46" i="10"/>
  <c r="H216" i="10"/>
  <c r="J201" i="10"/>
  <c r="J202" i="10"/>
  <c r="J214" i="10"/>
  <c r="J215" i="10"/>
  <c r="J216" i="10"/>
  <c r="H247" i="10"/>
  <c r="J220" i="10"/>
  <c r="J221" i="10"/>
  <c r="J222" i="10"/>
  <c r="J223" i="10"/>
  <c r="J4" i="10"/>
  <c r="J5" i="10"/>
  <c r="J6" i="10"/>
  <c r="J7" i="10"/>
  <c r="J8" i="10"/>
  <c r="J9" i="10"/>
  <c r="J12" i="10"/>
  <c r="J22" i="10"/>
  <c r="J23" i="10"/>
  <c r="J24" i="10"/>
  <c r="J25" i="10"/>
  <c r="J26" i="10"/>
  <c r="J27" i="10"/>
  <c r="J30" i="10"/>
  <c r="J43" i="10"/>
  <c r="J44" i="10"/>
  <c r="J45" i="10"/>
  <c r="J46" i="10"/>
  <c r="J49" i="10"/>
  <c r="J50" i="10"/>
  <c r="J65" i="10"/>
  <c r="J75" i="10"/>
  <c r="J76" i="10"/>
  <c r="J77" i="10"/>
  <c r="J78" i="10"/>
  <c r="J79" i="10"/>
  <c r="J83" i="10"/>
  <c r="J84" i="10"/>
  <c r="J85" i="10"/>
  <c r="J86" i="10"/>
  <c r="J87" i="10"/>
  <c r="J88" i="10"/>
  <c r="J89" i="10"/>
  <c r="J90" i="10"/>
  <c r="J97" i="10"/>
  <c r="J98" i="10"/>
  <c r="J99" i="10"/>
  <c r="J100" i="10"/>
  <c r="J101" i="10"/>
  <c r="J102" i="10"/>
  <c r="J993" i="10"/>
  <c r="J994" i="10"/>
  <c r="J103" i="10"/>
  <c r="J106" i="10"/>
  <c r="J107" i="10"/>
  <c r="J108" i="10"/>
  <c r="J122" i="10"/>
  <c r="J123" i="10"/>
  <c r="J124" i="10"/>
  <c r="J126" i="10"/>
  <c r="J127" i="10"/>
  <c r="J128" i="10"/>
  <c r="J129" i="10"/>
  <c r="J139" i="10"/>
  <c r="J140" i="10"/>
  <c r="J141" i="10"/>
  <c r="J142" i="10"/>
  <c r="J143" i="10"/>
  <c r="J144" i="10"/>
  <c r="J147" i="10"/>
  <c r="J148" i="10"/>
  <c r="J149" i="10"/>
  <c r="J150" i="10"/>
  <c r="J151" i="10"/>
  <c r="J152" i="10"/>
  <c r="J153" i="10"/>
  <c r="J154" i="10"/>
  <c r="J155" i="10"/>
  <c r="J156" i="10"/>
  <c r="J995" i="10"/>
  <c r="J996" i="10"/>
  <c r="J997" i="10"/>
  <c r="J998" i="10"/>
  <c r="J157" i="10"/>
  <c r="J160" i="10"/>
  <c r="J162" i="10"/>
  <c r="J163" i="10"/>
  <c r="J164" i="10"/>
  <c r="J165" i="10"/>
  <c r="J166" i="10"/>
  <c r="J167" i="10"/>
  <c r="J169" i="10"/>
  <c r="J170" i="10"/>
  <c r="J171" i="10"/>
  <c r="J172" i="10"/>
  <c r="J173" i="10"/>
  <c r="J174" i="10"/>
  <c r="J175" i="10"/>
  <c r="J999" i="10"/>
  <c r="J176" i="10"/>
  <c r="J179" i="10"/>
  <c r="J187" i="10"/>
  <c r="J192" i="10"/>
  <c r="J193" i="10"/>
  <c r="J194" i="10"/>
  <c r="J195" i="10"/>
  <c r="J196" i="10"/>
  <c r="J197" i="10"/>
  <c r="J224" i="10"/>
  <c r="J226" i="10"/>
  <c r="J227" i="10"/>
  <c r="J228" i="10"/>
  <c r="J229" i="10"/>
  <c r="J230" i="10"/>
  <c r="J232" i="10"/>
  <c r="J233" i="10"/>
  <c r="J234" i="10"/>
  <c r="J235" i="10"/>
  <c r="J236" i="10"/>
  <c r="J237" i="10"/>
  <c r="J239" i="10"/>
  <c r="J240" i="10"/>
  <c r="J241" i="10"/>
  <c r="J242" i="10"/>
  <c r="J243" i="10"/>
  <c r="J245" i="10"/>
  <c r="J246" i="10"/>
  <c r="J250" i="10"/>
  <c r="J251" i="10"/>
  <c r="J252" i="10"/>
  <c r="J253" i="10"/>
  <c r="J254" i="10"/>
  <c r="J255" i="10"/>
  <c r="J257" i="10"/>
  <c r="J258" i="10"/>
  <c r="J259" i="10"/>
  <c r="J260" i="10"/>
  <c r="J261" i="10"/>
  <c r="J262" i="10"/>
  <c r="J263" i="10"/>
  <c r="J264" i="10"/>
  <c r="J266" i="10"/>
  <c r="J267" i="10"/>
  <c r="J268" i="10"/>
  <c r="J269" i="10"/>
  <c r="J270" i="10"/>
  <c r="J272" i="10"/>
  <c r="J273" i="10"/>
  <c r="J274" i="10"/>
  <c r="J1006" i="10"/>
  <c r="J1007" i="10"/>
  <c r="J1008" i="10"/>
  <c r="J275"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6" i="10"/>
  <c r="J307" i="10"/>
  <c r="J308" i="10"/>
  <c r="J309" i="10"/>
  <c r="J310" i="10"/>
  <c r="J311" i="10"/>
  <c r="J312" i="10"/>
  <c r="J313" i="10"/>
  <c r="J314" i="10"/>
  <c r="J1013" i="10"/>
  <c r="J1014" i="10"/>
  <c r="J1015" i="10"/>
  <c r="J1016" i="10"/>
  <c r="J321" i="10"/>
  <c r="J322" i="10"/>
  <c r="J324" i="10"/>
  <c r="J325" i="10"/>
  <c r="J327" i="10"/>
  <c r="J328" i="10"/>
  <c r="J329" i="10"/>
  <c r="J330" i="10"/>
  <c r="J332" i="10"/>
  <c r="J333" i="10"/>
  <c r="J334" i="10"/>
  <c r="J335" i="10"/>
  <c r="J336" i="10"/>
  <c r="J337" i="10"/>
  <c r="J339" i="10"/>
  <c r="J340" i="10"/>
  <c r="J341" i="10"/>
  <c r="J342" i="10"/>
  <c r="J344" i="10"/>
  <c r="J345" i="10"/>
  <c r="J346" i="10"/>
  <c r="J347" i="10"/>
  <c r="J348" i="10"/>
  <c r="J349" i="10"/>
  <c r="J350" i="10"/>
  <c r="J351" i="10"/>
  <c r="J352" i="10"/>
  <c r="J353" i="10"/>
  <c r="J354" i="10"/>
  <c r="J355" i="10"/>
  <c r="J356" i="10"/>
  <c r="J357" i="10"/>
  <c r="J358" i="10"/>
  <c r="J359" i="10"/>
  <c r="J360" i="10"/>
  <c r="J361" i="10"/>
  <c r="J362" i="10"/>
  <c r="J363" i="10"/>
  <c r="J364" i="10"/>
  <c r="J365" i="10"/>
  <c r="J368" i="10"/>
  <c r="J369" i="10"/>
  <c r="J370" i="10"/>
  <c r="J371" i="10"/>
  <c r="J1043" i="10"/>
  <c r="J1044" i="10"/>
  <c r="J1045" i="10"/>
  <c r="J1046" i="10"/>
  <c r="J377" i="10"/>
  <c r="J378" i="10"/>
  <c r="J380" i="10"/>
  <c r="J381" i="10"/>
  <c r="J383" i="10"/>
  <c r="J384" i="10"/>
  <c r="J385" i="10"/>
  <c r="J386" i="10"/>
  <c r="J388" i="10"/>
  <c r="J389" i="10"/>
  <c r="J390" i="10"/>
  <c r="J391" i="10"/>
  <c r="J392" i="10"/>
  <c r="J393" i="10"/>
  <c r="J395" i="10"/>
  <c r="J396" i="10"/>
  <c r="J397" i="10"/>
  <c r="J398" i="10"/>
  <c r="J400" i="10"/>
  <c r="J401" i="10"/>
  <c r="J402" i="10"/>
  <c r="J403" i="10"/>
  <c r="J404" i="10"/>
  <c r="J405" i="10"/>
  <c r="J406" i="10"/>
  <c r="J407" i="10"/>
  <c r="J408" i="10"/>
  <c r="J409" i="10"/>
  <c r="J410" i="10"/>
  <c r="J411" i="10"/>
  <c r="J412" i="10"/>
  <c r="J415" i="10"/>
  <c r="J416" i="10"/>
  <c r="J417" i="10"/>
  <c r="J418" i="10"/>
  <c r="J1048" i="10"/>
  <c r="J1049" i="10"/>
  <c r="J1050" i="10"/>
  <c r="J1051" i="10"/>
  <c r="J424" i="10"/>
  <c r="J425" i="10"/>
  <c r="J427" i="10"/>
  <c r="J428" i="10"/>
  <c r="J430" i="10"/>
  <c r="J431" i="10"/>
  <c r="J432" i="10"/>
  <c r="J433" i="10"/>
  <c r="J435" i="10"/>
  <c r="J436" i="10"/>
  <c r="J437" i="10"/>
  <c r="J438" i="10"/>
  <c r="J439" i="10"/>
  <c r="J440" i="10"/>
  <c r="J442" i="10"/>
  <c r="J443" i="10"/>
  <c r="J444" i="10"/>
  <c r="J445" i="10"/>
  <c r="J447" i="10"/>
  <c r="J448" i="10"/>
  <c r="J449" i="10"/>
  <c r="J450" i="10"/>
  <c r="J451" i="10"/>
  <c r="J452" i="10"/>
  <c r="J453" i="10"/>
  <c r="J454" i="10"/>
  <c r="J455" i="10"/>
  <c r="J456" i="10"/>
  <c r="J457" i="10"/>
  <c r="J458" i="10"/>
  <c r="J459" i="10"/>
  <c r="J460" i="10"/>
  <c r="J461" i="10"/>
  <c r="J462" i="10"/>
  <c r="J463" i="10"/>
  <c r="J464" i="10"/>
  <c r="J465" i="10"/>
  <c r="J466" i="10"/>
  <c r="J467" i="10"/>
  <c r="J468" i="10"/>
  <c r="J471" i="10"/>
  <c r="J472" i="10"/>
  <c r="J1053" i="10"/>
  <c r="J1054" i="10"/>
  <c r="J1055" i="10"/>
  <c r="J1056" i="10"/>
  <c r="J478" i="10"/>
  <c r="J479" i="10"/>
  <c r="J481" i="10"/>
  <c r="J482" i="10"/>
  <c r="J484" i="10"/>
  <c r="J485" i="10"/>
  <c r="J486" i="10"/>
  <c r="J487" i="10"/>
  <c r="J489" i="10"/>
  <c r="J490" i="10"/>
  <c r="J491" i="10"/>
  <c r="J492" i="10"/>
  <c r="J493" i="10"/>
  <c r="J494" i="10"/>
  <c r="J496" i="10"/>
  <c r="J497" i="10"/>
  <c r="J498" i="10"/>
  <c r="J499" i="10"/>
  <c r="J501" i="10"/>
  <c r="J502" i="10"/>
  <c r="J503" i="10"/>
  <c r="J504" i="10"/>
  <c r="J505" i="10"/>
  <c r="J506" i="10"/>
  <c r="J507" i="10"/>
  <c r="J508" i="10"/>
  <c r="J509" i="10"/>
  <c r="J510" i="10"/>
  <c r="J511" i="10"/>
  <c r="J512" i="10"/>
  <c r="J513" i="10"/>
  <c r="J514" i="10"/>
  <c r="J515" i="10"/>
  <c r="J516" i="10"/>
  <c r="J519" i="10"/>
  <c r="J520" i="10"/>
  <c r="J521" i="10"/>
  <c r="J1058" i="10"/>
  <c r="J1059" i="10"/>
  <c r="J1060" i="10"/>
  <c r="J1061" i="10"/>
  <c r="J527" i="10"/>
  <c r="J528" i="10"/>
  <c r="J529" i="10"/>
  <c r="J530" i="10"/>
  <c r="J531" i="10"/>
  <c r="J532" i="10"/>
  <c r="J533" i="10"/>
  <c r="J534" i="10"/>
  <c r="J535" i="10"/>
  <c r="J548" i="10"/>
  <c r="J549" i="10"/>
  <c r="J550" i="10"/>
  <c r="J551" i="10"/>
  <c r="J552" i="10"/>
  <c r="J553" i="10"/>
  <c r="J554" i="10"/>
  <c r="J555" i="10"/>
  <c r="J556" i="10"/>
  <c r="J557" i="10"/>
  <c r="J558" i="10"/>
  <c r="J559" i="10"/>
  <c r="J560" i="10"/>
  <c r="J561" i="10"/>
  <c r="J562" i="10"/>
  <c r="J563" i="10"/>
  <c r="J564" i="10"/>
  <c r="J565" i="10"/>
  <c r="J566" i="10"/>
  <c r="J567" i="10"/>
  <c r="J568"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972" i="10"/>
  <c r="J973" i="10"/>
  <c r="J596" i="10"/>
  <c r="J597" i="10"/>
  <c r="J604" i="10"/>
  <c r="J605" i="10"/>
  <c r="J618" i="10"/>
  <c r="J619" i="10"/>
  <c r="J620" i="10"/>
  <c r="J621" i="10"/>
  <c r="J622" i="10"/>
  <c r="J623" i="10"/>
  <c r="J624" i="10"/>
  <c r="J625" i="10"/>
  <c r="J626" i="10"/>
  <c r="J627" i="10"/>
  <c r="J628" i="10"/>
  <c r="J629" i="10"/>
  <c r="J630" i="10"/>
  <c r="J631" i="10"/>
  <c r="J632" i="10"/>
  <c r="J633" i="10"/>
  <c r="J634"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975" i="10"/>
  <c r="J976" i="10"/>
  <c r="J978" i="10"/>
  <c r="J675" i="10"/>
  <c r="J676" i="10"/>
  <c r="J680" i="10"/>
  <c r="J681" i="10"/>
  <c r="J682" i="10"/>
  <c r="J683" i="10"/>
  <c r="J696" i="10"/>
  <c r="J697" i="10"/>
  <c r="J698" i="10"/>
  <c r="J699" i="10"/>
  <c r="J700" i="10"/>
  <c r="J701" i="10"/>
  <c r="J702" i="10"/>
  <c r="J703" i="10"/>
  <c r="J704" i="10"/>
  <c r="J705" i="10"/>
  <c r="J706" i="10"/>
  <c r="J707" i="10"/>
  <c r="J708" i="10"/>
  <c r="J709" i="10"/>
  <c r="J710" i="10"/>
  <c r="J711"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8" i="10"/>
  <c r="J739" i="10"/>
  <c r="J743" i="10"/>
  <c r="J756" i="10"/>
  <c r="J757" i="10"/>
  <c r="J758" i="10"/>
  <c r="J759" i="10"/>
  <c r="J760" i="10"/>
  <c r="J761" i="10"/>
  <c r="J762" i="10"/>
  <c r="J763" i="10"/>
  <c r="J764" i="10"/>
  <c r="J765" i="10"/>
  <c r="J766" i="10"/>
  <c r="J767"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795" i="10"/>
  <c r="J796" i="10"/>
  <c r="J797" i="10"/>
  <c r="J799" i="10"/>
  <c r="J800" i="10"/>
  <c r="J804" i="10"/>
  <c r="J805" i="10"/>
  <c r="J818" i="10"/>
  <c r="J819" i="10"/>
  <c r="J820" i="10"/>
  <c r="J821" i="10"/>
  <c r="J822" i="10"/>
  <c r="J823" i="10"/>
  <c r="J824" i="10"/>
  <c r="J825" i="10"/>
  <c r="J826" i="10"/>
  <c r="J827" i="10"/>
  <c r="J828" i="10"/>
  <c r="J829" i="10"/>
  <c r="J831" i="10"/>
  <c r="J832" i="10"/>
  <c r="J833" i="10"/>
  <c r="J834" i="10"/>
  <c r="J835" i="10"/>
  <c r="J836" i="10"/>
  <c r="J837" i="10"/>
  <c r="J838" i="10"/>
  <c r="J839" i="10"/>
  <c r="J840" i="10"/>
  <c r="J841" i="10"/>
  <c r="J842" i="10"/>
  <c r="J843" i="10"/>
  <c r="J844" i="10"/>
  <c r="J845" i="10"/>
  <c r="J846" i="10"/>
  <c r="J847" i="10"/>
  <c r="J848" i="10"/>
  <c r="J849" i="10"/>
  <c r="J850" i="10"/>
  <c r="J851" i="10"/>
  <c r="J853" i="10"/>
  <c r="J854" i="10"/>
  <c r="J858" i="10"/>
  <c r="J859" i="10"/>
  <c r="J872" i="10"/>
  <c r="J873" i="10"/>
  <c r="J874" i="10"/>
  <c r="J875" i="10"/>
  <c r="J876" i="10"/>
  <c r="J877" i="10"/>
  <c r="J878" i="10"/>
  <c r="J879" i="10"/>
  <c r="J880" i="10"/>
  <c r="J881" i="10"/>
  <c r="J882" i="10"/>
  <c r="J883" i="10"/>
  <c r="J884" i="10"/>
  <c r="J886" i="10"/>
  <c r="J887" i="10"/>
  <c r="J888" i="10"/>
  <c r="J889" i="10"/>
  <c r="J890" i="10"/>
  <c r="J891" i="10"/>
  <c r="J892" i="10"/>
  <c r="J893" i="10"/>
  <c r="J894" i="10"/>
  <c r="J895" i="10"/>
  <c r="J896" i="10"/>
  <c r="J897" i="10"/>
  <c r="J898" i="10"/>
  <c r="J899" i="10"/>
  <c r="J900" i="10"/>
  <c r="J901" i="10"/>
  <c r="J902" i="10"/>
  <c r="J903" i="10"/>
  <c r="J904" i="10"/>
  <c r="J905" i="10"/>
  <c r="J906" i="10"/>
  <c r="J907" i="10"/>
  <c r="J908" i="10"/>
  <c r="J909" i="10"/>
  <c r="J910" i="10"/>
  <c r="J911" i="10"/>
  <c r="J979" i="10"/>
  <c r="J913" i="10"/>
  <c r="J914" i="10"/>
  <c r="J918" i="10"/>
  <c r="J931" i="10"/>
  <c r="J932" i="10"/>
  <c r="J933" i="10"/>
  <c r="J934" i="10"/>
  <c r="J935" i="10"/>
  <c r="J936" i="10"/>
  <c r="J937" i="10"/>
  <c r="J938" i="10"/>
  <c r="J939" i="10"/>
  <c r="J940" i="10"/>
  <c r="J941" i="10"/>
  <c r="J942" i="10"/>
  <c r="J944" i="10"/>
  <c r="J945" i="10"/>
  <c r="J946" i="10"/>
  <c r="J947" i="10"/>
  <c r="J948" i="10"/>
  <c r="J949" i="10"/>
  <c r="J950" i="10"/>
  <c r="J951" i="10"/>
  <c r="J952" i="10"/>
  <c r="J953" i="10"/>
  <c r="J954" i="10"/>
  <c r="J955" i="10"/>
  <c r="J956" i="10"/>
  <c r="J957" i="10"/>
  <c r="J958" i="10"/>
  <c r="J959" i="10"/>
  <c r="J960" i="10"/>
  <c r="J961" i="10"/>
  <c r="J962" i="10"/>
  <c r="J963" i="10"/>
  <c r="J964" i="10"/>
  <c r="J966" i="10"/>
  <c r="J967" i="10"/>
  <c r="J971" i="10"/>
  <c r="J974" i="10"/>
  <c r="J977" i="10"/>
  <c r="J1001" i="10"/>
  <c r="J1002" i="10"/>
  <c r="J1003" i="10"/>
  <c r="J1004" i="10"/>
  <c r="J1005" i="10"/>
  <c r="J1017" i="10"/>
  <c r="J1018" i="10"/>
  <c r="J1019" i="10"/>
  <c r="J1020" i="10"/>
  <c r="J1021" i="10"/>
  <c r="J1024" i="10"/>
  <c r="J1025" i="10"/>
  <c r="J1026" i="10"/>
  <c r="J1027" i="10"/>
  <c r="J1028" i="10"/>
  <c r="J1029" i="10"/>
  <c r="J1030" i="10"/>
  <c r="J1031" i="10"/>
  <c r="J1032" i="10"/>
  <c r="J1033" i="10"/>
  <c r="J1034" i="10"/>
  <c r="J1035" i="10"/>
  <c r="J1036" i="10"/>
  <c r="J1037" i="10"/>
  <c r="J1038" i="10"/>
  <c r="J1039" i="10"/>
  <c r="J1040" i="10"/>
  <c r="J1047" i="10"/>
  <c r="J1052" i="10"/>
  <c r="J1057" i="10"/>
  <c r="J1062" i="10"/>
  <c r="J522" i="10"/>
  <c r="J473" i="10"/>
  <c r="J419" i="10"/>
  <c r="J372" i="10"/>
  <c r="J315" i="10"/>
  <c r="J247" i="10"/>
  <c r="H275" i="10"/>
  <c r="H315" i="10"/>
  <c r="H1040" i="10"/>
  <c r="N60" i="62"/>
  <c r="N39" i="62"/>
  <c r="N40" i="62"/>
  <c r="N41" i="62"/>
  <c r="N42" i="62"/>
  <c r="N43" i="62"/>
  <c r="N44" i="62"/>
  <c r="N45" i="62"/>
  <c r="N46" i="62"/>
  <c r="N47" i="62"/>
  <c r="N48" i="62"/>
  <c r="N49" i="62"/>
  <c r="N50" i="62"/>
  <c r="N51" i="62"/>
  <c r="N52" i="62"/>
  <c r="N53" i="62"/>
  <c r="N54" i="62"/>
  <c r="N55" i="62"/>
  <c r="N56" i="62"/>
  <c r="N57" i="62"/>
  <c r="N58" i="62"/>
  <c r="N59" i="62"/>
  <c r="N38" i="62"/>
  <c r="N26" i="62"/>
  <c r="N25" i="62"/>
  <c r="N24" i="62"/>
  <c r="N23" i="62"/>
  <c r="N22" i="62"/>
  <c r="N52" i="61"/>
  <c r="N53" i="61"/>
  <c r="N51" i="61"/>
  <c r="N39" i="61"/>
  <c r="N40" i="61"/>
  <c r="N41" i="61"/>
  <c r="N42" i="61"/>
  <c r="N43" i="61"/>
  <c r="N44" i="61"/>
  <c r="N45" i="61"/>
  <c r="N46" i="61"/>
  <c r="N47" i="61"/>
  <c r="N48" i="61"/>
  <c r="N49" i="61"/>
  <c r="N50" i="61"/>
  <c r="N38" i="61"/>
  <c r="N26" i="61"/>
  <c r="N25" i="61"/>
  <c r="N24" i="61"/>
  <c r="N23" i="61"/>
  <c r="N22" i="61"/>
  <c r="N26" i="60"/>
  <c r="N25" i="60"/>
  <c r="N24" i="60"/>
  <c r="N23" i="60"/>
  <c r="N22" i="60"/>
  <c r="J33" i="49"/>
  <c r="I32" i="49"/>
  <c r="N61" i="60"/>
  <c r="N62" i="60"/>
  <c r="N60" i="60"/>
  <c r="N39" i="60"/>
  <c r="N40" i="60"/>
  <c r="N41" i="60"/>
  <c r="N42" i="60"/>
  <c r="N43" i="60"/>
  <c r="N44" i="60"/>
  <c r="N45" i="60"/>
  <c r="N46" i="60"/>
  <c r="N47" i="60"/>
  <c r="N48" i="60"/>
  <c r="N49" i="60"/>
  <c r="N50" i="60"/>
  <c r="N51" i="60"/>
  <c r="N52" i="60"/>
  <c r="N53" i="60"/>
  <c r="N54" i="60"/>
  <c r="N55" i="60"/>
  <c r="N56" i="60"/>
  <c r="N57" i="60"/>
  <c r="N58" i="60"/>
  <c r="N59" i="60"/>
  <c r="N38" i="60"/>
  <c r="N27" i="76"/>
  <c r="N26" i="76"/>
  <c r="N25" i="76"/>
  <c r="N24" i="76"/>
  <c r="N23" i="76"/>
  <c r="N20" i="76"/>
  <c r="N19" i="76"/>
  <c r="N18" i="76"/>
  <c r="N17" i="76"/>
  <c r="N16" i="76"/>
  <c r="N15" i="76"/>
  <c r="N14" i="76"/>
  <c r="N13" i="76"/>
  <c r="N12" i="76"/>
  <c r="N11" i="76"/>
  <c r="G1040" i="10"/>
  <c r="F1040" i="10"/>
  <c r="D1040" i="10"/>
  <c r="N34" i="47"/>
  <c r="N33" i="47"/>
  <c r="N32" i="47"/>
  <c r="N29" i="47"/>
  <c r="N28" i="47"/>
  <c r="N27" i="47"/>
  <c r="N26" i="47"/>
  <c r="N25" i="47"/>
  <c r="N24" i="47"/>
  <c r="N37" i="46"/>
  <c r="N31" i="46"/>
  <c r="L23" i="42"/>
  <c r="D31" i="10" s="1"/>
  <c r="D27" i="10"/>
  <c r="L26" i="43"/>
  <c r="D51" i="10" s="1"/>
  <c r="L37" i="43"/>
  <c r="D66" i="10" s="1"/>
  <c r="D79" i="10"/>
  <c r="D84" i="10"/>
  <c r="D85" i="10"/>
  <c r="D90" i="10"/>
  <c r="D94" i="10"/>
  <c r="D103" i="10"/>
  <c r="D107" i="10"/>
  <c r="D108" i="10"/>
  <c r="D123" i="10"/>
  <c r="D128" i="10"/>
  <c r="D129" i="10"/>
  <c r="D140" i="10"/>
  <c r="D141" i="10"/>
  <c r="D144" i="10"/>
  <c r="D157" i="10"/>
  <c r="D176" i="10"/>
  <c r="D197" i="10"/>
  <c r="D216" i="10"/>
  <c r="D247" i="10"/>
  <c r="D275" i="10"/>
  <c r="D279" i="10"/>
  <c r="D280" i="10" s="1"/>
  <c r="D282" i="10"/>
  <c r="D283" i="10"/>
  <c r="D285" i="10"/>
  <c r="D286" i="10" s="1"/>
  <c r="D288" i="10"/>
  <c r="D289" i="10"/>
  <c r="D290" i="10" s="1"/>
  <c r="D292" i="10"/>
  <c r="D293" i="10"/>
  <c r="D295" i="10"/>
  <c r="D296" i="10"/>
  <c r="D298" i="10"/>
  <c r="D299" i="10"/>
  <c r="D301" i="10"/>
  <c r="D302" i="10" s="1"/>
  <c r="D307" i="10"/>
  <c r="D308" i="10" s="1"/>
  <c r="D310" i="10"/>
  <c r="D311" i="10" s="1"/>
  <c r="D313" i="10"/>
  <c r="D314" i="10"/>
  <c r="D315" i="10"/>
  <c r="D340" i="10"/>
  <c r="D342" i="10"/>
  <c r="D396" i="10"/>
  <c r="D398" i="10"/>
  <c r="D443" i="10"/>
  <c r="D445" i="10"/>
  <c r="D497" i="10"/>
  <c r="D499" i="10"/>
  <c r="D528" i="10"/>
  <c r="D529" i="10"/>
  <c r="D530" i="10"/>
  <c r="D531" i="10"/>
  <c r="D532" i="10"/>
  <c r="D533" i="10"/>
  <c r="D534" i="10"/>
  <c r="D535" i="10"/>
  <c r="D555" i="10"/>
  <c r="D559" i="10"/>
  <c r="D560" i="10"/>
  <c r="D561" i="10"/>
  <c r="D562" i="10"/>
  <c r="D563" i="10"/>
  <c r="D564" i="10"/>
  <c r="D565" i="10"/>
  <c r="D566" i="10"/>
  <c r="D575" i="10"/>
  <c r="D602" i="10"/>
  <c r="D603" i="10"/>
  <c r="D621" i="10"/>
  <c r="D622" i="10"/>
  <c r="D623" i="10"/>
  <c r="D628" i="10"/>
  <c r="D629" i="10"/>
  <c r="D634" i="10"/>
  <c r="D651" i="10"/>
  <c r="D653" i="10"/>
  <c r="D664" i="10"/>
  <c r="D666" i="10"/>
  <c r="D668" i="10"/>
  <c r="D673" i="10"/>
  <c r="D681" i="10"/>
  <c r="D682" i="10"/>
  <c r="D683" i="10"/>
  <c r="D703" i="10"/>
  <c r="D707" i="10"/>
  <c r="D708" i="10"/>
  <c r="D709" i="10"/>
  <c r="D763" i="10"/>
  <c r="D825" i="10"/>
  <c r="D859" i="10"/>
  <c r="D879" i="10"/>
  <c r="D881" i="10"/>
  <c r="D887" i="10"/>
  <c r="D889" i="10"/>
  <c r="D891" i="10"/>
  <c r="D899" i="10"/>
  <c r="D900" i="10"/>
  <c r="D902" i="10"/>
  <c r="D905" i="10"/>
  <c r="D938" i="10"/>
  <c r="D963" i="10"/>
  <c r="D971" i="10"/>
  <c r="D974" i="10"/>
  <c r="D977" i="10"/>
  <c r="D967" i="10"/>
  <c r="D966" i="10"/>
  <c r="D914" i="10"/>
  <c r="D913" i="10"/>
  <c r="D854" i="10"/>
  <c r="D853" i="10"/>
  <c r="D800" i="10"/>
  <c r="D799" i="10"/>
  <c r="D739" i="10"/>
  <c r="D738" i="10"/>
  <c r="D676" i="10"/>
  <c r="D675" i="10"/>
  <c r="D597" i="10"/>
  <c r="D596" i="10"/>
  <c r="D522" i="10"/>
  <c r="D521" i="10"/>
  <c r="D473" i="10"/>
  <c r="D472" i="10"/>
  <c r="D419" i="10"/>
  <c r="D418" i="10"/>
  <c r="D372" i="10"/>
  <c r="D371" i="10"/>
  <c r="D9" i="10"/>
  <c r="D46" i="10"/>
  <c r="N35" i="45"/>
  <c r="N28" i="45"/>
  <c r="N25" i="45"/>
  <c r="N16" i="45"/>
  <c r="N32" i="45"/>
  <c r="N25" i="39"/>
  <c r="N23" i="38"/>
  <c r="N22" i="38"/>
  <c r="N15" i="38"/>
  <c r="N14" i="38"/>
  <c r="N20" i="36"/>
  <c r="N19" i="36"/>
  <c r="N12" i="44"/>
  <c r="N11" i="44"/>
  <c r="N10" i="44"/>
  <c r="N13" i="44"/>
  <c r="H966" i="10"/>
  <c r="H967" i="10"/>
  <c r="F966" i="10"/>
  <c r="G944" i="10"/>
  <c r="G945" i="10"/>
  <c r="G946" i="10"/>
  <c r="G947" i="10"/>
  <c r="G4" i="10"/>
  <c r="G5" i="10"/>
  <c r="G6" i="10"/>
  <c r="G7" i="10"/>
  <c r="G8" i="10"/>
  <c r="G12" i="10"/>
  <c r="G22" i="10"/>
  <c r="G23" i="10"/>
  <c r="G24" i="10"/>
  <c r="G25" i="10"/>
  <c r="G26" i="10"/>
  <c r="G27" i="10"/>
  <c r="G30" i="10"/>
  <c r="G43" i="10"/>
  <c r="G44" i="10"/>
  <c r="G45" i="10"/>
  <c r="G46" i="10"/>
  <c r="G49" i="10"/>
  <c r="G50" i="10"/>
  <c r="G65" i="10"/>
  <c r="G75" i="10"/>
  <c r="G76" i="10"/>
  <c r="G77" i="10"/>
  <c r="G78" i="10"/>
  <c r="G79" i="10"/>
  <c r="G82" i="10"/>
  <c r="G83" i="10"/>
  <c r="G84" i="10"/>
  <c r="G85" i="10"/>
  <c r="G86" i="10"/>
  <c r="G87" i="10"/>
  <c r="G88" i="10"/>
  <c r="G89" i="10"/>
  <c r="G90" i="10"/>
  <c r="G103" i="10"/>
  <c r="G106" i="10"/>
  <c r="G107" i="10"/>
  <c r="G108" i="10"/>
  <c r="G122" i="10"/>
  <c r="G123" i="10"/>
  <c r="G124" i="10"/>
  <c r="G126" i="10"/>
  <c r="G127" i="10"/>
  <c r="G128" i="10"/>
  <c r="G129" i="10"/>
  <c r="G139" i="10"/>
  <c r="G140" i="10"/>
  <c r="G141" i="10"/>
  <c r="G142" i="10"/>
  <c r="G143" i="10"/>
  <c r="G144" i="10"/>
  <c r="G152" i="10"/>
  <c r="G153" i="10"/>
  <c r="G157" i="10"/>
  <c r="G176" i="10"/>
  <c r="G179" i="10"/>
  <c r="G192" i="10"/>
  <c r="G193" i="10"/>
  <c r="G194" i="10"/>
  <c r="G196" i="10"/>
  <c r="G197" i="10"/>
  <c r="G216" i="10"/>
  <c r="G220" i="10"/>
  <c r="G227" i="10"/>
  <c r="G232" i="10"/>
  <c r="G233" i="10"/>
  <c r="G234" i="10"/>
  <c r="G247" i="10"/>
  <c r="G260" i="10"/>
  <c r="G275"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4" i="10"/>
  <c r="G305" i="10"/>
  <c r="G306" i="10"/>
  <c r="G307" i="10"/>
  <c r="G308" i="10"/>
  <c r="G309" i="10"/>
  <c r="G310" i="10"/>
  <c r="G311" i="10"/>
  <c r="G312" i="10"/>
  <c r="G313" i="10"/>
  <c r="G314" i="10"/>
  <c r="G315" i="10"/>
  <c r="G321" i="10"/>
  <c r="G322" i="10"/>
  <c r="G324" i="10"/>
  <c r="G325" i="10"/>
  <c r="G328" i="10"/>
  <c r="G329" i="10"/>
  <c r="G330" i="10"/>
  <c r="G332" i="10"/>
  <c r="G333" i="10"/>
  <c r="G334" i="10"/>
  <c r="G335" i="10"/>
  <c r="G336" i="10"/>
  <c r="G337" i="10"/>
  <c r="G339" i="10"/>
  <c r="G340" i="10"/>
  <c r="G341" i="10"/>
  <c r="G342" i="10"/>
  <c r="G344" i="10"/>
  <c r="G345" i="10"/>
  <c r="G346" i="10"/>
  <c r="G347" i="10"/>
  <c r="G348" i="10"/>
  <c r="G349" i="10"/>
  <c r="G350" i="10"/>
  <c r="G351" i="10"/>
  <c r="G352" i="10"/>
  <c r="G353" i="10"/>
  <c r="G354" i="10"/>
  <c r="G355" i="10"/>
  <c r="G356" i="10"/>
  <c r="G357" i="10"/>
  <c r="G358" i="10"/>
  <c r="G359" i="10"/>
  <c r="G360" i="10"/>
  <c r="G361" i="10"/>
  <c r="G362" i="10"/>
  <c r="G363" i="10"/>
  <c r="G364" i="10"/>
  <c r="G365" i="10"/>
  <c r="G368" i="10"/>
  <c r="G369" i="10"/>
  <c r="G370" i="10"/>
  <c r="G371" i="10"/>
  <c r="G372" i="10"/>
  <c r="G377" i="10"/>
  <c r="G378" i="10"/>
  <c r="G380" i="10"/>
  <c r="G381" i="10"/>
  <c r="G384" i="10"/>
  <c r="G385" i="10"/>
  <c r="G386" i="10"/>
  <c r="G388" i="10"/>
  <c r="G389" i="10"/>
  <c r="G390" i="10"/>
  <c r="G391" i="10"/>
  <c r="G392" i="10"/>
  <c r="G393" i="10"/>
  <c r="G395" i="10"/>
  <c r="G396" i="10"/>
  <c r="G397" i="10"/>
  <c r="G398" i="10"/>
  <c r="G400" i="10"/>
  <c r="G401" i="10"/>
  <c r="G402" i="10"/>
  <c r="G403" i="10"/>
  <c r="G404" i="10"/>
  <c r="G405" i="10"/>
  <c r="G406" i="10"/>
  <c r="G407" i="10"/>
  <c r="G408" i="10"/>
  <c r="G409" i="10"/>
  <c r="G410" i="10"/>
  <c r="G411" i="10"/>
  <c r="G412" i="10"/>
  <c r="G415" i="10"/>
  <c r="G416" i="10"/>
  <c r="G417" i="10"/>
  <c r="G418" i="10"/>
  <c r="G419" i="10"/>
  <c r="G424" i="10"/>
  <c r="G425" i="10"/>
  <c r="G427" i="10"/>
  <c r="G428" i="10"/>
  <c r="G431" i="10"/>
  <c r="G432" i="10"/>
  <c r="G433" i="10"/>
  <c r="G435" i="10"/>
  <c r="G436" i="10"/>
  <c r="G437" i="10"/>
  <c r="G438" i="10"/>
  <c r="G439" i="10"/>
  <c r="G440" i="10"/>
  <c r="G442" i="10"/>
  <c r="G443" i="10"/>
  <c r="G444" i="10"/>
  <c r="G445" i="10"/>
  <c r="G447" i="10"/>
  <c r="G448" i="10"/>
  <c r="G449" i="10"/>
  <c r="G450" i="10"/>
  <c r="G451" i="10"/>
  <c r="G452" i="10"/>
  <c r="G453" i="10"/>
  <c r="G454" i="10"/>
  <c r="G455" i="10"/>
  <c r="G456" i="10"/>
  <c r="G457" i="10"/>
  <c r="G458" i="10"/>
  <c r="G459" i="10"/>
  <c r="G460" i="10"/>
  <c r="G461" i="10"/>
  <c r="G462" i="10"/>
  <c r="G463" i="10"/>
  <c r="G464" i="10"/>
  <c r="G465" i="10"/>
  <c r="G466" i="10"/>
  <c r="G467" i="10"/>
  <c r="G468" i="10"/>
  <c r="G471" i="10"/>
  <c r="G472" i="10"/>
  <c r="G473" i="10"/>
  <c r="G478" i="10"/>
  <c r="G479" i="10"/>
  <c r="G481" i="10"/>
  <c r="G482" i="10"/>
  <c r="G485" i="10"/>
  <c r="G486" i="10"/>
  <c r="G487" i="10"/>
  <c r="G489" i="10"/>
  <c r="G490" i="10"/>
  <c r="G491" i="10"/>
  <c r="G492" i="10"/>
  <c r="G493" i="10"/>
  <c r="G494" i="10"/>
  <c r="G496" i="10"/>
  <c r="G497" i="10"/>
  <c r="G498" i="10"/>
  <c r="G499" i="10"/>
  <c r="G516" i="10"/>
  <c r="G521" i="10"/>
  <c r="G522" i="10"/>
  <c r="G527" i="10"/>
  <c r="G528" i="10"/>
  <c r="G529" i="10"/>
  <c r="G530" i="10"/>
  <c r="G531" i="10"/>
  <c r="G532" i="10"/>
  <c r="G533" i="10"/>
  <c r="G534" i="10"/>
  <c r="G535" i="10"/>
  <c r="G548" i="10"/>
  <c r="G549" i="10"/>
  <c r="G550" i="10"/>
  <c r="G551" i="10"/>
  <c r="G552" i="10"/>
  <c r="G553" i="10"/>
  <c r="G554" i="10"/>
  <c r="G555" i="10"/>
  <c r="G556" i="10"/>
  <c r="G557" i="10"/>
  <c r="G558" i="10"/>
  <c r="G559" i="10"/>
  <c r="G560" i="10"/>
  <c r="G561" i="10"/>
  <c r="G562" i="10"/>
  <c r="G563" i="10"/>
  <c r="G564" i="10"/>
  <c r="G565" i="10"/>
  <c r="G566" i="10"/>
  <c r="G567" i="10"/>
  <c r="G568"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972" i="10"/>
  <c r="G973" i="10"/>
  <c r="G596" i="10"/>
  <c r="G597" i="10"/>
  <c r="G605" i="10"/>
  <c r="G618" i="10"/>
  <c r="G620" i="10"/>
  <c r="G621" i="10"/>
  <c r="G622" i="10"/>
  <c r="G623" i="10"/>
  <c r="G625" i="10"/>
  <c r="G627" i="10"/>
  <c r="G628" i="10"/>
  <c r="G629" i="10"/>
  <c r="G631" i="10"/>
  <c r="G632" i="10"/>
  <c r="G633" i="10"/>
  <c r="G634" i="10"/>
  <c r="G636" i="10"/>
  <c r="G637" i="10"/>
  <c r="G638" i="10"/>
  <c r="G639" i="10"/>
  <c r="G640" i="10"/>
  <c r="G642" i="10"/>
  <c r="G643" i="10"/>
  <c r="G644" i="10"/>
  <c r="G645" i="10"/>
  <c r="G646" i="10"/>
  <c r="G647" i="10"/>
  <c r="G648" i="10"/>
  <c r="G649" i="10"/>
  <c r="G650" i="10"/>
  <c r="G651" i="10"/>
  <c r="G652" i="10"/>
  <c r="G653" i="10"/>
  <c r="G654" i="10"/>
  <c r="G655" i="10"/>
  <c r="G656" i="10"/>
  <c r="G657" i="10"/>
  <c r="G658" i="10"/>
  <c r="G659" i="10"/>
  <c r="G660" i="10"/>
  <c r="G662" i="10"/>
  <c r="G663" i="10"/>
  <c r="G664" i="10"/>
  <c r="G665" i="10"/>
  <c r="G666" i="10"/>
  <c r="G667" i="10"/>
  <c r="G668" i="10"/>
  <c r="G669" i="10"/>
  <c r="G670" i="10"/>
  <c r="G671" i="10"/>
  <c r="G672" i="10"/>
  <c r="G673" i="10"/>
  <c r="G975" i="10"/>
  <c r="G976" i="10"/>
  <c r="G978" i="10"/>
  <c r="G675" i="10"/>
  <c r="G676" i="10"/>
  <c r="G680" i="10"/>
  <c r="G681" i="10"/>
  <c r="G682" i="10"/>
  <c r="G683" i="10"/>
  <c r="G696" i="10"/>
  <c r="G697" i="10"/>
  <c r="G698" i="10"/>
  <c r="G699" i="10"/>
  <c r="G700" i="10"/>
  <c r="G701" i="10"/>
  <c r="G702" i="10"/>
  <c r="G703" i="10"/>
  <c r="G704" i="10"/>
  <c r="G705" i="10"/>
  <c r="G706" i="10"/>
  <c r="G707" i="10"/>
  <c r="G708" i="10"/>
  <c r="G709" i="10"/>
  <c r="G710" i="10"/>
  <c r="G711"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8" i="10"/>
  <c r="G739" i="10"/>
  <c r="G743" i="10"/>
  <c r="G761" i="10"/>
  <c r="G762" i="10"/>
  <c r="G763" i="10"/>
  <c r="G765" i="10"/>
  <c r="G769" i="10"/>
  <c r="G770" i="10"/>
  <c r="G771" i="10"/>
  <c r="G772" i="10"/>
  <c r="G773" i="10"/>
  <c r="G774" i="10"/>
  <c r="G775" i="10"/>
  <c r="G776" i="10"/>
  <c r="G777" i="10"/>
  <c r="G778" i="10"/>
  <c r="G779" i="10"/>
  <c r="G780" i="10"/>
  <c r="G781" i="10"/>
  <c r="G783" i="10"/>
  <c r="G784" i="10"/>
  <c r="G785" i="10"/>
  <c r="G786" i="10"/>
  <c r="G787" i="10"/>
  <c r="G791" i="10"/>
  <c r="G794" i="10"/>
  <c r="G795" i="10"/>
  <c r="G796" i="10"/>
  <c r="G797" i="10"/>
  <c r="G799" i="10"/>
  <c r="G800" i="10"/>
  <c r="G805" i="10"/>
  <c r="G824" i="10"/>
  <c r="G825" i="10"/>
  <c r="G829" i="10"/>
  <c r="G831" i="10"/>
  <c r="G832" i="10"/>
  <c r="G833" i="10"/>
  <c r="G834" i="10"/>
  <c r="G835" i="10"/>
  <c r="G836" i="10"/>
  <c r="G837" i="10"/>
  <c r="G838" i="10"/>
  <c r="G839" i="10"/>
  <c r="G840" i="10"/>
  <c r="G841" i="10"/>
  <c r="G845" i="10"/>
  <c r="G846" i="10"/>
  <c r="G847" i="10"/>
  <c r="G853" i="10"/>
  <c r="G854" i="10"/>
  <c r="G858" i="10"/>
  <c r="G859" i="10"/>
  <c r="G872" i="10"/>
  <c r="G873" i="10"/>
  <c r="G874" i="10"/>
  <c r="G875" i="10"/>
  <c r="G876" i="10"/>
  <c r="G877" i="10"/>
  <c r="G878" i="10"/>
  <c r="G879" i="10"/>
  <c r="G880" i="10"/>
  <c r="G881" i="10"/>
  <c r="G882" i="10"/>
  <c r="G883" i="10"/>
  <c r="G884"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79" i="10"/>
  <c r="G913" i="10"/>
  <c r="G914" i="10"/>
  <c r="G918" i="10"/>
  <c r="G931" i="10"/>
  <c r="G932" i="10"/>
  <c r="G933" i="10"/>
  <c r="G934" i="10"/>
  <c r="G935" i="10"/>
  <c r="G936" i="10"/>
  <c r="G937" i="10"/>
  <c r="G938" i="10"/>
  <c r="G939" i="10"/>
  <c r="G940" i="10"/>
  <c r="G941" i="10"/>
  <c r="G942" i="10"/>
  <c r="G948" i="10"/>
  <c r="G949" i="10"/>
  <c r="G950" i="10"/>
  <c r="G951" i="10"/>
  <c r="G952" i="10"/>
  <c r="G953" i="10"/>
  <c r="G954" i="10"/>
  <c r="G955" i="10"/>
  <c r="G959" i="10"/>
  <c r="G960" i="10"/>
  <c r="G961" i="10"/>
  <c r="G962" i="10"/>
  <c r="G963" i="10"/>
  <c r="G964" i="10"/>
  <c r="G966" i="10"/>
  <c r="G967" i="10"/>
  <c r="G971" i="10"/>
  <c r="G974" i="10"/>
  <c r="G977" i="10"/>
  <c r="G9" i="10"/>
  <c r="F967" i="10"/>
  <c r="F913" i="10"/>
  <c r="H913" i="10"/>
  <c r="F914" i="10"/>
  <c r="H914" i="10"/>
  <c r="F853" i="10"/>
  <c r="H853" i="10"/>
  <c r="F854" i="10"/>
  <c r="H854" i="10"/>
  <c r="F799" i="10"/>
  <c r="H799" i="10"/>
  <c r="F800" i="10"/>
  <c r="H800" i="10"/>
  <c r="F738" i="10"/>
  <c r="H738" i="10"/>
  <c r="F739" i="10"/>
  <c r="H739" i="10"/>
  <c r="F675" i="10"/>
  <c r="H675" i="10"/>
  <c r="F676" i="10"/>
  <c r="H676" i="10"/>
  <c r="F596" i="10"/>
  <c r="H596" i="10"/>
  <c r="F597" i="10"/>
  <c r="H597" i="10"/>
  <c r="F521" i="10"/>
  <c r="H521" i="10"/>
  <c r="K521" i="10" s="1"/>
  <c r="L56" i="63" s="1"/>
  <c r="F522" i="10"/>
  <c r="H522" i="10"/>
  <c r="F472" i="10"/>
  <c r="H472" i="10"/>
  <c r="F473" i="10"/>
  <c r="H473" i="10"/>
  <c r="F418" i="10"/>
  <c r="H418" i="10"/>
  <c r="F419" i="10"/>
  <c r="H419" i="10"/>
  <c r="F371" i="10"/>
  <c r="H371" i="10"/>
  <c r="F372" i="10"/>
  <c r="H372" i="10"/>
  <c r="F315" i="10"/>
  <c r="F275" i="10"/>
  <c r="F247" i="10"/>
  <c r="F216" i="10"/>
  <c r="F197" i="10"/>
  <c r="H197" i="10"/>
  <c r="F176" i="10"/>
  <c r="H176" i="10"/>
  <c r="F157" i="10"/>
  <c r="H157" i="10"/>
  <c r="F144" i="10"/>
  <c r="H144" i="10"/>
  <c r="F103" i="10"/>
  <c r="H103" i="10"/>
  <c r="F90" i="10"/>
  <c r="H90" i="10"/>
  <c r="F79" i="10"/>
  <c r="H79" i="10"/>
  <c r="K79" i="10" s="1"/>
  <c r="H13" i="72" s="1"/>
  <c r="F46" i="10"/>
  <c r="H46" i="10"/>
  <c r="F27" i="10"/>
  <c r="H27" i="10"/>
  <c r="F9" i="10"/>
  <c r="H9" i="10"/>
  <c r="I17" i="49"/>
  <c r="I18" i="49"/>
  <c r="I19" i="49"/>
  <c r="I20" i="49"/>
  <c r="I21" i="49"/>
  <c r="I23" i="49"/>
  <c r="I24" i="49"/>
  <c r="I25" i="49"/>
  <c r="I26" i="49"/>
  <c r="I27" i="49"/>
  <c r="I29" i="49"/>
  <c r="I30" i="49"/>
  <c r="I31" i="49"/>
  <c r="I35" i="49"/>
  <c r="I36" i="49"/>
  <c r="I37" i="49"/>
  <c r="I38" i="49"/>
  <c r="I40" i="49"/>
  <c r="I41" i="49"/>
  <c r="I42" i="49"/>
  <c r="I43" i="49"/>
  <c r="I44" i="49"/>
  <c r="I45" i="49"/>
  <c r="I46" i="49"/>
  <c r="N21" i="76"/>
  <c r="H664" i="10"/>
  <c r="H666" i="10"/>
  <c r="H668" i="10"/>
  <c r="H899" i="10"/>
  <c r="H900" i="10"/>
  <c r="H673" i="10"/>
  <c r="H575" i="10"/>
  <c r="H653" i="10"/>
  <c r="H971" i="10"/>
  <c r="H974" i="10"/>
  <c r="H889" i="10"/>
  <c r="H891" i="10"/>
  <c r="H902" i="10"/>
  <c r="H905" i="10"/>
  <c r="H887" i="10"/>
  <c r="H107" i="10"/>
  <c r="H108" i="10"/>
  <c r="H128" i="10"/>
  <c r="H129" i="10"/>
  <c r="H859" i="10"/>
  <c r="H881" i="10"/>
  <c r="H279" i="10"/>
  <c r="H280" i="10"/>
  <c r="H282" i="10"/>
  <c r="H283" i="10"/>
  <c r="H285" i="10"/>
  <c r="H286" i="10"/>
  <c r="H288" i="10"/>
  <c r="H84" i="10"/>
  <c r="H85" i="10"/>
  <c r="H123" i="10"/>
  <c r="H140" i="10"/>
  <c r="H141" i="10"/>
  <c r="H289" i="10"/>
  <c r="H290" i="10"/>
  <c r="H292" i="10"/>
  <c r="H293" i="10"/>
  <c r="H295" i="10"/>
  <c r="H296" i="10"/>
  <c r="H298" i="10"/>
  <c r="H299" i="10"/>
  <c r="H301" i="10"/>
  <c r="H302" i="10"/>
  <c r="H307" i="10"/>
  <c r="H308" i="10"/>
  <c r="H310" i="10"/>
  <c r="H311" i="10"/>
  <c r="H313" i="10"/>
  <c r="H314" i="10"/>
  <c r="H340" i="10"/>
  <c r="H342" i="10"/>
  <c r="H396" i="10"/>
  <c r="H398" i="10"/>
  <c r="H443" i="10"/>
  <c r="H445" i="10"/>
  <c r="H497" i="10"/>
  <c r="H499" i="10"/>
  <c r="H528" i="10"/>
  <c r="H529" i="10"/>
  <c r="H530" i="10"/>
  <c r="H531" i="10"/>
  <c r="H532" i="10"/>
  <c r="H533" i="10"/>
  <c r="H534" i="10"/>
  <c r="H535" i="10"/>
  <c r="H555" i="10"/>
  <c r="H559" i="10"/>
  <c r="H560" i="10"/>
  <c r="H561" i="10"/>
  <c r="H562" i="10"/>
  <c r="H563" i="10"/>
  <c r="H564" i="10"/>
  <c r="H565" i="10"/>
  <c r="H566" i="10"/>
  <c r="H621" i="10"/>
  <c r="H622" i="10"/>
  <c r="H623" i="10"/>
  <c r="H628" i="10"/>
  <c r="H629" i="10"/>
  <c r="H634" i="10"/>
  <c r="H681" i="10"/>
  <c r="H682" i="10"/>
  <c r="H683" i="10"/>
  <c r="H703" i="10"/>
  <c r="H707" i="10"/>
  <c r="H708" i="10"/>
  <c r="H709" i="10"/>
  <c r="H763" i="10"/>
  <c r="H825" i="10"/>
  <c r="H879" i="10"/>
  <c r="H938" i="10"/>
  <c r="B83" i="12"/>
  <c r="L24" i="70"/>
  <c r="G40" i="50"/>
  <c r="G45" i="50"/>
  <c r="B51" i="12"/>
  <c r="N21" i="39"/>
  <c r="N14" i="39"/>
  <c r="N40" i="72"/>
  <c r="N32" i="72"/>
  <c r="J32" i="72"/>
  <c r="J40" i="72"/>
  <c r="J27" i="72"/>
  <c r="J21" i="72"/>
  <c r="J15" i="72"/>
  <c r="N12" i="38"/>
  <c r="N16" i="36"/>
  <c r="N32" i="60"/>
  <c r="N32" i="61"/>
  <c r="N32" i="62"/>
  <c r="N32" i="63"/>
  <c r="B10" i="12"/>
  <c r="B9" i="12"/>
  <c r="B13" i="12"/>
  <c r="B12" i="12"/>
  <c r="N27" i="43"/>
  <c r="N11" i="43"/>
  <c r="B33" i="12"/>
  <c r="B38" i="12"/>
  <c r="B37" i="12"/>
  <c r="B36" i="12"/>
  <c r="B39" i="12"/>
  <c r="B40" i="12"/>
  <c r="B41" i="12"/>
  <c r="B35" i="12"/>
  <c r="B34" i="12"/>
  <c r="B26" i="12"/>
  <c r="N33" i="63"/>
  <c r="N33" i="62"/>
  <c r="N33" i="60"/>
  <c r="N33" i="61"/>
  <c r="N18" i="38"/>
  <c r="N26" i="45"/>
  <c r="N39" i="37"/>
  <c r="N28" i="37"/>
  <c r="P36" i="71"/>
  <c r="P35" i="71"/>
  <c r="P34" i="71"/>
  <c r="P32" i="71"/>
  <c r="P31" i="71"/>
  <c r="P30" i="71"/>
  <c r="P29" i="71"/>
  <c r="P28" i="71"/>
  <c r="P27" i="71"/>
  <c r="P26" i="71"/>
  <c r="P25" i="71"/>
  <c r="P11" i="71"/>
  <c r="P36" i="70"/>
  <c r="P35" i="70"/>
  <c r="P34" i="70"/>
  <c r="P32" i="70"/>
  <c r="P31" i="70"/>
  <c r="P30" i="70"/>
  <c r="P29" i="70"/>
  <c r="P28" i="70"/>
  <c r="P27" i="70"/>
  <c r="P26" i="70"/>
  <c r="P25" i="70"/>
  <c r="P11" i="70"/>
  <c r="P11" i="69"/>
  <c r="P37" i="69"/>
  <c r="P36" i="69"/>
  <c r="P35" i="69"/>
  <c r="P33" i="69"/>
  <c r="P32" i="69"/>
  <c r="P31" i="69"/>
  <c r="P30" i="69"/>
  <c r="P29" i="69"/>
  <c r="P28" i="69"/>
  <c r="P27" i="69"/>
  <c r="P26" i="69"/>
  <c r="P12" i="69"/>
  <c r="P11" i="64"/>
  <c r="B151" i="12"/>
  <c r="B150" i="12"/>
  <c r="B149" i="12"/>
  <c r="B148" i="12"/>
  <c r="B147" i="12"/>
  <c r="B146" i="12"/>
  <c r="B145" i="12"/>
  <c r="B144" i="12"/>
  <c r="B143" i="12"/>
  <c r="B142" i="12"/>
  <c r="B141" i="12"/>
  <c r="B140" i="12"/>
  <c r="L25" i="69"/>
  <c r="P36" i="64"/>
  <c r="P35" i="64"/>
  <c r="P34" i="64"/>
  <c r="P32" i="64"/>
  <c r="P31" i="64"/>
  <c r="P30" i="64"/>
  <c r="P29" i="64"/>
  <c r="P28" i="64"/>
  <c r="P27" i="64"/>
  <c r="P26" i="64"/>
  <c r="P25" i="64"/>
  <c r="P11" i="65"/>
  <c r="P37" i="65"/>
  <c r="P36" i="65"/>
  <c r="P35" i="65"/>
  <c r="P34" i="65"/>
  <c r="P31" i="65"/>
  <c r="P30" i="65"/>
  <c r="P29" i="65"/>
  <c r="P28" i="65"/>
  <c r="P27" i="65"/>
  <c r="P26" i="65"/>
  <c r="P25" i="65"/>
  <c r="P41" i="30"/>
  <c r="P40" i="30"/>
  <c r="P39" i="30"/>
  <c r="P38" i="30"/>
  <c r="P35" i="30"/>
  <c r="P34" i="30"/>
  <c r="P33" i="30"/>
  <c r="P32" i="30"/>
  <c r="P31" i="30"/>
  <c r="P30" i="30"/>
  <c r="P16" i="30"/>
  <c r="P15" i="30"/>
  <c r="P37" i="34"/>
  <c r="P36" i="34"/>
  <c r="P35" i="34"/>
  <c r="P34" i="34"/>
  <c r="P32" i="34"/>
  <c r="P31" i="34"/>
  <c r="P30" i="34"/>
  <c r="P29" i="34"/>
  <c r="P28" i="34"/>
  <c r="P27" i="34"/>
  <c r="P26" i="34"/>
  <c r="P25" i="34"/>
  <c r="P11" i="34"/>
  <c r="N36" i="63"/>
  <c r="P37" i="72"/>
  <c r="P36" i="72"/>
  <c r="P31" i="72"/>
  <c r="P30" i="72"/>
  <c r="P29" i="72"/>
  <c r="P28" i="72"/>
  <c r="P39" i="72"/>
  <c r="P38" i="72"/>
  <c r="P35" i="72"/>
  <c r="P34" i="72"/>
  <c r="P33" i="72"/>
  <c r="N35" i="63"/>
  <c r="N31" i="63"/>
  <c r="N30" i="63"/>
  <c r="N29" i="63"/>
  <c r="N28" i="63"/>
  <c r="N20" i="63"/>
  <c r="N19" i="63"/>
  <c r="N18" i="63"/>
  <c r="N17" i="63"/>
  <c r="N15" i="63"/>
  <c r="N14" i="63"/>
  <c r="N12" i="63"/>
  <c r="N11" i="63"/>
  <c r="N36" i="62"/>
  <c r="N35" i="62"/>
  <c r="N31" i="62"/>
  <c r="N30" i="62"/>
  <c r="N29" i="62"/>
  <c r="N28" i="62"/>
  <c r="N20" i="62"/>
  <c r="N19" i="62"/>
  <c r="N18" i="62"/>
  <c r="N17" i="62"/>
  <c r="N15" i="62"/>
  <c r="N14" i="62"/>
  <c r="N12" i="62"/>
  <c r="N11" i="62"/>
  <c r="N36" i="61"/>
  <c r="N35" i="61"/>
  <c r="N31" i="61"/>
  <c r="N30" i="61"/>
  <c r="N29" i="61"/>
  <c r="N28" i="61"/>
  <c r="N20" i="61"/>
  <c r="N19" i="61"/>
  <c r="N18" i="61"/>
  <c r="N17" i="61"/>
  <c r="N15" i="61"/>
  <c r="N14" i="61"/>
  <c r="N12" i="61"/>
  <c r="N11" i="61"/>
  <c r="N36" i="60"/>
  <c r="N35" i="60"/>
  <c r="N31" i="60"/>
  <c r="N30" i="60"/>
  <c r="N29" i="60"/>
  <c r="N28" i="60"/>
  <c r="N20" i="60"/>
  <c r="N19" i="60"/>
  <c r="N18" i="60"/>
  <c r="N17" i="60"/>
  <c r="N15" i="60"/>
  <c r="N14" i="60"/>
  <c r="N12" i="60"/>
  <c r="N11" i="60"/>
  <c r="N14" i="59"/>
  <c r="N13" i="59"/>
  <c r="N12" i="59"/>
  <c r="N11" i="59"/>
  <c r="N10" i="59"/>
  <c r="N21" i="47"/>
  <c r="N20" i="47"/>
  <c r="N19" i="47"/>
  <c r="N18" i="47"/>
  <c r="N17" i="47"/>
  <c r="N16" i="47"/>
  <c r="N15" i="47"/>
  <c r="N14" i="47"/>
  <c r="N13" i="47"/>
  <c r="N12" i="47"/>
  <c r="N11" i="47"/>
  <c r="N35" i="46"/>
  <c r="N34" i="46"/>
  <c r="N33" i="46"/>
  <c r="N30" i="46"/>
  <c r="N29" i="46"/>
  <c r="N28" i="46"/>
  <c r="N27" i="46"/>
  <c r="N26" i="46"/>
  <c r="N24" i="46"/>
  <c r="N23" i="46"/>
  <c r="N22" i="46"/>
  <c r="N21" i="46"/>
  <c r="N20" i="46"/>
  <c r="N19" i="46"/>
  <c r="N18" i="46"/>
  <c r="N17" i="46"/>
  <c r="N15" i="46"/>
  <c r="N14" i="46"/>
  <c r="N13" i="46"/>
  <c r="N12" i="46"/>
  <c r="N11" i="46"/>
  <c r="N10" i="46"/>
  <c r="N42" i="45"/>
  <c r="N41" i="45"/>
  <c r="N39" i="45"/>
  <c r="N38" i="45"/>
  <c r="N37" i="45"/>
  <c r="N36" i="45"/>
  <c r="N34" i="45"/>
  <c r="N31" i="45"/>
  <c r="N30" i="45"/>
  <c r="N29" i="45"/>
  <c r="N27" i="45"/>
  <c r="N24" i="45"/>
  <c r="N22" i="45"/>
  <c r="N21" i="45"/>
  <c r="N20" i="45"/>
  <c r="N19" i="45"/>
  <c r="N18" i="45"/>
  <c r="N15" i="45"/>
  <c r="N14" i="45"/>
  <c r="N13" i="45"/>
  <c r="N12" i="45"/>
  <c r="N11" i="45"/>
  <c r="N24" i="41"/>
  <c r="N23" i="41"/>
  <c r="N18" i="44"/>
  <c r="N17" i="44"/>
  <c r="N16" i="44"/>
  <c r="N15" i="44"/>
  <c r="N14" i="44"/>
  <c r="N41" i="43"/>
  <c r="N40" i="43"/>
  <c r="N39" i="43"/>
  <c r="N38" i="43"/>
  <c r="N10" i="43"/>
  <c r="N26" i="42"/>
  <c r="N25" i="42"/>
  <c r="N24" i="42"/>
  <c r="N10" i="42"/>
  <c r="N22" i="41"/>
  <c r="N21" i="41"/>
  <c r="N20" i="41"/>
  <c r="N10" i="41"/>
  <c r="N29" i="40"/>
  <c r="N28" i="40"/>
  <c r="N27" i="40"/>
  <c r="N26" i="40"/>
  <c r="N25" i="40"/>
  <c r="N19" i="40"/>
  <c r="N10" i="40"/>
  <c r="N27" i="39"/>
  <c r="N26" i="39"/>
  <c r="N23" i="39"/>
  <c r="N22" i="39"/>
  <c r="N20" i="39"/>
  <c r="N19" i="39"/>
  <c r="N17" i="39"/>
  <c r="N16" i="39"/>
  <c r="N15" i="39"/>
  <c r="N13" i="39"/>
  <c r="N12" i="39"/>
  <c r="N10" i="39"/>
  <c r="N21" i="38"/>
  <c r="N20" i="38"/>
  <c r="N19" i="38"/>
  <c r="N17" i="38"/>
  <c r="N16" i="38"/>
  <c r="N13" i="38"/>
  <c r="N11" i="38"/>
  <c r="N10" i="38"/>
  <c r="N41" i="37"/>
  <c r="N40" i="37"/>
  <c r="N27" i="37"/>
  <c r="N25" i="37"/>
  <c r="N24" i="37"/>
  <c r="N10" i="37"/>
  <c r="N18" i="36"/>
  <c r="N17" i="36"/>
  <c r="N15" i="36"/>
  <c r="N14" i="36"/>
  <c r="N13" i="36"/>
  <c r="O12" i="36"/>
  <c r="B71" i="12"/>
  <c r="B29" i="12"/>
  <c r="N25" i="16"/>
  <c r="N24" i="16"/>
  <c r="N11" i="16"/>
  <c r="N10" i="16"/>
  <c r="B47" i="12"/>
  <c r="B53" i="12"/>
  <c r="B54" i="12"/>
  <c r="C1268" i="32"/>
  <c r="C1267" i="32"/>
  <c r="C1266" i="32"/>
  <c r="C1265" i="32"/>
  <c r="C1264" i="32"/>
  <c r="C1263" i="32"/>
  <c r="C1262" i="32"/>
  <c r="C1261" i="32"/>
  <c r="C1260" i="32"/>
  <c r="C1259" i="32"/>
  <c r="C1258" i="32"/>
  <c r="C1257" i="32"/>
  <c r="C1256" i="32"/>
  <c r="C1255" i="32"/>
  <c r="C1254" i="32"/>
  <c r="C1253" i="32"/>
  <c r="C1252" i="32"/>
  <c r="C1251" i="32"/>
  <c r="C1250" i="32"/>
  <c r="C1249" i="32"/>
  <c r="C1248" i="32"/>
  <c r="C1247" i="32"/>
  <c r="C1246" i="32"/>
  <c r="C1245" i="32"/>
  <c r="C1244" i="32"/>
  <c r="B120" i="12"/>
  <c r="B121" i="12"/>
  <c r="B123" i="12"/>
  <c r="B122" i="12"/>
  <c r="B52" i="12"/>
  <c r="B50" i="12"/>
  <c r="B49" i="12"/>
  <c r="B48" i="12"/>
  <c r="B46" i="12"/>
  <c r="B45" i="12"/>
  <c r="B44" i="12"/>
  <c r="L23" i="16"/>
  <c r="B17" i="12"/>
  <c r="B126" i="12"/>
  <c r="B133" i="12"/>
  <c r="B132" i="12"/>
  <c r="B131" i="12"/>
  <c r="B130" i="12"/>
  <c r="B136" i="12"/>
  <c r="B135" i="12"/>
  <c r="B134" i="12"/>
  <c r="B129" i="12"/>
  <c r="B128" i="12"/>
  <c r="B127" i="12"/>
  <c r="B113" i="12"/>
  <c r="B137" i="12"/>
  <c r="B112" i="12"/>
  <c r="L29" i="30"/>
  <c r="B119" i="12"/>
  <c r="B118" i="12"/>
  <c r="B117" i="12"/>
  <c r="B116" i="12"/>
  <c r="B106" i="12"/>
  <c r="B115" i="12"/>
  <c r="B114" i="12"/>
  <c r="B98" i="12"/>
  <c r="B97" i="12"/>
  <c r="B109" i="12"/>
  <c r="B108" i="12"/>
  <c r="B107" i="12"/>
  <c r="B105" i="12"/>
  <c r="B104" i="12"/>
  <c r="B103" i="12"/>
  <c r="B101" i="12"/>
  <c r="B102" i="12"/>
  <c r="B100" i="12"/>
  <c r="B99" i="12"/>
  <c r="B78" i="12"/>
  <c r="B79" i="12"/>
  <c r="B80" i="12"/>
  <c r="B77" i="12"/>
  <c r="L24" i="40"/>
  <c r="B68" i="12"/>
  <c r="L18" i="40"/>
  <c r="B72" i="12"/>
  <c r="B69" i="12"/>
  <c r="B73" i="12"/>
  <c r="B74" i="12"/>
  <c r="B70" i="12"/>
  <c r="B57" i="12"/>
  <c r="L38" i="37"/>
  <c r="L24" i="71"/>
  <c r="B86" i="12"/>
  <c r="B85" i="12"/>
  <c r="B84" i="12"/>
  <c r="B92" i="12"/>
  <c r="B91" i="12"/>
  <c r="B93" i="12"/>
  <c r="B90" i="12"/>
  <c r="B87" i="12"/>
  <c r="B88" i="12"/>
  <c r="B89" i="12"/>
  <c r="B94" i="12"/>
  <c r="B60" i="12"/>
  <c r="B62" i="12"/>
  <c r="B61" i="12"/>
  <c r="B25" i="12"/>
  <c r="B24" i="12"/>
  <c r="B23" i="12"/>
  <c r="B22" i="12"/>
  <c r="B8" i="12"/>
  <c r="B7" i="12"/>
  <c r="B65" i="12"/>
  <c r="B64" i="12"/>
  <c r="B63" i="12"/>
  <c r="B59" i="12"/>
  <c r="B58" i="12"/>
  <c r="B18" i="12"/>
  <c r="B14" i="12"/>
  <c r="B11" i="12"/>
  <c r="B3" i="12"/>
  <c r="B30" i="12"/>
  <c r="B28" i="12"/>
  <c r="B27" i="12"/>
  <c r="B21" i="12"/>
  <c r="B20" i="12"/>
  <c r="B19" i="12"/>
  <c r="B6" i="12"/>
  <c r="B5" i="12"/>
  <c r="B4" i="12"/>
  <c r="L24" i="65"/>
  <c r="L24" i="34"/>
  <c r="L24" i="64"/>
  <c r="K7" i="10"/>
  <c r="K6" i="10"/>
  <c r="K8" i="10"/>
  <c r="K5" i="10"/>
  <c r="H651" i="10"/>
  <c r="H963" i="10"/>
  <c r="H977" i="10"/>
  <c r="K799" i="10"/>
  <c r="L74" i="64" s="1"/>
  <c r="K4" i="10"/>
  <c r="N115" i="33"/>
  <c r="H12" i="33"/>
  <c r="E10" i="33"/>
  <c r="E11" i="33"/>
  <c r="E12" i="33"/>
  <c r="E13" i="33"/>
  <c r="H10" i="33"/>
  <c r="H11" i="33"/>
  <c r="H13" i="33"/>
  <c r="H14" i="33"/>
  <c r="E14" i="33"/>
  <c r="L110" i="33"/>
  <c r="E68" i="33"/>
  <c r="L122" i="33"/>
  <c r="M21" i="33"/>
  <c r="F17" i="33"/>
  <c r="L50" i="33"/>
  <c r="E30" i="33"/>
  <c r="E80" i="33"/>
  <c r="F112" i="33"/>
  <c r="F121" i="33"/>
  <c r="N53" i="33"/>
  <c r="H17" i="33"/>
  <c r="N68" i="33"/>
  <c r="H35" i="33"/>
  <c r="N89" i="33"/>
  <c r="N17" i="33"/>
  <c r="G58" i="33"/>
  <c r="H87" i="33"/>
  <c r="O85" i="33"/>
  <c r="M62" i="33"/>
  <c r="N69" i="33"/>
  <c r="N56" i="33"/>
  <c r="E16" i="33"/>
  <c r="H79" i="33"/>
  <c r="F43" i="33"/>
  <c r="E55" i="33"/>
  <c r="M110" i="33"/>
  <c r="O40" i="33"/>
  <c r="F123" i="33"/>
  <c r="E85" i="33"/>
  <c r="H45" i="33"/>
  <c r="F81" i="33"/>
  <c r="H89" i="33"/>
  <c r="O129" i="33"/>
  <c r="O76" i="33"/>
  <c r="N26" i="33"/>
  <c r="L78" i="33"/>
  <c r="L101" i="33"/>
  <c r="O49" i="33"/>
  <c r="M104" i="33"/>
  <c r="L56" i="33"/>
  <c r="F62" i="33"/>
  <c r="N5" i="33"/>
  <c r="M88" i="33"/>
  <c r="G47" i="33"/>
  <c r="G13" i="33"/>
  <c r="O82" i="33"/>
  <c r="H55" i="33"/>
  <c r="N11" i="33"/>
  <c r="F69" i="33"/>
  <c r="E29" i="33"/>
  <c r="F59" i="33"/>
  <c r="G115" i="33"/>
  <c r="E115" i="33"/>
  <c r="E116" i="33"/>
  <c r="E117" i="33"/>
  <c r="G117" i="33"/>
  <c r="G116" i="33"/>
  <c r="G118" i="33"/>
  <c r="G119" i="33"/>
  <c r="E118" i="33"/>
  <c r="E119" i="33"/>
  <c r="G135" i="33"/>
  <c r="O98" i="33"/>
  <c r="E19" i="33"/>
  <c r="F96" i="33"/>
  <c r="G88" i="33"/>
  <c r="E5" i="33"/>
  <c r="M89" i="33"/>
  <c r="O107" i="33"/>
  <c r="O108" i="33" s="1"/>
  <c r="L107" i="33"/>
  <c r="M86" i="33"/>
  <c r="H78" i="33"/>
  <c r="G131" i="33"/>
  <c r="O101" i="33"/>
  <c r="H50" i="33"/>
  <c r="F28" i="33"/>
  <c r="G121" i="33"/>
  <c r="M78" i="33"/>
  <c r="E97" i="33"/>
  <c r="H95" i="33"/>
  <c r="O64" i="33"/>
  <c r="M18" i="33"/>
  <c r="E129" i="33"/>
  <c r="N97" i="33"/>
  <c r="M79" i="33"/>
  <c r="F42" i="33"/>
  <c r="E33" i="33"/>
  <c r="E82" i="33"/>
  <c r="L135" i="33"/>
  <c r="E64" i="33"/>
  <c r="N54" i="33"/>
  <c r="O59" i="33"/>
  <c r="H134" i="33"/>
  <c r="L7" i="33"/>
  <c r="M117" i="33"/>
  <c r="L115" i="33"/>
  <c r="M115" i="33"/>
  <c r="L116" i="33"/>
  <c r="M116" i="33"/>
  <c r="M118" i="33"/>
  <c r="M119" i="33"/>
  <c r="L117" i="33"/>
  <c r="L118" i="33"/>
  <c r="L119" i="33"/>
  <c r="O66" i="33"/>
  <c r="L54" i="33"/>
  <c r="H64" i="33"/>
  <c r="E103" i="33"/>
  <c r="N103" i="33"/>
  <c r="N33" i="33"/>
  <c r="O88" i="33"/>
  <c r="F12" i="33"/>
  <c r="G93" i="33"/>
  <c r="O51" i="33"/>
  <c r="M14" i="33"/>
  <c r="F113" i="33"/>
  <c r="M66" i="33"/>
  <c r="G4" i="33"/>
  <c r="F55" i="33"/>
  <c r="O121" i="33"/>
  <c r="O91" i="33"/>
  <c r="F78" i="33"/>
  <c r="G103" i="33"/>
  <c r="M5" i="33"/>
  <c r="H113" i="33"/>
  <c r="H51" i="33"/>
  <c r="G57" i="33"/>
  <c r="M59" i="33"/>
  <c r="H101" i="33"/>
  <c r="M69" i="33"/>
  <c r="O73" i="33"/>
  <c r="M57" i="33"/>
  <c r="N39" i="33"/>
  <c r="F111" i="33"/>
  <c r="L45" i="33"/>
  <c r="N80" i="33"/>
  <c r="L21" i="33"/>
  <c r="F26" i="33"/>
  <c r="M113" i="33"/>
  <c r="F119" i="33"/>
  <c r="G86" i="33"/>
  <c r="N78" i="33"/>
  <c r="N83" i="33" s="1"/>
  <c r="N35" i="33"/>
  <c r="H16" i="33"/>
  <c r="M13" i="33"/>
  <c r="L70" i="33"/>
  <c r="M29" i="33"/>
  <c r="E69" i="33"/>
  <c r="F44" i="33"/>
  <c r="G94" i="33"/>
  <c r="N94" i="33"/>
  <c r="G71" i="33"/>
  <c r="G123" i="33"/>
  <c r="L111" i="33"/>
  <c r="L11" i="33"/>
  <c r="G44" i="33"/>
  <c r="H30" i="33"/>
  <c r="O54" i="33"/>
  <c r="N4" i="33"/>
  <c r="N34" i="33"/>
  <c r="F102" i="33"/>
  <c r="H103" i="33"/>
  <c r="E131" i="33"/>
  <c r="H39" i="33"/>
  <c r="F125" i="33"/>
  <c r="O86" i="33"/>
  <c r="N134" i="33"/>
  <c r="L91" i="33"/>
  <c r="F91" i="33"/>
  <c r="M94" i="33"/>
  <c r="F94" i="33"/>
  <c r="L89" i="33"/>
  <c r="L66" i="33"/>
  <c r="E102" i="33"/>
  <c r="O22" i="33"/>
  <c r="F65" i="33"/>
  <c r="G126" i="33"/>
  <c r="G34" i="33"/>
  <c r="F6" i="33"/>
  <c r="H32" i="33"/>
  <c r="G62" i="33"/>
  <c r="G12" i="33"/>
  <c r="G14" i="33"/>
  <c r="G129" i="33"/>
  <c r="M91" i="33"/>
  <c r="H86" i="33"/>
  <c r="E65" i="33"/>
  <c r="E39" i="33"/>
  <c r="H36" i="33"/>
  <c r="N16" i="33"/>
  <c r="F3" i="33"/>
  <c r="N119" i="33"/>
  <c r="L86" i="33"/>
  <c r="E47" i="33"/>
  <c r="E79" i="33"/>
  <c r="E125" i="33"/>
  <c r="G125" i="33"/>
  <c r="E126" i="33"/>
  <c r="H102" i="33"/>
  <c r="F60" i="33"/>
  <c r="M56" i="33"/>
  <c r="O97" i="33"/>
  <c r="F104" i="33"/>
  <c r="E18" i="33"/>
  <c r="M70" i="33"/>
  <c r="N92" i="33"/>
  <c r="O109" i="33"/>
  <c r="G102" i="33"/>
  <c r="H70" i="33"/>
  <c r="L104" i="33"/>
  <c r="O32" i="33"/>
  <c r="E51" i="33"/>
  <c r="H54" i="33"/>
  <c r="F48" i="33"/>
  <c r="F34" i="33"/>
  <c r="L132" i="33"/>
  <c r="E58" i="33"/>
  <c r="F63" i="33"/>
  <c r="G7" i="33"/>
  <c r="N125" i="33"/>
  <c r="H41" i="33"/>
  <c r="O134" i="33"/>
  <c r="M26" i="33"/>
  <c r="N7" i="33"/>
  <c r="N109" i="33"/>
  <c r="G81" i="33"/>
  <c r="M36" i="33"/>
  <c r="H47" i="33"/>
  <c r="L48" i="33"/>
  <c r="F58" i="33"/>
  <c r="M47" i="33"/>
  <c r="L113" i="33"/>
  <c r="O104" i="33"/>
  <c r="H112" i="33"/>
  <c r="H18" i="33"/>
  <c r="E17" i="33"/>
  <c r="H19" i="33"/>
  <c r="E21" i="33"/>
  <c r="M96" i="33"/>
  <c r="N126" i="33"/>
  <c r="H53" i="33"/>
  <c r="N19" i="33"/>
  <c r="M129" i="33"/>
  <c r="F51" i="33"/>
  <c r="M131" i="33"/>
  <c r="M33" i="33"/>
  <c r="L69" i="33"/>
  <c r="G75" i="33"/>
  <c r="E75" i="33"/>
  <c r="E76" i="33"/>
  <c r="G76" i="33"/>
  <c r="G107" i="33"/>
  <c r="G108" i="33" s="1"/>
  <c r="N63" i="33"/>
  <c r="F16" i="33"/>
  <c r="F18" i="33"/>
  <c r="F19" i="33"/>
  <c r="O10" i="33"/>
  <c r="H44" i="33"/>
  <c r="N6" i="33"/>
  <c r="H126" i="33"/>
  <c r="F86" i="33"/>
  <c r="F25" i="33"/>
  <c r="G56" i="33"/>
  <c r="E40" i="33"/>
  <c r="O81" i="33"/>
  <c r="O43" i="33"/>
  <c r="E35" i="33"/>
  <c r="H111" i="33"/>
  <c r="G82" i="33"/>
  <c r="G36" i="33"/>
  <c r="N111" i="33"/>
  <c r="E70" i="33"/>
  <c r="M85" i="33"/>
  <c r="N70" i="33"/>
  <c r="G55" i="33"/>
  <c r="O126" i="33"/>
  <c r="H72" i="33"/>
  <c r="F40" i="33"/>
  <c r="F70" i="33"/>
  <c r="N132" i="33"/>
  <c r="M68" i="33"/>
  <c r="O11" i="33"/>
  <c r="E56" i="33"/>
  <c r="N65" i="33"/>
  <c r="O47" i="33"/>
  <c r="E26" i="33"/>
  <c r="F29" i="33"/>
  <c r="M135" i="33"/>
  <c r="H33" i="33"/>
  <c r="H81" i="33"/>
  <c r="E67" i="33"/>
  <c r="N116" i="33"/>
  <c r="O69" i="33"/>
  <c r="F95" i="33"/>
  <c r="H71" i="33"/>
  <c r="N131" i="33"/>
  <c r="E86" i="33"/>
  <c r="N30" i="33"/>
  <c r="O23" i="33"/>
  <c r="H109" i="33"/>
  <c r="O103" i="33"/>
  <c r="F14" i="33"/>
  <c r="O79" i="33"/>
  <c r="E91" i="33"/>
  <c r="N48" i="33"/>
  <c r="L80" i="33"/>
  <c r="E6" i="33"/>
  <c r="M19" i="33"/>
  <c r="O68" i="33"/>
  <c r="H26" i="33"/>
  <c r="N102" i="33"/>
  <c r="O5" i="33"/>
  <c r="F36" i="33"/>
  <c r="M132" i="33"/>
  <c r="F117" i="33"/>
  <c r="H76" i="33"/>
  <c r="E134" i="33"/>
  <c r="L100" i="33"/>
  <c r="L58" i="33"/>
  <c r="E44" i="33"/>
  <c r="O29" i="33"/>
  <c r="G110" i="33"/>
  <c r="M44" i="33"/>
  <c r="N95" i="33"/>
  <c r="G53" i="33"/>
  <c r="L59" i="33"/>
  <c r="N42" i="33"/>
  <c r="M35" i="33"/>
  <c r="O45" i="33"/>
  <c r="M41" i="33"/>
  <c r="M34" i="33"/>
  <c r="M37" i="33" s="1"/>
  <c r="Q37" i="33" s="1"/>
  <c r="F11" i="33"/>
  <c r="O95" i="33"/>
  <c r="G6" i="33"/>
  <c r="M92" i="33"/>
  <c r="F50" i="33"/>
  <c r="O39" i="33"/>
  <c r="O53" i="33"/>
  <c r="F49" i="33"/>
  <c r="H25" i="33"/>
  <c r="F33" i="33"/>
  <c r="N28" i="33"/>
  <c r="H63" i="33"/>
  <c r="F41" i="33"/>
  <c r="M101" i="33"/>
  <c r="L36" i="33"/>
  <c r="N24" i="33"/>
  <c r="L136" i="33"/>
  <c r="F67" i="33"/>
  <c r="L81" i="33"/>
  <c r="F22" i="33"/>
  <c r="N101" i="33"/>
  <c r="N110" i="33"/>
  <c r="F75" i="33"/>
  <c r="O75" i="33"/>
  <c r="M75" i="33"/>
  <c r="O110" i="33"/>
  <c r="L126" i="33"/>
  <c r="L57" i="33"/>
  <c r="E109" i="33"/>
  <c r="F101" i="33"/>
  <c r="L131" i="33"/>
  <c r="L123" i="33"/>
  <c r="N47" i="33"/>
  <c r="O123" i="33"/>
  <c r="M28" i="33"/>
  <c r="G35" i="33"/>
  <c r="E23" i="33"/>
  <c r="H122" i="33"/>
  <c r="O17" i="33"/>
  <c r="F4" i="33"/>
  <c r="L35" i="33"/>
  <c r="L125" i="33"/>
  <c r="L28" i="33"/>
  <c r="M25" i="33"/>
  <c r="G89" i="33"/>
  <c r="E62" i="33"/>
  <c r="E63" i="33"/>
  <c r="F64" i="33"/>
  <c r="E66" i="33"/>
  <c r="F66" i="33"/>
  <c r="F68" i="33"/>
  <c r="F71" i="33"/>
  <c r="F72" i="33"/>
  <c r="F73" i="33"/>
  <c r="E71" i="33"/>
  <c r="E72" i="33"/>
  <c r="E73" i="33"/>
  <c r="O118" i="33"/>
  <c r="L94" i="33"/>
  <c r="H119" i="33"/>
  <c r="M64" i="33"/>
  <c r="F80" i="33"/>
  <c r="L65" i="33"/>
  <c r="E110" i="33"/>
  <c r="E136" i="33"/>
  <c r="N45" i="33"/>
  <c r="L112" i="33"/>
  <c r="L76" i="33"/>
  <c r="F135" i="33"/>
  <c r="N98" i="33"/>
  <c r="O131" i="33"/>
  <c r="L95" i="33"/>
  <c r="L43" i="33"/>
  <c r="H24" i="33"/>
  <c r="L82" i="33"/>
  <c r="L33" i="33"/>
  <c r="N76" i="33"/>
  <c r="N58" i="33"/>
  <c r="F56" i="33"/>
  <c r="L62" i="33"/>
  <c r="L18" i="33"/>
  <c r="E122" i="33"/>
  <c r="H67" i="33"/>
  <c r="E94" i="33"/>
  <c r="L4" i="33"/>
  <c r="F8" i="33"/>
  <c r="M100" i="33"/>
  <c r="G40" i="33"/>
  <c r="N62" i="33"/>
  <c r="N29" i="33"/>
  <c r="M23" i="33"/>
  <c r="F98" i="33"/>
  <c r="N43" i="33"/>
  <c r="E92" i="33"/>
  <c r="O44" i="33"/>
  <c r="H57" i="33"/>
  <c r="N107" i="33"/>
  <c r="N108" i="33" s="1"/>
  <c r="M107" i="33"/>
  <c r="M108" i="33" s="1"/>
  <c r="O25" i="33"/>
  <c r="E7" i="33"/>
  <c r="O55" i="33"/>
  <c r="O60" i="33"/>
  <c r="M71" i="33"/>
  <c r="G69" i="33"/>
  <c r="H49" i="33"/>
  <c r="N123" i="33"/>
  <c r="L121" i="33"/>
  <c r="N121" i="33"/>
  <c r="N122" i="33"/>
  <c r="O34" i="33"/>
  <c r="E25" i="33"/>
  <c r="O111" i="33"/>
  <c r="L39" i="33"/>
  <c r="E135" i="33"/>
  <c r="M123" i="33"/>
  <c r="N36" i="33"/>
  <c r="E93" i="33"/>
  <c r="F82" i="33"/>
  <c r="L63" i="33"/>
  <c r="O94" i="33"/>
  <c r="F116" i="33"/>
  <c r="M136" i="33"/>
  <c r="M121" i="33"/>
  <c r="N21" i="33"/>
  <c r="L102" i="33"/>
  <c r="L12" i="33"/>
  <c r="G33" i="33"/>
  <c r="O18" i="33"/>
  <c r="O41" i="33"/>
  <c r="G100" i="33"/>
  <c r="E100" i="33"/>
  <c r="E101" i="33"/>
  <c r="G101" i="33"/>
  <c r="E104" i="33"/>
  <c r="G104" i="33"/>
  <c r="O62" i="33"/>
  <c r="M112" i="33"/>
  <c r="E96" i="33"/>
  <c r="O7" i="33"/>
  <c r="M50" i="33"/>
  <c r="L6" i="33"/>
  <c r="O112" i="33"/>
  <c r="L109" i="33"/>
  <c r="L3" i="33"/>
  <c r="N13" i="33"/>
  <c r="F47" i="33"/>
  <c r="O30" i="33"/>
  <c r="F85" i="33"/>
  <c r="M72" i="33"/>
  <c r="O93" i="33"/>
  <c r="O21" i="33"/>
  <c r="N67" i="33"/>
  <c r="L60" i="33"/>
  <c r="L23" i="33"/>
  <c r="N75" i="33"/>
  <c r="L17" i="33"/>
  <c r="H117" i="33"/>
  <c r="E24" i="33"/>
  <c r="N113" i="33"/>
  <c r="H110" i="33"/>
  <c r="H114" i="33" s="1"/>
  <c r="H58" i="33"/>
  <c r="N66" i="33"/>
  <c r="N100" i="33"/>
  <c r="L22" i="33"/>
  <c r="G122" i="33"/>
  <c r="N64" i="33"/>
  <c r="G91" i="33"/>
  <c r="M53" i="33"/>
  <c r="M61" i="33" s="1"/>
  <c r="Q61" i="33" s="1"/>
  <c r="E111" i="33"/>
  <c r="G85" i="33"/>
  <c r="M134" i="33"/>
  <c r="E41" i="33"/>
  <c r="G8" i="33"/>
  <c r="G9" i="33" s="1"/>
  <c r="N40" i="33"/>
  <c r="G21" i="33"/>
  <c r="H129" i="33"/>
  <c r="L41" i="33"/>
  <c r="O125" i="33"/>
  <c r="O127" i="33" s="1"/>
  <c r="E113" i="33"/>
  <c r="E54" i="33"/>
  <c r="O115" i="33"/>
  <c r="L96" i="33"/>
  <c r="H96" i="33"/>
  <c r="O63" i="33"/>
  <c r="L25" i="33"/>
  <c r="N71" i="33"/>
  <c r="E22" i="33"/>
  <c r="L8" i="33"/>
  <c r="F7" i="33"/>
  <c r="F89" i="33"/>
  <c r="L53" i="33"/>
  <c r="G49" i="33"/>
  <c r="M24" i="33"/>
  <c r="O35" i="33"/>
  <c r="M76" i="33"/>
  <c r="M65" i="33"/>
  <c r="G92" i="33"/>
  <c r="O36" i="33"/>
  <c r="H5" i="33"/>
  <c r="F134" i="33"/>
  <c r="L134" i="33"/>
  <c r="H82" i="33"/>
  <c r="O50" i="33"/>
  <c r="F54" i="33"/>
  <c r="L51" i="33"/>
  <c r="G79" i="33"/>
  <c r="M4" i="33"/>
  <c r="F23" i="33"/>
  <c r="M8" i="33"/>
  <c r="M111" i="33"/>
  <c r="L14" i="33"/>
  <c r="H66" i="33"/>
  <c r="E121" i="33"/>
  <c r="M80" i="33"/>
  <c r="F118" i="33"/>
  <c r="F35" i="33"/>
  <c r="O42" i="33"/>
  <c r="L30" i="33"/>
  <c r="F131" i="33"/>
  <c r="H93" i="33"/>
  <c r="E123" i="33"/>
  <c r="O116" i="33"/>
  <c r="O117" i="33"/>
  <c r="O119" i="33"/>
  <c r="E78" i="33"/>
  <c r="M42" i="33"/>
  <c r="L67" i="33"/>
  <c r="O24" i="33"/>
  <c r="O26" i="33"/>
  <c r="L16" i="33"/>
  <c r="F92" i="33"/>
  <c r="H4" i="33"/>
  <c r="F126" i="33"/>
  <c r="F127" i="33" s="1"/>
  <c r="J127" i="33" s="1"/>
  <c r="O72" i="33"/>
  <c r="N79" i="33"/>
  <c r="G113" i="33"/>
  <c r="O6" i="33"/>
  <c r="E87" i="33"/>
  <c r="N88" i="33"/>
  <c r="O87" i="33"/>
  <c r="M103" i="33"/>
  <c r="F76" i="33"/>
  <c r="M51" i="33"/>
  <c r="E132" i="33"/>
  <c r="L98" i="33"/>
  <c r="L88" i="33"/>
  <c r="N135" i="33"/>
  <c r="G132" i="33"/>
  <c r="L73" i="33"/>
  <c r="O19" i="33"/>
  <c r="M93" i="33"/>
  <c r="N23" i="33"/>
  <c r="E53" i="33"/>
  <c r="N136" i="33"/>
  <c r="O57" i="33"/>
  <c r="M122" i="33"/>
  <c r="M73" i="33"/>
  <c r="H59" i="33"/>
  <c r="L92" i="33"/>
  <c r="M60" i="33"/>
  <c r="G48" i="33"/>
  <c r="M81" i="33"/>
  <c r="H97" i="33"/>
  <c r="H135" i="33"/>
  <c r="O56" i="33"/>
  <c r="M10" i="33"/>
  <c r="M95" i="33"/>
  <c r="H68" i="33"/>
  <c r="H3" i="33"/>
  <c r="E98" i="33"/>
  <c r="N14" i="33"/>
  <c r="H116" i="33"/>
  <c r="O100" i="33"/>
  <c r="H92" i="33"/>
  <c r="O16" i="33"/>
  <c r="N112" i="33"/>
  <c r="L42" i="33"/>
  <c r="M45" i="33"/>
  <c r="M30" i="33"/>
  <c r="E3" i="33"/>
  <c r="N50" i="33"/>
  <c r="G43" i="33"/>
  <c r="O113" i="33"/>
  <c r="M12" i="33"/>
  <c r="F88" i="33"/>
  <c r="N87" i="33"/>
  <c r="H85" i="33"/>
  <c r="G16" i="33"/>
  <c r="N81" i="33"/>
  <c r="M6" i="33"/>
  <c r="M40" i="33"/>
  <c r="H21" i="33"/>
  <c r="N55" i="33"/>
  <c r="H107" i="33"/>
  <c r="G134" i="33"/>
  <c r="M87" i="33"/>
  <c r="L71" i="33"/>
  <c r="E88" i="33"/>
  <c r="M98" i="33"/>
  <c r="G3" i="33"/>
  <c r="E32" i="33"/>
  <c r="M58" i="33"/>
  <c r="H132" i="33"/>
  <c r="O12" i="33"/>
  <c r="O70" i="33"/>
  <c r="M16" i="33"/>
  <c r="M3" i="33"/>
  <c r="N59" i="33"/>
  <c r="H8" i="33"/>
  <c r="H125" i="33"/>
  <c r="H127" i="33" s="1"/>
  <c r="H115" i="33"/>
  <c r="H120" i="33" s="1"/>
  <c r="G65" i="33"/>
  <c r="N91" i="33"/>
  <c r="G68" i="33"/>
  <c r="E60" i="33"/>
  <c r="L103" i="33"/>
  <c r="H23" i="33"/>
  <c r="H22" i="33"/>
  <c r="L97" i="33"/>
  <c r="G59" i="33"/>
  <c r="O71" i="33"/>
  <c r="O74" i="33" s="1"/>
  <c r="H60" i="33"/>
  <c r="O3" i="33"/>
  <c r="G41" i="33"/>
  <c r="H118" i="33"/>
  <c r="F53" i="33"/>
  <c r="N25" i="33"/>
  <c r="G64" i="33"/>
  <c r="L13" i="33"/>
  <c r="F10" i="33"/>
  <c r="N86" i="33"/>
  <c r="H73" i="33"/>
  <c r="G72" i="33"/>
  <c r="F45" i="33"/>
  <c r="L87" i="33"/>
  <c r="O28" i="33"/>
  <c r="O14" i="33"/>
  <c r="H48" i="33"/>
  <c r="O33" i="33"/>
  <c r="L24" i="33"/>
  <c r="M39" i="33"/>
  <c r="H34" i="33"/>
  <c r="O78" i="33"/>
  <c r="O132" i="33"/>
  <c r="E50" i="33"/>
  <c r="M63" i="33"/>
  <c r="H121" i="33"/>
  <c r="H40" i="33"/>
  <c r="F110" i="33"/>
  <c r="N129" i="33"/>
  <c r="E107" i="33"/>
  <c r="H42" i="33"/>
  <c r="G32" i="33"/>
  <c r="O67" i="33"/>
  <c r="M109" i="33"/>
  <c r="E45" i="33"/>
  <c r="F97" i="33"/>
  <c r="L129" i="33"/>
  <c r="M130" i="33" s="1"/>
  <c r="H98" i="33"/>
  <c r="N72" i="33"/>
  <c r="M126" i="33"/>
  <c r="F5" i="33"/>
  <c r="H136" i="33"/>
  <c r="N8" i="33"/>
  <c r="G50" i="33"/>
  <c r="G11" i="33"/>
  <c r="F13" i="33"/>
  <c r="F15" i="33" s="1"/>
  <c r="J15" i="33" s="1"/>
  <c r="G60" i="33"/>
  <c r="O102" i="33"/>
  <c r="O105" i="33" s="1"/>
  <c r="H80" i="33"/>
  <c r="G18" i="33"/>
  <c r="F132" i="33"/>
  <c r="G136" i="33"/>
  <c r="O58" i="33"/>
  <c r="N73" i="33"/>
  <c r="L29" i="33"/>
  <c r="M55" i="33"/>
  <c r="G10" i="33"/>
  <c r="M48" i="33"/>
  <c r="E49" i="33"/>
  <c r="F103" i="33"/>
  <c r="N3" i="33"/>
  <c r="F129" i="33"/>
  <c r="F32" i="33"/>
  <c r="L40" i="33"/>
  <c r="G51" i="33"/>
  <c r="H56" i="33"/>
  <c r="F93" i="33"/>
  <c r="O96" i="33"/>
  <c r="F109" i="33"/>
  <c r="H6" i="33"/>
  <c r="N82" i="33"/>
  <c r="H28" i="33"/>
  <c r="G80" i="33"/>
  <c r="H123" i="33"/>
  <c r="E8" i="33"/>
  <c r="O48" i="33"/>
  <c r="G5" i="33"/>
  <c r="G96" i="33"/>
  <c r="G97" i="33"/>
  <c r="G73" i="33"/>
  <c r="E4" i="33"/>
  <c r="N51" i="33"/>
  <c r="N52" i="33" s="1"/>
  <c r="E95" i="33"/>
  <c r="M97" i="33"/>
  <c r="M99" i="33" s="1"/>
  <c r="Q99" i="33" s="1"/>
  <c r="L85" i="33"/>
  <c r="F100" i="33"/>
  <c r="E34" i="33"/>
  <c r="H104" i="33"/>
  <c r="N10" i="33"/>
  <c r="F115" i="33"/>
  <c r="L34" i="33"/>
  <c r="G42" i="33"/>
  <c r="H29" i="33"/>
  <c r="F122" i="33"/>
  <c r="F124" i="33" s="1"/>
  <c r="J124" i="33" s="1"/>
  <c r="M17" i="33"/>
  <c r="N49" i="33"/>
  <c r="M54" i="33"/>
  <c r="G70" i="33"/>
  <c r="O122" i="33"/>
  <c r="O124" i="33" s="1"/>
  <c r="G22" i="33"/>
  <c r="G19" i="33"/>
  <c r="F107" i="33"/>
  <c r="F108" i="33" s="1"/>
  <c r="J108" i="33" s="1"/>
  <c r="O65" i="33"/>
  <c r="F79" i="33"/>
  <c r="L68" i="33"/>
  <c r="G67" i="33"/>
  <c r="L44" i="33"/>
  <c r="H100" i="33"/>
  <c r="E43" i="33"/>
  <c r="F46" i="33" s="1"/>
  <c r="J46" i="33" s="1"/>
  <c r="G30" i="33"/>
  <c r="L49" i="33"/>
  <c r="G26" i="33"/>
  <c r="F87" i="33"/>
  <c r="F90" i="33" s="1"/>
  <c r="J90" i="33" s="1"/>
  <c r="N85" i="33"/>
  <c r="G87" i="33"/>
  <c r="F30" i="33"/>
  <c r="H94" i="33"/>
  <c r="F24" i="33"/>
  <c r="N32" i="33"/>
  <c r="N44" i="33"/>
  <c r="M7" i="33"/>
  <c r="G63" i="33"/>
  <c r="N22" i="33"/>
  <c r="F39" i="33"/>
  <c r="O13" i="33"/>
  <c r="L5" i="33"/>
  <c r="M49" i="33"/>
  <c r="O92" i="33"/>
  <c r="H88" i="33"/>
  <c r="G17" i="33"/>
  <c r="O8" i="33"/>
  <c r="L10" i="33"/>
  <c r="O15" i="33" s="1"/>
  <c r="E48" i="33"/>
  <c r="F21" i="33"/>
  <c r="F27" i="33" s="1"/>
  <c r="J27" i="33" s="1"/>
  <c r="N12" i="33"/>
  <c r="L64" i="33"/>
  <c r="G39" i="33"/>
  <c r="N60" i="33"/>
  <c r="L72" i="33"/>
  <c r="G54" i="33"/>
  <c r="M67" i="33"/>
  <c r="E57" i="33"/>
  <c r="O136" i="33"/>
  <c r="E59" i="33"/>
  <c r="L26" i="33"/>
  <c r="N93" i="33"/>
  <c r="H65" i="33"/>
  <c r="H74" i="33" s="1"/>
  <c r="G109" i="33"/>
  <c r="L93" i="33"/>
  <c r="H131" i="33"/>
  <c r="E42" i="33"/>
  <c r="M102" i="33"/>
  <c r="M105" i="33" s="1"/>
  <c r="H75" i="33"/>
  <c r="H77" i="33" s="1"/>
  <c r="L75" i="33"/>
  <c r="O135" i="33"/>
  <c r="E28" i="33"/>
  <c r="H43" i="33"/>
  <c r="G29" i="33"/>
  <c r="L47" i="33"/>
  <c r="N41" i="33"/>
  <c r="F57" i="33"/>
  <c r="F61" i="33" s="1"/>
  <c r="J61" i="33" s="1"/>
  <c r="M32" i="33"/>
  <c r="H91" i="33"/>
  <c r="N57" i="33"/>
  <c r="O89" i="33"/>
  <c r="N96" i="33"/>
  <c r="H69" i="33"/>
  <c r="G95" i="33"/>
  <c r="O80" i="33"/>
  <c r="G112" i="33"/>
  <c r="G78" i="33"/>
  <c r="H62" i="33"/>
  <c r="G66" i="33"/>
  <c r="N117" i="33"/>
  <c r="E89" i="33"/>
  <c r="G111" i="33"/>
  <c r="E36" i="33"/>
  <c r="L32" i="33"/>
  <c r="O37" i="33"/>
  <c r="L79" i="33"/>
  <c r="M83" i="33" s="1"/>
  <c r="Q83" i="33" s="1"/>
  <c r="G45" i="33"/>
  <c r="M82" i="33"/>
  <c r="F136" i="33"/>
  <c r="G98" i="33"/>
  <c r="L19" i="33"/>
  <c r="N18" i="33"/>
  <c r="E81" i="33"/>
  <c r="F83" i="33" s="1"/>
  <c r="J83" i="33" s="1"/>
  <c r="O4" i="33"/>
  <c r="O9" i="33" s="1"/>
  <c r="H7" i="33"/>
  <c r="L55" i="33"/>
  <c r="E112" i="33"/>
  <c r="N104" i="33"/>
  <c r="M43" i="33"/>
  <c r="M125" i="33"/>
  <c r="N118" i="33"/>
  <c r="G23" i="33"/>
  <c r="M22" i="33"/>
  <c r="M11" i="33"/>
  <c r="F105" i="33"/>
  <c r="J105" i="33" s="1"/>
  <c r="F120" i="33"/>
  <c r="J120" i="33" s="1"/>
  <c r="M46" i="33"/>
  <c r="Q46" i="33" s="1"/>
  <c r="H52" i="33"/>
  <c r="H90" i="33"/>
  <c r="H108" i="33"/>
  <c r="F52" i="33"/>
  <c r="J52" i="33" s="1"/>
  <c r="O52" i="33"/>
  <c r="M52" i="33"/>
  <c r="F31" i="33"/>
  <c r="J31" i="33" s="1"/>
  <c r="M77" i="33"/>
  <c r="Q77" i="33" s="1"/>
  <c r="O77" i="33"/>
  <c r="N77" i="33"/>
  <c r="N15" i="33"/>
  <c r="N130" i="33"/>
  <c r="O130" i="33"/>
  <c r="F37" i="33"/>
  <c r="J37" i="33" s="1"/>
  <c r="H9" i="33"/>
  <c r="F9" i="33"/>
  <c r="J9" i="33" s="1"/>
  <c r="H61" i="33"/>
  <c r="H124" i="33"/>
  <c r="N137" i="33"/>
  <c r="M137" i="33"/>
  <c r="Q137" i="33" s="1"/>
  <c r="O137" i="33"/>
  <c r="M9" i="33"/>
  <c r="Q9" i="33" s="1"/>
  <c r="M74" i="33"/>
  <c r="Q74" i="33" s="1"/>
  <c r="M31" i="33"/>
  <c r="Q31" i="33" s="1"/>
  <c r="O31" i="33"/>
  <c r="N31" i="33"/>
  <c r="F77" i="33"/>
  <c r="J77" i="33" s="1"/>
  <c r="O133" i="33"/>
  <c r="N133" i="33"/>
  <c r="M133" i="33"/>
  <c r="Q133" i="33" s="1"/>
  <c r="F137" i="33"/>
  <c r="J137" i="33" s="1"/>
  <c r="H137" i="33"/>
  <c r="G137" i="33"/>
  <c r="O99" i="33"/>
  <c r="F133" i="33"/>
  <c r="J133" i="33" s="1"/>
  <c r="H133" i="33"/>
  <c r="G133" i="33"/>
  <c r="O27" i="33"/>
  <c r="H130" i="33"/>
  <c r="G130" i="33"/>
  <c r="F130" i="33"/>
  <c r="J130" i="33" s="1"/>
  <c r="O83" i="33"/>
  <c r="K103" i="10" l="1"/>
  <c r="H16" i="72" s="1"/>
  <c r="K419" i="10"/>
  <c r="H29" i="72" s="1"/>
  <c r="K473" i="10"/>
  <c r="H30" i="72" s="1"/>
  <c r="K739" i="10"/>
  <c r="H35" i="72" s="1"/>
  <c r="K176" i="10"/>
  <c r="H19" i="72" s="1"/>
  <c r="N9" i="33"/>
  <c r="P9" i="33" s="1"/>
  <c r="K90" i="10"/>
  <c r="H14" i="72" s="1"/>
  <c r="K738" i="10"/>
  <c r="L64" i="65" s="1"/>
  <c r="P31" i="33"/>
  <c r="H46" i="33"/>
  <c r="O61" i="33"/>
  <c r="O120" i="33"/>
  <c r="H99" i="33"/>
  <c r="M127" i="33"/>
  <c r="Q127" i="33" s="1"/>
  <c r="M114" i="33"/>
  <c r="F20" i="33"/>
  <c r="J20" i="33" s="1"/>
  <c r="J38" i="33" s="1"/>
  <c r="K854" i="10"/>
  <c r="H37" i="72" s="1"/>
  <c r="F114" i="33"/>
  <c r="J114" i="33" s="1"/>
  <c r="H37" i="33"/>
  <c r="M27" i="33"/>
  <c r="Q27" i="33" s="1"/>
  <c r="F99" i="33"/>
  <c r="J99" i="33" s="1"/>
  <c r="J106" i="33" s="1"/>
  <c r="K197" i="10"/>
  <c r="H20" i="72" s="1"/>
  <c r="I133" i="33"/>
  <c r="H15" i="33"/>
  <c r="H105" i="33"/>
  <c r="M120" i="33"/>
  <c r="Q120" i="33" s="1"/>
  <c r="H27" i="33"/>
  <c r="K418" i="10"/>
  <c r="L54" i="61" s="1"/>
  <c r="K675" i="10"/>
  <c r="L34" i="72" s="1"/>
  <c r="K913" i="10"/>
  <c r="L38" i="72" s="1"/>
  <c r="K157" i="10"/>
  <c r="H18" i="72" s="1"/>
  <c r="K914" i="10"/>
  <c r="H38" i="72" s="1"/>
  <c r="K676" i="10"/>
  <c r="H34" i="72" s="1"/>
  <c r="K216" i="10"/>
  <c r="H22" i="72" s="1"/>
  <c r="O114" i="33"/>
  <c r="K472" i="10"/>
  <c r="L30" i="72" s="1"/>
  <c r="K27" i="10"/>
  <c r="H11" i="72" s="1"/>
  <c r="J84" i="33"/>
  <c r="K46" i="10"/>
  <c r="H12" i="72" s="1"/>
  <c r="P137" i="33"/>
  <c r="I137" i="33"/>
  <c r="P133" i="33"/>
  <c r="H31" i="33"/>
  <c r="I31" i="33" s="1"/>
  <c r="J14" i="75" s="1"/>
  <c r="M124" i="33"/>
  <c r="Q124" i="33" s="1"/>
  <c r="H20" i="33"/>
  <c r="K9" i="10"/>
  <c r="H10" i="72" s="1"/>
  <c r="P77" i="33"/>
  <c r="L21" i="75" s="1"/>
  <c r="K522" i="10"/>
  <c r="H31" i="72" s="1"/>
  <c r="K800" i="10"/>
  <c r="H36" i="72" s="1"/>
  <c r="K144" i="10"/>
  <c r="H17" i="72" s="1"/>
  <c r="F74" i="33"/>
  <c r="J74" i="33" s="1"/>
  <c r="K371" i="10"/>
  <c r="L28" i="72" s="1"/>
  <c r="K596" i="10"/>
  <c r="L67" i="34" s="1"/>
  <c r="K853" i="10"/>
  <c r="L37" i="72" s="1"/>
  <c r="K372" i="10"/>
  <c r="H28" i="72" s="1"/>
  <c r="K597" i="10"/>
  <c r="H33" i="72" s="1"/>
  <c r="I315" i="10"/>
  <c r="K315" i="10" s="1"/>
  <c r="H25" i="72" s="1"/>
  <c r="G52" i="33"/>
  <c r="I52" i="33" s="1"/>
  <c r="J18" i="75" s="1"/>
  <c r="G77" i="33"/>
  <c r="I77" i="33" s="1"/>
  <c r="J21" i="75" s="1"/>
  <c r="K247" i="10"/>
  <c r="H23" i="72" s="1"/>
  <c r="G90" i="33"/>
  <c r="I90" i="33" s="1"/>
  <c r="J24" i="75" s="1"/>
  <c r="N114" i="33"/>
  <c r="G24" i="33"/>
  <c r="I283" i="10"/>
  <c r="K966" i="10"/>
  <c r="L39" i="72" s="1"/>
  <c r="G25" i="33"/>
  <c r="G124" i="33"/>
  <c r="I124" i="33" s="1"/>
  <c r="J31" i="75" s="1"/>
  <c r="L31" i="72"/>
  <c r="K967" i="10"/>
  <c r="H39" i="72" s="1"/>
  <c r="N37" i="33"/>
  <c r="P37" i="33" s="1"/>
  <c r="L15" i="75" s="1"/>
  <c r="N105" i="33"/>
  <c r="P105" i="33" s="1"/>
  <c r="L26" i="75" s="1"/>
  <c r="G120" i="33"/>
  <c r="I120" i="33" s="1"/>
  <c r="J30" i="75" s="1"/>
  <c r="N27" i="33"/>
  <c r="P27" i="33" s="1"/>
  <c r="L13" i="75" s="1"/>
  <c r="K1040" i="10"/>
  <c r="H26" i="72" s="1"/>
  <c r="G127" i="33"/>
  <c r="I127" i="33" s="1"/>
  <c r="J32" i="75" s="1"/>
  <c r="N46" i="33"/>
  <c r="N20" i="33"/>
  <c r="G74" i="33"/>
  <c r="N99" i="33"/>
  <c r="P99" i="33" s="1"/>
  <c r="L25" i="75" s="1"/>
  <c r="N74" i="33"/>
  <c r="P74" i="33" s="1"/>
  <c r="L20" i="75" s="1"/>
  <c r="G46" i="33"/>
  <c r="I46" i="33" s="1"/>
  <c r="G99" i="33"/>
  <c r="I99" i="33" s="1"/>
  <c r="J25" i="75" s="1"/>
  <c r="I130" i="33"/>
  <c r="N61" i="33"/>
  <c r="P61" i="33" s="1"/>
  <c r="L19" i="75" s="1"/>
  <c r="G114" i="33"/>
  <c r="I114" i="33" s="1"/>
  <c r="J29" i="75" s="1"/>
  <c r="K275" i="10"/>
  <c r="H24" i="72" s="1"/>
  <c r="N120" i="33"/>
  <c r="P120" i="33" s="1"/>
  <c r="L30" i="75" s="1"/>
  <c r="L36" i="72"/>
  <c r="G83" i="33"/>
  <c r="N90" i="33"/>
  <c r="G105" i="33"/>
  <c r="N124" i="33"/>
  <c r="G20" i="33"/>
  <c r="P52" i="33"/>
  <c r="L18" i="75" s="1"/>
  <c r="G61" i="33"/>
  <c r="I61" i="33" s="1"/>
  <c r="J19" i="75" s="1"/>
  <c r="N127" i="33"/>
  <c r="P127" i="33" s="1"/>
  <c r="L32" i="75" s="1"/>
  <c r="G15" i="33"/>
  <c r="P130" i="33"/>
  <c r="P138" i="33" s="1"/>
  <c r="Q130" i="33"/>
  <c r="Q138" i="33" s="1"/>
  <c r="P83" i="33"/>
  <c r="L22" i="75" s="1"/>
  <c r="Q108" i="33"/>
  <c r="P108" i="33"/>
  <c r="J128" i="33"/>
  <c r="Q105" i="33"/>
  <c r="J138" i="33"/>
  <c r="Q114" i="33"/>
  <c r="G37" i="33"/>
  <c r="I37" i="33" s="1"/>
  <c r="M15" i="33"/>
  <c r="Q15" i="33" s="1"/>
  <c r="O46" i="33"/>
  <c r="I9" i="33"/>
  <c r="Q52" i="33"/>
  <c r="Q84" i="33" s="1"/>
  <c r="H83" i="33"/>
  <c r="L35" i="72"/>
  <c r="O20" i="33"/>
  <c r="O90" i="33"/>
  <c r="M90" i="33"/>
  <c r="Q90" i="33" s="1"/>
  <c r="I108" i="33"/>
  <c r="M20" i="33"/>
  <c r="Q20" i="33" s="1"/>
  <c r="J52" i="49"/>
  <c r="H32" i="72" l="1"/>
  <c r="L79" i="30"/>
  <c r="L59" i="70"/>
  <c r="L61" i="69"/>
  <c r="H40" i="72"/>
  <c r="L61" i="62"/>
  <c r="H15" i="72"/>
  <c r="H21" i="72"/>
  <c r="P124" i="33"/>
  <c r="L31" i="75" s="1"/>
  <c r="I20" i="33"/>
  <c r="J12" i="75" s="1"/>
  <c r="I105" i="33"/>
  <c r="J26" i="75" s="1"/>
  <c r="J27" i="75" s="1"/>
  <c r="I74" i="33"/>
  <c r="J20" i="75" s="1"/>
  <c r="Q38" i="33"/>
  <c r="L29" i="72"/>
  <c r="L32" i="72" s="1"/>
  <c r="I15" i="33"/>
  <c r="J11" i="75" s="1"/>
  <c r="L63" i="60"/>
  <c r="I138" i="33"/>
  <c r="K138" i="33" s="1"/>
  <c r="P114" i="33"/>
  <c r="L29" i="75" s="1"/>
  <c r="R138" i="33"/>
  <c r="L33" i="72"/>
  <c r="L59" i="71"/>
  <c r="L40" i="72"/>
  <c r="H27" i="72"/>
  <c r="G27" i="33"/>
  <c r="I27" i="33" s="1"/>
  <c r="J13" i="75" s="1"/>
  <c r="I83" i="33"/>
  <c r="J22" i="75" s="1"/>
  <c r="P46" i="33"/>
  <c r="L17" i="75" s="1"/>
  <c r="L23" i="75" s="1"/>
  <c r="I128" i="33"/>
  <c r="K128" i="33" s="1"/>
  <c r="J28" i="75"/>
  <c r="J33" i="75" s="1"/>
  <c r="L28" i="75"/>
  <c r="Q106" i="33"/>
  <c r="J10" i="75"/>
  <c r="Q128" i="33"/>
  <c r="P20" i="33"/>
  <c r="L12" i="75" s="1"/>
  <c r="L16" i="75" s="1"/>
  <c r="P90" i="33"/>
  <c r="J17" i="75"/>
  <c r="P15" i="33"/>
  <c r="I106" i="33" l="1"/>
  <c r="K106" i="33" s="1"/>
  <c r="L33" i="75"/>
  <c r="P128" i="33"/>
  <c r="R128" i="33" s="1"/>
  <c r="J23" i="75"/>
  <c r="I38" i="33"/>
  <c r="K38" i="33" s="1"/>
  <c r="J16" i="75"/>
  <c r="I84" i="33"/>
  <c r="K84" i="33" s="1"/>
  <c r="P84" i="33"/>
  <c r="R84" i="33" s="1"/>
  <c r="P38" i="33"/>
  <c r="R38" i="33" s="1"/>
  <c r="L24" i="75"/>
  <c r="L27" i="75" s="1"/>
  <c r="P106" i="33"/>
  <c r="R106" i="33" s="1"/>
</calcChain>
</file>

<file path=xl/sharedStrings.xml><?xml version="1.0" encoding="utf-8"?>
<sst xmlns="http://schemas.openxmlformats.org/spreadsheetml/2006/main" count="9117" uniqueCount="4207">
  <si>
    <t>Date</t>
  </si>
  <si>
    <t>1.1</t>
  </si>
  <si>
    <t>Have you identified the main business drivers?</t>
  </si>
  <si>
    <t>1.2</t>
  </si>
  <si>
    <t>Have you documented the main business drivers?</t>
  </si>
  <si>
    <t>2.1</t>
  </si>
  <si>
    <t>Customers</t>
  </si>
  <si>
    <t>2.2</t>
  </si>
  <si>
    <t>Have you documented the main SOC customers?</t>
  </si>
  <si>
    <t>Have you identified the SOC customers?</t>
  </si>
  <si>
    <t>2.3</t>
  </si>
  <si>
    <t>Do you differentiate output towards these specific customers?</t>
  </si>
  <si>
    <t>3.1</t>
  </si>
  <si>
    <t>Yes/No</t>
  </si>
  <si>
    <t>Completeness</t>
  </si>
  <si>
    <t>B 1.1</t>
  </si>
  <si>
    <t>B 1.2</t>
  </si>
  <si>
    <t>B 1.3</t>
  </si>
  <si>
    <t>1.3</t>
  </si>
  <si>
    <t>1.4</t>
  </si>
  <si>
    <t>1.5</t>
  </si>
  <si>
    <t>2.4</t>
  </si>
  <si>
    <t>2.5</t>
  </si>
  <si>
    <t>answer</t>
  </si>
  <si>
    <t>3.2</t>
  </si>
  <si>
    <t>3.2.1</t>
  </si>
  <si>
    <t>Please specify elements of the charter document:</t>
  </si>
  <si>
    <t>Mission</t>
  </si>
  <si>
    <t>Vision</t>
  </si>
  <si>
    <t>Strategy</t>
  </si>
  <si>
    <t>Service Scope</t>
  </si>
  <si>
    <t>Deliverables</t>
  </si>
  <si>
    <t>Responsibilities</t>
  </si>
  <si>
    <t>Operational Hours</t>
  </si>
  <si>
    <t>Stakeholders</t>
  </si>
  <si>
    <t>Objectives / Goals</t>
  </si>
  <si>
    <t>3.2.2</t>
  </si>
  <si>
    <t>3.2.3</t>
  </si>
  <si>
    <t>3.2.4</t>
  </si>
  <si>
    <t>3.2.5</t>
  </si>
  <si>
    <t>3.2.6</t>
  </si>
  <si>
    <t>3.2.7</t>
  </si>
  <si>
    <t>3.2.8</t>
  </si>
  <si>
    <t>3.2.9</t>
  </si>
  <si>
    <t>B 3.2.1</t>
  </si>
  <si>
    <t>B 3.2.2</t>
  </si>
  <si>
    <t>B 3.2.3</t>
  </si>
  <si>
    <t>B 3.2.4</t>
  </si>
  <si>
    <t>B 3.2.5</t>
  </si>
  <si>
    <t>B 3.2.6</t>
  </si>
  <si>
    <t>B 3.2.7</t>
  </si>
  <si>
    <t>B 3.2.8</t>
  </si>
  <si>
    <t>B 3.2.9</t>
  </si>
  <si>
    <t>Business</t>
  </si>
  <si>
    <t>Incomplete</t>
  </si>
  <si>
    <t>Partially complete</t>
  </si>
  <si>
    <t>Mostly complete</t>
  </si>
  <si>
    <t>Fully complete</t>
  </si>
  <si>
    <t>No</t>
  </si>
  <si>
    <t>Yes</t>
  </si>
  <si>
    <t>B 3.2</t>
  </si>
  <si>
    <t>Governance</t>
  </si>
  <si>
    <t>4.1</t>
  </si>
  <si>
    <t>4.2</t>
  </si>
  <si>
    <t>Detailed</t>
  </si>
  <si>
    <t>Partially</t>
  </si>
  <si>
    <t>Mostly</t>
  </si>
  <si>
    <t>Fully</t>
  </si>
  <si>
    <t>remarks</t>
  </si>
  <si>
    <t>3.3</t>
  </si>
  <si>
    <t>Is the SOC charter document regularly updated?</t>
  </si>
  <si>
    <t>3.4</t>
  </si>
  <si>
    <t>Is the SOC charter document approved by the business / CISO?</t>
  </si>
  <si>
    <t>B 3.3</t>
  </si>
  <si>
    <t>B 3.4</t>
  </si>
  <si>
    <t>Please specify identified governance elements</t>
  </si>
  <si>
    <t>Business Alignment</t>
  </si>
  <si>
    <t>Accountability</t>
  </si>
  <si>
    <t>Sponsorship</t>
  </si>
  <si>
    <t>Vendor Engagement</t>
  </si>
  <si>
    <t>Service Commitment</t>
  </si>
  <si>
    <t>Project / Program Management</t>
  </si>
  <si>
    <t>Continual Improvement</t>
  </si>
  <si>
    <t>Knowledge Management</t>
  </si>
  <si>
    <t>SOC KPIs &amp; Metrics</t>
  </si>
  <si>
    <t>4.3</t>
  </si>
  <si>
    <t>4.3.1</t>
  </si>
  <si>
    <t>4.3.2</t>
  </si>
  <si>
    <t>4.3.3</t>
  </si>
  <si>
    <t>4.3.4</t>
  </si>
  <si>
    <t>4.3.5</t>
  </si>
  <si>
    <t>4.3.6</t>
  </si>
  <si>
    <t>4.3.7</t>
  </si>
  <si>
    <t>4.3.8</t>
  </si>
  <si>
    <t>4.3.9</t>
  </si>
  <si>
    <t>4.3.10</t>
  </si>
  <si>
    <t>4.3.11</t>
  </si>
  <si>
    <t>4.3.12</t>
  </si>
  <si>
    <t>4.3.13</t>
  </si>
  <si>
    <t>B 4.1</t>
  </si>
  <si>
    <t>B 4.2</t>
  </si>
  <si>
    <t>B 4.3</t>
  </si>
  <si>
    <t>B 4.3.1</t>
  </si>
  <si>
    <t>B 4.3.2</t>
  </si>
  <si>
    <t>B 4.3.3</t>
  </si>
  <si>
    <t>B 4.3.4</t>
  </si>
  <si>
    <t>B 4.3.5</t>
  </si>
  <si>
    <t>B 4.3.6</t>
  </si>
  <si>
    <t>B 4.3.7</t>
  </si>
  <si>
    <t>B 4.3.8</t>
  </si>
  <si>
    <t>B 4.3.9</t>
  </si>
  <si>
    <t>B 4.3.10</t>
  </si>
  <si>
    <t>B 4.3.11</t>
  </si>
  <si>
    <t>B 4.3.12</t>
  </si>
  <si>
    <t>B 4.3.13</t>
  </si>
  <si>
    <t>B 3.1</t>
  </si>
  <si>
    <t>4.4</t>
  </si>
  <si>
    <t>Is the governance process regularly reviewed?</t>
  </si>
  <si>
    <t>4.5</t>
  </si>
  <si>
    <t>Is the governance process aligned with all stakeholders?</t>
  </si>
  <si>
    <t>None</t>
  </si>
  <si>
    <t>Low</t>
  </si>
  <si>
    <t>Normal</t>
  </si>
  <si>
    <t>High</t>
  </si>
  <si>
    <t>Critical</t>
  </si>
  <si>
    <t>Importance</t>
  </si>
  <si>
    <t>x1</t>
  </si>
  <si>
    <t>x2</t>
  </si>
  <si>
    <t>x3</t>
  </si>
  <si>
    <t>x4</t>
  </si>
  <si>
    <t>x5</t>
  </si>
  <si>
    <t>importance</t>
  </si>
  <si>
    <t>Does the SOC have a formal charter document in place?</t>
  </si>
  <si>
    <t>Never</t>
  </si>
  <si>
    <t>Sometimes</t>
  </si>
  <si>
    <t>Always</t>
  </si>
  <si>
    <t>Occurrence</t>
  </si>
  <si>
    <t>question type</t>
  </si>
  <si>
    <t>answer options</t>
  </si>
  <si>
    <t>i.e. do you check for services or operations that outside the scope of business drivers?</t>
  </si>
  <si>
    <t>e.g. to determine priorities or make decisions regarding the on-boarding of new services or operations</t>
  </si>
  <si>
    <t>B 1.4</t>
  </si>
  <si>
    <t>B 1.5</t>
  </si>
  <si>
    <t>B 2.1</t>
  </si>
  <si>
    <t>B 2.2</t>
  </si>
  <si>
    <t>B 2.3</t>
  </si>
  <si>
    <t>B 2.4</t>
  </si>
  <si>
    <t>Business Drivers</t>
  </si>
  <si>
    <t>Answer</t>
  </si>
  <si>
    <t>Remarks</t>
  </si>
  <si>
    <t>total score</t>
  </si>
  <si>
    <t>People Management</t>
  </si>
  <si>
    <t>People</t>
  </si>
  <si>
    <t>Process</t>
  </si>
  <si>
    <t>Security Monitoring</t>
  </si>
  <si>
    <t>Security Incident Management</t>
  </si>
  <si>
    <t>Security Analysis</t>
  </si>
  <si>
    <t>Threat Intelligence</t>
  </si>
  <si>
    <t>Vulnerability Management</t>
  </si>
  <si>
    <t>Technology</t>
  </si>
  <si>
    <t>Author</t>
  </si>
  <si>
    <t>Contact</t>
  </si>
  <si>
    <t>Do you regularly check if the current service catalogue is aligned with business drivers?</t>
  </si>
  <si>
    <t>Do you have service level agreements with these customers?</t>
  </si>
  <si>
    <t>B 2.5</t>
  </si>
  <si>
    <t>score matrix 2 - criticallity versus completeness</t>
  </si>
  <si>
    <t>score matrix 1 - criticallity versus occurrence</t>
  </si>
  <si>
    <t>score matrix 3 - criticallity versus existence</t>
  </si>
  <si>
    <t>never</t>
  </si>
  <si>
    <t>mostly</t>
  </si>
  <si>
    <t>always</t>
  </si>
  <si>
    <t>sometimes</t>
  </si>
  <si>
    <t>none</t>
  </si>
  <si>
    <t>low</t>
  </si>
  <si>
    <t>normal</t>
  </si>
  <si>
    <t>high</t>
  </si>
  <si>
    <t>critical</t>
  </si>
  <si>
    <t>partially</t>
  </si>
  <si>
    <t>incomplete</t>
  </si>
  <si>
    <t>fully</t>
  </si>
  <si>
    <t>no</t>
  </si>
  <si>
    <t>yes</t>
  </si>
  <si>
    <t>3.5</t>
  </si>
  <si>
    <t>B 3.5</t>
  </si>
  <si>
    <t>B4 - Governance</t>
  </si>
  <si>
    <t>B3 - SOC Charter</t>
  </si>
  <si>
    <t>B1 - Business Drivers</t>
  </si>
  <si>
    <t>B2 - Customers</t>
  </si>
  <si>
    <t>Legal</t>
  </si>
  <si>
    <t>Audit</t>
  </si>
  <si>
    <t>Engineering / R&amp;D</t>
  </si>
  <si>
    <t>IT</t>
  </si>
  <si>
    <t>Others, specify:</t>
  </si>
  <si>
    <t>Are all stakeholders familiar with the SOC charter document contents?</t>
  </si>
  <si>
    <t>3.2.10</t>
  </si>
  <si>
    <t>B 3.2.10</t>
  </si>
  <si>
    <t>B 4.4</t>
  </si>
  <si>
    <t>B 4.5</t>
  </si>
  <si>
    <t>Have the business drivers been validated with business stakeholders?</t>
  </si>
  <si>
    <t>Business stakeholders can be C-level management</t>
  </si>
  <si>
    <t>Specify any additional customers</t>
  </si>
  <si>
    <t>Please specify your customers:</t>
  </si>
  <si>
    <t>2.6</t>
  </si>
  <si>
    <t>B 2.2.1</t>
  </si>
  <si>
    <t>B 2.2.2</t>
  </si>
  <si>
    <t>B 2.2.3</t>
  </si>
  <si>
    <t>B 2.2.4</t>
  </si>
  <si>
    <t>B 2.2.5</t>
  </si>
  <si>
    <t>B 2.2.6</t>
  </si>
  <si>
    <t>B 2.2.7</t>
  </si>
  <si>
    <t>B 2.2.8</t>
  </si>
  <si>
    <t>B 2.6</t>
  </si>
  <si>
    <t>How many FTE’s are in your SOC?</t>
  </si>
  <si>
    <t xml:space="preserve">Which of the following roles are present in your SOC? </t>
  </si>
  <si>
    <t>Security Engineer</t>
  </si>
  <si>
    <t>Security Specialist</t>
  </si>
  <si>
    <t>Security Architect</t>
  </si>
  <si>
    <t>SOC Manager</t>
  </si>
  <si>
    <t>Team Leader</t>
  </si>
  <si>
    <t>Incident Handler</t>
  </si>
  <si>
    <t>Incident Manager</t>
  </si>
  <si>
    <t>Penetration Tester</t>
  </si>
  <si>
    <t>Do you differentiate tiers within these roles?</t>
  </si>
  <si>
    <t>Training on the Job</t>
  </si>
  <si>
    <t>Formal education</t>
  </si>
  <si>
    <t>Role-based specific training</t>
  </si>
  <si>
    <t>Re-certification track (continuous education)</t>
  </si>
  <si>
    <t>Role description</t>
  </si>
  <si>
    <t>Role tasks</t>
  </si>
  <si>
    <t>Role responsibilities</t>
  </si>
  <si>
    <t>1.2.1</t>
  </si>
  <si>
    <t>If yes, specify the number of external FTE's</t>
  </si>
  <si>
    <t>5.1</t>
  </si>
  <si>
    <t>Other customers:</t>
  </si>
  <si>
    <t>External customers</t>
  </si>
  <si>
    <t>Specify any comments or remarks you feel are important to this part of the assessment</t>
  </si>
  <si>
    <t>Comments and/or Remarks</t>
  </si>
  <si>
    <t>If you have no tiers, and you feel this is not a restriction, select importance 'None'</t>
  </si>
  <si>
    <t>If you have no hierarchy, and you feel this is not a restriction, select importance 'None'</t>
  </si>
  <si>
    <t>P1 - SOC Employees</t>
  </si>
  <si>
    <t>Do you have a job rotation plan in place?</t>
  </si>
  <si>
    <t>4.2.1</t>
  </si>
  <si>
    <t>Please specify elements of the training program:</t>
  </si>
  <si>
    <t>Do you have a career progression process in place?</t>
  </si>
  <si>
    <t>Career development, promotion, etc.</t>
  </si>
  <si>
    <t>Required technical skills</t>
  </si>
  <si>
    <t>Role expectations</t>
  </si>
  <si>
    <t>Have you formally documented all SOC roles?</t>
  </si>
  <si>
    <t>2.2.1</t>
  </si>
  <si>
    <t>2.2.2</t>
  </si>
  <si>
    <t>2.2.3</t>
  </si>
  <si>
    <t>2.2.4</t>
  </si>
  <si>
    <t>2.2.5</t>
  </si>
  <si>
    <t>2.2.6</t>
  </si>
  <si>
    <t>2.2.7</t>
  </si>
  <si>
    <t>2.2.8</t>
  </si>
  <si>
    <t>2.2.9</t>
  </si>
  <si>
    <t>2.2.10</t>
  </si>
  <si>
    <t>2.2.11</t>
  </si>
  <si>
    <t>2.7</t>
  </si>
  <si>
    <t>Please specify elements in  the role documentation:</t>
  </si>
  <si>
    <t>Required educational level</t>
  </si>
  <si>
    <t>e.g. university college, university</t>
  </si>
  <si>
    <t>Required or preferred certifications</t>
  </si>
  <si>
    <t>2.3.1</t>
  </si>
  <si>
    <t>Comments / remarks</t>
  </si>
  <si>
    <t>Is there a role-based hierarchy in your SOC?</t>
  </si>
  <si>
    <t>P2 - SOC Roles and Hierarchy</t>
  </si>
  <si>
    <t>P 2.1</t>
  </si>
  <si>
    <t>P 2.2</t>
  </si>
  <si>
    <t>P 2.2.1</t>
  </si>
  <si>
    <t>P 2.2.2</t>
  </si>
  <si>
    <t>P 2.2.3</t>
  </si>
  <si>
    <t>P 2.2.4</t>
  </si>
  <si>
    <t>P 2.2.5</t>
  </si>
  <si>
    <t>P 2.2.6</t>
  </si>
  <si>
    <t>P 2.2.7</t>
  </si>
  <si>
    <t>P 2.2.8</t>
  </si>
  <si>
    <t>2.2.12</t>
  </si>
  <si>
    <t>Specify any additional roles</t>
  </si>
  <si>
    <t>P 2.2.9</t>
  </si>
  <si>
    <t>P 2.2.10</t>
  </si>
  <si>
    <t>P 2.2.11</t>
  </si>
  <si>
    <t>P 2.2.12</t>
  </si>
  <si>
    <t>P 2.3</t>
  </si>
  <si>
    <t>P 2.4</t>
  </si>
  <si>
    <t>P 2.5</t>
  </si>
  <si>
    <t>P 2.6</t>
  </si>
  <si>
    <t>P 2.7</t>
  </si>
  <si>
    <t>2.8</t>
  </si>
  <si>
    <t>Do you regularly revise or update the role descriptions?</t>
  </si>
  <si>
    <t>P 2.8</t>
  </si>
  <si>
    <t>Training and Education</t>
  </si>
  <si>
    <t>e.g. background diversity, ethnic diversity, gender diversity, etc.</t>
  </si>
  <si>
    <t>3.6</t>
  </si>
  <si>
    <t>i.e. a defined process to quickly let new employees find their place and perform well in the SOC</t>
  </si>
  <si>
    <t>Yes/No/Unknown</t>
  </si>
  <si>
    <t>Unknown</t>
  </si>
  <si>
    <t>P 3.1</t>
  </si>
  <si>
    <t>P 3.2</t>
  </si>
  <si>
    <t>P 3.3</t>
  </si>
  <si>
    <t>P 3.4</t>
  </si>
  <si>
    <t>P 3.5</t>
  </si>
  <si>
    <t>P 3.6</t>
  </si>
  <si>
    <t>Do you have a training program in place?</t>
  </si>
  <si>
    <t>Do you have a certification program in place?</t>
  </si>
  <si>
    <t>Please specify elements of the certification program:</t>
  </si>
  <si>
    <t>Internal certification track</t>
  </si>
  <si>
    <t>External certification track</t>
  </si>
  <si>
    <t>Do you have regular workshops for knowledge development?</t>
  </si>
  <si>
    <t>4.2.2</t>
  </si>
  <si>
    <t>4.2.3</t>
  </si>
  <si>
    <t>4.2.4</t>
  </si>
  <si>
    <t>Internal company training</t>
  </si>
  <si>
    <t>Product-specific training</t>
  </si>
  <si>
    <t>4.6</t>
  </si>
  <si>
    <t>P 4.1</t>
  </si>
  <si>
    <t>P 4.2</t>
  </si>
  <si>
    <t>P 4.2.1</t>
  </si>
  <si>
    <t>P 4.2.2</t>
  </si>
  <si>
    <t>P 4.2.3</t>
  </si>
  <si>
    <t>P 4.2.4</t>
  </si>
  <si>
    <t>P 4.3</t>
  </si>
  <si>
    <t>Is there a reserved budget for education and training?</t>
  </si>
  <si>
    <t>4.2.5</t>
  </si>
  <si>
    <t>P 4.2.5</t>
  </si>
  <si>
    <t>Satisfaction</t>
  </si>
  <si>
    <t>Somewhat</t>
  </si>
  <si>
    <t>P 1.1</t>
  </si>
  <si>
    <t>P 1.2</t>
  </si>
  <si>
    <t>P 1.3</t>
  </si>
  <si>
    <t>P 1.4</t>
  </si>
  <si>
    <t>P 1.5</t>
  </si>
  <si>
    <t>P 1.2.1</t>
  </si>
  <si>
    <t>1.3.1</t>
  </si>
  <si>
    <t>1.3.2</t>
  </si>
  <si>
    <t>1.3.3</t>
  </si>
  <si>
    <t>1.3.4</t>
  </si>
  <si>
    <t>1.3.5</t>
  </si>
  <si>
    <t>1.3.6</t>
  </si>
  <si>
    <t>1.3.7</t>
  </si>
  <si>
    <t>1.3.8</t>
  </si>
  <si>
    <t>1.3.9</t>
  </si>
  <si>
    <t>Subtle event detection</t>
  </si>
  <si>
    <t>Anomaly detection</t>
  </si>
  <si>
    <t>S1 - Security Monitoring</t>
  </si>
  <si>
    <t>S 1.1</t>
  </si>
  <si>
    <t>S 1.2</t>
  </si>
  <si>
    <t>S 1.3</t>
  </si>
  <si>
    <t>S 1.4</t>
  </si>
  <si>
    <t>S 1.5</t>
  </si>
  <si>
    <t>Averagely complete</t>
  </si>
  <si>
    <t>Averagely</t>
  </si>
  <si>
    <t>SUM</t>
  </si>
  <si>
    <t>S 2.1</t>
  </si>
  <si>
    <t>S 2 - Security incident Management</t>
  </si>
  <si>
    <t>S 2.2</t>
  </si>
  <si>
    <t>S 2.3</t>
  </si>
  <si>
    <t>S 2.4</t>
  </si>
  <si>
    <t>S 2.5</t>
  </si>
  <si>
    <t>2.5.1</t>
  </si>
  <si>
    <t>2.5.2</t>
  </si>
  <si>
    <t>Case management system</t>
  </si>
  <si>
    <t>Not required</t>
  </si>
  <si>
    <t>Optional</t>
  </si>
  <si>
    <t>1.6</t>
  </si>
  <si>
    <t>optional</t>
  </si>
  <si>
    <t>S 3 - Security Analysis</t>
  </si>
  <si>
    <t>S 3.1</t>
  </si>
  <si>
    <t>S 3.2</t>
  </si>
  <si>
    <t>S 3.3</t>
  </si>
  <si>
    <t>S 3.4</t>
  </si>
  <si>
    <t>S 3.5</t>
  </si>
  <si>
    <t>S4 - Threat Intelligence</t>
  </si>
  <si>
    <t>5.2</t>
  </si>
  <si>
    <t>5.3</t>
  </si>
  <si>
    <t>5.4</t>
  </si>
  <si>
    <t>5.4.1</t>
  </si>
  <si>
    <t>5.4.2</t>
  </si>
  <si>
    <t>5.4.3</t>
  </si>
  <si>
    <t>Asset management integration</t>
  </si>
  <si>
    <t>5.5</t>
  </si>
  <si>
    <t>S 5.1</t>
  </si>
  <si>
    <t>S 5.2</t>
  </si>
  <si>
    <t>S 5.3</t>
  </si>
  <si>
    <t>S 5.4</t>
  </si>
  <si>
    <t>S 5.5</t>
  </si>
  <si>
    <t>score matrix 4 - scoring factors for criticallity</t>
  </si>
  <si>
    <t>factor</t>
  </si>
  <si>
    <t>MAX score</t>
  </si>
  <si>
    <t>factor
(SUM = MIN score)</t>
  </si>
  <si>
    <t>final score</t>
  </si>
  <si>
    <t>not used in calculations, but to determine 3.1</t>
  </si>
  <si>
    <t>Governance elements completeness</t>
  </si>
  <si>
    <t>Charter document completeness</t>
  </si>
  <si>
    <t>Role documentation completeness</t>
  </si>
  <si>
    <t>Capability SUM</t>
  </si>
  <si>
    <t>Maturity SUM</t>
  </si>
  <si>
    <t>Do you formally differentiate roles within the SOC?</t>
  </si>
  <si>
    <t>Is the knowledge matrix regularly updated?</t>
  </si>
  <si>
    <t>Do you have a 'new hire' process in place?</t>
  </si>
  <si>
    <t>Is the knowledge matrix used to determine training and education needs?</t>
  </si>
  <si>
    <t>Training program completeness</t>
  </si>
  <si>
    <t>i.e. Are there any crucial skills amongst external employees? Set importance to 'None' if you have no external employees</t>
  </si>
  <si>
    <t>Certification program completeness</t>
  </si>
  <si>
    <t>P3 - People Management</t>
  </si>
  <si>
    <t>Do you measure employee satisfaction for improving the SOC?</t>
  </si>
  <si>
    <t>Roles and Hierarchy</t>
  </si>
  <si>
    <t>Employees</t>
  </si>
  <si>
    <t>not used in calculations, but to determine 4.2</t>
  </si>
  <si>
    <t>Not part of scoring</t>
  </si>
  <si>
    <t>Weighing</t>
  </si>
  <si>
    <t>S 2.6</t>
  </si>
  <si>
    <t>S 2.7</t>
  </si>
  <si>
    <t>Do you regularly revise and update the training and certification programs?</t>
  </si>
  <si>
    <t>Any comments or remarks regarding 2.3</t>
  </si>
  <si>
    <t>Note, maturity score can be overruled in S 2.2.2</t>
  </si>
  <si>
    <t>S 4.1</t>
  </si>
  <si>
    <t>S 4.2</t>
  </si>
  <si>
    <t>S 4.3</t>
  </si>
  <si>
    <t>S 4.4</t>
  </si>
  <si>
    <t>S 4.5</t>
  </si>
  <si>
    <t>Security Incident Management documentation completeness</t>
  </si>
  <si>
    <t>Security Incident Management Maturity indicators completeness</t>
  </si>
  <si>
    <t>General documentation completeness</t>
  </si>
  <si>
    <t>General Maturity indicators completeness</t>
  </si>
  <si>
    <t>S 4.6</t>
  </si>
  <si>
    <t>S 3.6</t>
  </si>
  <si>
    <t>S 2.8</t>
  </si>
  <si>
    <t>1.7</t>
  </si>
  <si>
    <t>S 1.6</t>
  </si>
  <si>
    <t>Do you perform a periodic evaluation of SOC employees?</t>
  </si>
  <si>
    <t>P4 - Knowledge Management</t>
  </si>
  <si>
    <t>Do you have a formal knowledge management process in place?</t>
  </si>
  <si>
    <t>Do you regularly assess and revise the knowledge management process?</t>
  </si>
  <si>
    <t>P 4.3.1</t>
  </si>
  <si>
    <t>P 4.3.2</t>
  </si>
  <si>
    <t>P 4.3.3</t>
  </si>
  <si>
    <t>P 4.3.4</t>
  </si>
  <si>
    <t>P5 - Training &amp; Education</t>
  </si>
  <si>
    <t>5.2.1</t>
  </si>
  <si>
    <t>5.6</t>
  </si>
  <si>
    <t>5.7</t>
  </si>
  <si>
    <t>5.8</t>
  </si>
  <si>
    <t>5.2.2</t>
  </si>
  <si>
    <t>5.2.3</t>
  </si>
  <si>
    <t>5.2.4</t>
  </si>
  <si>
    <t>5.2.5</t>
  </si>
  <si>
    <t>5.2.6</t>
  </si>
  <si>
    <t>P 5.1</t>
  </si>
  <si>
    <t>P 5.2</t>
  </si>
  <si>
    <t>P 5.2.1</t>
  </si>
  <si>
    <t>P 5.2.2</t>
  </si>
  <si>
    <t>P 5.2.3</t>
  </si>
  <si>
    <t>P 5.2.4</t>
  </si>
  <si>
    <t>P 5.2.5</t>
  </si>
  <si>
    <t>P 5.2.6</t>
  </si>
  <si>
    <t>P 5.3</t>
  </si>
  <si>
    <t>P 5.4</t>
  </si>
  <si>
    <t>P 5.4.1</t>
  </si>
  <si>
    <t>P 5.4.2</t>
  </si>
  <si>
    <t>P 5.4.3</t>
  </si>
  <si>
    <t>P 5.5</t>
  </si>
  <si>
    <t>P 5.6</t>
  </si>
  <si>
    <t>P 5.7</t>
  </si>
  <si>
    <t>P 5.8</t>
  </si>
  <si>
    <t>6.1</t>
  </si>
  <si>
    <t>Is there a SOC management process in place?</t>
  </si>
  <si>
    <t>Please specify identified SOC management elements:</t>
  </si>
  <si>
    <t>Internal relationship management</t>
  </si>
  <si>
    <t>External relationship management</t>
  </si>
  <si>
    <t>Continuous service improvement</t>
  </si>
  <si>
    <t>Project methodology</t>
  </si>
  <si>
    <t>For example: LEAN or agile project approach</t>
  </si>
  <si>
    <t>Process documentation and diagrams</t>
  </si>
  <si>
    <t>Service Catalogue</t>
  </si>
  <si>
    <t>A description of all SOC services and service levels</t>
  </si>
  <si>
    <t>Service on-boarding procedure</t>
  </si>
  <si>
    <t>Service off-loading procedure</t>
  </si>
  <si>
    <t>Procedure to remove existing services and customers from service delivery</t>
  </si>
  <si>
    <t>Procedure for intake, evaluation and move-to-production for requests for new services or customers</t>
  </si>
  <si>
    <t>SOC Management elements completeness</t>
  </si>
  <si>
    <t>Knowledge &amp; document management</t>
  </si>
  <si>
    <t>Do you have physical access control to the SOC location?</t>
  </si>
  <si>
    <t>Process integration</t>
  </si>
  <si>
    <t>Do you use checklists for recurring activities?</t>
  </si>
  <si>
    <t>Do you use documented workflows?</t>
  </si>
  <si>
    <t>Operational shifts</t>
  </si>
  <si>
    <t>SOC Facilities</t>
  </si>
  <si>
    <t>How well is the configuration management process integrated in the SOC?</t>
  </si>
  <si>
    <t>How well is the change management process integrated in the SOC?</t>
  </si>
  <si>
    <t>How well is the problem management process integrated in the SOC?</t>
  </si>
  <si>
    <t>How well is the incident management process integrated in the SOC?</t>
  </si>
  <si>
    <t>How well is the asset management process integrated in the SOC?</t>
  </si>
  <si>
    <t>Do you use shift schedules?</t>
  </si>
  <si>
    <t>Do you have a shift log?</t>
  </si>
  <si>
    <t>Do you have a formally described shift turnover procedure?</t>
  </si>
  <si>
    <t>S 5.6</t>
  </si>
  <si>
    <t>Maturity Score</t>
  </si>
  <si>
    <t>M1 - SOC Management</t>
  </si>
  <si>
    <t>M2 - Security Operations &amp; Facilities</t>
  </si>
  <si>
    <t>M 2.1.1</t>
  </si>
  <si>
    <t>M 2.1.2</t>
  </si>
  <si>
    <t>M 2.1.3</t>
  </si>
  <si>
    <t>M 2.1.4</t>
  </si>
  <si>
    <t>M 2.1.5</t>
  </si>
  <si>
    <t>M 2.2</t>
  </si>
  <si>
    <t>M 2.2.1</t>
  </si>
  <si>
    <t>M 2.2.2</t>
  </si>
  <si>
    <t>M 2.2.3</t>
  </si>
  <si>
    <t>M 2.2.4</t>
  </si>
  <si>
    <t>M 2.2.5</t>
  </si>
  <si>
    <t>M 2.3</t>
  </si>
  <si>
    <t>M 2.3.1</t>
  </si>
  <si>
    <t>M 2.3.2</t>
  </si>
  <si>
    <t>M 2.3.3</t>
  </si>
  <si>
    <t>M 2.3.4</t>
  </si>
  <si>
    <t>M 2.4</t>
  </si>
  <si>
    <t>M 2.4.1</t>
  </si>
  <si>
    <t>M 2.4.2</t>
  </si>
  <si>
    <t>M 2.4.3</t>
  </si>
  <si>
    <t>M 2.4.4</t>
  </si>
  <si>
    <t>M 2.5</t>
  </si>
  <si>
    <t>M 2.5.1</t>
  </si>
  <si>
    <t>M 2.5.2</t>
  </si>
  <si>
    <t>M 2.1</t>
  </si>
  <si>
    <t>M 1.1</t>
  </si>
  <si>
    <t>M 1.2</t>
  </si>
  <si>
    <t>M 1.3</t>
  </si>
  <si>
    <t>M 1.3.1</t>
  </si>
  <si>
    <t>M 1.3.2</t>
  </si>
  <si>
    <t>M 1.3.3</t>
  </si>
  <si>
    <t>M 1.3.4</t>
  </si>
  <si>
    <t>M 1.3.5</t>
  </si>
  <si>
    <t>M 1.3.6</t>
  </si>
  <si>
    <t>M 1.3.7</t>
  </si>
  <si>
    <t>M 1.3.8</t>
  </si>
  <si>
    <t>M 1.3.9</t>
  </si>
  <si>
    <t>M 1.4</t>
  </si>
  <si>
    <t>M 1.5</t>
  </si>
  <si>
    <t>2.1.1</t>
  </si>
  <si>
    <t>2.1.2</t>
  </si>
  <si>
    <t>2.1.3</t>
  </si>
  <si>
    <t>2.1.4</t>
  </si>
  <si>
    <t>2.1.5</t>
  </si>
  <si>
    <t>2.4.1</t>
  </si>
  <si>
    <t>2.3.2</t>
  </si>
  <si>
    <t>2.3.3</t>
  </si>
  <si>
    <t>2.3.4</t>
  </si>
  <si>
    <t>2.4.2</t>
  </si>
  <si>
    <t>2.4.3</t>
  </si>
  <si>
    <t>2.4.4</t>
  </si>
  <si>
    <t>3.7</t>
  </si>
  <si>
    <t>P 3.7</t>
  </si>
  <si>
    <t>2.3.5</t>
  </si>
  <si>
    <t>M 2.3.5</t>
  </si>
  <si>
    <t>Do you have stand-by arrangements with employees within the SOC?</t>
  </si>
  <si>
    <t>Do you perform regular teambuilding exercises?</t>
  </si>
  <si>
    <t>Services</t>
  </si>
  <si>
    <t>Do you regularly provide reports?</t>
  </si>
  <si>
    <t>Are these reports tailored to the recipients?</t>
  </si>
  <si>
    <t>Report types</t>
  </si>
  <si>
    <t>Are the report contents approved by or reviewed by the recipients?</t>
  </si>
  <si>
    <t>Do you regularly revise and update the report templates?</t>
  </si>
  <si>
    <t>3.7.1</t>
  </si>
  <si>
    <t>3.7.2</t>
  </si>
  <si>
    <t>3.7.3</t>
  </si>
  <si>
    <t>3.7.4</t>
  </si>
  <si>
    <t>3.7.5</t>
  </si>
  <si>
    <t>3.8</t>
  </si>
  <si>
    <t>3.8.1</t>
  </si>
  <si>
    <t>3.8.2</t>
  </si>
  <si>
    <t>3.8.3</t>
  </si>
  <si>
    <t>M3 - Reporting</t>
  </si>
  <si>
    <t>M 3.1</t>
  </si>
  <si>
    <t>M 3.2</t>
  </si>
  <si>
    <t>M 3.3</t>
  </si>
  <si>
    <t>M 3.4</t>
  </si>
  <si>
    <t>M 3.5</t>
  </si>
  <si>
    <t>M 3.6</t>
  </si>
  <si>
    <t>M 3.7</t>
  </si>
  <si>
    <t>M 3.7.1</t>
  </si>
  <si>
    <t>M 3.7.2</t>
  </si>
  <si>
    <t>M 3.7.3</t>
  </si>
  <si>
    <t>M 3.7.4</t>
  </si>
  <si>
    <t>M 3.7.5</t>
  </si>
  <si>
    <t>M 3.8</t>
  </si>
  <si>
    <t>M 3.8.1</t>
  </si>
  <si>
    <t>M 3.8.2</t>
  </si>
  <si>
    <t>M 3.8.3</t>
  </si>
  <si>
    <t>Do you provide technical security reports?</t>
  </si>
  <si>
    <t>Do you provide executive security reports?</t>
  </si>
  <si>
    <t>Do you provide operational reports?</t>
  </si>
  <si>
    <t>i.e. reports regarding security operations in general</t>
  </si>
  <si>
    <t>Ad-hoc reports created to provide insight into incidents. This can also be part of incident management</t>
  </si>
  <si>
    <t>Do you provide incident reports?</t>
  </si>
  <si>
    <t>Do you provide a newsletter or digest?</t>
  </si>
  <si>
    <t>Do you provide KPI reports?</t>
  </si>
  <si>
    <t>Do you provide trend reports?</t>
  </si>
  <si>
    <t>Trend reports can be used to determine changes over time</t>
  </si>
  <si>
    <t>Management</t>
  </si>
  <si>
    <t>Log Management</t>
  </si>
  <si>
    <t>Advisories</t>
  </si>
  <si>
    <t>Do you perform risk / impact assessments of these advisories?</t>
  </si>
  <si>
    <t>3.9</t>
  </si>
  <si>
    <t>3.9.1</t>
  </si>
  <si>
    <t>3.9.2</t>
  </si>
  <si>
    <t>3.9.3</t>
  </si>
  <si>
    <t>M 3.9</t>
  </si>
  <si>
    <t>M 3.9.1</t>
  </si>
  <si>
    <t>M 3.9.2</t>
  </si>
  <si>
    <t>M 3.9.3</t>
  </si>
  <si>
    <t>Automated alerting</t>
  </si>
  <si>
    <t>1.2.2</t>
  </si>
  <si>
    <t>Security Analytics Tooling</t>
  </si>
  <si>
    <t>IDPS Tooling</t>
  </si>
  <si>
    <t>S 6.1</t>
  </si>
  <si>
    <t>S 6.2</t>
  </si>
  <si>
    <t>S 6.3</t>
  </si>
  <si>
    <t>S 6.4</t>
  </si>
  <si>
    <t>S 6.5</t>
  </si>
  <si>
    <t>S 6.6</t>
  </si>
  <si>
    <t>SOC-CMM - Technology Domain</t>
  </si>
  <si>
    <t>SOC-CMM - Services Domain</t>
  </si>
  <si>
    <t>SOC-CMM - Process Domain</t>
  </si>
  <si>
    <t>SOC-CMM - People Domain</t>
  </si>
  <si>
    <t>SOC-CMM - Business Domain</t>
  </si>
  <si>
    <t>T1 - SIEM Technology</t>
  </si>
  <si>
    <t>T 1.1</t>
  </si>
  <si>
    <t>T 1.2</t>
  </si>
  <si>
    <t>T 1.2.1</t>
  </si>
  <si>
    <t>T 1.2.2</t>
  </si>
  <si>
    <t>T 1.3</t>
  </si>
  <si>
    <t>T 1.3.1</t>
  </si>
  <si>
    <t>T 1.3.2</t>
  </si>
  <si>
    <t>T 1.4.1</t>
  </si>
  <si>
    <t>T 1.4.2</t>
  </si>
  <si>
    <t>T 1.4.3</t>
  </si>
  <si>
    <t>T 1.6</t>
  </si>
  <si>
    <t>T 1.6.1</t>
  </si>
  <si>
    <t>T 1.6.2</t>
  </si>
  <si>
    <t>Completeness (%)</t>
  </si>
  <si>
    <t>T2 - IDPS Tooling</t>
  </si>
  <si>
    <t>T 2.1</t>
  </si>
  <si>
    <t>T 2.2</t>
  </si>
  <si>
    <t>T 2.2.1</t>
  </si>
  <si>
    <t>T 2.2.2</t>
  </si>
  <si>
    <t>T 2.3</t>
  </si>
  <si>
    <t>T 2.3.1</t>
  </si>
  <si>
    <t>T 2.3.2</t>
  </si>
  <si>
    <t>T 2.4.1</t>
  </si>
  <si>
    <t>T 2.4.2</t>
  </si>
  <si>
    <t>T 2.6</t>
  </si>
  <si>
    <t>T 2.6.1</t>
  </si>
  <si>
    <t>T 2.6.2</t>
  </si>
  <si>
    <t>T3 - Security Analytics</t>
  </si>
  <si>
    <t>T 3.1</t>
  </si>
  <si>
    <t>T 3.2</t>
  </si>
  <si>
    <t>T 3.2.1</t>
  </si>
  <si>
    <t>T 3.2.2</t>
  </si>
  <si>
    <t>T 3.3</t>
  </si>
  <si>
    <t>T 3.3.1</t>
  </si>
  <si>
    <t>T 3.3.2</t>
  </si>
  <si>
    <t>T 3.4.1</t>
  </si>
  <si>
    <t>T 3.4.2</t>
  </si>
  <si>
    <t>T 3.6</t>
  </si>
  <si>
    <t>T 3.6.1</t>
  </si>
  <si>
    <t>T 3.6.2</t>
  </si>
  <si>
    <t>Version</t>
  </si>
  <si>
    <t>Background</t>
  </si>
  <si>
    <t>How to use the SOC-CMM</t>
  </si>
  <si>
    <t>Example business drivers: cyber crime prevention, risk reduction, law / regulation, audit / compliance, business continuity</t>
  </si>
  <si>
    <t>See 3.2 for charter document elements</t>
  </si>
  <si>
    <t>Note that this can be part of the SOC charter document. This does not automatically make it part of the governance process</t>
  </si>
  <si>
    <t>Aligning SOC operations to business needs</t>
  </si>
  <si>
    <t>Can be part of stakeholder management</t>
  </si>
  <si>
    <t>Both management of internal and external relationships</t>
  </si>
  <si>
    <t>For example: active involvement of vendors in the creation of a vision and strategy for the SOC</t>
  </si>
  <si>
    <t>These are discussed in more detail in the Process section regarding reporting</t>
  </si>
  <si>
    <t>Are customers an integral part of your security operations? Is their satisfaction of SOC services every inquired about?</t>
  </si>
  <si>
    <t>Include both internal and external FTE's</t>
  </si>
  <si>
    <t>P 1.6</t>
  </si>
  <si>
    <t>P 1.7</t>
  </si>
  <si>
    <t>Use the roles in 2.2 to determine if you have all roles required in the SOC</t>
  </si>
  <si>
    <t>This is an extension of responsibilities. Example expectation: take a pro-active leading role in case of security incidents</t>
  </si>
  <si>
    <t>Required soft skills</t>
  </si>
  <si>
    <t>e.g. communication skills, presentation skills</t>
  </si>
  <si>
    <t>Use this outcome as a guideline to determine the score for 2.6</t>
  </si>
  <si>
    <t>Use this outcome as a guideline to determine the score for 4.2</t>
  </si>
  <si>
    <t>Use this outcome as a guideline to determine the score for 3.1</t>
  </si>
  <si>
    <t>Use this a guideline for answering 2.1 This is also potentially useful for insights and comparison with previous assessments</t>
  </si>
  <si>
    <t>Job rotation can be used to train employees in a variety of tasks and avoid too much routine</t>
  </si>
  <si>
    <t>This refers to the knowledge management process as a whole</t>
  </si>
  <si>
    <t>i.e. a fixed percentage of the total SOC budget that is allocated for education and cannot be used for other purposes</t>
  </si>
  <si>
    <t>This is an extension of education budget</t>
  </si>
  <si>
    <t>Do you have standard operating procedures?</t>
  </si>
  <si>
    <t>Checklists can be useful to avoid recurring activities from being overlooked</t>
  </si>
  <si>
    <t>Since communication and coordination are important features of a SOC, call-center capability may be required</t>
  </si>
  <si>
    <t>i.e. a procedure for handing over a shift and exchanging information regarding running tasks or issues for further follow-up</t>
  </si>
  <si>
    <t>i.e. risk level, customer satisfaction</t>
  </si>
  <si>
    <t>i.e. do you assist in coordination when required?</t>
  </si>
  <si>
    <t>Identify</t>
  </si>
  <si>
    <t>Protect</t>
  </si>
  <si>
    <t>Detect</t>
  </si>
  <si>
    <t>Respond</t>
  </si>
  <si>
    <t>Recover</t>
  </si>
  <si>
    <t>4.2.6</t>
  </si>
  <si>
    <t>P 4.2.6</t>
  </si>
  <si>
    <t>Use this outcome as a guideline to determine the score for 1.2</t>
  </si>
  <si>
    <t>Customer Engagement / Satisfaction</t>
  </si>
  <si>
    <t>Security Analyst</t>
  </si>
  <si>
    <t>Maturity Levels</t>
  </si>
  <si>
    <t>Scoring mechanism</t>
  </si>
  <si>
    <t>The weighing mechanism in the tool works by applying a factor to the element score as follows:
- Importance 'None', factor = 0 (not included in scoring)
- Importance 'Low', factor = 0.5 (score divided by 2)
- Importance 'Normal', factor = 1 (score not affected)
- Importance 'High', factor = 2 (score doubled)
- Importance 'Critical', factor = 4 (score quadrupled)</t>
  </si>
  <si>
    <t>Profile</t>
  </si>
  <si>
    <t>Date of assessment</t>
  </si>
  <si>
    <t>Intended purpose of the assessment</t>
  </si>
  <si>
    <t>Number of FTE's</t>
  </si>
  <si>
    <t>Target overall maturity level</t>
  </si>
  <si>
    <t>Notes or comments</t>
  </si>
  <si>
    <t>Scope</t>
  </si>
  <si>
    <t>SIEM Tooling</t>
  </si>
  <si>
    <t>SOC Tooling (Technology domain)</t>
  </si>
  <si>
    <t>SOC Services (services domain)</t>
  </si>
  <si>
    <t>Number of year in operation</t>
  </si>
  <si>
    <t>Name(s)</t>
  </si>
  <si>
    <t>Department(s)</t>
  </si>
  <si>
    <t>Please fill in the information below to create a short profile of the SOC  and the assessment</t>
  </si>
  <si>
    <t>In scope?</t>
  </si>
  <si>
    <t>T 2 - Scope</t>
  </si>
  <si>
    <t>T 1 - Scope</t>
  </si>
  <si>
    <t>T 3 - Scope</t>
  </si>
  <si>
    <t>S 1 - Scope</t>
  </si>
  <si>
    <t>T 1.1.1</t>
  </si>
  <si>
    <t>T 1.1.2</t>
  </si>
  <si>
    <t>T 1.3.3</t>
  </si>
  <si>
    <t>T 1.3.4</t>
  </si>
  <si>
    <t>T 1.5</t>
  </si>
  <si>
    <t>T 1.5.1</t>
  </si>
  <si>
    <t>T 1.5.2</t>
  </si>
  <si>
    <t>T 2.1.1</t>
  </si>
  <si>
    <t>T 2.1.2</t>
  </si>
  <si>
    <t>T 2.3.3</t>
  </si>
  <si>
    <t>T 2.3.4</t>
  </si>
  <si>
    <t>T 2.5</t>
  </si>
  <si>
    <t>T 2.5.1</t>
  </si>
  <si>
    <t>T 2.5.2</t>
  </si>
  <si>
    <t>T 3.1.1</t>
  </si>
  <si>
    <t>T 3.1.2</t>
  </si>
  <si>
    <t>T 3.3.3</t>
  </si>
  <si>
    <t>T 3.3.4</t>
  </si>
  <si>
    <t>T 3.5</t>
  </si>
  <si>
    <t>T 3.5.1</t>
  </si>
  <si>
    <t>T 3.5.2</t>
  </si>
  <si>
    <t>S 2 - Scope</t>
  </si>
  <si>
    <t>S 3 - Scope</t>
  </si>
  <si>
    <t>S 4 - Scope</t>
  </si>
  <si>
    <t>S 5 - Scope</t>
  </si>
  <si>
    <t>S 6 - Scope</t>
  </si>
  <si>
    <t>S 1.2.1</t>
  </si>
  <si>
    <t>S 1.2.2</t>
  </si>
  <si>
    <t>S 1.2.3</t>
  </si>
  <si>
    <t>S 1.2.4</t>
  </si>
  <si>
    <t>S 1.2.5</t>
  </si>
  <si>
    <t>S 1.2.6</t>
  </si>
  <si>
    <t>S 1.2.7</t>
  </si>
  <si>
    <t>S 1.2.8</t>
  </si>
  <si>
    <t>S 1.2.9</t>
  </si>
  <si>
    <t>S 1.2.10</t>
  </si>
  <si>
    <t>S 1.2.11</t>
  </si>
  <si>
    <t>S 2.1.1</t>
  </si>
  <si>
    <t>S 2.1.2</t>
  </si>
  <si>
    <t>S 2.4.1</t>
  </si>
  <si>
    <t>S 2.4.2</t>
  </si>
  <si>
    <t>S 2.4.3</t>
  </si>
  <si>
    <t>S 2.4.4</t>
  </si>
  <si>
    <t>S 2.4.5</t>
  </si>
  <si>
    <t>S 2.4.6</t>
  </si>
  <si>
    <t>S 2.4.7</t>
  </si>
  <si>
    <t>S 2.4.8</t>
  </si>
  <si>
    <t>S 2.4.9</t>
  </si>
  <si>
    <t>S 2.4.10</t>
  </si>
  <si>
    <t>S 2.4.11</t>
  </si>
  <si>
    <t>S 3.2.1</t>
  </si>
  <si>
    <t>S 3.2.2</t>
  </si>
  <si>
    <t>S 3.2.3</t>
  </si>
  <si>
    <t>S 3.2.4</t>
  </si>
  <si>
    <t>S 3.2.5</t>
  </si>
  <si>
    <t>S 3.2.6</t>
  </si>
  <si>
    <t>S 3.2.7</t>
  </si>
  <si>
    <t>S 3.2.8</t>
  </si>
  <si>
    <t>S 3.2.9</t>
  </si>
  <si>
    <t>S 3.2.10</t>
  </si>
  <si>
    <t>S 3.2.11</t>
  </si>
  <si>
    <t>S 4.2.1</t>
  </si>
  <si>
    <t>S 4.2.2</t>
  </si>
  <si>
    <t>S 4.2.3</t>
  </si>
  <si>
    <t>S 4.2.4</t>
  </si>
  <si>
    <t>S 4.2.5</t>
  </si>
  <si>
    <t>S 4.2.6</t>
  </si>
  <si>
    <t>S 4.2.7</t>
  </si>
  <si>
    <t>S 4.2.8</t>
  </si>
  <si>
    <t>S 4.2.9</t>
  </si>
  <si>
    <t>S 4.2.10</t>
  </si>
  <si>
    <t>S 4.2.11</t>
  </si>
  <si>
    <t>S 6.2.1</t>
  </si>
  <si>
    <t>S 6.2.2</t>
  </si>
  <si>
    <t>S 6.2.3</t>
  </si>
  <si>
    <t>S 6.2.4</t>
  </si>
  <si>
    <t>S 6.2.5</t>
  </si>
  <si>
    <t>S 6.2.6</t>
  </si>
  <si>
    <t>S 6.2.7</t>
  </si>
  <si>
    <t>S 6.2.8</t>
  </si>
  <si>
    <t>S 6.2.9</t>
  </si>
  <si>
    <t>S 6.2.10</t>
  </si>
  <si>
    <t>S 6.2.11</t>
  </si>
  <si>
    <t>Regularity should be matched to your own internal policy. At least yearly is recommended</t>
  </si>
  <si>
    <t>Types of customers, customer requirements / expectations, etc.</t>
  </si>
  <si>
    <t>Do you have formal agreements with the recipients regarding reports?</t>
  </si>
  <si>
    <t>3.10</t>
  </si>
  <si>
    <t>M 3.7.6</t>
  </si>
  <si>
    <t>M 3.7.7</t>
  </si>
  <si>
    <t>M 3.8.4</t>
  </si>
  <si>
    <t>M 3.8.5</t>
  </si>
  <si>
    <t>For example: timelines of delivery, report contents, etc.</t>
  </si>
  <si>
    <t>Is the SOC regularly audited or subjected to external assessments?</t>
  </si>
  <si>
    <t>B 4.6</t>
  </si>
  <si>
    <t>Do you perform security operations exercises regularly?</t>
  </si>
  <si>
    <t>Regularity should be matched to your own internal policy</t>
  </si>
  <si>
    <t>(Senior) Management</t>
  </si>
  <si>
    <t>Assessment Details</t>
  </si>
  <si>
    <t>NIST Cyber Security Framework scoring</t>
  </si>
  <si>
    <t>Approval from the relevant stakeholders will aid in business support for SOC operations</t>
  </si>
  <si>
    <t>For example: service level agreements and IT controls</t>
  </si>
  <si>
    <t>Do you have team diversity goals?</t>
  </si>
  <si>
    <t>Is a skill assessment regularly carried out?</t>
  </si>
  <si>
    <t>Are the results from skill assessments used for team and personal improvement?</t>
  </si>
  <si>
    <t>Use this outcome as a guideline to determine the score for 5.1</t>
  </si>
  <si>
    <t>Use this outcome as a guideline to determine the score for 5.3</t>
  </si>
  <si>
    <t>Do you have a SOC operational handbook?</t>
  </si>
  <si>
    <t>T 1.4.4</t>
  </si>
  <si>
    <t>Target maturity level business domain</t>
  </si>
  <si>
    <t>Target maturity level people domain</t>
  </si>
  <si>
    <t>Target maturity level process domain</t>
  </si>
  <si>
    <t>Target maturity level technology domain</t>
  </si>
  <si>
    <t>Target maturity level services domain</t>
  </si>
  <si>
    <t>Regional, National, Continental, Global</t>
  </si>
  <si>
    <t>Comparison</t>
  </si>
  <si>
    <t>Each question that is part of the maturity scoring can be answered by selecting one of 5 options. These options vary based on the type of question. For example, for questions regarding completeness, the following applies:
- Incomplete, score: 0
- Partially complete, score: 1,25
- Averagely complete, score: 2,5
- Mostly complete, score: 3,75
- Fully complete, score: 5
As indicated, the score can be modified by using the weighing mechanism (use with care)</t>
  </si>
  <si>
    <t>Assessment Model</t>
  </si>
  <si>
    <t>Indicate a score from 1 to 5. Decimals can be used</t>
  </si>
  <si>
    <t>Rob van Os</t>
  </si>
  <si>
    <t>Target Maturity (optional)</t>
  </si>
  <si>
    <t>Disclaimer</t>
  </si>
  <si>
    <t>The SOC-CMM is provided without warranty of any kind. The author of the document cannot assure its accuracy and is not liable for any cost as a result of decisions based on the output of this tool. The usage of this tool does not in any way entitle the user to support or consultancy. By using this tool, you agree to these conditions.</t>
  </si>
  <si>
    <t>License</t>
  </si>
  <si>
    <t>Do you have a recruitment process in place?</t>
  </si>
  <si>
    <t>Use Case Management</t>
  </si>
  <si>
    <t>Are use cases formally documented?</t>
  </si>
  <si>
    <t>Formal documentation may include use case documentation templates</t>
  </si>
  <si>
    <t>Are use cases approved by relevant stakeholders?</t>
  </si>
  <si>
    <t>Is the use case management process aligned with other important processes?</t>
  </si>
  <si>
    <t>Are use cases created using a top-down approach?</t>
  </si>
  <si>
    <t>e.g. use cases can be derived from business requirements, risk assessments, threat management / intelligence</t>
  </si>
  <si>
    <t>4.7</t>
  </si>
  <si>
    <t>Can use cases be traced from high-level drivers to low-level implementation?</t>
  </si>
  <si>
    <t>4.8</t>
  </si>
  <si>
    <t>Can use cases be traced from low-level implementation to high-level drivers?</t>
  </si>
  <si>
    <t>4.9</t>
  </si>
  <si>
    <t>4.10</t>
  </si>
  <si>
    <t>Are use cases measured for implementation and effectiveness?</t>
  </si>
  <si>
    <t>4.11</t>
  </si>
  <si>
    <t>4.12</t>
  </si>
  <si>
    <t>Are use cases regularly revised and updated?</t>
  </si>
  <si>
    <t>M4 - Use Case Management</t>
  </si>
  <si>
    <t>M 4.1</t>
  </si>
  <si>
    <t>M 4.2</t>
  </si>
  <si>
    <t>M 4.3</t>
  </si>
  <si>
    <t>M 4.4</t>
  </si>
  <si>
    <t>M 4.5</t>
  </si>
  <si>
    <t>M 4.6</t>
  </si>
  <si>
    <t>M 4.7</t>
  </si>
  <si>
    <t>M 4.8</t>
  </si>
  <si>
    <t>M 4.9</t>
  </si>
  <si>
    <t>M 4.10</t>
  </si>
  <si>
    <t>M 4.11</t>
  </si>
  <si>
    <t>e.g. multiple screen setup, virtual machines, etc.</t>
  </si>
  <si>
    <t>e.g. reporting lines could be: SOC management, IT management, senior management</t>
  </si>
  <si>
    <t>S 1.7</t>
  </si>
  <si>
    <t>S 1.8</t>
  </si>
  <si>
    <t>S 1.9</t>
  </si>
  <si>
    <t>S 1.10</t>
  </si>
  <si>
    <t>S 1.11</t>
  </si>
  <si>
    <t>S 1.12</t>
  </si>
  <si>
    <t>S 1.13</t>
  </si>
  <si>
    <t>S 1.14</t>
  </si>
  <si>
    <t>S 1.15</t>
  </si>
  <si>
    <t>S 1.16</t>
  </si>
  <si>
    <t>S 2.9</t>
  </si>
  <si>
    <t>S 2.10</t>
  </si>
  <si>
    <t>S 2.11</t>
  </si>
  <si>
    <t>S 2.12</t>
  </si>
  <si>
    <t>S 2.13</t>
  </si>
  <si>
    <t>S 2.14</t>
  </si>
  <si>
    <t>S 2.15</t>
  </si>
  <si>
    <t>S 2.16</t>
  </si>
  <si>
    <t>S 2.17</t>
  </si>
  <si>
    <t>S 3.7</t>
  </si>
  <si>
    <t>S 3.8</t>
  </si>
  <si>
    <t>S 3.9</t>
  </si>
  <si>
    <t>S 3.10</t>
  </si>
  <si>
    <t>S 3.11</t>
  </si>
  <si>
    <t>S 3.12</t>
  </si>
  <si>
    <t>S 3.13</t>
  </si>
  <si>
    <t>S 3.14</t>
  </si>
  <si>
    <t>S 3.15</t>
  </si>
  <si>
    <t>S 3.16</t>
  </si>
  <si>
    <t>S 4.7</t>
  </si>
  <si>
    <t>S 4.8</t>
  </si>
  <si>
    <t>S 4.9</t>
  </si>
  <si>
    <t>S 4.10</t>
  </si>
  <si>
    <t>S 4.11</t>
  </si>
  <si>
    <t>S 4.12</t>
  </si>
  <si>
    <t>S 4.13</t>
  </si>
  <si>
    <t>S 4.14</t>
  </si>
  <si>
    <t>S 4.14.25</t>
  </si>
  <si>
    <t>S 4.15</t>
  </si>
  <si>
    <t>S 5.7</t>
  </si>
  <si>
    <t>S 5.8</t>
  </si>
  <si>
    <t>S 5.9</t>
  </si>
  <si>
    <t>S 5.10</t>
  </si>
  <si>
    <t>S 5.11</t>
  </si>
  <si>
    <t>S 5.12</t>
  </si>
  <si>
    <t>S 5.13</t>
  </si>
  <si>
    <t>S 5.14</t>
  </si>
  <si>
    <t>S 5.15</t>
  </si>
  <si>
    <t>S 6.7</t>
  </si>
  <si>
    <t>S 6.8</t>
  </si>
  <si>
    <t>S 6.9</t>
  </si>
  <si>
    <t>S 6.10</t>
  </si>
  <si>
    <t>S 6.11</t>
  </si>
  <si>
    <t>S 6.12</t>
  </si>
  <si>
    <t>S 6.13</t>
  </si>
  <si>
    <t>S 6.14</t>
  </si>
  <si>
    <t>S 6.15</t>
  </si>
  <si>
    <t>Capabilities apply to services and technologies and indicate how capable a service or technology is to reach it's goals. To determine which specific capabilities need to be improved, the first question to ask is: which service or technology is negatively impacted the most by lack of capabilities? That service or technology is the first candidate for improvement. 
Similar to maturity improvement, the detailed information is provided in the sheets for those domains. The elements that score the lowest are the elements that need to be addressed. It is recommended to search for groups of elements that perhaps have the same underlying reason (root cause) for underscoring. This way, improvement of capabilities can be optimised. A common root cause is lack of documentation and formalisation.</t>
  </si>
  <si>
    <t>Maturity</t>
  </si>
  <si>
    <t>Have you formally described the security monitoring service?</t>
  </si>
  <si>
    <t>Please specify elements of the security monitoring service document:</t>
  </si>
  <si>
    <t>Key performance indicators</t>
  </si>
  <si>
    <t>Quality indicators</t>
  </si>
  <si>
    <t>1.2.3</t>
  </si>
  <si>
    <t>Service dependencies</t>
  </si>
  <si>
    <t>1.2.4</t>
  </si>
  <si>
    <t>Service levels</t>
  </si>
  <si>
    <t>1.2.5</t>
  </si>
  <si>
    <t>Hours of operation</t>
  </si>
  <si>
    <t>1.2.6</t>
  </si>
  <si>
    <t>Service customers and stakeholders</t>
  </si>
  <si>
    <t>1.2.7</t>
  </si>
  <si>
    <t>Purpose</t>
  </si>
  <si>
    <t>1.2.8</t>
  </si>
  <si>
    <t>Service input / triggers</t>
  </si>
  <si>
    <t>1.2.9</t>
  </si>
  <si>
    <t>Service output / deliverables</t>
  </si>
  <si>
    <t>1.2.10</t>
  </si>
  <si>
    <t>Service activities</t>
  </si>
  <si>
    <t>1.2.11</t>
  </si>
  <si>
    <t>Service roles &amp; responsibilities</t>
  </si>
  <si>
    <t>Is the service measured for quality?</t>
  </si>
  <si>
    <t>Is the service measured for service delivery in accordance with service levels?</t>
  </si>
  <si>
    <t>Are customers and/or stakeholders regularly updated about the service?</t>
  </si>
  <si>
    <t>Is there a contractual agreement between the SOC and the customers?</t>
  </si>
  <si>
    <t>1.8</t>
  </si>
  <si>
    <t>1.9</t>
  </si>
  <si>
    <t>Is there a incident resolution / service continuity process in place for this service?</t>
  </si>
  <si>
    <t>1.10</t>
  </si>
  <si>
    <t>Has a set of procedures been created for this service?</t>
  </si>
  <si>
    <t>1.11</t>
  </si>
  <si>
    <t>Are best practices applied to the service?</t>
  </si>
  <si>
    <t>1.12</t>
  </si>
  <si>
    <t>Are use cases used in the security monitoring service?</t>
  </si>
  <si>
    <t>1.13</t>
  </si>
  <si>
    <t>Is process data gathered for prediction of service performance?</t>
  </si>
  <si>
    <t>1.14</t>
  </si>
  <si>
    <t>Capability</t>
  </si>
  <si>
    <t>1.15</t>
  </si>
  <si>
    <t>Please specify capabilities of the security monitoring service:</t>
  </si>
  <si>
    <t>Early detection</t>
  </si>
  <si>
    <t>Intrusion detection</t>
  </si>
  <si>
    <t>Exfiltration detection</t>
  </si>
  <si>
    <t>Malware detection</t>
  </si>
  <si>
    <t>Real-time detection</t>
  </si>
  <si>
    <t>Alerting &amp; notification</t>
  </si>
  <si>
    <t>Status monitoring</t>
  </si>
  <si>
    <t>Perimeter monitoring</t>
  </si>
  <si>
    <t>Host monitoring</t>
  </si>
  <si>
    <t>Network &amp; traffic monitoring</t>
  </si>
  <si>
    <t>Access &amp; usage monitoring</t>
  </si>
  <si>
    <t>User monitoring</t>
  </si>
  <si>
    <t>Application &amp; service monitoring</t>
  </si>
  <si>
    <t>Threat Hunting</t>
  </si>
  <si>
    <t>False-positive reduction</t>
  </si>
  <si>
    <t>Continuous tuning</t>
  </si>
  <si>
    <t>Coverage</t>
  </si>
  <si>
    <t>1.16</t>
  </si>
  <si>
    <t>Have you adopted a maturity assessment methodology for Security Incident Management?</t>
  </si>
  <si>
    <t>If yes, please specify the methodology</t>
  </si>
  <si>
    <t>If yes, please specify the maturity level (can have up to 2 digits)</t>
  </si>
  <si>
    <t>If yes, skip directly to 2.7</t>
  </si>
  <si>
    <t>Have you adopted a standard for the Security Incident Management process?</t>
  </si>
  <si>
    <t>Have you formally described the security incident management process?</t>
  </si>
  <si>
    <t>Please specify elements of the security incident management document:</t>
  </si>
  <si>
    <t>Security incident definition</t>
  </si>
  <si>
    <t>Workflow</t>
  </si>
  <si>
    <t>Decision tree</t>
  </si>
  <si>
    <t>2.4.5</t>
  </si>
  <si>
    <t>2.4.6</t>
  </si>
  <si>
    <t>2.4.7</t>
  </si>
  <si>
    <t>2.4.8</t>
  </si>
  <si>
    <t>2.4.9</t>
  </si>
  <si>
    <t>2.4.10</t>
  </si>
  <si>
    <t>2.4.11</t>
  </si>
  <si>
    <t>2.9</t>
  </si>
  <si>
    <t>2.10</t>
  </si>
  <si>
    <t>2.11</t>
  </si>
  <si>
    <t>2.12</t>
  </si>
  <si>
    <t>2.13</t>
  </si>
  <si>
    <t>2.14</t>
  </si>
  <si>
    <t>2.15</t>
  </si>
  <si>
    <t>2.16</t>
  </si>
  <si>
    <t>Please specify capabilities and artefacts of the security incident management service:</t>
  </si>
  <si>
    <t>Incident logging procedure</t>
  </si>
  <si>
    <t>Incident resolution procedure</t>
  </si>
  <si>
    <t>Incident investigation procedure</t>
  </si>
  <si>
    <t>Escalation procedure</t>
  </si>
  <si>
    <t>Evidence collection procedure</t>
  </si>
  <si>
    <t>Password change procedure</t>
  </si>
  <si>
    <t>IR Training</t>
  </si>
  <si>
    <t>Table-top exercises</t>
  </si>
  <si>
    <t>Red team / blue team exercises</t>
  </si>
  <si>
    <t>RACI matrix</t>
  </si>
  <si>
    <t>Incident template</t>
  </si>
  <si>
    <t>Priority assignment</t>
  </si>
  <si>
    <t>Severity assignment</t>
  </si>
  <si>
    <t>Critical bridge</t>
  </si>
  <si>
    <t>War room</t>
  </si>
  <si>
    <t>Communication plan &amp; email templates</t>
  </si>
  <si>
    <t>(dedicated) information sharing platform</t>
  </si>
  <si>
    <t>Change management integration</t>
  </si>
  <si>
    <t>Malware extraction &amp; analysis</t>
  </si>
  <si>
    <t>On-site incident response</t>
  </si>
  <si>
    <t>Remote incident response</t>
  </si>
  <si>
    <t>Third-party escalation</t>
  </si>
  <si>
    <t>Evaluation template</t>
  </si>
  <si>
    <t>Reporting template</t>
  </si>
  <si>
    <t>Incident closure</t>
  </si>
  <si>
    <t>Lessons learned extraction for process improvement</t>
  </si>
  <si>
    <t>2.17</t>
  </si>
  <si>
    <t>Please specify elements of the security analysis service document:</t>
  </si>
  <si>
    <t>3.2.11</t>
  </si>
  <si>
    <t>3.11</t>
  </si>
  <si>
    <t>3.12</t>
  </si>
  <si>
    <t>3.13</t>
  </si>
  <si>
    <t>3.14</t>
  </si>
  <si>
    <t>3.15</t>
  </si>
  <si>
    <t>Please specify capabilities and artefacts of the security analysis process:</t>
  </si>
  <si>
    <t>3.15.1</t>
  </si>
  <si>
    <t>3.15.2</t>
  </si>
  <si>
    <t>Event analysis</t>
  </si>
  <si>
    <t>3.15.3</t>
  </si>
  <si>
    <t>Trend analysis</t>
  </si>
  <si>
    <t>3.15.4</t>
  </si>
  <si>
    <t>Incident analysis</t>
  </si>
  <si>
    <t>3.15.5</t>
  </si>
  <si>
    <t>Visual analysis</t>
  </si>
  <si>
    <t>3.15.6</t>
  </si>
  <si>
    <t>3.15.7</t>
  </si>
  <si>
    <t>Static malware analysis</t>
  </si>
  <si>
    <t>3.15.8</t>
  </si>
  <si>
    <t>Dynamic malware analysis</t>
  </si>
  <si>
    <t>3.15.9</t>
  </si>
  <si>
    <t>Tradecraft analysis</t>
  </si>
  <si>
    <t>3.15.10</t>
  </si>
  <si>
    <t>Historic analysis</t>
  </si>
  <si>
    <t>3.15.11</t>
  </si>
  <si>
    <t>Network analysis</t>
  </si>
  <si>
    <t>3.15.12</t>
  </si>
  <si>
    <t>3.15.13</t>
  </si>
  <si>
    <t>3.15.14</t>
  </si>
  <si>
    <t>3.15.15</t>
  </si>
  <si>
    <t>3.15.16</t>
  </si>
  <si>
    <t>3.15.17</t>
  </si>
  <si>
    <t>3.16</t>
  </si>
  <si>
    <t>Have you formally described the threat intelligence service?</t>
  </si>
  <si>
    <t>Please specify elements of the threat intelligence service document:</t>
  </si>
  <si>
    <t>4.2.7</t>
  </si>
  <si>
    <t>4.2.8</t>
  </si>
  <si>
    <t>4.2.9</t>
  </si>
  <si>
    <t>4.2.10</t>
  </si>
  <si>
    <t>4.2.11</t>
  </si>
  <si>
    <t>4.13</t>
  </si>
  <si>
    <t>Please specify capabilities and artefacts of the threat intelligence process:</t>
  </si>
  <si>
    <t>Continuous intelligence gathering</t>
  </si>
  <si>
    <t>Automated intelligence gathering &amp; processing</t>
  </si>
  <si>
    <t>Structured data analysis</t>
  </si>
  <si>
    <t>Unstructured data analysis</t>
  </si>
  <si>
    <t>Past incident analysis</t>
  </si>
  <si>
    <t>Adversary movement tracking</t>
  </si>
  <si>
    <t>Threat identification</t>
  </si>
  <si>
    <t>Threat prediction</t>
  </si>
  <si>
    <t>TTP extraction</t>
  </si>
  <si>
    <t>Deduplication</t>
  </si>
  <si>
    <t>Enrichment</t>
  </si>
  <si>
    <t>Sharing within the company</t>
  </si>
  <si>
    <t>Threat intelligence reporting</t>
  </si>
  <si>
    <t>Forecasting</t>
  </si>
  <si>
    <t>Sharing with the industry</t>
  </si>
  <si>
    <t>Sharing outside the industry</t>
  </si>
  <si>
    <t>4.15</t>
  </si>
  <si>
    <t>Have you formally described the vulnerability management service?</t>
  </si>
  <si>
    <t>Please specify elements of the vulnerability management service document:</t>
  </si>
  <si>
    <t>5.9</t>
  </si>
  <si>
    <t>5.10</t>
  </si>
  <si>
    <t>5.11</t>
  </si>
  <si>
    <t>5.12</t>
  </si>
  <si>
    <t>5.13</t>
  </si>
  <si>
    <t>5.14</t>
  </si>
  <si>
    <t>Please specify capabilities and artefacts of the vulnerability management process:</t>
  </si>
  <si>
    <t>Network mapping</t>
  </si>
  <si>
    <t>Vulnerability identification</t>
  </si>
  <si>
    <t>Risk identification</t>
  </si>
  <si>
    <t>Security baseline scanning</t>
  </si>
  <si>
    <t>Authenticated scanning</t>
  </si>
  <si>
    <t>Incident management integration</t>
  </si>
  <si>
    <t>Configuration management integration</t>
  </si>
  <si>
    <t>Patch management integration</t>
  </si>
  <si>
    <t>Trend identification</t>
  </si>
  <si>
    <t>Enterprise vulnerability repository</t>
  </si>
  <si>
    <t>Enterprise application inventory</t>
  </si>
  <si>
    <t>Vulnerability Management procedures</t>
  </si>
  <si>
    <t>Scanning policy tuning</t>
  </si>
  <si>
    <t>Detailed Vulnerability Reporting</t>
  </si>
  <si>
    <t>Management Reporting</t>
  </si>
  <si>
    <t>Scheduled scanning</t>
  </si>
  <si>
    <t>Ad-hoc specific scanning</t>
  </si>
  <si>
    <t>5.15</t>
  </si>
  <si>
    <t>Have you formally described the log management service?</t>
  </si>
  <si>
    <t>6.2</t>
  </si>
  <si>
    <t>Please specify elements of the log management service document:</t>
  </si>
  <si>
    <t>6.2.1</t>
  </si>
  <si>
    <t>6.2.2</t>
  </si>
  <si>
    <t>6.2.3</t>
  </si>
  <si>
    <t>6.2.4</t>
  </si>
  <si>
    <t>6.2.5</t>
  </si>
  <si>
    <t>6.2.6</t>
  </si>
  <si>
    <t>6.2.7</t>
  </si>
  <si>
    <t>6.2.8</t>
  </si>
  <si>
    <t>6.2.9</t>
  </si>
  <si>
    <t>6.2.10</t>
  </si>
  <si>
    <t>6.2.11</t>
  </si>
  <si>
    <t>6.3</t>
  </si>
  <si>
    <t>6.4</t>
  </si>
  <si>
    <t>6.5</t>
  </si>
  <si>
    <t>6.6</t>
  </si>
  <si>
    <t>6.7</t>
  </si>
  <si>
    <t>6.8</t>
  </si>
  <si>
    <t>6.9</t>
  </si>
  <si>
    <t>6.10</t>
  </si>
  <si>
    <t>6.11</t>
  </si>
  <si>
    <t>6.12</t>
  </si>
  <si>
    <t>6.13</t>
  </si>
  <si>
    <t>6.14</t>
  </si>
  <si>
    <t>Please specify capabilities and artefacts of the log management process:</t>
  </si>
  <si>
    <t>End-point log collection</t>
  </si>
  <si>
    <t>Application log collection</t>
  </si>
  <si>
    <t>Database log collection</t>
  </si>
  <si>
    <t>Network flow data collection</t>
  </si>
  <si>
    <t>Network device log collection</t>
  </si>
  <si>
    <t>Security device log collection</t>
  </si>
  <si>
    <t>Multiple retention periods</t>
  </si>
  <si>
    <t>Secure log transfer</t>
  </si>
  <si>
    <t>Support for multiple log formats</t>
  </si>
  <si>
    <t>Support for multiple transfer techniques</t>
  </si>
  <si>
    <t>Log searching and filtering</t>
  </si>
  <si>
    <t>Alerting</t>
  </si>
  <si>
    <t>Reporting and dashboards</t>
  </si>
  <si>
    <t>Log tampering detection</t>
  </si>
  <si>
    <t>Log collection policy</t>
  </si>
  <si>
    <t>Logging policy</t>
  </si>
  <si>
    <t>Data retention policy</t>
  </si>
  <si>
    <t>Privacy and Sensitive data handling policy</t>
  </si>
  <si>
    <t>6.15</t>
  </si>
  <si>
    <t>7.1</t>
  </si>
  <si>
    <t>CMMI level</t>
  </si>
  <si>
    <t>CMMI level 2</t>
  </si>
  <si>
    <t>Indicators to establish the performance of the service</t>
  </si>
  <si>
    <t>Indicators to establish the quality of service delivery</t>
  </si>
  <si>
    <t>A clear understanding of which people / process / technologies are required for adequate service delivery</t>
  </si>
  <si>
    <t>Agreements on minimum performance, capacity, availability, etc.</t>
  </si>
  <si>
    <t>The operational hours for this service (e.g. 24/7)</t>
  </si>
  <si>
    <t>The customers and stakeholders for this service (e.g. IT management)</t>
  </si>
  <si>
    <t>CMMI level 3</t>
  </si>
  <si>
    <t>The purpose and objectives for this service</t>
  </si>
  <si>
    <t>The service input: what triggers this service to run?</t>
  </si>
  <si>
    <t>The service output: what does the service deliver? Can be tangible (e.g. reports) or intangible (e.g. situational awareness )</t>
  </si>
  <si>
    <t>Which activities are carried out within the scope of the service?</t>
  </si>
  <si>
    <t>Which roles and responsibilities apply to this service?</t>
  </si>
  <si>
    <t>Use this outcome to determine the score for 1.2</t>
  </si>
  <si>
    <t>Are the quality indicators from 1.3.2 used for reporting on the service?</t>
  </si>
  <si>
    <t>Changes to the service scope, delivery, etc.</t>
  </si>
  <si>
    <t>e.g. alignment with configuration management, incident management, etc.</t>
  </si>
  <si>
    <t>e.g. user login brute-force, denial of service, non-compliance, etc.</t>
  </si>
  <si>
    <t>CMMI level 4</t>
  </si>
  <si>
    <t>CMMI level 5</t>
  </si>
  <si>
    <t>Improvement based on based evaluation, (maturity) assessment, tests, etc.</t>
  </si>
  <si>
    <t>Capability to detect incidents in an early stage</t>
  </si>
  <si>
    <t>Capability to detect intrusion attempts</t>
  </si>
  <si>
    <t>Capability to detect malware in the infrastructure</t>
  </si>
  <si>
    <t>Capability to detect anomalies</t>
  </si>
  <si>
    <t>Can also be near real-time (e.g. 15 minutes delay)</t>
  </si>
  <si>
    <t>Capability to automatically send alerts for all security monitoring components</t>
  </si>
  <si>
    <t>Monitoring of the status of the system</t>
  </si>
  <si>
    <t>Monitoring of the network perimeter for attempted intrusions and exfiltration</t>
  </si>
  <si>
    <t>Monitoring of endpoints in the networks (servers, clients, etc.)</t>
  </si>
  <si>
    <t>Monitoring of network and traffic flows and anomalies</t>
  </si>
  <si>
    <t>Monitoring of access attempts</t>
  </si>
  <si>
    <t>Monitoring of user action</t>
  </si>
  <si>
    <t>Monitoring of applications &amp; services</t>
  </si>
  <si>
    <t>A process for reducing the amount of false-positives</t>
  </si>
  <si>
    <t>A continuous tuning process for the correlation rules</t>
  </si>
  <si>
    <t>How well does the security monitoring service cover your assets? This includes SIEM asset coverage and IDPS coverage</t>
  </si>
  <si>
    <t>Please convert to a 5-point scale if required. For example: 3.6 on a 4-point scale = 4.5 on a 5-point scale</t>
  </si>
  <si>
    <t>A clear and unambiguous definition of a security incident</t>
  </si>
  <si>
    <t>e.g. response times</t>
  </si>
  <si>
    <t>The process steps that are part of the security incident management process (e.g. detection, triage, etc.)</t>
  </si>
  <si>
    <t>Decision tree for escalation and starting of the process</t>
  </si>
  <si>
    <t>When can the security incident response process be started?</t>
  </si>
  <si>
    <t>Use this outcome to determine the score for 2.4</t>
  </si>
  <si>
    <t>Part of preparation procedures</t>
  </si>
  <si>
    <t>Preparation exercises to determine service effectiveness</t>
  </si>
  <si>
    <t>Templates for security incident management registration</t>
  </si>
  <si>
    <t>A system that support the security incident management workflow. If possible dedicated or supporting ticket confidentiality</t>
  </si>
  <si>
    <t>A procedure to avoid false-positives in the security incident management process</t>
  </si>
  <si>
    <t>A communication bridge for continuous alignment of employees involved in security incident management</t>
  </si>
  <si>
    <t>A dedicated facility for coordination of security incidents</t>
  </si>
  <si>
    <t>A platform for sharing information regarding the security incident</t>
  </si>
  <si>
    <t>Integration with the change management process for any actions taken in the security incident management process</t>
  </si>
  <si>
    <t>Extraction and analysis of malware</t>
  </si>
  <si>
    <t>Escalation process to third parties (vendors, partners, etc.)</t>
  </si>
  <si>
    <t>A template for post-incident evaluation</t>
  </si>
  <si>
    <t>A template for reporting on the security incident</t>
  </si>
  <si>
    <t>Formal closure of the incident, including debriefing sessions</t>
  </si>
  <si>
    <t>Continuous improvement based on previous experiences</t>
  </si>
  <si>
    <t>Use this outcome to determine the score for 3.2</t>
  </si>
  <si>
    <t>Use cases can be used to guide the analysis workflows</t>
  </si>
  <si>
    <t>Analysis of detailed events</t>
  </si>
  <si>
    <t>Analysis of trends in events or incidents</t>
  </si>
  <si>
    <t>Analysis of security incidents</t>
  </si>
  <si>
    <t>Reverse engineering and disassembly of malware</t>
  </si>
  <si>
    <t>Running malware in a controlled environment to determine its characteristics</t>
  </si>
  <si>
    <t>Analysis of the tradecraft of the attacker. This includes the tools, tactics, techniques and procedures used by attackers</t>
  </si>
  <si>
    <t>Analysis of historic information based on new insights. APTs can span multiple months or years</t>
  </si>
  <si>
    <t>Analysis of network traffic patterns and packets</t>
  </si>
  <si>
    <t>A handbook that describes security analysis workflows, tools, exceptions, known issues, etc.</t>
  </si>
  <si>
    <t>An established workflow for performing security analysis</t>
  </si>
  <si>
    <t>A case management system that supports the analyst workflow</t>
  </si>
  <si>
    <t>Use this outcome to determine the score for 4.2</t>
  </si>
  <si>
    <t>e.g. the security monitoring process, and mainly the security incident management process</t>
  </si>
  <si>
    <t>A process for continuously gathering relevant intelligence information</t>
  </si>
  <si>
    <t>A central 'hub' for distributing indicators of compromise to other systems for further processing</t>
  </si>
  <si>
    <t>The use of public sources in the security intelligence process</t>
  </si>
  <si>
    <t>The use of intelligence providers as a source for the security intelligence process</t>
  </si>
  <si>
    <t>The use of business partners as a source for the security intelligence process</t>
  </si>
  <si>
    <t>The use of mailing lists as a source for the security intelligence process</t>
  </si>
  <si>
    <t>The use of internal intelligence sources for the security intelligence process</t>
  </si>
  <si>
    <t>The capability of using past incidents in the threat intelligence process. e.g. connecting new IoCs to past threats</t>
  </si>
  <si>
    <t>Automated alerting of sightings of observables</t>
  </si>
  <si>
    <t>Tracking the movement of attackers to keep track of new tools, tactics, techniques and procedures</t>
  </si>
  <si>
    <t>Identification of threats related to attacker groups</t>
  </si>
  <si>
    <t>Prediction of threats based on the information gathered in the threat intelligence process</t>
  </si>
  <si>
    <t>Extraction of Tactics, Techniques and Procedures (TTP) from observables within the infrastructure</t>
  </si>
  <si>
    <t>Deduplication of threat intelligence feeds to avoid duplicate events</t>
  </si>
  <si>
    <t>Enrichment of information with additional sources for a higher level of confidentiality</t>
  </si>
  <si>
    <t>Addition of context to the threat intelligence process. Context can be vulnerability context, asset criticality, etc.</t>
  </si>
  <si>
    <t>Sharing of information with relevant parties within the company</t>
  </si>
  <si>
    <t>Reporting on threat intelligence findings and activities</t>
  </si>
  <si>
    <t>Forecasting based on trends and incidents</t>
  </si>
  <si>
    <t>Sharing of information with relevant parties within the same industry</t>
  </si>
  <si>
    <t>Sharing of information with relevant parties outside the industry</t>
  </si>
  <si>
    <t>Use this outcome to determine the score for 5.2</t>
  </si>
  <si>
    <t>The capability to map the entire network</t>
  </si>
  <si>
    <t>Capability of identification of vulnerabilities on all types of assets: systems, network components, databases, etc.</t>
  </si>
  <si>
    <t>Identification of the risk associated with each of these vulnerabilities</t>
  </si>
  <si>
    <t>Scanning of systems for compliance to a security baselines (e.g. CIS baselines)</t>
  </si>
  <si>
    <t>Scanning of systems using credentials for higher confidence and additional vulnerabilities</t>
  </si>
  <si>
    <t>Integration of the vulnerability management process with the incident management process</t>
  </si>
  <si>
    <t>Integration of the vulnerability management process with the asset management process</t>
  </si>
  <si>
    <t>Integration of the vulnerability management process with the configuration management process</t>
  </si>
  <si>
    <t>Integration of the vulnerability management process with the patch management process</t>
  </si>
  <si>
    <t>Identification of vulnerability trends across the whole population of systems</t>
  </si>
  <si>
    <t>A repository or database that holds all vulnerability information. Can be used for analysis</t>
  </si>
  <si>
    <t>An inventory of all applications used in the enterprise and the vulnerability status for each of those applications</t>
  </si>
  <si>
    <t>Procedures supporting the vulnerability management process</t>
  </si>
  <si>
    <t>Continuous tuning of the scanning policy to include new threats and vulnerabilities</t>
  </si>
  <si>
    <t>Detailed reporting of vulnerable assets and mitigation strategies</t>
  </si>
  <si>
    <t>A scheduling engine that allows for scanning at predefined times and insight into all available scans</t>
  </si>
  <si>
    <t>e.g. capability to scan for specific vulnerabilities. May require consent and other processes to be in place</t>
  </si>
  <si>
    <t>Use this outcome to determine the score for 6.2</t>
  </si>
  <si>
    <t>Collection of logs from servers and clients</t>
  </si>
  <si>
    <t>Collection of application logs</t>
  </si>
  <si>
    <t>Collection of database logs</t>
  </si>
  <si>
    <t>Collection of netflow (or equivalent) information</t>
  </si>
  <si>
    <t>Collection of logs from network devices (switches, routers, etc.)</t>
  </si>
  <si>
    <t>Collection of logs from security devices (firewall, remote access gateways, etc.)</t>
  </si>
  <si>
    <t>A central physical or logical entity for processing and aggregating collected logging</t>
  </si>
  <si>
    <t>e.g. short period for large-quantity logging (proxy logging), long period for security logging</t>
  </si>
  <si>
    <t>Support for encryption and (client or server) authentication</t>
  </si>
  <si>
    <t>Support for different log formats (plain text, XML, Windows Event Log, etc.)</t>
  </si>
  <si>
    <t>e.g. syslog, WMI, etc.</t>
  </si>
  <si>
    <t>i.e. assignment of severity, category, priority</t>
  </si>
  <si>
    <t>The capability to search in large quantities of logging using search expressions and filter expressions</t>
  </si>
  <si>
    <t>Detection of tampering with the logging information. This can be part of techniques applied to cover tracks</t>
  </si>
  <si>
    <t>A policy that enforces log collection from all systems</t>
  </si>
  <si>
    <t>A policy that defines how long logging should (or may) be stored</t>
  </si>
  <si>
    <t>A policy that describes how to deal with sensitive information that may exist in the security monitoring systems</t>
  </si>
  <si>
    <t>Objectives and goals should be concrete and measurable so that they are fit for reporting purposes</t>
  </si>
  <si>
    <t>guidance</t>
  </si>
  <si>
    <t>Guidance</t>
  </si>
  <si>
    <t>Basic awareness of business drivers</t>
  </si>
  <si>
    <t>All business drivers are well known within the SOC</t>
  </si>
  <si>
    <t>Some business drivers have been identified</t>
  </si>
  <si>
    <t>Most business drivers have been identified</t>
  </si>
  <si>
    <t>No documentation in place</t>
  </si>
  <si>
    <t>Some ad-hoc information across documents</t>
  </si>
  <si>
    <t>Basic documentation of business drivers</t>
  </si>
  <si>
    <t>Business drivers are not part of decision making</t>
  </si>
  <si>
    <t>Business drivers are used in all relevant decisions</t>
  </si>
  <si>
    <t>Business drivers are referred to on an ad-hoc basis</t>
  </si>
  <si>
    <t>Business drivers are used in most decision</t>
  </si>
  <si>
    <t>Business drivers are occasionally used in decisions</t>
  </si>
  <si>
    <t>Every change in the catalogue is checked against drivers</t>
  </si>
  <si>
    <t>Service catalogue has not been checked for alignment</t>
  </si>
  <si>
    <t>Alignment is performed on an ad-hoc basis</t>
  </si>
  <si>
    <t>Alignment was performed but not maintained</t>
  </si>
  <si>
    <t>Alignment is performed and maintained regularly</t>
  </si>
  <si>
    <t>Business drivers have not been validated</t>
  </si>
  <si>
    <t>Document completed, approved and formally published</t>
  </si>
  <si>
    <t>Single document, full description of business drivers</t>
  </si>
  <si>
    <t>Business drivers are formally validated by stakeholders</t>
  </si>
  <si>
    <t>Basic awareness of SOC drivers exists among stakeholders</t>
  </si>
  <si>
    <t xml:space="preserve"> </t>
  </si>
  <si>
    <t>Business drivers are unknown</t>
  </si>
  <si>
    <t>Alignment of SOC drivers with stakeholders is performed</t>
  </si>
  <si>
    <t>For example: changes in service scope or delivery. Can also be reports, dashboards, etc.</t>
  </si>
  <si>
    <t>For example, are communication style and contents to Business customers different than that to IT?</t>
  </si>
  <si>
    <t>SOC customers are not known</t>
  </si>
  <si>
    <t>Basic awareness of SOC customers</t>
  </si>
  <si>
    <t>Some customers have been identified</t>
  </si>
  <si>
    <t>Single document, full description of SOC customers</t>
  </si>
  <si>
    <t>Customers have mostly been identified</t>
  </si>
  <si>
    <t xml:space="preserve">All customers are identified, including relevance and context </t>
  </si>
  <si>
    <t>Output is the same for all customers</t>
  </si>
  <si>
    <t>Basic documentation of SOC customers</t>
  </si>
  <si>
    <t>No updates sent to customers</t>
  </si>
  <si>
    <t>Ad-hoc updates sent to some customers</t>
  </si>
  <si>
    <t>All customers receive specific output based on context and type</t>
  </si>
  <si>
    <t>Some customers receive differentiated output</t>
  </si>
  <si>
    <t>All important customers receive differentiated output</t>
  </si>
  <si>
    <t>No charter document in place</t>
  </si>
  <si>
    <t>Single charter, full description of SOC strategic elements</t>
  </si>
  <si>
    <t>Charter completed, approved and formally published</t>
  </si>
  <si>
    <t>Charter periodically updated and realigned with business strategy</t>
  </si>
  <si>
    <t>Charter is never updated</t>
  </si>
  <si>
    <t>Charter is updated on ad-hoc basis</t>
  </si>
  <si>
    <t>Charter is updated on major changes in business strategy</t>
  </si>
  <si>
    <t>Charter is regularly updated</t>
  </si>
  <si>
    <t>Basic charter document created</t>
  </si>
  <si>
    <t>Charter is not approved</t>
  </si>
  <si>
    <t>Stakeholders are unfamiliar with the charter</t>
  </si>
  <si>
    <t>All stakeholders are aware, not all stakeholders know its contents</t>
  </si>
  <si>
    <t>Some stakeholders are aware of the charter and its contents</t>
  </si>
  <si>
    <t>Charter is formally approved by the business / CISO</t>
  </si>
  <si>
    <t>Business / CISO has basic awareness of the charter</t>
  </si>
  <si>
    <t>Some stakeholders are aware of the charter, but not its contents</t>
  </si>
  <si>
    <t>All Stakeholders are aware of the charter and its contents</t>
  </si>
  <si>
    <t>Business / CISO approves of the content, but not formally</t>
  </si>
  <si>
    <t>Business / CISO has full awareness of the charter</t>
  </si>
  <si>
    <t>Is a privacy policy regarding security monitoring of employees in place?</t>
  </si>
  <si>
    <t>Does the SOC operate in compliance with all applicable privacy laws and regulations?</t>
  </si>
  <si>
    <t>Does the SOC cooperate with legal departments regarding privacy matters?</t>
  </si>
  <si>
    <t>Are specific procedures in place for dealing with privacy related investigations?</t>
  </si>
  <si>
    <t>Is the SOC aware of all information that it processes and is subject to privacy regulations?</t>
  </si>
  <si>
    <t>Such information includes IP addresses, customer identifiers, user names, host names (for personally owned devices), etc.</t>
  </si>
  <si>
    <t>B5 - Privacy</t>
  </si>
  <si>
    <t>B 5.1</t>
  </si>
  <si>
    <t>B 5.2</t>
  </si>
  <si>
    <t>B 5.3</t>
  </si>
  <si>
    <t>B 5.4</t>
  </si>
  <si>
    <t>B 5.5</t>
  </si>
  <si>
    <t>B 5.6</t>
  </si>
  <si>
    <t>Does the SOC have a governance process in place?</t>
  </si>
  <si>
    <t>Formal governance process is in place and covers all SOC aspects</t>
  </si>
  <si>
    <t>SOC governance is done in an ad-hoc fashion</t>
  </si>
  <si>
    <t>Several governance elements are in place, but not structurally</t>
  </si>
  <si>
    <t>Have all governance elements been identified?</t>
  </si>
  <si>
    <t>B 4.7</t>
  </si>
  <si>
    <t>All elements are identified and actively governed</t>
  </si>
  <si>
    <t>Most governance elements are identified and actively governed</t>
  </si>
  <si>
    <t>No governance elements have been identified</t>
  </si>
  <si>
    <t>Some governance elements are identified and governed actively</t>
  </si>
  <si>
    <t>Some governance elements are identified and governed ad-hoc</t>
  </si>
  <si>
    <t>No governance document in place</t>
  </si>
  <si>
    <t>Basic governance document created</t>
  </si>
  <si>
    <t xml:space="preserve">Single document, full description of governance elements </t>
  </si>
  <si>
    <t>Governance document completed, approved and formally published</t>
  </si>
  <si>
    <t>Governance process is not reviewed</t>
  </si>
  <si>
    <t>Process is regularly and formally reviewed and updated with findings</t>
  </si>
  <si>
    <t>Process is regularly and informally reviewed and updated</t>
  </si>
  <si>
    <t>Stakeholders are unfamiliar with the process</t>
  </si>
  <si>
    <t>Some stakeholders are aware of the process, but not its details</t>
  </si>
  <si>
    <t>Some stakeholders are aware of the process and its details</t>
  </si>
  <si>
    <t>All stakeholders are aware, not all stakeholders know its details</t>
  </si>
  <si>
    <t>No assessments are performed</t>
  </si>
  <si>
    <t>The SOC is regularly and formally assessed by a third party</t>
  </si>
  <si>
    <t>The SOC is regularly and informally assessed</t>
  </si>
  <si>
    <t>The SOC is assessed in an ad-hoc fashion</t>
  </si>
  <si>
    <t>The SOC is assessed using a structured approach in an ad-hoc fashion</t>
  </si>
  <si>
    <t>Governance process is reviewed in an ad-hoc fashion</t>
  </si>
  <si>
    <t>Process is reviewed using a structured approach in an ad-hoc fashion</t>
  </si>
  <si>
    <t>Information regarding privacy is scattered across documents</t>
  </si>
  <si>
    <t>No policy is in place</t>
  </si>
  <si>
    <t>A formal policy exists, its contents are known to all employees</t>
  </si>
  <si>
    <t>A policy exists, but has not been accepted formally</t>
  </si>
  <si>
    <t>There is no cooperation between the SOC and legal</t>
  </si>
  <si>
    <t>There is some ad-hoc cooperation between SOC and legal</t>
  </si>
  <si>
    <t>Full and regular alignment exists between SOC and legal</t>
  </si>
  <si>
    <t>Alignment exists between SOC and legal</t>
  </si>
  <si>
    <t>No privacy procedures in place</t>
  </si>
  <si>
    <t>Basic privacy procedure created</t>
  </si>
  <si>
    <t>Single document, full description of privacy investigations</t>
  </si>
  <si>
    <t>Procedure completed, approved and formally published</t>
  </si>
  <si>
    <t>The SOC is unaware of any information</t>
  </si>
  <si>
    <t>All privacy related information is identified and documented</t>
  </si>
  <si>
    <t>The SOC is aware of such information, no formal identification</t>
  </si>
  <si>
    <t>The SOC is fully aware, some information is formally identified</t>
  </si>
  <si>
    <t>PIAs are not conducted</t>
  </si>
  <si>
    <t>PIAs are conducted formally and regularly</t>
  </si>
  <si>
    <t>PIAs are conducted informally and regularly</t>
  </si>
  <si>
    <t>PIAs are conducted in an ad-hoc fashion</t>
  </si>
  <si>
    <t>PIAs are conducted using a structured approach in an ad-hoc fashion</t>
  </si>
  <si>
    <t>Is a Privacy Impact Assessment (PIA) regularly conducted?</t>
  </si>
  <si>
    <t>Regulations are not known and the SOC is non-compliant</t>
  </si>
  <si>
    <t>Regulations are fully known and the SOC is mostly compliant</t>
  </si>
  <si>
    <t>Regulations are fully known and the SOC is fully compliant</t>
  </si>
  <si>
    <t>Some regulations are known and the SOC is non-compliant</t>
  </si>
  <si>
    <t>Most regulations are known and the SOC is partially compliant</t>
  </si>
  <si>
    <t>A formal policy exists, its contents are accepted by all employees</t>
  </si>
  <si>
    <t>IDENTIFY (ID)</t>
  </si>
  <si>
    <t>Asset Management (ID.AM)</t>
  </si>
  <si>
    <t>ID.AM-1</t>
  </si>
  <si>
    <t>ID.AM-2</t>
  </si>
  <si>
    <t>ID.AM-3</t>
  </si>
  <si>
    <t>ID.AM-4</t>
  </si>
  <si>
    <t>ID.AM-5</t>
  </si>
  <si>
    <t>ID.AM-6</t>
  </si>
  <si>
    <t>Business Environment (ID.BE)</t>
  </si>
  <si>
    <t>ID.BE-1</t>
  </si>
  <si>
    <t>ID.BE-2</t>
  </si>
  <si>
    <t>ID.BE-3</t>
  </si>
  <si>
    <t>ID.BE-4</t>
  </si>
  <si>
    <t>ID.BE-5</t>
  </si>
  <si>
    <t>NIST CSF version</t>
  </si>
  <si>
    <t>Governance (ID.GV)</t>
  </si>
  <si>
    <t>ID.GV-1</t>
  </si>
  <si>
    <t>ID.GV-2</t>
  </si>
  <si>
    <t>ID.GV-3</t>
  </si>
  <si>
    <t>ID.GV-4</t>
  </si>
  <si>
    <t>Risk Assessment (ID.RA)</t>
  </si>
  <si>
    <t>ID.RA-1</t>
  </si>
  <si>
    <t>ID.RA-2</t>
  </si>
  <si>
    <t>ID.RA-3</t>
  </si>
  <si>
    <t>ID.RA-4</t>
  </si>
  <si>
    <t>ID.RA-5</t>
  </si>
  <si>
    <t>ID.RA-6</t>
  </si>
  <si>
    <t>Function</t>
  </si>
  <si>
    <t>Category</t>
  </si>
  <si>
    <t>Subcategory</t>
  </si>
  <si>
    <t>Risk Management Strategy (ID.RM)</t>
  </si>
  <si>
    <t>ID.RM-1</t>
  </si>
  <si>
    <t>ID.RM-2</t>
  </si>
  <si>
    <t>ID.RM-3</t>
  </si>
  <si>
    <t>PROTECT (PR)</t>
  </si>
  <si>
    <t>DETECT (DE)</t>
  </si>
  <si>
    <t>RESPOND (RS)</t>
  </si>
  <si>
    <t>RECOVER (RC)</t>
  </si>
  <si>
    <t>Access Control (PR.AC)</t>
  </si>
  <si>
    <t>PR.DS-1</t>
  </si>
  <si>
    <t>PR.DS-2</t>
  </si>
  <si>
    <t>PR.DS-3</t>
  </si>
  <si>
    <t>PR.DS-4</t>
  </si>
  <si>
    <t>PR.DS-5</t>
  </si>
  <si>
    <t>PR.DS-6</t>
  </si>
  <si>
    <t>PR.DS-7</t>
  </si>
  <si>
    <t>PR.IP-1</t>
  </si>
  <si>
    <t>PR.IP-2</t>
  </si>
  <si>
    <t>PR.IP-3</t>
  </si>
  <si>
    <t>PR.IP-4</t>
  </si>
  <si>
    <t>PR.IP-5</t>
  </si>
  <si>
    <t>PR.IP-6</t>
  </si>
  <si>
    <t>PR.IP-7</t>
  </si>
  <si>
    <t>PR.IP-8</t>
  </si>
  <si>
    <t>PR.IP-9</t>
  </si>
  <si>
    <t>PR.MA-1</t>
  </si>
  <si>
    <t>PR.MA-2</t>
  </si>
  <si>
    <t>PR.PT-1</t>
  </si>
  <si>
    <t>PR.PT-2</t>
  </si>
  <si>
    <t>PR.PT-3</t>
  </si>
  <si>
    <t>PR.PT-4</t>
  </si>
  <si>
    <t>Awareness and Training (PR.AT)</t>
  </si>
  <si>
    <t>Data Security (PR.DS)</t>
  </si>
  <si>
    <t>Information Protection Processes and Procedures (PR.IP)</t>
  </si>
  <si>
    <t>PR.IP-11</t>
  </si>
  <si>
    <t>PR.IP-12</t>
  </si>
  <si>
    <t>PR.IP-10</t>
  </si>
  <si>
    <t>Maintenance (PR.MA)</t>
  </si>
  <si>
    <t>Protective Technology (PR.PT)</t>
  </si>
  <si>
    <t>Anomalies and Events (DE.AE)</t>
  </si>
  <si>
    <t>Security Continuous Monitoring (DE.CM)</t>
  </si>
  <si>
    <t>Detection Processes (DE.DP)</t>
  </si>
  <si>
    <t>Response Planning (RS.RP)</t>
  </si>
  <si>
    <t>Communications (RS.CO)</t>
  </si>
  <si>
    <t>Analysis (RS.AN)</t>
  </si>
  <si>
    <t>Mitigation (RS.MI)</t>
  </si>
  <si>
    <t>Improvements (RS.IM)</t>
  </si>
  <si>
    <t>Recovery Planning (RC.RP)</t>
  </si>
  <si>
    <t>Improvements (RC.IM)</t>
  </si>
  <si>
    <t>Communications (RC.CO)</t>
  </si>
  <si>
    <t>PR.AC-1</t>
  </si>
  <si>
    <t>PR.AC-2</t>
  </si>
  <si>
    <t>PR.AC-3</t>
  </si>
  <si>
    <t>PR.AC-4</t>
  </si>
  <si>
    <t>PR.AC-5</t>
  </si>
  <si>
    <t>PR.AT-1</t>
  </si>
  <si>
    <t>PR.AT-2</t>
  </si>
  <si>
    <t>PR.AT-3</t>
  </si>
  <si>
    <t>PR.AT-4</t>
  </si>
  <si>
    <t>PR.AT-5</t>
  </si>
  <si>
    <t>DE.AE-1</t>
  </si>
  <si>
    <t>DE.AE-2</t>
  </si>
  <si>
    <t>DE.AE-3</t>
  </si>
  <si>
    <t>DE.AE-4</t>
  </si>
  <si>
    <t>DE.AE-5</t>
  </si>
  <si>
    <t>DE.CM-1</t>
  </si>
  <si>
    <t>DE.CM-2</t>
  </si>
  <si>
    <t>DE.CM-3</t>
  </si>
  <si>
    <t>DE.CM-4</t>
  </si>
  <si>
    <t>DE.CM-5</t>
  </si>
  <si>
    <t>DE.CM-6</t>
  </si>
  <si>
    <t>DE.CM-7</t>
  </si>
  <si>
    <t>DE.CM-8</t>
  </si>
  <si>
    <t>DE.DP-1</t>
  </si>
  <si>
    <t>DE.DP-2</t>
  </si>
  <si>
    <t>DE.DP-3</t>
  </si>
  <si>
    <t>DE.DP-4</t>
  </si>
  <si>
    <t>DE.DP-5</t>
  </si>
  <si>
    <t>RS.RP-1</t>
  </si>
  <si>
    <t>RS.CO-1</t>
  </si>
  <si>
    <t>RS.CO-2</t>
  </si>
  <si>
    <t>RS.CO-3</t>
  </si>
  <si>
    <t>RS.CO-4</t>
  </si>
  <si>
    <t>RS.CO-5</t>
  </si>
  <si>
    <t>RS.AN-1</t>
  </si>
  <si>
    <t>RS.AN-2</t>
  </si>
  <si>
    <t>RS.AN-3</t>
  </si>
  <si>
    <t>RS.AN-4</t>
  </si>
  <si>
    <t>RS.MI-1</t>
  </si>
  <si>
    <t>RS.MI-2</t>
  </si>
  <si>
    <t>RS.MI-3</t>
  </si>
  <si>
    <t>RS.IM-1</t>
  </si>
  <si>
    <t>RS.IM-2</t>
  </si>
  <si>
    <t>RC.RP-1</t>
  </si>
  <si>
    <t>RC.IM-1</t>
  </si>
  <si>
    <t>RC.IM-2</t>
  </si>
  <si>
    <t>RC.CO-1</t>
  </si>
  <si>
    <t>RC.CO-2</t>
  </si>
  <si>
    <t>RC.CO-3</t>
  </si>
  <si>
    <t>type</t>
  </si>
  <si>
    <t>M</t>
  </si>
  <si>
    <t>NIST CSF</t>
  </si>
  <si>
    <t>Applicable?</t>
  </si>
  <si>
    <t>Category 
maturity</t>
  </si>
  <si>
    <t>Function maturity</t>
  </si>
  <si>
    <t>Total</t>
  </si>
  <si>
    <t>Subcategory maturity TOTAL</t>
  </si>
  <si>
    <t>Subcategory capability TOTAL</t>
  </si>
  <si>
    <t>Subcategory capability MAX</t>
  </si>
  <si>
    <t>Subcategory capability MIN</t>
  </si>
  <si>
    <t>Subcategory maturity MAX</t>
  </si>
  <si>
    <t>Subcategory maturity MIN</t>
  </si>
  <si>
    <t>Category applicability</t>
  </si>
  <si>
    <t>Function capability</t>
  </si>
  <si>
    <t>in scope</t>
  </si>
  <si>
    <t>Category 
capability</t>
  </si>
  <si>
    <t>Category 
applicability</t>
  </si>
  <si>
    <t>not used in calculations, but to determine 2.1</t>
  </si>
  <si>
    <t>Does the knowledge matrix cover all employees?</t>
  </si>
  <si>
    <t>Is there effective tooling in place to support knowledge documentation and distribution?</t>
  </si>
  <si>
    <t>P 4.5</t>
  </si>
  <si>
    <t>Have you documented career progression requirements for each of these roles?</t>
  </si>
  <si>
    <t>To revise is to review and verify whether to documentation is still correct or requires an update</t>
  </si>
  <si>
    <t>Career progression for roles can be documented through training, certification, experience and soft skills requirements</t>
  </si>
  <si>
    <t>P 2.9</t>
  </si>
  <si>
    <t>Are all roles sufficiently staffed?</t>
  </si>
  <si>
    <t>Consider the staffing levels (desired FTE count) as well as knowledge and experience for all roles</t>
  </si>
  <si>
    <t>e.g. certain training and certifications are required to grow from a junior level function to a more senior level function</t>
  </si>
  <si>
    <t>P 5.9</t>
  </si>
  <si>
    <t>Are there regular 1-on-1 meetings between the SOC manager and the employees?</t>
  </si>
  <si>
    <t>P 3.8</t>
  </si>
  <si>
    <t>Such informal 1-on-1 conversations are used to coach employees and help the SOC manager gain insight in personal challenges</t>
  </si>
  <si>
    <t>Does the current size of the SOC meet FTE requirements?</t>
  </si>
  <si>
    <t>Does the SOC meet requirements for internal to external employee skillset?</t>
  </si>
  <si>
    <t>Does the SOC meet requirements for internal to external employee FTE ratio?</t>
  </si>
  <si>
    <t>The SOC is either heavily overstaffed or understaffed</t>
  </si>
  <si>
    <t>The SOC is staffed to full satisfaction in terms of FTE requirements</t>
  </si>
  <si>
    <t>There are either way too few or too many external employees</t>
  </si>
  <si>
    <t xml:space="preserve">Note: requirements do not need to be explicit. Set importance to 'None' if you have no external employees. </t>
  </si>
  <si>
    <t>The external employee ratio meets all requirements</t>
  </si>
  <si>
    <t>There are too many skills only present within the external employees</t>
  </si>
  <si>
    <t>All required skills are covered with internal employees as well</t>
  </si>
  <si>
    <t>There is no recruitment process in place</t>
  </si>
  <si>
    <t>The SOC is somewhat overstaffed or understaffed</t>
  </si>
  <si>
    <t>The SOC mostly meets FTE requirements</t>
  </si>
  <si>
    <t>The SOC is overstaffed or understaffed</t>
  </si>
  <si>
    <t>The SOC has somewhat too many or too few external employees</t>
  </si>
  <si>
    <t>The SOC mostly meets requirements for external employee FTE count</t>
  </si>
  <si>
    <t>There are too few or too many external employees</t>
  </si>
  <si>
    <t>Most skills are covered with internal employees</t>
  </si>
  <si>
    <t>Some required skills are not present internally, but being transferred</t>
  </si>
  <si>
    <t>Some required skills are not present internally, and not transferred</t>
  </si>
  <si>
    <t>Recruitment is performed at an ad-hoc basis</t>
  </si>
  <si>
    <t>A full recruitment process is in place and performing effectively</t>
  </si>
  <si>
    <t>Talent management is performed at an ad-hoc basis</t>
  </si>
  <si>
    <t>A basic talent management process is in place</t>
  </si>
  <si>
    <t>A full process is in place, but not performing effectively</t>
  </si>
  <si>
    <t>A full talent management process is in place and performing effectively</t>
  </si>
  <si>
    <t>A full recruitment process is in place, but not performing effectively</t>
  </si>
  <si>
    <t>No roles are used in the SOC</t>
  </si>
  <si>
    <t>None of the roles meets FTE requirements</t>
  </si>
  <si>
    <t>P 2.4.1</t>
  </si>
  <si>
    <t>No tiers exist within these roles</t>
  </si>
  <si>
    <t>No hierarchy exists</t>
  </si>
  <si>
    <t>Single document, full description of SOC roles</t>
  </si>
  <si>
    <t>Basic documentation of SOC roles</t>
  </si>
  <si>
    <t>Basic documentation of career progression for roles</t>
  </si>
  <si>
    <t>Single document, full description of career progression for roles</t>
  </si>
  <si>
    <t>Documentation is regularly and informally reviewed and updated</t>
  </si>
  <si>
    <t>Documentation is regularly and formally reviewed and updated</t>
  </si>
  <si>
    <t>Documentation is not reviewed</t>
  </si>
  <si>
    <t>Documentation is reviewed ad-hoc, using a structured approach</t>
  </si>
  <si>
    <t>Some roles exist, but are not actively being used</t>
  </si>
  <si>
    <t>Some roles exist, and are actively being used</t>
  </si>
  <si>
    <t>Some tiers exist, but are not actively being used</t>
  </si>
  <si>
    <t>Some tiers exist, and are actively being used</t>
  </si>
  <si>
    <t>All roles fully meet FTE requirements</t>
  </si>
  <si>
    <t>Vital roles meet FTE requirements</t>
  </si>
  <si>
    <t>Some roles meet FTE requirements</t>
  </si>
  <si>
    <t>All vital roles and most other roles meet FTE requirements</t>
  </si>
  <si>
    <t>No career progression process is in place</t>
  </si>
  <si>
    <t>No diversity goals exist</t>
  </si>
  <si>
    <t>Diversity goals have been formally defined and are met</t>
  </si>
  <si>
    <t>Diversity goals have been formally defined and are not met</t>
  </si>
  <si>
    <t>No periodic evaluation is performed</t>
  </si>
  <si>
    <t>Periodic evaluation is performed, but results are not used structurally</t>
  </si>
  <si>
    <t>Periodic evaluation is performed, results are used for personal growth</t>
  </si>
  <si>
    <t>No new hire process in place</t>
  </si>
  <si>
    <t>A formal process covering people, process and technology is in place</t>
  </si>
  <si>
    <t>An informal process covering people, process and technology is in place</t>
  </si>
  <si>
    <t>A process is in place, but does not cover all aspects</t>
  </si>
  <si>
    <t>New hire training is done in an ad-hoc fashion</t>
  </si>
  <si>
    <t>Employee satisfaction is not measured</t>
  </si>
  <si>
    <t>Employee satisfaction is measured in an ad-hoc fashion</t>
  </si>
  <si>
    <t>Employee satisfaction measured periodically and used for improvement</t>
  </si>
  <si>
    <t>Employee satisfaction is measured, not used for improvement</t>
  </si>
  <si>
    <t>1-on-1 meetings are not held within the SOC</t>
  </si>
  <si>
    <t>1-on-1 meetings are regularly held and used for coaching and growth</t>
  </si>
  <si>
    <t>1-on-1 meetings are held on ad-hoc basis</t>
  </si>
  <si>
    <t xml:space="preserve">Informal 1-on-1 meetings are held periodically </t>
  </si>
  <si>
    <t>Formal 1-on-1 meetings are regularly held, results are not structured</t>
  </si>
  <si>
    <t>No team building exercises are performed</t>
  </si>
  <si>
    <t>Exercises are regularly done and focused on improving team dynamics</t>
  </si>
  <si>
    <t>Exercises are performed in an ad-hoc fashion</t>
  </si>
  <si>
    <t>Exercises are regularly done, but not focused on improvement</t>
  </si>
  <si>
    <t>Satisfaction is usually measured, but not embedded in processes</t>
  </si>
  <si>
    <t>Exercises are usually performed, but not embedded in processes</t>
  </si>
  <si>
    <t>Knowledge management is done in an ad-hoc fashion</t>
  </si>
  <si>
    <t>A knowledge management process is not in place</t>
  </si>
  <si>
    <t>A formal process is in place, covering all knowledge aspects</t>
  </si>
  <si>
    <t>Formal governance process is in place that covers most SOC aspects</t>
  </si>
  <si>
    <t>A basic process is in place, that covers some knowledge aspects</t>
  </si>
  <si>
    <t>Skill assessment is not conducted</t>
  </si>
  <si>
    <t>Skill assessment is conducted in an ad-hoc fashion</t>
  </si>
  <si>
    <t>All soft skills are formally evaluated</t>
  </si>
  <si>
    <t>Most soft skills are formally evaluated</t>
  </si>
  <si>
    <t>Skill assessment is regularly and formally conducted</t>
  </si>
  <si>
    <t>Skill assessment is regularly and informally conducted</t>
  </si>
  <si>
    <t>Only basic soft skill are being evaluated</t>
  </si>
  <si>
    <t>All vital soft skills are being evaluated</t>
  </si>
  <si>
    <t>All vital hard skills are being evaluated</t>
  </si>
  <si>
    <t>Most hard skills are formally evaluated</t>
  </si>
  <si>
    <t>All hard skills are formally evaluated</t>
  </si>
  <si>
    <t>Skills are usually assessed, but not embedded in processes</t>
  </si>
  <si>
    <t>Results are not used for improvement</t>
  </si>
  <si>
    <t>Results are used for improvement in an ad-hoc fashion</t>
  </si>
  <si>
    <t>Results are used to improve personal and team results</t>
  </si>
  <si>
    <t>Results are used to improve personal results</t>
  </si>
  <si>
    <t>Results are used to improve team results</t>
  </si>
  <si>
    <t>A knowledge matrix is not in place</t>
  </si>
  <si>
    <t>A full knowledge matrix covering is in place, but not regularly updated</t>
  </si>
  <si>
    <t>A full knowledge matrix is in place and regularly updated</t>
  </si>
  <si>
    <t>A knowledge matrix covering only vital skills is in place</t>
  </si>
  <si>
    <t>A knowledge matric covering only basic skills is in place</t>
  </si>
  <si>
    <t>Does the knowledge matrix cover all relevant knowledge areas?</t>
  </si>
  <si>
    <t>The matrix covers all employees and is regularly updated</t>
  </si>
  <si>
    <t>The matrix covers all employees, but is not regularly updated</t>
  </si>
  <si>
    <t>The matrix only covers some employees</t>
  </si>
  <si>
    <t>The matrix only covers all vital employees</t>
  </si>
  <si>
    <t>Tooling is not in place</t>
  </si>
  <si>
    <t>Tooling is in place, but used in an ad-hoc fashion</t>
  </si>
  <si>
    <t>Tooling is in place, and used regularly</t>
  </si>
  <si>
    <t>Tooling is in place and use of the tool is embedded in processes</t>
  </si>
  <si>
    <t>The skill assessment process is updated in an ad-hoc fashion</t>
  </si>
  <si>
    <t>Is the skill assessment process regularly updated with new skills?</t>
  </si>
  <si>
    <t>The process is informally and regularly reviewed and updated</t>
  </si>
  <si>
    <t>The process is formally and regularly reviewed and updated</t>
  </si>
  <si>
    <t>The knowledge matrix is not used to determine training needs</t>
  </si>
  <si>
    <t>The matrix is used in an ad-hoc fashion</t>
  </si>
  <si>
    <t>Training is based on the knowledge matrix but not regularly updated</t>
  </si>
  <si>
    <t>Training is based on the knowledge matrix and regularly updated</t>
  </si>
  <si>
    <t>The assessment process is never updated</t>
  </si>
  <si>
    <t>The knowledge matrix is never updated</t>
  </si>
  <si>
    <t>The knowledge matrix is updated in an ad-hoc fashion</t>
  </si>
  <si>
    <t>The assessment process is updated, but not embedded in processes</t>
  </si>
  <si>
    <t>The matrix is updated, but not embedded in processes</t>
  </si>
  <si>
    <t>The matrix is informally and regularly reviewed and updated</t>
  </si>
  <si>
    <t>The matrix is formally and regularly reviewed and updated</t>
  </si>
  <si>
    <t>A knowledge matrix is incomplete</t>
  </si>
  <si>
    <t>A training program is not in place</t>
  </si>
  <si>
    <t>Hard skills are not being evaluated</t>
  </si>
  <si>
    <t>Soft skills are not being evaluated</t>
  </si>
  <si>
    <t>A certification program is not in place</t>
  </si>
  <si>
    <t>A certification program covering some roles is in place and operational</t>
  </si>
  <si>
    <t>A certification program some roles is in place, but not operational</t>
  </si>
  <si>
    <t>A basic hierarchy exists, but is not fully operational</t>
  </si>
  <si>
    <t>A basic hierarchy is in place and fully operational</t>
  </si>
  <si>
    <t>A plan covering some roles is in place, but not operational</t>
  </si>
  <si>
    <t>A process covering some roles is in place, but not operational</t>
  </si>
  <si>
    <t>A process covering some roles is in place and operational</t>
  </si>
  <si>
    <t>A training program some roles is in place, but not operational</t>
  </si>
  <si>
    <t>A training program covering some roles is in place and operational</t>
  </si>
  <si>
    <t>Is the training and certification program connected to evaluation and career progression?</t>
  </si>
  <si>
    <t>The programs are not connected</t>
  </si>
  <si>
    <t>No budget is allocated</t>
  </si>
  <si>
    <t>Sufficient budget is allocated for the team as a whole</t>
  </si>
  <si>
    <t>Employees have sufficient budget, not encouraged to attend training</t>
  </si>
  <si>
    <t>Employees have sufficient budget, encouraged to attend training</t>
  </si>
  <si>
    <t>Workshops are not held</t>
  </si>
  <si>
    <t>Workshops are held in an ad-hoc fashion</t>
  </si>
  <si>
    <t>Workshops are held regularly and aligned with knowledge &amp; training</t>
  </si>
  <si>
    <t>Workshops are held regularly, not aligned with knowledge &amp; training</t>
  </si>
  <si>
    <t>Workshops are held periodically</t>
  </si>
  <si>
    <t>Programs are not reviewed</t>
  </si>
  <si>
    <t>Programs are regularly and informally reviewed and updated</t>
  </si>
  <si>
    <t>Programs are regularly and formally reviewed and updated</t>
  </si>
  <si>
    <t>Is there a reserved amount of time for education and training?</t>
  </si>
  <si>
    <t>Sufficient time is allocated for the team as a whole</t>
  </si>
  <si>
    <t>Employees have sufficient time, but not encouraged to attend training</t>
  </si>
  <si>
    <t>No time is allocated</t>
  </si>
  <si>
    <t>Insufficient budget is allocated for the team as a whole</t>
  </si>
  <si>
    <t>Insufficient time is allocated for the team as a whole</t>
  </si>
  <si>
    <t>Employees have sufficient time, and encouraged to attend training</t>
  </si>
  <si>
    <t>The programs are connected in an ad-hoc fashion</t>
  </si>
  <si>
    <t>The programs are regularly used, but not embedded in processes</t>
  </si>
  <si>
    <t>The programs are mostly aligned, but not formally</t>
  </si>
  <si>
    <t>The programs are formally embedded in evaluation and progression</t>
  </si>
  <si>
    <t>Vendor management</t>
  </si>
  <si>
    <t>1.3.10</t>
  </si>
  <si>
    <t>M 1.3.10</t>
  </si>
  <si>
    <t>A SOC management process is not in place</t>
  </si>
  <si>
    <t>A basic process is in place, that covers some aspects</t>
  </si>
  <si>
    <t>An informal process is in place that covers most aspects</t>
  </si>
  <si>
    <t>A formal process is in place, covering all aspects</t>
  </si>
  <si>
    <t>SOC management is done in an ad-hoc fashion</t>
  </si>
  <si>
    <t>An informal process is in place that covers most knowledge aspects</t>
  </si>
  <si>
    <t>Are SOC management elements formally identified and documented?</t>
  </si>
  <si>
    <t>All stakeholders are aware of the process and its details</t>
  </si>
  <si>
    <t>No standard operating procedures are in place</t>
  </si>
  <si>
    <t>No checklists are in place</t>
  </si>
  <si>
    <t>Checklists are in place, but not used consistently</t>
  </si>
  <si>
    <t>Checklists are used consistently, but not formally signed off</t>
  </si>
  <si>
    <t>Checklists are used consistently and formally signed off</t>
  </si>
  <si>
    <t>A basic checklist is used in an ad-hoc fashion</t>
  </si>
  <si>
    <t>An operational handbook is not in place</t>
  </si>
  <si>
    <t>Handbook is completed, approved and formally published</t>
  </si>
  <si>
    <t>Basic documentation of SOC tasks &amp; rules</t>
  </si>
  <si>
    <t>Single document, full description of SOC tasks &amp; rules</t>
  </si>
  <si>
    <t>Standard operating procedures are used to provide consistent output</t>
  </si>
  <si>
    <t>Workflows are not in place</t>
  </si>
  <si>
    <t>Basic documentation of workflows</t>
  </si>
  <si>
    <t>Single document, full description of workflows</t>
  </si>
  <si>
    <t>Workflows are completed, approved and formally published</t>
  </si>
  <si>
    <t>Most procedures are in place</t>
  </si>
  <si>
    <t>Formal exercises are performed regularly, reported and improved on</t>
  </si>
  <si>
    <t>Exercises are sometimes performed in a structured manner</t>
  </si>
  <si>
    <t>Informal structured exercises are performed regularly</t>
  </si>
  <si>
    <t>Process not integrated</t>
  </si>
  <si>
    <t>All configuration updates reflected in CMDB and security tooling</t>
  </si>
  <si>
    <t>All asset management updates reflected in CMDB and security tooling</t>
  </si>
  <si>
    <t>Problem management is executed in an ad-hoc fashion</t>
  </si>
  <si>
    <t>Change management is executed in an ad-hoc fashion</t>
  </si>
  <si>
    <t>Incident management is executed in an ad-hoc fashion</t>
  </si>
  <si>
    <t>Asset management is executed in an ad-hoc fashion</t>
  </si>
  <si>
    <t>Asset management is executed structurally, but not automated</t>
  </si>
  <si>
    <t>Asset management is mostly automated</t>
  </si>
  <si>
    <t>Configuration management is executed in an ad-hoc fashion</t>
  </si>
  <si>
    <t>Configuration management is mostly automated</t>
  </si>
  <si>
    <t>Baselines established and documented</t>
  </si>
  <si>
    <t>Change management process in place, not structurally executed</t>
  </si>
  <si>
    <t>Change management process in place, structurally executed</t>
  </si>
  <si>
    <t>SOC follows change management, all changes embedded in monitoring</t>
  </si>
  <si>
    <t>Problem management process in place, not structurally executed</t>
  </si>
  <si>
    <t>Problem management process in place, structurally executed</t>
  </si>
  <si>
    <t>Problem management is executed and reviewed for all problems</t>
  </si>
  <si>
    <t>Incident management process in place, not structurally executed</t>
  </si>
  <si>
    <t>Incident management process in place, structurally executed</t>
  </si>
  <si>
    <t>Incident management is executed and reviewed for all incidents</t>
  </si>
  <si>
    <t>Do you have a dedicated physical SOC location?</t>
  </si>
  <si>
    <t>No dedicated physical location</t>
  </si>
  <si>
    <t>Physical access controls not in place</t>
  </si>
  <si>
    <t>No dedicated workstations in place</t>
  </si>
  <si>
    <t>Access secured through badges, authorizations restricted and monitored</t>
  </si>
  <si>
    <t>No video wall in place</t>
  </si>
  <si>
    <t>Single screen in place showing basic security information</t>
  </si>
  <si>
    <t>Call-center capability not in place</t>
  </si>
  <si>
    <t>Multiple screens in place showing basic static security information</t>
  </si>
  <si>
    <t>Dedicated insecure location established</t>
  </si>
  <si>
    <t>SOC established on single floor</t>
  </si>
  <si>
    <t>Do you have a Document Management System in place?</t>
  </si>
  <si>
    <t>Do you have a knowledge &amp; collaboration platform in place?</t>
  </si>
  <si>
    <t>Shift schedules not in place</t>
  </si>
  <si>
    <t>No shift log in place</t>
  </si>
  <si>
    <t>Shift log in place, fully accurate and up to date</t>
  </si>
  <si>
    <t>Shift log in place, used structurally but not checked for accuracy</t>
  </si>
  <si>
    <t>No shift turnover procedures in place</t>
  </si>
  <si>
    <t>Basic shift turnover procedure created</t>
  </si>
  <si>
    <t>Single document, full description of shift turnover handling</t>
  </si>
  <si>
    <t>This can also be a call in case physical attendance is not possible for all attendees</t>
  </si>
  <si>
    <t xml:space="preserve">Shift schedules are used to ensure full shift coverage </t>
  </si>
  <si>
    <t>No daily stand-up procedure in place</t>
  </si>
  <si>
    <t>No DMS in place</t>
  </si>
  <si>
    <t>No knowledge &amp; collaboration platform in place</t>
  </si>
  <si>
    <t>P 3.9</t>
  </si>
  <si>
    <t>Are all SOC employees subjected to screening?</t>
  </si>
  <si>
    <t>No stand-by arrangements exist</t>
  </si>
  <si>
    <t>Best-effort stand-by arrangement in place</t>
  </si>
  <si>
    <t>DMS in place, fully supporting SOC documentation requirements</t>
  </si>
  <si>
    <t>M 2.4.5</t>
  </si>
  <si>
    <t>Stand-by arrangements in place, supported by tooling and tested</t>
  </si>
  <si>
    <t>Stand-by arrangements in place, supported by tooling, but not tested</t>
  </si>
  <si>
    <t>Stand-by arrangement in place, not supported by tooling and not tested</t>
  </si>
  <si>
    <t>DMS in place, documentation updates not enforced</t>
  </si>
  <si>
    <t>DMS in place, documentation updates and versions enforced</t>
  </si>
  <si>
    <t>Stand-up carried out in an ad-hoc fashion and not regularly</t>
  </si>
  <si>
    <t>Stand-up carried out regularly, but not in structured fashion</t>
  </si>
  <si>
    <t>Central shift log in place, but not used structurally</t>
  </si>
  <si>
    <t>Physical access controls in place, not dedicated for SOC</t>
  </si>
  <si>
    <t>Dedicated access control in place using badges, access not reviewed</t>
  </si>
  <si>
    <t>Dedicated access control in place using badges, access restricted</t>
  </si>
  <si>
    <t>Some basic communication means in place</t>
  </si>
  <si>
    <t>e.g. key cards (badges) for access with access logging</t>
  </si>
  <si>
    <t>e.g. integration with the threat / risk management process to revise use cases when the threat landscape changes</t>
  </si>
  <si>
    <t>No reports are provided</t>
  </si>
  <si>
    <t>Reports are provided in an ad-hoc fashion</t>
  </si>
  <si>
    <t>Reports not tailored</t>
  </si>
  <si>
    <t>Reports fully tailored to recipients using automated templates</t>
  </si>
  <si>
    <t>No established reporting lines</t>
  </si>
  <si>
    <t>Reports have limited dissemination</t>
  </si>
  <si>
    <t>Reports have a standard distribution list</t>
  </si>
  <si>
    <t>Reports dissemination through standard and approved reporting lines</t>
  </si>
  <si>
    <t>Communication means in place, not separate from regular comms</t>
  </si>
  <si>
    <t>Basic schedule in place, applied structurally</t>
  </si>
  <si>
    <t>Basic schedule in place, not applied structurally</t>
  </si>
  <si>
    <t>Shift schedules in place, guaranteeing full shift coverage for all roles</t>
  </si>
  <si>
    <t>Shift schedules in place, coverage mostly guaranteed for SOC roles</t>
  </si>
  <si>
    <t>Knowledge &amp; collaboration performed in an ad-hoc fashion</t>
  </si>
  <si>
    <t>Platform in place, not dedicated, not restricted to SOC</t>
  </si>
  <si>
    <t>Platform, in place, not dedicated, restricted to SOC</t>
  </si>
  <si>
    <t>Reports dissemination through standard reporting lines, not approved</t>
  </si>
  <si>
    <t>Only basic customizations for customers applied</t>
  </si>
  <si>
    <t>Customizations applied structurally to customer reports</t>
  </si>
  <si>
    <t>Reports not approved or reviewed</t>
  </si>
  <si>
    <t>Informal report review conducted</t>
  </si>
  <si>
    <t>Reports regularly reviewed and formally signed off by recipients</t>
  </si>
  <si>
    <t>Reports regularly reviewed, not formally signed off by recipients</t>
  </si>
  <si>
    <t>Structural report review conducted</t>
  </si>
  <si>
    <t>Report templates not updated</t>
  </si>
  <si>
    <t>Reports templates regularly updated and formally approved</t>
  </si>
  <si>
    <t>Report templates updated in an ad-hoc fashion</t>
  </si>
  <si>
    <t>Report templates regularly revised and updated</t>
  </si>
  <si>
    <t>No agreements exist</t>
  </si>
  <si>
    <t>Formal agreements exists, metrics applied to reporting</t>
  </si>
  <si>
    <t>Formal agreements exists, not measured</t>
  </si>
  <si>
    <t>Informal agreements made, not applied structurally</t>
  </si>
  <si>
    <t>Informal agreements made, applied structurally</t>
  </si>
  <si>
    <t>Report templates revised and updated using customer feedback</t>
  </si>
  <si>
    <t>3.7.6</t>
  </si>
  <si>
    <t>3.7.7</t>
  </si>
  <si>
    <t>3.8.4</t>
  </si>
  <si>
    <t>3.8.5</t>
  </si>
  <si>
    <t>Report type not provided</t>
  </si>
  <si>
    <t>Report type provided regularly and contents formally approved</t>
  </si>
  <si>
    <t>Report type provided in an ad-hoc fashion</t>
  </si>
  <si>
    <t>Report type provided regularly</t>
  </si>
  <si>
    <t>Report type provided regularly, contents discussed but not approved</t>
  </si>
  <si>
    <t>Are quantitative metrics used in reports?</t>
  </si>
  <si>
    <t>Are qualitative metrics used in reports?</t>
  </si>
  <si>
    <t>Are incident &amp; case metrics used in reports?</t>
  </si>
  <si>
    <t>Are timing metrics used in reports?</t>
  </si>
  <si>
    <t>Are metrics regarding SLAs used in reports?</t>
  </si>
  <si>
    <t>Metric type not used</t>
  </si>
  <si>
    <t>Metric type consistently applied to most SOC services</t>
  </si>
  <si>
    <t>Metric type fully and consistently applied to all SOC services</t>
  </si>
  <si>
    <t>Metric type used in an ad-hoc fashion</t>
  </si>
  <si>
    <t>Metric type applied to some SOC services</t>
  </si>
  <si>
    <t>Advisories not provided</t>
  </si>
  <si>
    <t>Advisories provided in an ad-hoc fashion</t>
  </si>
  <si>
    <t>Advisories provided regularly</t>
  </si>
  <si>
    <t>Advisories provided regularly, format discussed but not approved</t>
  </si>
  <si>
    <t>Advisories provided regularly and format formally approved</t>
  </si>
  <si>
    <t>Unstructured risk &amp; impact assessments performed</t>
  </si>
  <si>
    <t>Risk &amp; impact assessment not performed</t>
  </si>
  <si>
    <t>Risk &amp; impact assessments performed in an ad-hoc fashion</t>
  </si>
  <si>
    <t>Formal risk &amp; impact assessment performed for all advisories</t>
  </si>
  <si>
    <t>Follow-up performed for all advisories, aligned with ITSM processes</t>
  </si>
  <si>
    <t>Follow-up of advisories not performed</t>
  </si>
  <si>
    <t>Do you perform follow-up of these advisories?</t>
  </si>
  <si>
    <t>Follow-up of advisories performed in an ad-hoc fashion</t>
  </si>
  <si>
    <t>Follow-up performed for critical advisories</t>
  </si>
  <si>
    <t>Follow-up performed for most advisories, aligned with ITSM processes</t>
  </si>
  <si>
    <t>KPI reports are used to measure service performance</t>
  </si>
  <si>
    <t>Do you have real-time reporting dashboards available to SOC customers?</t>
  </si>
  <si>
    <t>3.7.8</t>
  </si>
  <si>
    <t>M 3.7.8</t>
  </si>
  <si>
    <t>Real-time reporting dashboards provide immediate insight into the current threat level</t>
  </si>
  <si>
    <t>Dashboards not provided</t>
  </si>
  <si>
    <t>Real-time dashboard provided, contents discussed but not approved</t>
  </si>
  <si>
    <t>Real-time dashboards provided and contents formally approved</t>
  </si>
  <si>
    <t>Dashboards provided, updated ad-hoc</t>
  </si>
  <si>
    <t>Dashboards provided, updated periodically</t>
  </si>
  <si>
    <t>A use case management process is not in place</t>
  </si>
  <si>
    <t>Use case management is done in an ad-hoc fashion</t>
  </si>
  <si>
    <t>Informal process in place covering all aspects of the use case lifecycle</t>
  </si>
  <si>
    <t>Use cases not approved</t>
  </si>
  <si>
    <t>Use cases not approved, but some are known to stakeholders</t>
  </si>
  <si>
    <t>Use cases not approved, all critical use cases known to stakeholders</t>
  </si>
  <si>
    <t>All use cases formally approved by relevant stakeholders</t>
  </si>
  <si>
    <t>All important use cases approved by relevant stakeholders</t>
  </si>
  <si>
    <t>Use case management process not aligned</t>
  </si>
  <si>
    <t>Alignment done in an ad-hoc fashion</t>
  </si>
  <si>
    <t>Use case management process fully aligned with relevant processes</t>
  </si>
  <si>
    <t>Alignment done structurally and regularly with relevant processes</t>
  </si>
  <si>
    <t>Alignment done regularly, but not in a structured fashion</t>
  </si>
  <si>
    <t>Use cases not created using a top-down approach</t>
  </si>
  <si>
    <t>Use cases created in a structured but undocumented fashion</t>
  </si>
  <si>
    <t>Use cases mostly created in a structured and documented fashion</t>
  </si>
  <si>
    <t>No traceability exists</t>
  </si>
  <si>
    <t>Use cases created top-down, based on risk and business context</t>
  </si>
  <si>
    <t>Use cases created in a structured top-down way, SOC context only</t>
  </si>
  <si>
    <t>Traceability is possible for all use cases, but requires manual effort</t>
  </si>
  <si>
    <t>Top-down traceability is important to determine completeness of implementation and demonstrable risk reduction</t>
  </si>
  <si>
    <t>Metrics can be applied to use cases to determine growth and maturity by measuring effectiveness and implementation</t>
  </si>
  <si>
    <t>No metrics applied to use cases</t>
  </si>
  <si>
    <t>Some ad-hoc measurements regarding use cases take place</t>
  </si>
  <si>
    <t>Basic quantitative metrics in place for critical use cases</t>
  </si>
  <si>
    <t>Metrics applied to all use cases, used to guide risk-based use case growth</t>
  </si>
  <si>
    <t>Metrics applied to all use cases, no risk-based feedback loop</t>
  </si>
  <si>
    <t>No scoring or prioritization applied</t>
  </si>
  <si>
    <t>Scoring and prioritization applied structurally to critical use cases</t>
  </si>
  <si>
    <t>Scoring and prioritization applied structurally to all use cases</t>
  </si>
  <si>
    <t>Scoring and prioritization applied in an ad-hoc manner</t>
  </si>
  <si>
    <t>Use cases are not reviewed</t>
  </si>
  <si>
    <t>Use cases are reviewed ad-hoc, not using a structured approach</t>
  </si>
  <si>
    <t>Programs are reviewed ad-hoc, not using a structured approach</t>
  </si>
  <si>
    <t>All critical use cases are reviewed using a structured approach</t>
  </si>
  <si>
    <t>All use cases are regularly and informally reviewed and updated</t>
  </si>
  <si>
    <t>All use cases are regularly and formally reviewed and updated</t>
  </si>
  <si>
    <t>Programs are reviewed ad-hoc, using a structured approach</t>
  </si>
  <si>
    <t>Possible SOC management elements can be found in under 1.3</t>
  </si>
  <si>
    <t>A SOC management process is used to manage all aspects SOC service delivery and quality</t>
  </si>
  <si>
    <t>A description of all SOC responsibilities, accountabilities and cases in which the SOC is informed or consulted</t>
  </si>
  <si>
    <t>Relationship management with relevant vendors for SOC technologies</t>
  </si>
  <si>
    <t>A methodology for continuously improving on SOC service delivery and internal processes supporting service delivery</t>
  </si>
  <si>
    <t>Any documentation on SOC processes or services. May contains diagrams explaining relationships between processes</t>
  </si>
  <si>
    <t>Regular review of the SOC management process ensures optimal performance</t>
  </si>
  <si>
    <t>Alignment with stakeholders will ensure the SOC delivers services that meet customer expectations</t>
  </si>
  <si>
    <t>A video wall can be used to display the real-time security status and can be used for decision making as well as PR</t>
  </si>
  <si>
    <t>Regular reports help to keep customers informed of SOC activities</t>
  </si>
  <si>
    <t>formal sign-off can be part of a larger service delivery sign-off</t>
  </si>
  <si>
    <t>i.e. reports regarding technical issues or technical solutions to security issues</t>
  </si>
  <si>
    <t>i.e. reports aimed at senior executives to inform them of SOC services</t>
  </si>
  <si>
    <t>Is there a use case management process or framework in place?</t>
  </si>
  <si>
    <t>Documentation of business drivers is important for demonstrable business alignment</t>
  </si>
  <si>
    <t xml:space="preserve">A governance process is required to determine the way the SOC should be managed </t>
  </si>
  <si>
    <t>Possible governance elements can be found in under 4.3</t>
  </si>
  <si>
    <t>Project management for individual projects within the SOC / program management for larger transitions</t>
  </si>
  <si>
    <t>Improvement of the SOC and of SOC management</t>
  </si>
  <si>
    <t>Formal documentation should be signed off and stored in a quality management system</t>
  </si>
  <si>
    <t>Alignment will help the SOC obtain required mandate, budget and management support</t>
  </si>
  <si>
    <t>A privacy policy should state that monitoring of employees is possible within acceptable limits</t>
  </si>
  <si>
    <t>Cooperation will ensure that the SOC is enabled to perform activities, rather than blocked</t>
  </si>
  <si>
    <t>Privacy related issues require careful examination, especially those potentially leading to court cases</t>
  </si>
  <si>
    <t>Can be used to determine the impact of monitoring on privacy, and can help uncover potential violations</t>
  </si>
  <si>
    <t>Local laws and regulations as well as company policy may apply and should all be considered</t>
  </si>
  <si>
    <t>Legal department, may be a stakeholder for privacy, or may request forensic investigation to the SOC</t>
  </si>
  <si>
    <t>The audit department can be supported by logging provided by the SOC</t>
  </si>
  <si>
    <t>The engineering departments deal with Intellectual Property that may require additional access monitoring</t>
  </si>
  <si>
    <t>IT departments can be supported by monitoring for anomalies in their infrastructure and systems</t>
  </si>
  <si>
    <t>External customers mostly apply to managed service providers</t>
  </si>
  <si>
    <t>Business should be the most important customer, as all SOC activities ultimately support business processes</t>
  </si>
  <si>
    <t>A SOC mission should be established to provide insight into the reason for existence of the SOC</t>
  </si>
  <si>
    <t>A vision should be created to determine long-term goals for the SOC</t>
  </si>
  <si>
    <t>A strategy should be in place to show how to meet goals and targets set by mission and vision</t>
  </si>
  <si>
    <t>Responsibilities of the SOC</t>
  </si>
  <si>
    <t>Mandate</t>
  </si>
  <si>
    <t>Mandate for the SOC should be established so that the SOC can take action in crisis situations</t>
  </si>
  <si>
    <t>Accountability for the SOC for actions taken</t>
  </si>
  <si>
    <t>Operational hours of the SOC</t>
  </si>
  <si>
    <t>All relevant stakeholders for the SOC</t>
  </si>
  <si>
    <t>Service scope is documented to provide insight into SOC service delivery</t>
  </si>
  <si>
    <t>The output provided by the SOC, for example: reports, incidents, investigations, advisories, etc.</t>
  </si>
  <si>
    <t>Do you use external employees / contractors in your SOC?</t>
  </si>
  <si>
    <t>Data Scientist</t>
  </si>
  <si>
    <t>Primarily responsible for managing SOC services</t>
  </si>
  <si>
    <t>Primarily responsible for big data security analytics</t>
  </si>
  <si>
    <t>Primarily responsible for analysis of threat intelligence</t>
  </si>
  <si>
    <t>Primarily responsible for technical vision for security systems used within the SOC</t>
  </si>
  <si>
    <t>Primarily responsible for in-depth analysis and security projects</t>
  </si>
  <si>
    <t>Primarily responsible for technical / functional maintenance of security systems</t>
  </si>
  <si>
    <t>Primarily responsible for triage and analysis of security alerts</t>
  </si>
  <si>
    <t>Primarily responsible for leading a team of other, for example, analysts and engineers</t>
  </si>
  <si>
    <t>Primarily responsible for ensuring correct and timely management and escalation of security incidents</t>
  </si>
  <si>
    <t>Primarily responsible for executing security incident management workflows</t>
  </si>
  <si>
    <t>Primarily responsible for testing applications and systems for security weaknesses</t>
  </si>
  <si>
    <t>Advisories are used to inform customers of security threats and vulnerabilities</t>
  </si>
  <si>
    <t>External employees can be hired experts to fill in vacant positions or perform project activities</t>
  </si>
  <si>
    <t>Possible documentation elements can be found in under 2.7</t>
  </si>
  <si>
    <t>A formal description of the role</t>
  </si>
  <si>
    <t>A description of tasks that are part of the role</t>
  </si>
  <si>
    <t>The responsibilities of the role</t>
  </si>
  <si>
    <t>e.g. technical security certifications or security management certifications</t>
  </si>
  <si>
    <t>e.g. experience with specific technologies or products</t>
  </si>
  <si>
    <t>Employee satisfaction should be taken seriously as lack of satisfaction may lead to key personnel leaving</t>
  </si>
  <si>
    <t>Teambuilding exercises are used to promote collaboration between individuals in the team and to raise team spirit</t>
  </si>
  <si>
    <t>e.g. ability to effectively use analysis tools</t>
  </si>
  <si>
    <t>e.g. communication skills</t>
  </si>
  <si>
    <t>Formal knowledge management helps to optimize knowledge creation and distribution</t>
  </si>
  <si>
    <t>New skills may become relevant when new technologies are introduced</t>
  </si>
  <si>
    <t>Include both internal and external employees</t>
  </si>
  <si>
    <t>Such tooling can help to avoid investigation similar issues multiple times by integrating into the security monitoring process</t>
  </si>
  <si>
    <t>Training on the job can be done internally by senior employees or using external consultants</t>
  </si>
  <si>
    <t>Product-specific training may be required for new technologies or complex solutions</t>
  </si>
  <si>
    <t>Formal education may be university or university college degrees</t>
  </si>
  <si>
    <t xml:space="preserve">Soft-skill training </t>
  </si>
  <si>
    <t>To complement hard skills, soft skills should be trained as well</t>
  </si>
  <si>
    <t>For example: security analysis training for the security analyst role</t>
  </si>
  <si>
    <t>e.g. training on internal policies</t>
  </si>
  <si>
    <t>A training program is used to ensure a minimal level of knowledge for employees</t>
  </si>
  <si>
    <t>A certification program is used to provide a demonstrable minimum level of knowledge and skills</t>
  </si>
  <si>
    <t>Permanent education (PE) may be part of the certification itself</t>
  </si>
  <si>
    <t>Internal certifications may be in place to demonstrate knowledge of company processes and policies</t>
  </si>
  <si>
    <t>Training and certification must be a relevant reflection of SOC knowledge and skill requirements</t>
  </si>
  <si>
    <t>Workshops are an informal way of distributing knowledge</t>
  </si>
  <si>
    <t>Functional ownership not assigned</t>
  </si>
  <si>
    <t>Some elements of ownership identified, not described</t>
  </si>
  <si>
    <t>All elements of ownership described, not assigned</t>
  </si>
  <si>
    <t>Technical ownership fully described and assigned, not approved</t>
  </si>
  <si>
    <t>Technical ownership fully described, assigned and formally approved</t>
  </si>
  <si>
    <t>Functional ownership fully described, assigned and formally approved</t>
  </si>
  <si>
    <t>Functional ownership fully described and assigned, not approved</t>
  </si>
  <si>
    <t>Basic documentation of the SIEM system in place</t>
  </si>
  <si>
    <t>Single document, full technical description of SIEM system</t>
  </si>
  <si>
    <t>Personnel not formally trained</t>
  </si>
  <si>
    <t>Product training identified, no training currently in place</t>
  </si>
  <si>
    <t>All personnel formally trained</t>
  </si>
  <si>
    <t>Training part of training program, all key personnel trained</t>
  </si>
  <si>
    <t>Individual training, not part of the training program</t>
  </si>
  <si>
    <t>No personnel for SIEM support</t>
  </si>
  <si>
    <t>Support contract not in place</t>
  </si>
  <si>
    <t>Sufficient dedicated personnel available, not documented</t>
  </si>
  <si>
    <t>Support contract in place, covering all SOC requirements</t>
  </si>
  <si>
    <t>Support contract in place, covering basic SOC requirements</t>
  </si>
  <si>
    <t>Support contract in place, covering most SOC requirements</t>
  </si>
  <si>
    <t>Basic support contract in place, not covering SOC requirements</t>
  </si>
  <si>
    <t>Basic access control in place</t>
  </si>
  <si>
    <t>Data backup or replication not in place</t>
  </si>
  <si>
    <t>Data backed up in ad-hoc fashion</t>
  </si>
  <si>
    <t>Daily backup routine in place</t>
  </si>
  <si>
    <t>Real-time replication of data implemented</t>
  </si>
  <si>
    <t>Configuration backup or replication not in place</t>
  </si>
  <si>
    <t>Configuration backed up in ad-hoc fashion</t>
  </si>
  <si>
    <t>Configuration backed up manually after each change</t>
  </si>
  <si>
    <t>Real-time replication of configuration implemented</t>
  </si>
  <si>
    <t>Weekly backup routine in place</t>
  </si>
  <si>
    <t>Full DR plan in place, not approved by business continuity stakeholders</t>
  </si>
  <si>
    <t>Basic DR plan in place</t>
  </si>
  <si>
    <t>DR requirements identified, plan not yet in place</t>
  </si>
  <si>
    <t>Fully automated HA in place, aligned with business continuity plans</t>
  </si>
  <si>
    <t>HA not in place</t>
  </si>
  <si>
    <t>DR plan not in place</t>
  </si>
  <si>
    <t>HA requirements identified, not implemented</t>
  </si>
  <si>
    <t>Manual actions required for achieving redundancy</t>
  </si>
  <si>
    <t>Review of access rights not performed</t>
  </si>
  <si>
    <t>Review of access rights performed in ad-hoc fashion</t>
  </si>
  <si>
    <t>Access rights reviewed periodically and after each change in employees</t>
  </si>
  <si>
    <t>Access rights reviewed periodically and structurally</t>
  </si>
  <si>
    <t>Access right review documented, but not executed structurally</t>
  </si>
  <si>
    <t>Granular access rights implements, monitored and subjected to audit</t>
  </si>
  <si>
    <t>Granular access rights implemented, not monitored</t>
  </si>
  <si>
    <t>Granular access rights implemented and monitored, not audited</t>
  </si>
  <si>
    <t>No personnel for IDPS support</t>
  </si>
  <si>
    <t>Basic documentation of the IDPS system in place</t>
  </si>
  <si>
    <t>Single document, full technical description of IDPS system</t>
  </si>
  <si>
    <t>Single document, full functional description of IDPS system</t>
  </si>
  <si>
    <t>Single document, full functional description of SIEM system</t>
  </si>
  <si>
    <t>Personnel not formally certified</t>
  </si>
  <si>
    <t>Product certification identified, no certification currently in place</t>
  </si>
  <si>
    <t>Individual certification, not part of the certification program</t>
  </si>
  <si>
    <t>Certification part of certification program, all key personnel certified</t>
  </si>
  <si>
    <t>All personnel formally certified</t>
  </si>
  <si>
    <t>Basic documentation of the analytics system in place</t>
  </si>
  <si>
    <t>Single document, full technical description of analytics system</t>
  </si>
  <si>
    <t>Single document, full functional description of analytics system</t>
  </si>
  <si>
    <t>No personnel for analytics support</t>
  </si>
  <si>
    <t>T 2.4.3</t>
  </si>
  <si>
    <t>T 2.4.4</t>
  </si>
  <si>
    <t>T 3.4.4</t>
  </si>
  <si>
    <t>T 3.4.3</t>
  </si>
  <si>
    <t>C</t>
  </si>
  <si>
    <t>Technical ownership not assigned</t>
  </si>
  <si>
    <t>Full DR plan in place, approved by business continuity stakeholders</t>
  </si>
  <si>
    <t>T4 - Security Automation &amp; Orchestration</t>
  </si>
  <si>
    <t>T 4 - Scope</t>
  </si>
  <si>
    <t>T 4.1</t>
  </si>
  <si>
    <t>T 4.1.1</t>
  </si>
  <si>
    <t>T 4.1.2</t>
  </si>
  <si>
    <t>T 4.2</t>
  </si>
  <si>
    <t>T 4.2.1</t>
  </si>
  <si>
    <t>T 4.2.2</t>
  </si>
  <si>
    <t>T 4.3</t>
  </si>
  <si>
    <t>T 4.3.1</t>
  </si>
  <si>
    <t>T 4.3.2</t>
  </si>
  <si>
    <t>T 4.3.3</t>
  </si>
  <si>
    <t>T 4.3.4</t>
  </si>
  <si>
    <t>T 4.4.1</t>
  </si>
  <si>
    <t>T 4.4.2</t>
  </si>
  <si>
    <t>T 4.4.3</t>
  </si>
  <si>
    <t>T 4.4.4</t>
  </si>
  <si>
    <t>T 4.5</t>
  </si>
  <si>
    <t>T 4.5.1</t>
  </si>
  <si>
    <t>T 4.5.2</t>
  </si>
  <si>
    <t>T 4.6</t>
  </si>
  <si>
    <t>B 2.7</t>
  </si>
  <si>
    <t>T 4.6.1</t>
  </si>
  <si>
    <t>T 4.6.2</t>
  </si>
  <si>
    <t>Access to the security automation system not restricted</t>
  </si>
  <si>
    <t>Access to the system not restricted</t>
  </si>
  <si>
    <t>No personnel for security automation &amp; orchestration support</t>
  </si>
  <si>
    <t>Personnel for support available, not dedicated or sufficient</t>
  </si>
  <si>
    <t>Service not measured for quality</t>
  </si>
  <si>
    <t>Formal and approved metrics in place, feedback used for improvement</t>
  </si>
  <si>
    <t>Service not measured</t>
  </si>
  <si>
    <t>SLA compliance reported periodically, not discussed with customers</t>
  </si>
  <si>
    <t>Sufficient dedicated personnel available, trained and fully capable</t>
  </si>
  <si>
    <t>No procedures in place</t>
  </si>
  <si>
    <t>Best practices applied to service architecture and service delivery</t>
  </si>
  <si>
    <t>Service performance not measured</t>
  </si>
  <si>
    <t>Improvement not done</t>
  </si>
  <si>
    <t>Continuous measurement to determine progress &amp; adjust process</t>
  </si>
  <si>
    <t>Goals set for service performance, measured ad-hoc</t>
  </si>
  <si>
    <t>Goals set for service performance, measured structurally but informally</t>
  </si>
  <si>
    <t>Goals set for service performance, measured structurally and formally</t>
  </si>
  <si>
    <t>Metrics defined, applied in an ad-hoc fashion</t>
  </si>
  <si>
    <t>Metrics defined, applied in a structured but informal fashion</t>
  </si>
  <si>
    <t>SLA defined, measured in an ad-hoc fashion</t>
  </si>
  <si>
    <t>Do you actively measure and manage customer satisfaction?</t>
  </si>
  <si>
    <t>Contract signed, but not regularly reviewed</t>
  </si>
  <si>
    <t>No contract in place, ad-hoc agreements made</t>
  </si>
  <si>
    <t>Basic contract in place, not formally signed of</t>
  </si>
  <si>
    <t>Is sufficient personnel allocated to the process to ensure required service delivery?</t>
  </si>
  <si>
    <t>No personnel allocated</t>
  </si>
  <si>
    <t>Personnel allocated, but not sufficient for required service delivery</t>
  </si>
  <si>
    <t>Personnel allocated, not dedicated for this service</t>
  </si>
  <si>
    <t>Sufficient dedicated personnel available, not fully trained and capable</t>
  </si>
  <si>
    <t>Is the service aligned with other relevant processes?</t>
  </si>
  <si>
    <t>Process not aligned</t>
  </si>
  <si>
    <t>No such process in place</t>
  </si>
  <si>
    <t>Continuity requirements identified, process not yet in place</t>
  </si>
  <si>
    <t>SLA defined, measured periodically but not reported</t>
  </si>
  <si>
    <t>Basic service continuity process in place</t>
  </si>
  <si>
    <t>Full process in place, not approved by relevant stakeholders</t>
  </si>
  <si>
    <t>Full process in place, formally approved by relevant stakeholders</t>
  </si>
  <si>
    <t>Procedures in place, operational and used structurally</t>
  </si>
  <si>
    <t>Basic procedures in place, used in an ad-hoc fashion</t>
  </si>
  <si>
    <t>All procedures in place, operational but not used structurally</t>
  </si>
  <si>
    <t>Best practices identified, but not applied</t>
  </si>
  <si>
    <t>Best practices applied and adherence checked regularly</t>
  </si>
  <si>
    <t>Best practices applied, but not structurally</t>
  </si>
  <si>
    <t>Use cases not used</t>
  </si>
  <si>
    <t>The score in 2.1.2 overrules any maturity scoring in this section</t>
  </si>
  <si>
    <t>Use cases undocumented and used in an ad-hoc fashion</t>
  </si>
  <si>
    <t>Use cases documented and applied structurally</t>
  </si>
  <si>
    <t>Is the service continuously being improved based on improvement goals?</t>
  </si>
  <si>
    <t>Use cases embedded in the security monitoring processes</t>
  </si>
  <si>
    <t>Use cases fully embedded, tuning and Life Cycle Management applied</t>
  </si>
  <si>
    <t>Goals defined, but not pursued</t>
  </si>
  <si>
    <t>Goals formally defined and pursued structurally and periodically</t>
  </si>
  <si>
    <t>Continuous improvement based on targets and feedback loops</t>
  </si>
  <si>
    <t>Frequent updates sent to most customers</t>
  </si>
  <si>
    <t>Periodical updates sent to all customers</t>
  </si>
  <si>
    <t>Periodical updates sent and discussed with all customers</t>
  </si>
  <si>
    <t>Contract signed, approved by- and regularly reviewed with customers</t>
  </si>
  <si>
    <t>Contractual agreements not in place</t>
  </si>
  <si>
    <t>Best practices not applied</t>
  </si>
  <si>
    <t>Standard not adopted</t>
  </si>
  <si>
    <t>Many elements adopted, not fully aligned</t>
  </si>
  <si>
    <t>Standard fully adopted, process set up and executed using standard</t>
  </si>
  <si>
    <t>Awareness of standards, used in ad-hoc fashion</t>
  </si>
  <si>
    <t>Standard used structurally as reference during incident response</t>
  </si>
  <si>
    <t>No mandate</t>
  </si>
  <si>
    <t>Full mandate, formally documented, approved and published</t>
  </si>
  <si>
    <t>Mandate requested in ad-hoc fashion during incident response</t>
  </si>
  <si>
    <t>Mandate informally given, not supported by all stakeholders</t>
  </si>
  <si>
    <t>Is the service supported by predefined workflows or scenarios?</t>
  </si>
  <si>
    <t>No workflows or scenarios in place</t>
  </si>
  <si>
    <t>Formal workflows created, approved and published for all incident types</t>
  </si>
  <si>
    <t>Single document, full description of service</t>
  </si>
  <si>
    <t>Basic documentation of service in place</t>
  </si>
  <si>
    <t>Basic workflows in place, not covering all incident types</t>
  </si>
  <si>
    <t>Security Analysis &amp; Forensics</t>
  </si>
  <si>
    <t>Have you formally described the security analysis &amp; forensics service?</t>
  </si>
  <si>
    <t>Volatile information collection</t>
  </si>
  <si>
    <t>Mobile device analysis</t>
  </si>
  <si>
    <t>Security analysis &amp; forensics handbook</t>
  </si>
  <si>
    <t>Remote evidence collection</t>
  </si>
  <si>
    <t>Report templates</t>
  </si>
  <si>
    <t>Evidence seizure procedure</t>
  </si>
  <si>
    <t>Evidence transport procedure</t>
  </si>
  <si>
    <t>Security analysis &amp; forensics workflows</t>
  </si>
  <si>
    <t>Event analysis toolkit</t>
  </si>
  <si>
    <t>Forensic analysis software toolkit</t>
  </si>
  <si>
    <t>Forensic hardware toolkit</t>
  </si>
  <si>
    <t>Chain of custody preservation procedure</t>
  </si>
  <si>
    <t>Capability to perform forensic analysis of mobile devices</t>
  </si>
  <si>
    <t>Capability to remotely collect evidence (files, disk images, memory dumps, etc. ) from target systems</t>
  </si>
  <si>
    <t>Hardware toolkits will likely at least consist of write-blockers for disk imaging</t>
  </si>
  <si>
    <t>Software tools used in forensic analysis</t>
  </si>
  <si>
    <t>Dedicated analysis workstations</t>
  </si>
  <si>
    <t>Dedicated workstations loaded with specialized tools should be used to make investigations more efficient</t>
  </si>
  <si>
    <t>A combination of internal and external tools that can be used for security event analysis purposes</t>
  </si>
  <si>
    <t>Report templates for standardization of investigation reporting</t>
  </si>
  <si>
    <t>Procedure for seizure of evidence in forensic analysis</t>
  </si>
  <si>
    <t>Procedure for trusted transport of evidence (e.g. laptops) that preserve the chain of custody</t>
  </si>
  <si>
    <t>Procedures to correctly process evidence, while preserving the chain of custody</t>
  </si>
  <si>
    <t>Remote incident response capability</t>
  </si>
  <si>
    <t>Intelligence collection from open / public sources</t>
  </si>
  <si>
    <t>Intelligence collection from intelligence provider</t>
  </si>
  <si>
    <t>Intelligence collection from business partners</t>
  </si>
  <si>
    <t>Intelligence collection from mailing lists</t>
  </si>
  <si>
    <t>Intelligence collection from internal sources</t>
  </si>
  <si>
    <t>Intelligence collection from closed communities</t>
  </si>
  <si>
    <t>The use of closed trusted communities in the security intelligence process</t>
  </si>
  <si>
    <t>7.2</t>
  </si>
  <si>
    <t>7.2.1</t>
  </si>
  <si>
    <t>7.2.2</t>
  </si>
  <si>
    <t>7.2.3</t>
  </si>
  <si>
    <t>7.2.4</t>
  </si>
  <si>
    <t>7.2.5</t>
  </si>
  <si>
    <t>7.2.6</t>
  </si>
  <si>
    <t>7.2.7</t>
  </si>
  <si>
    <t>7.2.8</t>
  </si>
  <si>
    <t>7.2.9</t>
  </si>
  <si>
    <t>7.2.10</t>
  </si>
  <si>
    <t>7.2.11</t>
  </si>
  <si>
    <t>7.3</t>
  </si>
  <si>
    <t>7.4</t>
  </si>
  <si>
    <t>7.5</t>
  </si>
  <si>
    <t>7.6</t>
  </si>
  <si>
    <t>7.7</t>
  </si>
  <si>
    <t>7.8</t>
  </si>
  <si>
    <t>7.9</t>
  </si>
  <si>
    <t>7.10</t>
  </si>
  <si>
    <t>7.11</t>
  </si>
  <si>
    <t>7.12</t>
  </si>
  <si>
    <t>7.13</t>
  </si>
  <si>
    <t>7.14</t>
  </si>
  <si>
    <t>7.15</t>
  </si>
  <si>
    <t>S5 - Hunting</t>
  </si>
  <si>
    <t>S6 - Vulnerability Management</t>
  </si>
  <si>
    <t>S7 - Log Management</t>
  </si>
  <si>
    <t>S 7 - Scope</t>
  </si>
  <si>
    <t>S 7.1</t>
  </si>
  <si>
    <t>S 7.2</t>
  </si>
  <si>
    <t>S 7.2.1</t>
  </si>
  <si>
    <t>S 7.2.2</t>
  </si>
  <si>
    <t>S 7.2.3</t>
  </si>
  <si>
    <t>S 7.2.4</t>
  </si>
  <si>
    <t>S 7.2.5</t>
  </si>
  <si>
    <t>S 7.2.6</t>
  </si>
  <si>
    <t>S 7.2.7</t>
  </si>
  <si>
    <t>S 7.2.8</t>
  </si>
  <si>
    <t>S 7.2.9</t>
  </si>
  <si>
    <t>S 7.2.10</t>
  </si>
  <si>
    <t>S 7.2.11</t>
  </si>
  <si>
    <t>S 7.3</t>
  </si>
  <si>
    <t>S 7.4</t>
  </si>
  <si>
    <t>S 7.5</t>
  </si>
  <si>
    <t>S 7.6</t>
  </si>
  <si>
    <t>S 7.7</t>
  </si>
  <si>
    <t>S 7.8</t>
  </si>
  <si>
    <t>S 7.9</t>
  </si>
  <si>
    <t>S 7.10</t>
  </si>
  <si>
    <t>S 7.11</t>
  </si>
  <si>
    <t>S 7.12</t>
  </si>
  <si>
    <t>S 7.13</t>
  </si>
  <si>
    <t>S 7.14</t>
  </si>
  <si>
    <t>S 7.15</t>
  </si>
  <si>
    <t>Collection of volatile information (such as memory; see RFC3227) requires swift response, as evidence may be lost quickly</t>
  </si>
  <si>
    <t>Introduction</t>
  </si>
  <si>
    <t>1. Employees</t>
  </si>
  <si>
    <t>2. Roles and Hierarchy</t>
  </si>
  <si>
    <t>3. People Management</t>
  </si>
  <si>
    <t>4. Knowledge Management</t>
  </si>
  <si>
    <t>5. Training and Education</t>
  </si>
  <si>
    <t>Domain</t>
  </si>
  <si>
    <t>Section</t>
  </si>
  <si>
    <t>General</t>
  </si>
  <si>
    <t>N/A</t>
  </si>
  <si>
    <t>Index</t>
  </si>
  <si>
    <t>1. Business Drivers</t>
  </si>
  <si>
    <t>2. Customers</t>
  </si>
  <si>
    <t>3. Charter</t>
  </si>
  <si>
    <t>Charter</t>
  </si>
  <si>
    <t>4. Governance</t>
  </si>
  <si>
    <t>5. Privacy</t>
  </si>
  <si>
    <t>Frequency should be matched to your own internal policy. At least yearly is recommended</t>
  </si>
  <si>
    <t>1. Business drivers</t>
  </si>
  <si>
    <t>Operations and Facilities</t>
  </si>
  <si>
    <t>1. Management</t>
  </si>
  <si>
    <t>2. Operations and Facilities</t>
  </si>
  <si>
    <t>4. Use Case Management</t>
  </si>
  <si>
    <t>Click on any section name to proceed directly to that part of the assessment</t>
  </si>
  <si>
    <t>1. SIEM Tooling</t>
  </si>
  <si>
    <t>2. IDPS Tooling</t>
  </si>
  <si>
    <t>3. Security Analytics Tooling</t>
  </si>
  <si>
    <t>1. Security Monitoring</t>
  </si>
  <si>
    <t>2. Security Incident Management</t>
  </si>
  <si>
    <t>3. Security Analysis and Forensics</t>
  </si>
  <si>
    <t>7. Log Management</t>
  </si>
  <si>
    <t>6. Vulnerability Management</t>
  </si>
  <si>
    <t>4. Threat Intelligence</t>
  </si>
  <si>
    <t>1. Profile</t>
  </si>
  <si>
    <t>2. Scope</t>
  </si>
  <si>
    <t>Target Capability (optional)</t>
  </si>
  <si>
    <t>Geographic operation</t>
  </si>
  <si>
    <t>1. Introduction</t>
  </si>
  <si>
    <t>2. Usage</t>
  </si>
  <si>
    <t>General information</t>
  </si>
  <si>
    <t>Site</t>
  </si>
  <si>
    <t>https://www.soc-cmm.com/</t>
  </si>
  <si>
    <t>Purpose and intended audience</t>
  </si>
  <si>
    <t>Navigation</t>
  </si>
  <si>
    <t>navigate to previous domain</t>
  </si>
  <si>
    <t>navigate to index</t>
  </si>
  <si>
    <t>navigate to next domain</t>
  </si>
  <si>
    <t>navigate to next section within the domain</t>
  </si>
  <si>
    <t>navigate to previous section within the domain</t>
  </si>
  <si>
    <t>Capability Levels</t>
  </si>
  <si>
    <t>The purpose of the SOC-CMM is to gain insight into the strengths and weaknesses of the SOC. This enables the SOC management to make informed decisions about which elements of the SOC require additional attention and/or budget. By regularly assessing the SOC for maturity and capability, progress can be monitored.
Besides the primary purpose of performing an assessment of the SOC, the assessment can also be used for extensive discussions about the SOC and can thus provide valuable insights.
This tool is intended for use by SOC and security managers, experts within the SOC and SOC consultants.</t>
  </si>
  <si>
    <t>SIEM tooling</t>
  </si>
  <si>
    <t>1.1.1</t>
  </si>
  <si>
    <t>Has functional ownership of the solution been formally assigned?</t>
  </si>
  <si>
    <t>1.1.2</t>
  </si>
  <si>
    <t>Documentation</t>
  </si>
  <si>
    <t>Personnel &amp; support</t>
  </si>
  <si>
    <t>Is there dedicated personnel for support?</t>
  </si>
  <si>
    <t>Is the personnel for support formally trained?</t>
  </si>
  <si>
    <t>Is the personnel for support certified?</t>
  </si>
  <si>
    <t>Is there a support contract for the solution?</t>
  </si>
  <si>
    <t>Availability &amp; Integrity</t>
  </si>
  <si>
    <t>1.4.1</t>
  </si>
  <si>
    <t>Is there data backup / replication in place for the solution?</t>
  </si>
  <si>
    <t>1.4.2</t>
  </si>
  <si>
    <t>1.4.3</t>
  </si>
  <si>
    <t>Is there configuration backup / replication in place for the solution?</t>
  </si>
  <si>
    <t>1.4.4</t>
  </si>
  <si>
    <t>Is there a Disaster Recovery plan in place for this solution?</t>
  </si>
  <si>
    <t>Confidentiality</t>
  </si>
  <si>
    <t>1.5.1</t>
  </si>
  <si>
    <t>1.5.2</t>
  </si>
  <si>
    <t>Are access rights regularly reviewed and revoked if required?</t>
  </si>
  <si>
    <t>Specify which technological capabilities and artefacts are present:</t>
  </si>
  <si>
    <t>1.6.1</t>
  </si>
  <si>
    <t>Aggregation</t>
  </si>
  <si>
    <t>1.6.2</t>
  </si>
  <si>
    <t>Correlation</t>
  </si>
  <si>
    <t>Custom parsing</t>
  </si>
  <si>
    <t>Threat Intelligence integration</t>
  </si>
  <si>
    <t>Alert acknowledgement</t>
  </si>
  <si>
    <t>Automated threat response</t>
  </si>
  <si>
    <t>Multi-stage correlation</t>
  </si>
  <si>
    <t>Pattern detection</t>
  </si>
  <si>
    <t>Business context integration</t>
  </si>
  <si>
    <t>Asset context integration</t>
  </si>
  <si>
    <t>Vulnerability context integration</t>
  </si>
  <si>
    <t>Standard rules</t>
  </si>
  <si>
    <t>Custom rules</t>
  </si>
  <si>
    <t>Network model</t>
  </si>
  <si>
    <t>API Integration</t>
  </si>
  <si>
    <t>Secure Event Transfer</t>
  </si>
  <si>
    <t>Support for multiple event transfer technologies</t>
  </si>
  <si>
    <t>Has technical ownership of the solution been formally assigned?</t>
  </si>
  <si>
    <t>Functional ownership includes functional accountability</t>
  </si>
  <si>
    <t>Technical ownership includes technical accountability</t>
  </si>
  <si>
    <t>A technical description of the SIEM system components and configuration</t>
  </si>
  <si>
    <t>A description of the SIEM functional configuration (rules, filters, lists, etc.)</t>
  </si>
  <si>
    <t>Training helps to jump start new hires, and to learn a proper way of working with the tool</t>
  </si>
  <si>
    <t>Certification demonstrates ability to handle the tooling properly</t>
  </si>
  <si>
    <t>A support contract may cover on-site support, support availability, response times, escalation and full access to resources</t>
  </si>
  <si>
    <t>Can be fully implemented HA, partially implemented, hot spare, etc.</t>
  </si>
  <si>
    <t>May not be feasible for all SIEM solutions</t>
  </si>
  <si>
    <t>A DR plan is required to restore service in case of catastrophic events</t>
  </si>
  <si>
    <t>The SIEM system will contain confidential information and information that possibly impacts employee privacy</t>
  </si>
  <si>
    <t>Revocation is part of normal employee termination. Special emergency revocation should be in place for suspected misuse</t>
  </si>
  <si>
    <t>Capability to aggregate the raw event flow</t>
  </si>
  <si>
    <t>Capability to correlate multiple events</t>
  </si>
  <si>
    <t>Integration of threat intelligence information (observables / IoCs) into the security monitoring tooling</t>
  </si>
  <si>
    <t>Alerting based on different alerting mechanisms (SMS, mail, etc.)</t>
  </si>
  <si>
    <t>Capability to acknowledge alerts so other analysts know the alert is being investigated</t>
  </si>
  <si>
    <t>For example: roll-out of intrusion prevention rules, closing firewall ports, etc.</t>
  </si>
  <si>
    <t>Capability to feed correlated events back into the engine for further processing</t>
  </si>
  <si>
    <t>Detection of anomaly patterns in SIEM data</t>
  </si>
  <si>
    <t>A case management system that supports SOC analyst workflows</t>
  </si>
  <si>
    <t>Integration into the asset management process for automated adding of assets to the SIEM for monitoring</t>
  </si>
  <si>
    <t>Integration of business context (business function, asset classification, etc.)</t>
  </si>
  <si>
    <t>Integration of identity information into the SIEM for enhanced monitoring of users and groups</t>
  </si>
  <si>
    <t>Integration of asset management information into the SIEM (asset owner, asset location, etc.)</t>
  </si>
  <si>
    <t>Integration of vulnerability management information into SIEM assets to determine risk levels for assets</t>
  </si>
  <si>
    <t>Use of standard content packs in the SIEM</t>
  </si>
  <si>
    <t>Use of custom content (correlation rules, etc.) in the SIEM</t>
  </si>
  <si>
    <t>A full network model in which zones and segments are defined</t>
  </si>
  <si>
    <t>Automated SIEM reports for SOC customers and SOC analysts</t>
  </si>
  <si>
    <t>Custom SIEM dashboards used by analysts and managers</t>
  </si>
  <si>
    <t>Both export of information / commands and import of information</t>
  </si>
  <si>
    <t>Support for secure event transfer and the actual implementation of secure transfer (e.g. regular syslog is not secure)</t>
  </si>
  <si>
    <t>The SIEM should support event transfer technologies for all possible data sources</t>
  </si>
  <si>
    <t>2.6.1</t>
  </si>
  <si>
    <t>Network-based intrusion detection</t>
  </si>
  <si>
    <t>2.6.2</t>
  </si>
  <si>
    <t>Host-based intrusion detection</t>
  </si>
  <si>
    <t>File integrity checking</t>
  </si>
  <si>
    <t>Application whitelisting</t>
  </si>
  <si>
    <t>Honeypots</t>
  </si>
  <si>
    <t>Custom signatures</t>
  </si>
  <si>
    <t>Central Management Console</t>
  </si>
  <si>
    <t>A technical description of the IDPS system components and configuration</t>
  </si>
  <si>
    <t>A description of the IDPS functional configuration (rules, alerts, etc.)</t>
  </si>
  <si>
    <t>Data may include logs and PCAP files</t>
  </si>
  <si>
    <t>The IDPS system will contain confidential information and possibly information that impacts employee privacy</t>
  </si>
  <si>
    <t>i.e. an intrusion detection / prevention capability in the network</t>
  </si>
  <si>
    <t>i.e. an intrusion detection / prevention capability on the end-point</t>
  </si>
  <si>
    <t>i.e. a host-based intrusion detection system, specific for monitoring alteration of files</t>
  </si>
  <si>
    <t>Honeypot systems to attract potential hackers. Coverage is an indicator of how well the feature is implemented</t>
  </si>
  <si>
    <t>The ability to implement custom detection rules</t>
  </si>
  <si>
    <t>Capability to detect network anomalies based on statistical deviations instead of pre-defined rules</t>
  </si>
  <si>
    <t>Send alert logs to SIEM for security monitoring integration</t>
  </si>
  <si>
    <t>Full packet capture of any anomalies uncovered</t>
  </si>
  <si>
    <t>e.g. used for automated deployment of custom signatures</t>
  </si>
  <si>
    <t>Integration of the tool with a threat intelligence process or platform (e.g. to deploy shared YARA rules)</t>
  </si>
  <si>
    <t>1. SIEM tooling</t>
  </si>
  <si>
    <t>3. Security Analytics tooling</t>
  </si>
  <si>
    <t>2. IDPS tooling</t>
  </si>
  <si>
    <t>3.1.1</t>
  </si>
  <si>
    <t>3.1.2</t>
  </si>
  <si>
    <t>3.3.1</t>
  </si>
  <si>
    <t>3.3.2</t>
  </si>
  <si>
    <t>3.3.3</t>
  </si>
  <si>
    <t>3.3.4</t>
  </si>
  <si>
    <t>3.4.1</t>
  </si>
  <si>
    <t>3.4.2</t>
  </si>
  <si>
    <t>3.4.3</t>
  </si>
  <si>
    <t>3.4.4</t>
  </si>
  <si>
    <t>3.5.1</t>
  </si>
  <si>
    <t>3.5.2</t>
  </si>
  <si>
    <t>3.6.1</t>
  </si>
  <si>
    <t>Scalable analytics engine</t>
  </si>
  <si>
    <t>3.6.2</t>
  </si>
  <si>
    <t>Pattern-based analysis</t>
  </si>
  <si>
    <t>Integration of security incident management</t>
  </si>
  <si>
    <t>Integration of security monitoring</t>
  </si>
  <si>
    <t>External threat intelligence integration</t>
  </si>
  <si>
    <t>Advanced searching and querying</t>
  </si>
  <si>
    <t>Data drilldowns</t>
  </si>
  <si>
    <t>Detailed audit trail of analyst activities</t>
  </si>
  <si>
    <t>Historical activity detection</t>
  </si>
  <si>
    <t>Structured data collection</t>
  </si>
  <si>
    <t>Unstructured data collection</t>
  </si>
  <si>
    <t>User baselines</t>
  </si>
  <si>
    <t>Application baselines</t>
  </si>
  <si>
    <t>Infrastructure baselines</t>
  </si>
  <si>
    <t>Network baselines</t>
  </si>
  <si>
    <t>System baselines</t>
  </si>
  <si>
    <t>Central analysis console</t>
  </si>
  <si>
    <t>Security data warehouse</t>
  </si>
  <si>
    <t>Flexible data architecture</t>
  </si>
  <si>
    <t>4. Automation &amp; Orchestration tooling</t>
  </si>
  <si>
    <t>4.1.1</t>
  </si>
  <si>
    <t>4.1.2</t>
  </si>
  <si>
    <t>4.4.1</t>
  </si>
  <si>
    <t>4.4.2</t>
  </si>
  <si>
    <t>4.4.3</t>
  </si>
  <si>
    <t>4.4.4</t>
  </si>
  <si>
    <t>4.5.1</t>
  </si>
  <si>
    <t>4.5.2</t>
  </si>
  <si>
    <t>4.6.1</t>
  </si>
  <si>
    <t>SIEM Integration</t>
  </si>
  <si>
    <t>4.6.2</t>
  </si>
  <si>
    <t>Threat intelligence integration</t>
  </si>
  <si>
    <t>User management integration</t>
  </si>
  <si>
    <t>Vulnerability management integration</t>
  </si>
  <si>
    <t>Historical event matching</t>
  </si>
  <si>
    <t>Knowledge base integration</t>
  </si>
  <si>
    <t>Risk-based event prioritization</t>
  </si>
  <si>
    <t>Firewall integration</t>
  </si>
  <si>
    <t>IDPS integration</t>
  </si>
  <si>
    <t>Email protection integration</t>
  </si>
  <si>
    <t>Malware protection integration</t>
  </si>
  <si>
    <t>Sandbox integration</t>
  </si>
  <si>
    <t>Active Directory / IAM integration</t>
  </si>
  <si>
    <t>Ticket workflow support</t>
  </si>
  <si>
    <t>Performance tracking</t>
  </si>
  <si>
    <t>Runbook support</t>
  </si>
  <si>
    <t>Automation &amp; Orchestration Tooling</t>
  </si>
  <si>
    <t>Automation &amp; Orchestration tooling</t>
  </si>
  <si>
    <t>An analytics engine that is capable of support growing volumes of information</t>
  </si>
  <si>
    <t>Analysis of patterns in large volumes of information</t>
  </si>
  <si>
    <t>Process integration in which information from the analytics process can be followed-up by security incident management</t>
  </si>
  <si>
    <t>Process integration in which anomalies uncovered in the analytics process is used to create new monitoring rules</t>
  </si>
  <si>
    <t>Integration of threat intelligence information into the system for analysis and hunting purposes</t>
  </si>
  <si>
    <t>Searching capabilities that support extraction of specific information based on characteristics</t>
  </si>
  <si>
    <t>Graphing capabilities to support anomaly detection</t>
  </si>
  <si>
    <t>Drilldowns on graphs to quickly 'zoom in' on details of visual anomalies</t>
  </si>
  <si>
    <t>The audit trail can be used to report on analyst activities and to uncover potential abuse of the big data solution</t>
  </si>
  <si>
    <t>Capability of detecting historical activity for recently uncovered threats</t>
  </si>
  <si>
    <t>Collection of structured information (e.g. log files)</t>
  </si>
  <si>
    <t>Collection of unstructured information (e.g. documents in different formats)</t>
  </si>
  <si>
    <t>A central console that allows access for analysts</t>
  </si>
  <si>
    <t>A data warehouse for security events that is dedicated for the analytics solution</t>
  </si>
  <si>
    <t>Use of a data architecture (e.g. Lambda) that is flexible in accommodating different kinds and large volumes of information</t>
  </si>
  <si>
    <t>API integration to import and export information (such as IoCs, YARA rules or suspicious files)</t>
  </si>
  <si>
    <t>The automation &amp; orchestration tool receives events from the SIEM system</t>
  </si>
  <si>
    <t>Contextualize potential incidents using threat intelligence</t>
  </si>
  <si>
    <t>Contextualize potential incidents using asset information</t>
  </si>
  <si>
    <t>Contextualize potential incidents using user information</t>
  </si>
  <si>
    <t>Contextualize potential incidents using vulnerability management information</t>
  </si>
  <si>
    <t>Contextualize potential incidents using similar historical events</t>
  </si>
  <si>
    <t>Automatically update the knowledge base using event information</t>
  </si>
  <si>
    <t>Risk-based prioritization of security events using contextualized information</t>
  </si>
  <si>
    <t>Automated remediation by blocking attackers on the firewall</t>
  </si>
  <si>
    <t>Automated remediation by blocking attackers in the network</t>
  </si>
  <si>
    <t>Automated remediation by blocking email senders</t>
  </si>
  <si>
    <t>Automated delivery of malware samples to sandbox environments for extensive analysis</t>
  </si>
  <si>
    <t>Automated locking and suspension of user accounts or revocation of access rights based on event outcome</t>
  </si>
  <si>
    <t>Automated ticket creation and workflow support</t>
  </si>
  <si>
    <t>Application of KPIs and metrics to ticket workflow</t>
  </si>
  <si>
    <t>Support for runbooks that allow for automated decision making based on predefined parameters</t>
  </si>
  <si>
    <t>A technical description of the security analytics system components and configuration</t>
  </si>
  <si>
    <t>A description of the security analytics functional configuration (rules, filters, lists, etc.)</t>
  </si>
  <si>
    <t>May not be feasible for all analytics solutions</t>
  </si>
  <si>
    <t>The analytics system will contain confidential information and information that possibly impacts employee privacy</t>
  </si>
  <si>
    <t>A technical description of the automation &amp; orchestration system components and configuration</t>
  </si>
  <si>
    <t>A description of the automation &amp; orchestration system functional configuration (workflows, integrations, etc.)</t>
  </si>
  <si>
    <t>May not be required for this particular solution</t>
  </si>
  <si>
    <t>The automation system may have automated actions that can impact the usage of systems and should be restricted</t>
  </si>
  <si>
    <t>navigate directly to results</t>
  </si>
  <si>
    <t>3. Security Analysis &amp; Forensics</t>
  </si>
  <si>
    <t>4. Threat intelligence</t>
  </si>
  <si>
    <t>5. Threat Hunting</t>
  </si>
  <si>
    <t>Results</t>
  </si>
  <si>
    <t>Maturity Target</t>
  </si>
  <si>
    <t>Capability score</t>
  </si>
  <si>
    <t>Capability target</t>
  </si>
  <si>
    <t>Aspect</t>
  </si>
  <si>
    <t>overall</t>
  </si>
  <si>
    <t>1. Results</t>
  </si>
  <si>
    <t>Database monitoring</t>
  </si>
  <si>
    <t>Target overall capability level</t>
  </si>
  <si>
    <t>Data loss monitoring</t>
  </si>
  <si>
    <t>Hunting coverage</t>
  </si>
  <si>
    <t>Continuous hunting data collection</t>
  </si>
  <si>
    <t>Memory analysis</t>
  </si>
  <si>
    <t>Dedicated hunting platform</t>
  </si>
  <si>
    <t>Please specify capabilities and artefacts of the threat hunting process:</t>
  </si>
  <si>
    <t>Have you formally described the threat hunting service?</t>
  </si>
  <si>
    <t>Inbound threat hunting</t>
  </si>
  <si>
    <t>Outbound threat hunting</t>
  </si>
  <si>
    <t>Hunting for inbound threats such as inbound connections, DNS zone transfers, inbound emails</t>
  </si>
  <si>
    <t>Hunting for outbound threats such as C&amp;C traffic, outbound emails</t>
  </si>
  <si>
    <t>Custom hunting scripts and tools</t>
  </si>
  <si>
    <t>Hash value hunting</t>
  </si>
  <si>
    <t>IP address hunting</t>
  </si>
  <si>
    <t>Domain name hunting</t>
  </si>
  <si>
    <t>Network artefact hunting</t>
  </si>
  <si>
    <t>Host-based artefact hunting</t>
  </si>
  <si>
    <t>Adversary tools hunting</t>
  </si>
  <si>
    <t>Adversary TTP hunting</t>
  </si>
  <si>
    <t>'Easy', low added value</t>
  </si>
  <si>
    <t>'Trivial', lowest added value as these change swiftly</t>
  </si>
  <si>
    <t>'Simple', somewhat higher added value</t>
  </si>
  <si>
    <t>'Annoying', includes users, processes, services, drivers, files, registry, hardware, memory, disk activity, network connections, etc.</t>
  </si>
  <si>
    <t>'Annoying', include network flow, packet capture, proxy logs, active network connections, historic connections, ports and services</t>
  </si>
  <si>
    <t>'Challenging', includes dual-use tools</t>
  </si>
  <si>
    <t>'Tough!', requires detailed knowledge of adversaries and their modus operandi</t>
  </si>
  <si>
    <t>Leveraging of existing tooling</t>
  </si>
  <si>
    <t>Historic hunting</t>
  </si>
  <si>
    <t>Automated hunting</t>
  </si>
  <si>
    <t>Hunt alerting</t>
  </si>
  <si>
    <t>Any custom scripts to assist the hunting process. May include scripts to scan end-points for particular artifacts</t>
  </si>
  <si>
    <t>Dedicated tooling for the hunting process</t>
  </si>
  <si>
    <t>Continuous collection of information can be used to alert on indicators and to preserve system state</t>
  </si>
  <si>
    <t>Hunting for indicators that may have been present on end-points in the past. Requires some sort of saved state</t>
  </si>
  <si>
    <t>Existing tools may include the SIEM system, firewall analysis tools, etc.</t>
  </si>
  <si>
    <t>Internal threat hunting</t>
  </si>
  <si>
    <t>Vulnerability information integration</t>
  </si>
  <si>
    <t>Threat Hunting maturity indicators completeness</t>
  </si>
  <si>
    <t>5.3.1</t>
  </si>
  <si>
    <t>5.3.2</t>
  </si>
  <si>
    <t>5.3.3</t>
  </si>
  <si>
    <t>5.3.4</t>
  </si>
  <si>
    <t>5.3.5</t>
  </si>
  <si>
    <t>5.3.6</t>
  </si>
  <si>
    <t>5.3.7</t>
  </si>
  <si>
    <t>5.3.8</t>
  </si>
  <si>
    <t>5.3.9</t>
  </si>
  <si>
    <t>5.3.10</t>
  </si>
  <si>
    <t>5.3.11</t>
  </si>
  <si>
    <t>5.16</t>
  </si>
  <si>
    <t>S 5.3.1</t>
  </si>
  <si>
    <t>S 5.3.2</t>
  </si>
  <si>
    <t>S 5.3.3</t>
  </si>
  <si>
    <t>S 5.3.4</t>
  </si>
  <si>
    <t>S 5.3.5</t>
  </si>
  <si>
    <t>S 5.3.6</t>
  </si>
  <si>
    <t>S 5.3.7</t>
  </si>
  <si>
    <t>S 5.3.8</t>
  </si>
  <si>
    <t>S 5.3.9</t>
  </si>
  <si>
    <t>S 5.3.10</t>
  </si>
  <si>
    <t>S 5.3.11</t>
  </si>
  <si>
    <t>S 5.16</t>
  </si>
  <si>
    <t>Methodology not adopted</t>
  </si>
  <si>
    <t>Awareness of methodologies, used in ad-hoc fashion</t>
  </si>
  <si>
    <t>Methodologies used structurally as reference during hunting activities</t>
  </si>
  <si>
    <t>A service description should be in place</t>
  </si>
  <si>
    <t>Are the quality indicators from the previous questions used for reporting on the service?</t>
  </si>
  <si>
    <t>Service levels should be used to formally commit the SOC to service delivery</t>
  </si>
  <si>
    <t>Contractual agreements should also cover penalties</t>
  </si>
  <si>
    <t>Allocation of dedicated personnel will ensure highest service quality</t>
  </si>
  <si>
    <t>e.g. threat intelligence, security monitoring, security incident response</t>
  </si>
  <si>
    <t>Service continuity is important to comply with contractual agreements, even in case of major incidents</t>
  </si>
  <si>
    <t>Best practices should be used to optimize this service</t>
  </si>
  <si>
    <t>Service performance measurement requires establishment of performance goals</t>
  </si>
  <si>
    <t>Workflows and scenario's can be used to structure follow-up and determine expected incident progression</t>
  </si>
  <si>
    <t>Alignment done structurally &amp; regularly with most relevant processes</t>
  </si>
  <si>
    <t>Alignment done structurally &amp; regularly with all relevant processes</t>
  </si>
  <si>
    <t>Periodical updates sent and discussed with all customers/stakeholders</t>
  </si>
  <si>
    <t>Periodical updates sent to all customers/stakeholders</t>
  </si>
  <si>
    <t>Frequent updates sent to most customers/stakeholders</t>
  </si>
  <si>
    <t>Ad-hoc updates sent to some customers/stakeholders</t>
  </si>
  <si>
    <t>No updates sent to customers/stakeholders</t>
  </si>
  <si>
    <t>Full traceability exists in documentation, validated by stakeholders</t>
  </si>
  <si>
    <t>All use cases created top-down, full risk and business alignment</t>
  </si>
  <si>
    <t>Basic process in place, not applied to all phases of the use case lifecycle</t>
  </si>
  <si>
    <t>Formal process in place, covering all aspects of the use case lifecycle</t>
  </si>
  <si>
    <t>Informal structured risk &amp; impact assessment performed for advisories</t>
  </si>
  <si>
    <t>No central shift log in place, notes are kept, not always disseminated</t>
  </si>
  <si>
    <t>Dedicated communication in place, separate from regular comms</t>
  </si>
  <si>
    <t>Next steps</t>
  </si>
  <si>
    <t>1. Next steps for improvement</t>
  </si>
  <si>
    <t>Maturity improvement</t>
  </si>
  <si>
    <t>Capability improvement</t>
  </si>
  <si>
    <t>1. Next steps</t>
  </si>
  <si>
    <t>Are responsibilities for each role understood?</t>
  </si>
  <si>
    <t>P 2.10</t>
  </si>
  <si>
    <t>Responsibilities for each role should be clearly understood by all SOC personnel</t>
  </si>
  <si>
    <t>Responsibilities not understood</t>
  </si>
  <si>
    <t>Basic awareness of responsibilities</t>
  </si>
  <si>
    <t>Third-party monitoring</t>
  </si>
  <si>
    <t>Monitoring of databases</t>
  </si>
  <si>
    <t>Monitoring for loss of information</t>
  </si>
  <si>
    <t>e.g. business stakeholders, IT stakeholders, CISOs, audit &amp; compliance, risk management, etc.</t>
  </si>
  <si>
    <t>Physical environment monitoring</t>
  </si>
  <si>
    <t>Monitoring of the physical environment to detect cyber security incidents</t>
  </si>
  <si>
    <t>Given the confidentiality of the SOC and the importance of monitoring, it is recommended to use a separate network</t>
  </si>
  <si>
    <t>M 2.3.6</t>
  </si>
  <si>
    <t>Do you have a dedicated network for the SOC?</t>
  </si>
  <si>
    <t>Do you have a call-center capability for the SOC?</t>
  </si>
  <si>
    <t>Do you have a video wall for monitoring purposes?</t>
  </si>
  <si>
    <t>Do you have a daily SOC operational stand-up?</t>
  </si>
  <si>
    <t>NIST mapping (CSF 1.1)</t>
  </si>
  <si>
    <t>SIEM integration</t>
  </si>
  <si>
    <t>API integration</t>
  </si>
  <si>
    <t>Identity context integration</t>
  </si>
  <si>
    <t>Formal workflows created, approved &amp; published for all incident types</t>
  </si>
  <si>
    <t>Output is somewhat contextualized</t>
  </si>
  <si>
    <t>There is structural cooperation between SOC and legal</t>
  </si>
  <si>
    <t>Most privacy related information is identified and documented</t>
  </si>
  <si>
    <t>A basic recruitment process is in place</t>
  </si>
  <si>
    <t>All roles are fully in use, but not formalized</t>
  </si>
  <si>
    <t>All roles are fully in use and formalized</t>
  </si>
  <si>
    <t>All tiers are fully in use, but not formalized</t>
  </si>
  <si>
    <t>All relevant roles are tiered and formalized</t>
  </si>
  <si>
    <t>A full hierarchy is in place, but not formalized</t>
  </si>
  <si>
    <t>A full hierarchy is in place and formalized</t>
  </si>
  <si>
    <t>Documentation is reviewed ad-hoc, not using a structured approach</t>
  </si>
  <si>
    <t>A plan covering all roles is in place, but not formalized</t>
  </si>
  <si>
    <t>A plan covering all roles is in place and formalized</t>
  </si>
  <si>
    <t>A process covering all roles is in place, but not formalized</t>
  </si>
  <si>
    <t>A process covering all roles is in place and formalized</t>
  </si>
  <si>
    <t>Diversity goals are recognized but not defined</t>
  </si>
  <si>
    <t>Diversity goals are defined but not formalized</t>
  </si>
  <si>
    <t>Tooling is in place and optimized for knowledge management purposes</t>
  </si>
  <si>
    <t>A training program covering all roles is in place, but not formalized</t>
  </si>
  <si>
    <t>A training program covering all roles is in place and formalized</t>
  </si>
  <si>
    <t>A certification program covering all roles is in place, but not formalized</t>
  </si>
  <si>
    <t>A certification program covering all roles is in place and formalized</t>
  </si>
  <si>
    <t>No security operations exercises are performed</t>
  </si>
  <si>
    <t>Exercises are performed on ad-hoc basis</t>
  </si>
  <si>
    <t>All procedures are in place, not optimized through feedback</t>
  </si>
  <si>
    <t>All procedures are in place, up to date and optimized for performance</t>
  </si>
  <si>
    <t>Floorplan in place, not operationalized</t>
  </si>
  <si>
    <t>Dedicated secure location established, fully optimized for sec ops</t>
  </si>
  <si>
    <t>Multiple screens in place, showing prioritized events and alerts</t>
  </si>
  <si>
    <t>Video wall in place, fully optimized for real-time monitoring</t>
  </si>
  <si>
    <t>Call-center in place, fully optimized for coordination &amp; communication</t>
  </si>
  <si>
    <t>Workstations customized by individual analysts</t>
  </si>
  <si>
    <t>Dedicated analyst workstations, toolset not standardized</t>
  </si>
  <si>
    <t>Dedicated analyst workstations, toolset standardized but incomplete</t>
  </si>
  <si>
    <t>Dedicated analyst workstations, optimized for monitoring &amp; analysis</t>
  </si>
  <si>
    <t>Dedicated platform, fully supporting sec ops, integrated in ITSM process</t>
  </si>
  <si>
    <t>Reports are provided regularly, not standardized</t>
  </si>
  <si>
    <t>Reports are provided regularly and standardized using quality criteria</t>
  </si>
  <si>
    <t>Reports are provided regularly, standardized and regularly optimized</t>
  </si>
  <si>
    <t>Reports fully tailored to recipients, manual customization required</t>
  </si>
  <si>
    <t>Use case not created using a standardized approach</t>
  </si>
  <si>
    <t>All use cases created using a standardized but unapproved approach</t>
  </si>
  <si>
    <t>All use cases created using a standardized and approved approach</t>
  </si>
  <si>
    <t>Use case creation performed in an ad-hoc fashion</t>
  </si>
  <si>
    <t>Traceability is possible for some use cases, but requires manual effort</t>
  </si>
  <si>
    <t>Full traceability exists in documentation, not validated by stakeholders</t>
  </si>
  <si>
    <t>All use cases scored and prioritized, validated &amp; reviewed by stakeholders</t>
  </si>
  <si>
    <t>Sufficient dedicated personnel available &amp; documented, not formalized</t>
  </si>
  <si>
    <t>Sufficient dedicated personnel available, documented and formalized</t>
  </si>
  <si>
    <t>Metrics formalized and used in regular reports</t>
  </si>
  <si>
    <t>SLA compliance discussed with customers regularly for improvement</t>
  </si>
  <si>
    <t>Procedures in place, formally published and fully operationalized</t>
  </si>
  <si>
    <t>Goals defined and pursued structurally, but not formalized</t>
  </si>
  <si>
    <t>Mandate given and supported by all stakeholders, not formalized</t>
  </si>
  <si>
    <t>Workflows created for all incident types, not formalized</t>
  </si>
  <si>
    <t>Methodology fully adopted, process set up and executed accordingly</t>
  </si>
  <si>
    <t>CMMI defines maturity as a means for an organization "to characterize its performance" for a specific entity (here: the SOC). 
The SOC-CMM calculates a maturity score using 6 maturity levels:
- Level 0: non-existent
- Level 1: initial
- Level 2: managed
- Level 3: defined
- Level 4: quantitatively managed
- Level 5: optimizing
These maturity levels are measured across 5 domains: business, people, process, technology and services. The maturity levels as implemented in this tool are not staged with pre-requisites for each level. Instead, every element adds individually to the maturity score: a continuous maturity model.</t>
  </si>
  <si>
    <t>Are all governance elements formally documented?</t>
  </si>
  <si>
    <t>i.e. is the SOC size sufficient to realize business goals?</t>
  </si>
  <si>
    <t>Talent recruitment can be vital for SOC success, but talent retaining is equally important</t>
  </si>
  <si>
    <t>Can also be included  in the regular organization evaluation process</t>
  </si>
  <si>
    <t>Personnel screening is performed to avoid infiltration or misbehavior by SOC employees</t>
  </si>
  <si>
    <t>The interval depends on organizational requirements, changes to the SOC and SOC maturity level</t>
  </si>
  <si>
    <t>Personal improvement is trivial, team improvement requires insight in team dynamics and knowledge distribution</t>
  </si>
  <si>
    <t>The matrix should be used as a means to identify and resolve knowledge gaps</t>
  </si>
  <si>
    <t>Certification track with external certification organizations (e.g. ISACA, (ISC)2, SANS</t>
  </si>
  <si>
    <t>Relationship management within the organization</t>
  </si>
  <si>
    <t>Relationship management outside of the organization</t>
  </si>
  <si>
    <t>The system should support different file types, authorizations and version management; possibly even encryption</t>
  </si>
  <si>
    <t>e.g. a wiki space or SharePoint that allows collaboration and supports team efforts</t>
  </si>
  <si>
    <t>Service delivery standardization</t>
  </si>
  <si>
    <t>Workflows are used to standardize steps in, for example, security analysis</t>
  </si>
  <si>
    <t>A SOC operational handbook contains an overview of SOC tasks, as well as rules of engagement and expected behavior</t>
  </si>
  <si>
    <t>Are SOC services and procedures aligned and integrated with the organization's configuration management process?</t>
  </si>
  <si>
    <t>Are SOC services and procedures aligned and integrated with the organization's change management process?</t>
  </si>
  <si>
    <t>Are SOC services and procedures aligned and integrated with the organization's problem management process?</t>
  </si>
  <si>
    <t>Are SOC services and procedures aligned and integrated with the organization's incident management process?</t>
  </si>
  <si>
    <t>Are SOC services and procedures aligned and integrated with the organization's asset management process?</t>
  </si>
  <si>
    <t>A dedicated physical location decreases likelihood of unauthorized access and provides confidentiality for security incidents</t>
  </si>
  <si>
    <t>Do you have specialized analyst workstations?</t>
  </si>
  <si>
    <t>e.g. management reports for senior management, technical reports for the IT organization</t>
  </si>
  <si>
    <t>Do you have established reporting lines within the organization?</t>
  </si>
  <si>
    <t xml:space="preserve">Report templates should be regularly optimized to ensure continued </t>
  </si>
  <si>
    <t>A newsletter can be an informal way to provide updates to the organization</t>
  </si>
  <si>
    <t>Do you provide advisories to the organization regarding threats and vulnerabilities?</t>
  </si>
  <si>
    <t>i.e. do you add organizational context to these advisories?</t>
  </si>
  <si>
    <t>Are use cases created using a standardized process?</t>
  </si>
  <si>
    <t>i.e. a standardized approach to derive use cases from threats or business requirements</t>
  </si>
  <si>
    <t>Bottom-up traceability is important for contextualizing use case output and business alignment</t>
  </si>
  <si>
    <t>Are use cases scored and prioritized based on risk levels?</t>
  </si>
  <si>
    <t>Use cases should be subjected to life cycle management and may require updates or may be outdated and decommissioned</t>
  </si>
  <si>
    <t>Configuration synchronization could be part of a HA setup</t>
  </si>
  <si>
    <t>Is access to the solution limited to authorized personnel?</t>
  </si>
  <si>
    <t>Capability to create and maintain custom parsers for parsing and normalization needs</t>
  </si>
  <si>
    <t>Customized SIEM reports</t>
  </si>
  <si>
    <t>Customized SIEM dashboards</t>
  </si>
  <si>
    <t>i.e. a host-based intrusion prevention system aimed to prevent unauthorized files from execution</t>
  </si>
  <si>
    <t>A central management console for administration of decentralized IDPS equipment</t>
  </si>
  <si>
    <t>Data visualization techniques</t>
  </si>
  <si>
    <t>Baselines of 'regular' user behavior</t>
  </si>
  <si>
    <t>Baselines of 'regular' application behavior</t>
  </si>
  <si>
    <t>Baselines of 'regular' infrastructure behavior</t>
  </si>
  <si>
    <t>Baselines of 'regular' network behavior</t>
  </si>
  <si>
    <t>Baselines of 'regular' system behavior</t>
  </si>
  <si>
    <t>Automated data normalization</t>
  </si>
  <si>
    <t>Normalization of data is required for advanced searching and comparison of events from different sources</t>
  </si>
  <si>
    <t>Automated remediation by quarantining malware and scanning end-points for malware threats</t>
  </si>
  <si>
    <t>Procedures support process standardization and quality. Personnel should be trained to use procedures correctly and structurally</t>
  </si>
  <si>
    <t>Capability to detect information leaving the organization</t>
  </si>
  <si>
    <t>Capability to detect slight changes in systems, applications or network that may indicate malicious behavior</t>
  </si>
  <si>
    <t>Behavior monitoring</t>
  </si>
  <si>
    <t>Monitoring of behavior against baselines (can be host, network and user behavior)</t>
  </si>
  <si>
    <t>Monitoring of trusted third-parties to detect possible breach attempts through the supply chain</t>
  </si>
  <si>
    <t>Authorization from senior management to take any action required for incident mitigation (e.g. disconnect systems)</t>
  </si>
  <si>
    <t>Categorization</t>
  </si>
  <si>
    <t>Localized incident response capability</t>
  </si>
  <si>
    <t>Is the incident response team authorized to perform (invasive) actions when required?</t>
  </si>
  <si>
    <t>This is a mandate issue. The team should have mandate beforehand to optimize incident response times</t>
  </si>
  <si>
    <t>Visualization tools for data analysis</t>
  </si>
  <si>
    <t>Centralized collection &amp; distribution</t>
  </si>
  <si>
    <t>The capability to analyze structured information</t>
  </si>
  <si>
    <t>The capability to analyze unstructured information</t>
  </si>
  <si>
    <t>Analyzing trends in the threat intelligence IoCs observed within the company</t>
  </si>
  <si>
    <t>Contextualization</t>
  </si>
  <si>
    <t>Sharing in standardized format (e.g. STIX)</t>
  </si>
  <si>
    <t>Sharing of information in standardized exchange formats, such as STIX</t>
  </si>
  <si>
    <t>Hunting for threats inside the organization. Hunting may focus on lateral movement or anomalous network connections</t>
  </si>
  <si>
    <t>How well does the hunting process cover your environment? All assets &amp; network traffic, or only partially? Scalability is key</t>
  </si>
  <si>
    <t>A management report that contains an overview of the vulnerability status in the organizations</t>
  </si>
  <si>
    <t>Centralized aggregation and storage</t>
  </si>
  <si>
    <t>Data normalization</t>
  </si>
  <si>
    <t>Basic alerting functions based on log contents or normalized information (severity, etc.)</t>
  </si>
  <si>
    <t>Reports and dashboards for visualization of log information</t>
  </si>
  <si>
    <t>Policy to enforce the generation of a minimum set of operational and security logs (e.g. authentication, authorization)</t>
  </si>
  <si>
    <t>Granular access control</t>
  </si>
  <si>
    <t>Allows to apply the principle of least privilege to configuration of user accounts</t>
  </si>
  <si>
    <t>A detailed mapping between the SOC-CMM and the NIST CSF was created to allow for granular scoring. The exact mapping can be found on the SOC-CMM site as a separate download.</t>
  </si>
  <si>
    <t>Customer satisfaction not measured or managed</t>
  </si>
  <si>
    <t>Customer satisfaction managed in ad-hoc fashion</t>
  </si>
  <si>
    <t>Customer satisfaction fully managed and improved over time</t>
  </si>
  <si>
    <t>Customer satisfaction measured structurally, not actively managed</t>
  </si>
  <si>
    <t>2.7.1</t>
  </si>
  <si>
    <t>2.7.2</t>
  </si>
  <si>
    <t>2.7.3</t>
  </si>
  <si>
    <t>2.7.4</t>
  </si>
  <si>
    <t>2.7.5</t>
  </si>
  <si>
    <t>2.7.6</t>
  </si>
  <si>
    <t>2.7.7</t>
  </si>
  <si>
    <t>2.7.8</t>
  </si>
  <si>
    <t>P 2.7.1</t>
  </si>
  <si>
    <t>P 2.7.2</t>
  </si>
  <si>
    <t>P 2.7.3</t>
  </si>
  <si>
    <t>P 2.7.4</t>
  </si>
  <si>
    <t>P 2.7.5</t>
  </si>
  <si>
    <t>P 2.7.6</t>
  </si>
  <si>
    <t>P 2.7.7</t>
  </si>
  <si>
    <t>P 2.7.8</t>
  </si>
  <si>
    <t>Responsibilities for all roles mostly understood and adhered to</t>
  </si>
  <si>
    <t>Responsibilities for some roles understood and adhered to</t>
  </si>
  <si>
    <t>No dedicated network</t>
  </si>
  <si>
    <t>Most SOC equipment in separate network, basic access controls in place</t>
  </si>
  <si>
    <t>Dedicated SOC network in place, fully protected and monitored</t>
  </si>
  <si>
    <t>Critical SOC components placed in separate network</t>
  </si>
  <si>
    <t>All SOC equipment in separate network, full access control in place</t>
  </si>
  <si>
    <t>Customer satisfaction metrics defined, not applied structurally</t>
  </si>
  <si>
    <t>Full understanding of responsibilities formalized in training sessions</t>
  </si>
  <si>
    <t>Is there high availability (HA) in place for the solution?</t>
  </si>
  <si>
    <t>Screening not performed</t>
  </si>
  <si>
    <t>Basic screening performed in ad-hoc fashion</t>
  </si>
  <si>
    <t>Formal screening procedure and background checks applied structurally</t>
  </si>
  <si>
    <t>Basic screening procedure in place, applied structurally</t>
  </si>
  <si>
    <r>
      <t>A framework, such as MaGMa UCF</t>
    </r>
    <r>
      <rPr>
        <vertAlign val="superscript"/>
        <sz val="11"/>
        <color theme="1"/>
        <rFont val="Calibri"/>
        <family val="2"/>
        <scheme val="minor"/>
      </rPr>
      <t>[1]</t>
    </r>
    <r>
      <rPr>
        <sz val="11"/>
        <color theme="1"/>
        <rFont val="Calibri"/>
        <family val="2"/>
        <scheme val="minor"/>
      </rPr>
      <t>, can be used to guide use case lifecycle and document use case in a standardized format</t>
    </r>
  </si>
  <si>
    <t>[1] The MaGMa Use Case Framework is a framework and tool for use case management created by the Dutch financial sector and can be obtained from the following location:</t>
  </si>
  <si>
    <t>1.4.5</t>
  </si>
  <si>
    <t>A separate test environment allows for testing of new configurations before deployment in production</t>
  </si>
  <si>
    <t>T 1.4.5</t>
  </si>
  <si>
    <t>T 2.4.5</t>
  </si>
  <si>
    <t>3.4.5</t>
  </si>
  <si>
    <t>4.4.5</t>
  </si>
  <si>
    <t>Is there a separate development / test environment for this solution?</t>
  </si>
  <si>
    <t>T 3.4.5</t>
  </si>
  <si>
    <t>T 4.4.5</t>
  </si>
  <si>
    <t>Separate test environment with formal procedures in place</t>
  </si>
  <si>
    <t>Separate test environment in place, not used structurally</t>
  </si>
  <si>
    <t>Test environment not in place, testing not performed</t>
  </si>
  <si>
    <t>Test environment not in place, testing performed in ad-hoc fashion</t>
  </si>
  <si>
    <t>Separate test environment with informal procedures in place</t>
  </si>
  <si>
    <t>Risk acceptance</t>
  </si>
  <si>
    <t>Vulnerabilities that are not mitigated must be formally accepted and documented as such</t>
  </si>
  <si>
    <r>
      <t xml:space="preserve">Matrix with </t>
    </r>
    <r>
      <rPr>
        <b/>
        <sz val="11"/>
        <color theme="1"/>
        <rFont val="Calibri"/>
        <family val="2"/>
        <scheme val="minor"/>
      </rPr>
      <t>R</t>
    </r>
    <r>
      <rPr>
        <sz val="11"/>
        <color theme="1"/>
        <rFont val="Calibri"/>
        <family val="2"/>
        <scheme val="minor"/>
      </rPr>
      <t xml:space="preserve">esponsibility, </t>
    </r>
    <r>
      <rPr>
        <b/>
        <sz val="11"/>
        <color theme="1"/>
        <rFont val="Calibri"/>
        <family val="2"/>
        <scheme val="minor"/>
      </rPr>
      <t>A</t>
    </r>
    <r>
      <rPr>
        <sz val="11"/>
        <color theme="1"/>
        <rFont val="Calibri"/>
        <family val="2"/>
        <scheme val="minor"/>
      </rPr>
      <t xml:space="preserve">ccountability and </t>
    </r>
    <r>
      <rPr>
        <b/>
        <sz val="11"/>
        <color theme="1"/>
        <rFont val="Calibri"/>
        <family val="2"/>
        <scheme val="minor"/>
      </rPr>
      <t>C</t>
    </r>
    <r>
      <rPr>
        <sz val="11"/>
        <color theme="1"/>
        <rFont val="Calibri"/>
        <family val="2"/>
        <scheme val="minor"/>
      </rPr>
      <t xml:space="preserve">onsulted and </t>
    </r>
    <r>
      <rPr>
        <b/>
        <sz val="11"/>
        <color theme="1"/>
        <rFont val="Calibri"/>
        <family val="2"/>
        <scheme val="minor"/>
      </rPr>
      <t>I</t>
    </r>
    <r>
      <rPr>
        <sz val="11"/>
        <color theme="1"/>
        <rFont val="Calibri"/>
        <family val="2"/>
        <scheme val="minor"/>
      </rPr>
      <t>nformed entities for the process</t>
    </r>
  </si>
  <si>
    <t>Fully automated hunting capability</t>
  </si>
  <si>
    <t>Integration of vulnerability information into the hunting process to provide additional context</t>
  </si>
  <si>
    <t>Automated alerting based on queries performed in the hunting process</t>
  </si>
  <si>
    <t>Is cost management in place?</t>
  </si>
  <si>
    <t>4.5.3</t>
  </si>
  <si>
    <t>4.5.4</t>
  </si>
  <si>
    <t>4.5.5</t>
  </si>
  <si>
    <t>Technology cost</t>
  </si>
  <si>
    <t>People cost</t>
  </si>
  <si>
    <t>Facility cost</t>
  </si>
  <si>
    <t>Return on investment</t>
  </si>
  <si>
    <t>4.5.6</t>
  </si>
  <si>
    <t>Process cost</t>
  </si>
  <si>
    <t>Budget forecasting</t>
  </si>
  <si>
    <t>Services cost</t>
  </si>
  <si>
    <t>4.5.7</t>
  </si>
  <si>
    <t>Costs associated with employees. Should be managed to prove FTE requirements to stakeholders</t>
  </si>
  <si>
    <t>Cost associated with processes. Should be managed to ensure process elements can be delivered</t>
  </si>
  <si>
    <t>Cost associated with technology. Should be managed to prove budget requirements for new technology or replacement</t>
  </si>
  <si>
    <t>Cost associated with service delivery. Especially important for managed service providers to ensure a healthy business model</t>
  </si>
  <si>
    <t>Cost associated with facilities used by the SOC</t>
  </si>
  <si>
    <t>Budget alignment</t>
  </si>
  <si>
    <t>Alignment of budget with business requirements and drivers to ensure balanced spending on the SOC</t>
  </si>
  <si>
    <t>4.5.8</t>
  </si>
  <si>
    <t>Forecasting of required budget over time. Should be aligned with business needs; increased spending must be justified</t>
  </si>
  <si>
    <t>Prove the return on investment to stakeholders to ensure continued budget allocation</t>
  </si>
  <si>
    <t>B 4.5.1</t>
  </si>
  <si>
    <t>B 4.5.2</t>
  </si>
  <si>
    <t>B 4.5.3</t>
  </si>
  <si>
    <t>B 4.5.4</t>
  </si>
  <si>
    <t>B 4.5.5</t>
  </si>
  <si>
    <t>B 4.5.6</t>
  </si>
  <si>
    <t>B 4.5.7</t>
  </si>
  <si>
    <t>B 4.5.8</t>
  </si>
  <si>
    <t>B 4.8</t>
  </si>
  <si>
    <t>B 4.9</t>
  </si>
  <si>
    <t>Cost management elements completeness</t>
  </si>
  <si>
    <t>Use this outcome as a guideline to determine the score for 4.4</t>
  </si>
  <si>
    <t>Please specify cost management elements</t>
  </si>
  <si>
    <t>Managing costs is required to justify budget allocation for the SOC and ensure continued service delivery in the future</t>
  </si>
  <si>
    <t>Cost management not in place</t>
  </si>
  <si>
    <t>Costs fully managed and formally aligned with business stakeholders</t>
  </si>
  <si>
    <t>Costs fully managed, not formally aligned with business stakeholders</t>
  </si>
  <si>
    <t>Cost visible, basic budget allocation in place</t>
  </si>
  <si>
    <t>Costs fully visible and mostly managed, forecasting in place</t>
  </si>
  <si>
    <t>Capabilities are indicators of completeness. In essence, capabilities can support maturity. 
The SOC-CMM calculates a capability score using 4 capability levels, similar to CMMi:
- Level 0: incomplete
- Level 1: performed
- Level 2: managed
- Level 3: defined
These capability levels have a strong technical focus and are measured across 2 domains: technology and services. Similar to maturity levels, progress to a higher capability level is continuous. There are no prerequisites for advancing to a higher level, thus the capability growth is continuous as well.</t>
  </si>
  <si>
    <t>Do you use business drivers in the decision making process?</t>
  </si>
  <si>
    <t>Do you regularly send updates to your customers?</t>
  </si>
  <si>
    <t>Statement of success</t>
  </si>
  <si>
    <t>B 3.2.11</t>
  </si>
  <si>
    <t>Threat Intelligence Analyst</t>
  </si>
  <si>
    <t>Is the Disaster Recovery plan regularly tested?</t>
  </si>
  <si>
    <t>DR plans should be tested to ensure restoring services and resuming normal operations is possible</t>
  </si>
  <si>
    <t>DR plan not tested</t>
  </si>
  <si>
    <t>DR plan regularly tested, results formally published and followed up</t>
  </si>
  <si>
    <t>DR plan tested on ad-hoc basis</t>
  </si>
  <si>
    <t>DR plan regularly and fully tested, results not formally published</t>
  </si>
  <si>
    <t>DR plan tested, but not formally</t>
  </si>
  <si>
    <t>T 4.5.5</t>
  </si>
  <si>
    <t>Dedicated personnel should be in place to ensure that support is always available. Can also be staff with outsourced provider</t>
  </si>
  <si>
    <t>Full Packet Capture for inbound / outbound internet traffic</t>
  </si>
  <si>
    <t>Full Packet Capture for high-value internal network segments</t>
  </si>
  <si>
    <t>Full Packet Capture for other internal networks</t>
  </si>
  <si>
    <t>Device loss / theft monitoring</t>
  </si>
  <si>
    <t>Monitoring for loss or theft of company assets</t>
  </si>
  <si>
    <t>Assignment of priority to the incident, part of impact assessment</t>
  </si>
  <si>
    <t>Assignment of severity to the incident, part of impact assessment</t>
  </si>
  <si>
    <t>Backup communication technology</t>
  </si>
  <si>
    <t>Secure communication channels</t>
  </si>
  <si>
    <t>Outlier detection</t>
  </si>
  <si>
    <t>Using statistical methods to detect outliers, such as least frequency of occurrence</t>
  </si>
  <si>
    <t>Security Information and Event management tooling. Used to gather logging information from company assets and correlate events</t>
  </si>
  <si>
    <t>Intrusion Detection and Prevention Tooling. Used to detect in-line exploits and anomalous network activity</t>
  </si>
  <si>
    <t>Big data security solution. Used to gather structured and unstructured security information and find anomalies using statistical and data analysis techniques</t>
  </si>
  <si>
    <t xml:space="preserve">Used to automate workflows and SOC actions, support incident response and orchestrate between different security products </t>
  </si>
  <si>
    <t>The security monitoring service aims at detecting security incidents and events</t>
  </si>
  <si>
    <t>The security incident management service aims at responding to security incidents in a timely, accurate and organized fashion</t>
  </si>
  <si>
    <t>The security analysis service supports security monitoring and security incident management. Analysis includes event analysis and forensic analysis</t>
  </si>
  <si>
    <t>The vulnerability management service is used to detect vulnerabilities in assets by discovery and actively scanning assets for known vulnerabilities</t>
  </si>
  <si>
    <t>The log management service is used to collect, store and retain logging. Can be used for compliance purposes as well as investigation purposes</t>
  </si>
  <si>
    <t>The hunting service takes a proactive approach to finding threats in the infrastructure. Threat intelligence is often used to guide hunting efforts</t>
  </si>
  <si>
    <t>The threat intelligence service provides information about potential threats that can be used in security monitoring, security incident response, security analysis and threat hunting</t>
  </si>
  <si>
    <t>Are all positions filled?</t>
  </si>
  <si>
    <t>Unfilled positions may be due to deficiencies in the recruitment process</t>
  </si>
  <si>
    <t>Do you have a talent acquisition process in place?</t>
  </si>
  <si>
    <t>Do you have a talent management process in place?</t>
  </si>
  <si>
    <t>Talent should be adequately managed to retain such staff and fully develop their potential.</t>
  </si>
  <si>
    <t>P 3.10</t>
  </si>
  <si>
    <t>P 1.8</t>
  </si>
  <si>
    <t>All positions currently filled, meeting external ratio requirements</t>
  </si>
  <si>
    <t>All positions currently filled, not meeting external ration requirements</t>
  </si>
  <si>
    <t>All key positions filled</t>
  </si>
  <si>
    <t>Sufficient positions filled to ensure service delivery</t>
  </si>
  <si>
    <t>Not all positions filled, service delivery cannot be assured</t>
  </si>
  <si>
    <t>SOC model</t>
  </si>
  <si>
    <t>Span of control / federation governance</t>
  </si>
  <si>
    <t>Especially important for SOC setups where multiple SOCs exist within the same company</t>
  </si>
  <si>
    <t>Outsourced service management</t>
  </si>
  <si>
    <t>Especially important for hybrid SOC setups. When using outsourcing, SLAs and oversight should be in place</t>
  </si>
  <si>
    <t>Stakeholders informally informed of business drivers</t>
  </si>
  <si>
    <t>2.3.6</t>
  </si>
  <si>
    <t>Is the SOC management process regularly reviewed?</t>
  </si>
  <si>
    <t>Is the SOC management process aligned with all stakeholders?</t>
  </si>
  <si>
    <t>SOC skill matrix:</t>
  </si>
  <si>
    <t>SOC knowledge matrix:</t>
  </si>
  <si>
    <t>Does the skill matrix cover hard skills?</t>
  </si>
  <si>
    <t>Does the skill matrix cover soft skills?</t>
  </si>
  <si>
    <t>Gaps and shortages in the skill matrix may impair SOC capabilities and service delivery</t>
  </si>
  <si>
    <t>No gaps or shortages in the skill matrix</t>
  </si>
  <si>
    <t>Significant gaps or shortages exist in the skill matrix</t>
  </si>
  <si>
    <t>Similar to gaps in the skill matrix, gaps and shortages in the knowledge matrix may impair SOC capabilities and service delivery</t>
  </si>
  <si>
    <t>P 4.3.5</t>
  </si>
  <si>
    <t>Significant gaps or shortages exist in the knowledge matrix</t>
  </si>
  <si>
    <t>No gaps or shortages in the knowledge matrix</t>
  </si>
  <si>
    <t>No gaps exists, but shortages are present</t>
  </si>
  <si>
    <t>No current gaps or shortages, but coverage is minimal for some topics</t>
  </si>
  <si>
    <t>No gaps exists, shortages only exist in non-vital knowledge areas</t>
  </si>
  <si>
    <t>No gaps exists, shortages only exist in non-vital skillset</t>
  </si>
  <si>
    <t>No current gaps or shortages, but coverage is minimal for some skills</t>
  </si>
  <si>
    <t>No talent acquisition process in place</t>
  </si>
  <si>
    <t>Talent acquisition is performed at an ad-hoc basis</t>
  </si>
  <si>
    <t>A basic talent acquisition process is in place</t>
  </si>
  <si>
    <t>A full acquisition process is in place and performing effectively</t>
  </si>
  <si>
    <t>No talent management process in place</t>
  </si>
  <si>
    <t>The assessment model consists of 5 domains and 25 aspects. All domains are evaluated for maturity (blue), only technology and services are evaluated for both maturity and capability (purple)</t>
  </si>
  <si>
    <t>NIST in scope (CSF 1.1)</t>
  </si>
  <si>
    <t>https://www.betaalvereniging.nl/en/safety/magma/</t>
  </si>
  <si>
    <t>An automated system that collects and processes security intelligence information</t>
  </si>
  <si>
    <t>Attacker identification</t>
  </si>
  <si>
    <t>Identification of adversaries based on correlating intelligence indicators and incidents</t>
  </si>
  <si>
    <t>Prioritization</t>
  </si>
  <si>
    <t>Prioritization of threat intelligence based on trustworthiness of source, sector relevance, geographic relevance, timeliness, etc.</t>
  </si>
  <si>
    <t>Encrypted and secure communications (includes email and phones) that can be used during incident response</t>
  </si>
  <si>
    <t>Incident tracking system</t>
  </si>
  <si>
    <t>Backup communication technology in case of failure of primary means. Includes internet access, email systems and phones</t>
  </si>
  <si>
    <t>Response authorization</t>
  </si>
  <si>
    <t>Standardized plans and templates for communication. Includes reachability in case of emergency and outreach to customers</t>
  </si>
  <si>
    <t>Time to detect, time to contain, time to eradicate</t>
  </si>
  <si>
    <t>Event count, false-positive rate, number of service requests, etc.</t>
  </si>
  <si>
    <t>e.g. the number of cases and incidents, number of incidents detected by SOC, average cost per incident, etc.</t>
  </si>
  <si>
    <t>i.e. is there a formal stand-by function that obligates employees to be able to be reached within a certain time?</t>
  </si>
  <si>
    <t>Is the skill matrix fully covered by current SOC personnel?</t>
  </si>
  <si>
    <t>Is the knowledge matrix fully covered by current SOC personnel?</t>
  </si>
  <si>
    <t>The knowledge matrix should cover all relevant knowledge to carry out SOC tasks</t>
  </si>
  <si>
    <t xml:space="preserve">Navigation through this tool is done using the navigation bar at the top of each page. Each of the numbered sections can be clicked to proceed directly to that section. Furthermore, the icons can be used to navigate through sections within a domain and between domains. The icons are as follows:
</t>
  </si>
  <si>
    <t>Follow the sun, hybrid (partially outsourced), centralized, multiple individual SOCs, multi-tiered SOC model</t>
  </si>
  <si>
    <t>Senior management may be a direct SOC customer, depending on organization hierarchy</t>
  </si>
  <si>
    <t>Formal registration of customer contact details, place in the organization, geolocation, etc.</t>
  </si>
  <si>
    <t>Service level agreements are used to provide standardized services operating within known boundaries</t>
  </si>
  <si>
    <t>A statement of success is used to determine when the SOC is successful. Should be aligned with goals and objectives</t>
  </si>
  <si>
    <t>A shift log covers all exceptions found during the shift, running investigations, etc.</t>
  </si>
  <si>
    <t>e.g. service availability, incidents handled within agreed time period, etc.</t>
  </si>
  <si>
    <t>A full acquisition process is in place, but not performing effectively</t>
  </si>
  <si>
    <t>Full screening procedure in place, applied structurally, not formalized</t>
  </si>
  <si>
    <t>Structured stand-up procedure in place, not optimized</t>
  </si>
  <si>
    <t>Stand-up procedure in place, executed daily, optimized for efficiency</t>
  </si>
  <si>
    <t>Documentation centralized on file shares</t>
  </si>
  <si>
    <t>When a second assessment is performed, the results should be compared to the previous assessment to determine the growth and evolution of the SOC. This includes both the high-level and the detailed information about the improvement. Use the result tables to determine the differences and then drill down to those specific parts of the assessment to see where actual improvement was made, and if this is in line with goals set for improvement.</t>
  </si>
  <si>
    <t>Supply Chain Risk Management (ID.SC)</t>
  </si>
  <si>
    <t>ID.SC-1</t>
  </si>
  <si>
    <t>ID.SC-2</t>
  </si>
  <si>
    <t>ID.SC-3</t>
  </si>
  <si>
    <t>ID.SC-4</t>
  </si>
  <si>
    <t>ID.SC-5</t>
  </si>
  <si>
    <t>PR.AC-6</t>
  </si>
  <si>
    <t>PR.AC-7</t>
  </si>
  <si>
    <t>PR.DS-8</t>
  </si>
  <si>
    <t>PR.PT-5</t>
  </si>
  <si>
    <t>RS.AN-5</t>
  </si>
  <si>
    <t>S 6.14.20</t>
  </si>
  <si>
    <t>Vulnerability information gathering &amp; analysis</t>
  </si>
  <si>
    <t>Gathering &amp; analyzing information from internal and external sources, including external researchers, bulletins and other feeds</t>
  </si>
  <si>
    <t>2. NIST CSF 1.1 Scoring</t>
  </si>
  <si>
    <t>Relationships &amp; Third Party Management</t>
  </si>
  <si>
    <t>Weighing mechanism (advanced version only)</t>
  </si>
  <si>
    <t>Additions in version 2.1</t>
  </si>
  <si>
    <t>External security incident support agreements</t>
  </si>
  <si>
    <t>Exercises with other incident response teams</t>
  </si>
  <si>
    <t>Exercises with other IR teams, for example outsourcing partners and other teams in the sector</t>
  </si>
  <si>
    <t>S 2.16.33</t>
  </si>
  <si>
    <t>S 2.16.34</t>
  </si>
  <si>
    <t>Do you use a standardized threat hunting methodology?</t>
  </si>
  <si>
    <r>
      <t>Can be an internally developed approach or a publically available methodolology, such as TaHiTI</t>
    </r>
    <r>
      <rPr>
        <vertAlign val="superscript"/>
        <sz val="11"/>
        <color theme="1"/>
        <rFont val="Calibri"/>
        <family val="2"/>
        <scheme val="minor"/>
      </rPr>
      <t>[1]</t>
    </r>
  </si>
  <si>
    <t>[1] The TaHiTI threat hunting methodology is a methodology for conducting threat hunting investigations created by the Dutch financial sector and can be obtained from the following location:</t>
  </si>
  <si>
    <t>https://www.betaalvereniging.nl/en/safety/tahiti/</t>
  </si>
  <si>
    <t>Community</t>
  </si>
  <si>
    <t>https://www.soc-cmm.com/forum/</t>
  </si>
  <si>
    <r>
      <t xml:space="preserve">The SOC-CMM is a capability maturity model that can be used to perform a self-assessment of your Security Operations Center (SOC). The model is based on review conducted on literature regarding SOC setup and existing SOC models as well as literature on specific elements within a SOC. The literature analysis was then validated by questioning several Security Operations Centers in different sectors and on different maturity levels to determine which elements were actually in place. The output from the survey, combined with the initial analysis is the basis for this self-assessment.
For more information regarding the scientific background and the literature used to create the SOC-CMM self-assessment tool, please refer to the thesis document as available through: </t>
    </r>
    <r>
      <rPr>
        <b/>
        <i/>
        <sz val="11"/>
        <color rgb="FF0070C0"/>
        <rFont val="Calibri"/>
        <family val="2"/>
        <scheme val="minor"/>
      </rPr>
      <t>https://www.soc-cmm.com/</t>
    </r>
    <r>
      <rPr>
        <i/>
        <sz val="11"/>
        <color theme="1"/>
        <rFont val="Calibri"/>
        <family val="2"/>
        <scheme val="minor"/>
      </rPr>
      <t xml:space="preserve">
If you have any questions or comments regarding the contents of this document, please use the above information to contact me. There is also a SOC-CMM community where you can post your questions or suggestions for improvement or extension of the SOC-CMM.
</t>
    </r>
  </si>
  <si>
    <t>Root Cause Analysis</t>
  </si>
  <si>
    <t>Investigation and reporting on the root cause of the incident. Required for optimizing lessons learned for the organization</t>
  </si>
  <si>
    <t>S 2.16.35</t>
  </si>
  <si>
    <t>1. SOC Management</t>
  </si>
  <si>
    <r>
      <t>Metric types</t>
    </r>
    <r>
      <rPr>
        <i/>
        <vertAlign val="superscript"/>
        <sz val="11"/>
        <color theme="1"/>
        <rFont val="Calibri"/>
        <family val="2"/>
        <scheme val="minor"/>
      </rPr>
      <t>[1]</t>
    </r>
  </si>
  <si>
    <t>https://www.betaalvereniging.nl/wp-content/uploads/Library-of-Cyber-Resilience-Metrics-Shared-Research-Program-Cybersecurity.pdf</t>
  </si>
  <si>
    <t xml:space="preserve">- Library of Cyber Resilience Metrics: </t>
  </si>
  <si>
    <t>https://www.cisecurity.org/white-papers/cis-controls-v7-measures-metrics/</t>
  </si>
  <si>
    <t>- CIS Controls metrics (v7)</t>
  </si>
  <si>
    <t>[1] the SOC-CMM does not contain a KPI metrics library. Some resources that may be interesting:</t>
  </si>
  <si>
    <t>Categorization of the incident. For example, the VERIS framework could be used for classification</t>
  </si>
  <si>
    <t>Part of preparation procedures. Includes triage procedure and investigation / anlaysis procedures</t>
  </si>
  <si>
    <t>Part of preparation procedures. Likely involves a checklist and a workflow for incident handling</t>
  </si>
  <si>
    <t>Cloud monitoring</t>
  </si>
  <si>
    <t>S 1.15.25</t>
  </si>
  <si>
    <t>S 1.15.26</t>
  </si>
  <si>
    <t>Monitoring of private and public cloud usage: SAAS, IAAS and PAAS</t>
  </si>
  <si>
    <t>Mobile device monitoring</t>
  </si>
  <si>
    <t>Monitoring of corporate owned mobile devices or mobile devices containing corporate information</t>
  </si>
  <si>
    <r>
      <t xml:space="preserve">The SOC-CMM has an embedded workflow that guides the assessment. First, the profile sheet is filled in and the scope for assessment is selected. Then, the 5 domains of the SOC-CMM (i.e. Business, People, Process, Technology and Services) are each evaluated in separate sections of this tool.
The evaluation is based on questions that can be answered using a drop-down that presents a 5-point scale. This scale relates to the maturity level as explained below under 'Scoring mechanism'. This tool should be used by assessing each sheet in order. When all domains are completed, the sheet 'Results' will provide you with the total scoring and detailed scoring for each domain. A sheet 'Next steps' is also included to provide pointers for follow-up.
In the </t>
    </r>
    <r>
      <rPr>
        <b/>
        <i/>
        <sz val="11"/>
        <color theme="1"/>
        <rFont val="Calibri"/>
        <family val="2"/>
        <scheme val="minor"/>
      </rPr>
      <t>advanced version only</t>
    </r>
    <r>
      <rPr>
        <i/>
        <sz val="11"/>
        <color theme="1"/>
        <rFont val="Calibri"/>
        <family val="2"/>
        <scheme val="minor"/>
      </rPr>
      <t>, there is also a weighing mechanism in place. For each question, the importance of that element can be changed. The standard importance is 'normal', which means that the score is not modified. Changing to importance to 'low' will cause the element to have less impact on the score. Changing it to 'High' or 'Critical' will cause the element to have more impact on the score. Setting it to 'none' will ignore the element in scoring entirely, as explained under 'Weighing mechanism'. This feature should be used with care.
Some additional remarks regarding the usage of the SOC-CMM:
1. Some elements are not used directly for scoring (this is also indicated), but are a guideline for answering other questions. These elements have a lighter color. For example, question 3.1 (part of maturity score) can be answered by using the elements in 3.2 (not part of maturity score) as a guideline.
2. Elements with a green color are calculated fields. These will be filled in automatically by filling in those parts of the assessment.
3. The services and Technology domains evaluate both maturity and capability. These capabilities do not have a 5-point scale and an importance, but use a 6-point scale instead. This is to reduce the amount of clicks and answers. The sixth element in the scale is 'not required'. Use this if you do not feel like you need that particular capability and to exclude it from scoring.
4. Every sheet has a part where you can fill in some comments or remarks. Discussing the questions in this self-assessments will likely uncover some improvements. This is added value for a self-assessment, so it is worthwhile to create notes.
5. The weighing mechanisms allows for manipulation of the maturity  score. Therefore, it is important to strongly consider and possibly document why you wish to deviate from the standard. The goal of the SOC-CMM is to provide insight into strengths and weaknesses and to improve the SOC, not to obtain the highest score possible.
6. The NIST score is calculated automatically as explained below
7. Performing a full SOC-CMM assessment can take a significant amount of time, depending on the level of detail you put into the assessment. Before you start, ensure that you have allocated sufficient time. A way to reduce effort is to have a single knowledgeable SOC employee perform a quick scan and subsequently focus on areas that are debatable. Also, reducing scope for an initial assessment is a way to reduce the assessment effort.</t>
    </r>
  </si>
  <si>
    <t>Indicate a score from 1 to 3. Decimals can be used</t>
  </si>
  <si>
    <t>Has the solution been technically documented?</t>
  </si>
  <si>
    <t>Has the solution been functionally documented?</t>
  </si>
  <si>
    <t>Please specify elements of the threat hunting service document:</t>
  </si>
  <si>
    <t>Please select the services and technologies that should be included into the assessment. Excluding a service or technology here will exclude it from scoring. Note: changes to these values take some time to process</t>
  </si>
  <si>
    <t>SOC management process is not reviewed</t>
  </si>
  <si>
    <t>SOC management process is reviewed in an ad-hoc fashion</t>
  </si>
  <si>
    <t>e.g. NIST 800-62r1, CERT handbook, etc.</t>
  </si>
  <si>
    <t>4.1 Use Case Management</t>
  </si>
  <si>
    <t>4.1.3</t>
  </si>
  <si>
    <t>4.1.4</t>
  </si>
  <si>
    <t>4.1.5</t>
  </si>
  <si>
    <t>4.1.6</t>
  </si>
  <si>
    <t>4.1.7</t>
  </si>
  <si>
    <t>4.1.8</t>
  </si>
  <si>
    <t>4.1.9</t>
  </si>
  <si>
    <t>4.1.10</t>
  </si>
  <si>
    <t>4.1.11</t>
  </si>
  <si>
    <t>Do you have a detection engineering process in place?</t>
  </si>
  <si>
    <t>Is the detection engineering process formally documented?</t>
  </si>
  <si>
    <t>Are there specific roles and requirements for detection engineers?</t>
  </si>
  <si>
    <t>5.1 Detection Engineering</t>
  </si>
  <si>
    <t>5.1.2</t>
  </si>
  <si>
    <t>5.1.3</t>
  </si>
  <si>
    <t>Do you measure use cases against the Mitre ATT&amp;CK framework for gap analysis purposes?</t>
  </si>
  <si>
    <t>Have you created a Mitre ATT&amp;CK risk profile for your organization?</t>
  </si>
  <si>
    <t>Do you measure visibility status for your use cases for gap analysis purposes?</t>
  </si>
  <si>
    <t>Have you prioritized Mitre ATT&amp;CK techniques for relevancy?</t>
  </si>
  <si>
    <t>Is there a formal release process in place for new detections?</t>
  </si>
  <si>
    <t>Are there formal hand-over to the analyst team?</t>
  </si>
  <si>
    <t>Do you perform adversary emulation?</t>
  </si>
  <si>
    <t>5.2 Automated detection testing / adversary emulation (ADT/AE)</t>
  </si>
  <si>
    <t>Is ADT/AE fully integrated in the detection engineering release process?</t>
  </si>
  <si>
    <t>Do you test for detection of Mitre ATT&amp;CK techniques?</t>
  </si>
  <si>
    <t>Do you test uses cases not directly associated with Mitre ATT&amp;CK?</t>
  </si>
  <si>
    <t>Do you test response playbooks?</t>
  </si>
  <si>
    <t>Is there active cooperation between the SOC analysts and the detection engineers?</t>
  </si>
  <si>
    <t>Detection Engineering &amp; Validation</t>
  </si>
  <si>
    <t>Do you determine and document visibility requirements for each use case?</t>
  </si>
  <si>
    <t>Do you map data source visibility to the Mitre ATT&amp;CK framework? [2]</t>
  </si>
  <si>
    <t>https://github.com/rabobank-cdc/DeTTECT</t>
  </si>
  <si>
    <t>[2] For example, using the DeTT&amp;CT tooling:</t>
  </si>
  <si>
    <t>4.3 Visibility</t>
  </si>
  <si>
    <t>Is a reporting policy for security incidents in place?</t>
  </si>
  <si>
    <t>Do you actively seek to create a psychologically safe environment for SOC personnel?</t>
  </si>
  <si>
    <t>A psychologically safe environment is an environment where everyone is able to speak their mind and feel valued</t>
  </si>
  <si>
    <t>Do you have specific KSAOs established for SOC personnel?</t>
  </si>
  <si>
    <t>A recruitment process is required to obtain new employees in a market where talent is scarce [1]</t>
  </si>
  <si>
    <t>[1] See the CSIRT social maturity handbook, pages 134-135</t>
  </si>
  <si>
    <t>[2] See the CSIRT social maturity handbook, pages 41-42</t>
  </si>
  <si>
    <t>https://www.nist.gov/itl/applied-cybersecurity/nice/nice-framework-resource-center/nice-framework-supplemental-material</t>
  </si>
  <si>
    <t>[3] See the NIST NICE framework, specifically the Cyber Defense Analyst and Incident Responder roles:</t>
  </si>
  <si>
    <t>Have you established team goals?</t>
  </si>
  <si>
    <t>Do you document and track individual team member goals?</t>
  </si>
  <si>
    <t>Do you perform regular teambuilding exercises with other teams relevant to the SOC?</t>
  </si>
  <si>
    <t>Do you measure team performance?</t>
  </si>
  <si>
    <t>SOC employee ability documentation</t>
  </si>
  <si>
    <t>Have you documented SOC team member abilities?</t>
  </si>
  <si>
    <t>2.1.6</t>
  </si>
  <si>
    <t>Have you established an Operational Security (OPSEC) program?</t>
  </si>
  <si>
    <t>Do you have a war room for the SOC?</t>
  </si>
  <si>
    <t>2.3.7</t>
  </si>
  <si>
    <t>2.3.8</t>
  </si>
  <si>
    <t>Do you have a secure physical storage location?</t>
  </si>
  <si>
    <t>Have schedules been created to optimize vigilance during shifts?</t>
  </si>
  <si>
    <t>3.8.6</t>
  </si>
  <si>
    <t>Are proactive and reactive metrics used in reports?</t>
  </si>
  <si>
    <t>3.10.1</t>
  </si>
  <si>
    <t>Do you provide education and awareness to the organization?</t>
  </si>
  <si>
    <t>3.10.2</t>
  </si>
  <si>
    <t>Do you measure the effect of education and awareness efforts?</t>
  </si>
  <si>
    <t>Education and Awareness</t>
  </si>
  <si>
    <t>Maintenance</t>
  </si>
  <si>
    <t>Is remote maintenance on the system managed?</t>
  </si>
  <si>
    <t>Have maintenance windows been established?</t>
  </si>
  <si>
    <t>Is maintenance performed using authorised and trusted tooling?</t>
  </si>
  <si>
    <t>e.g., SOC-CMM 4CERT, SIM3, CREST, etc.</t>
  </si>
  <si>
    <t>Collection</t>
  </si>
  <si>
    <t>Processing</t>
  </si>
  <si>
    <t>Dissemination</t>
  </si>
  <si>
    <t>Threat landscaping</t>
  </si>
  <si>
    <t>Infrastructure Management</t>
  </si>
  <si>
    <t>Management of the CTI infrastructure (Threat Intelligence Platform)</t>
  </si>
  <si>
    <t>Customization</t>
  </si>
  <si>
    <t>For each of the maturity questions, guidance is available. When a value is selected from the dropdown box, guidance for that value is show under the guidance column. This guidance can be used to help determine the correct level. Note that this is truly meant as guidance on interpretation and scoring, not as mandatory and prescriptive.</t>
  </si>
  <si>
    <t>The SOC-CMM is built using standard Excel features without macros. The sheets are not locked or password protected. Therefore, adding colums and rows and applying other changes such as changing guidance or adding elements is possible. To show columns and rows, go to 'View' --&gt; 'Show' and check 'Headings'. To show all the tabs underlying the SOC-CMM, go top 'File' --&gt; 'Options' --&gt; 'Advanced' --&gt; 'Display options' and check 'Show sheet tabs'. Customizing calculations will require understanding of the calculations done in the '_Output' sheet. However, guidance for this type of customization is not provided, as it requires an understanding of the way the SOC-CMM sheets are connected.</t>
  </si>
  <si>
    <t>2.3.9</t>
  </si>
  <si>
    <t>Have you optimized secure remote working capabilities for SOC employees?</t>
  </si>
  <si>
    <t>5.1.4</t>
  </si>
  <si>
    <t>5.1.5</t>
  </si>
  <si>
    <t>5.1.6</t>
  </si>
  <si>
    <t>5.1.7</t>
  </si>
  <si>
    <t>5.1.8</t>
  </si>
  <si>
    <t>Is there active cooperation between the Threat Intelligence analysts and detection engineers?</t>
  </si>
  <si>
    <t>Is there a testing enviroment to test and validate detections before deploying them?</t>
  </si>
  <si>
    <t>Is the system regularly maintained?</t>
  </si>
  <si>
    <t>Renumbered, keep lines for backwards compatibility</t>
  </si>
  <si>
    <t>NIST MAPPING</t>
  </si>
  <si>
    <t>Questions remaining</t>
  </si>
  <si>
    <t>Additions in version 2.2</t>
  </si>
  <si>
    <t>total questions remaining</t>
  </si>
  <si>
    <t>Understanding customer satisfaction will help to better align with business needs</t>
  </si>
  <si>
    <t>Making stakeholders aware of the contents helps in getting organizational support for security operations</t>
  </si>
  <si>
    <t>Is there an information security policy in place that supports the SOC activities?</t>
  </si>
  <si>
    <t>Exchange of best practices, intelligence and actions on threats with other SOCs is vital for improving cyber defence</t>
  </si>
  <si>
    <t>B 4.10</t>
  </si>
  <si>
    <t>Is there an active cooperation with other SOCs (external)?</t>
  </si>
  <si>
    <t>5. Privacy &amp; Policy</t>
  </si>
  <si>
    <t>Privacy &amp; Policy</t>
  </si>
  <si>
    <t>B 5.7</t>
  </si>
  <si>
    <t>B 5.8</t>
  </si>
  <si>
    <t>B5 - Privacy &amp; Policy</t>
  </si>
  <si>
    <t>A clear security policy that supports SOC operations provides guidance and helps to enforce mandate for the SOC in the organisation</t>
  </si>
  <si>
    <t>A reporting policy for security incidents will aid the SOC in identifying incidents and threats in the organization</t>
  </si>
  <si>
    <t>No cooperation with other SOCs</t>
  </si>
  <si>
    <t>Some ad-hoc informal information exchange</t>
  </si>
  <si>
    <t>Some information exchange with external SOCs</t>
  </si>
  <si>
    <t>Information exchanged regularly, cooperation not formalized</t>
  </si>
  <si>
    <t>Continuous formalized active cooperation and information exchange</t>
  </si>
  <si>
    <t>Information security in place, no mention of SOC activities</t>
  </si>
  <si>
    <t>Policy in place, SOC activities mentioned without mandate</t>
  </si>
  <si>
    <t>Policy in place, SOC activities mentioned in detail with mandate</t>
  </si>
  <si>
    <t>B 5.9</t>
  </si>
  <si>
    <t>Consulting the SOC in the creation of security policy will ensure that SOC activities are properly mentioned and enforceable</t>
  </si>
  <si>
    <t>No formal information security policy in place</t>
  </si>
  <si>
    <t>SOC not consulted or informed of policy creation or policy updates</t>
  </si>
  <si>
    <t>Full involvement of the SOC in the creation of operational security policy</t>
  </si>
  <si>
    <t>Is the SOC consulted in the creation and updates of operational security policy?</t>
  </si>
  <si>
    <t>SOC informed of policy creation and updates only</t>
  </si>
  <si>
    <t>SOC consulted before policy creation and updates, not actively involved</t>
  </si>
  <si>
    <t>SOC consulted before policy creation and updates, performs reviews</t>
  </si>
  <si>
    <t>No reporting policy in place</t>
  </si>
  <si>
    <t>Policy in place, no mention of the SOC</t>
  </si>
  <si>
    <t>Policy &amp; central point for reporting in place, SOC part of the workflow</t>
  </si>
  <si>
    <t>Policy with SOC activities and mandate in place, actively communicated</t>
  </si>
  <si>
    <t>Policy in place, role of the SOC in security incidents mentioned</t>
  </si>
  <si>
    <t>Policy in place with all SOC activities, no central point for reporting</t>
  </si>
  <si>
    <t>Knowledge, Skills, Abilities and Other attributes (KSAOs) should be in place: technical, cognitive, social and character [2], [3]</t>
  </si>
  <si>
    <t>P 1.9</t>
  </si>
  <si>
    <t>P 1.10</t>
  </si>
  <si>
    <t>KSOAs are used ad-hoc in staffing attempts</t>
  </si>
  <si>
    <t>A basic standardized KSAO set is created</t>
  </si>
  <si>
    <t>A full KSAO is created, but not actively used in staffing</t>
  </si>
  <si>
    <t>A full KSAO is created, regularly updated and actively used in staffing</t>
  </si>
  <si>
    <t>A safe environment has been established, but not actively managed</t>
  </si>
  <si>
    <t>A safe environment has been established, and actively managed</t>
  </si>
  <si>
    <t>KSAOs have not been created</t>
  </si>
  <si>
    <t>P 3.11</t>
  </si>
  <si>
    <t>P 3.12</t>
  </si>
  <si>
    <t>P 3.13</t>
  </si>
  <si>
    <t>P 3.14</t>
  </si>
  <si>
    <t>Individual goals are not determined</t>
  </si>
  <si>
    <t>Individual goals are determined, but not formally documented</t>
  </si>
  <si>
    <t>Individual goals are determined, and formally documented</t>
  </si>
  <si>
    <t>Individual goals are determined and documented, but not tracked</t>
  </si>
  <si>
    <t>No MTS team building exercises are performed</t>
  </si>
  <si>
    <t>MTS exercises are performed in an ad-hoc fashion</t>
  </si>
  <si>
    <t>MTS exercises are usually performed, but not embedded in processes</t>
  </si>
  <si>
    <t>MTS exercises are regularly done, but not focused on improvement</t>
  </si>
  <si>
    <t>MTS exercises done regularly and focused on improving team dynamics</t>
  </si>
  <si>
    <t>Periodic evaluation is performed, results are used for team growth</t>
  </si>
  <si>
    <t>Team goals help to bring focus to the team and monitor progress</t>
  </si>
  <si>
    <t>Individual team member goals should be set to help grow the employee to full potential</t>
  </si>
  <si>
    <t>Besides individual performance, team performance and dynamics are also important to measure and improve on</t>
  </si>
  <si>
    <t>In multi-team systems (MTS), the SOC collaborates with other teams. Use cross-team teambuilding to maximize performance</t>
  </si>
  <si>
    <t>Individual goals are determined, approved and tracked regularly</t>
  </si>
  <si>
    <t>Team goals are not determined</t>
  </si>
  <si>
    <t>Team goals are determined, but not formally documented</t>
  </si>
  <si>
    <t>Team goals are determined, and formally documented</t>
  </si>
  <si>
    <t>Team goals are determined and documented, but not tracked</t>
  </si>
  <si>
    <t>Team goals are determined, approved and tracked regularly</t>
  </si>
  <si>
    <t>P 4.6</t>
  </si>
  <si>
    <t>P 4.4.1</t>
  </si>
  <si>
    <t>Besides knowledge and skills, team member abilities are also important to document</t>
  </si>
  <si>
    <t>Documentation is not in place</t>
  </si>
  <si>
    <t>Documentation covers the most relevant abilities for the team</t>
  </si>
  <si>
    <t>All employee abilities documented, but is not regularly updated</t>
  </si>
  <si>
    <t>All employee abilities documented, and regularly updated</t>
  </si>
  <si>
    <t>M 2.1.6</t>
  </si>
  <si>
    <t>M 2.3.9</t>
  </si>
  <si>
    <t>M 2.3.7</t>
  </si>
  <si>
    <t>M 2.3.8</t>
  </si>
  <si>
    <t>An OPSEC program is not in place</t>
  </si>
  <si>
    <t>Some ad-hoc information across documents regarding OPSEC</t>
  </si>
  <si>
    <t>Consistent OPSEC documentation, no program</t>
  </si>
  <si>
    <t>Comprehensive OPSEC program exists, not consistently enforced/maintained</t>
  </si>
  <si>
    <t>OPSEC program is formally approved, enforced and regularly maintained</t>
  </si>
  <si>
    <t>No war room available</t>
  </si>
  <si>
    <t>Dedicated and fully equipped room available to the SOC</t>
  </si>
  <si>
    <t>Dedicated room available, not equipped for major incidents</t>
  </si>
  <si>
    <t>Room available, somewhat equipped but not dedicated for the SOC</t>
  </si>
  <si>
    <t>Room available, not equipped and not dedicated for the SOC</t>
  </si>
  <si>
    <t>Secure storage facilities in place</t>
  </si>
  <si>
    <t>Secure storage facilities in place, not dedicated for CERT</t>
  </si>
  <si>
    <t>Dedicated secure storage in place, basic access control</t>
  </si>
  <si>
    <t>Dedicated secure storage in place, granular access control, no monitoring</t>
  </si>
  <si>
    <t>Access secured, granular access, regularly reviewed and monitored</t>
  </si>
  <si>
    <t>Remote working not enabled</t>
  </si>
  <si>
    <t>An OPSEC program dictates security rules to ensure the integrity and confidentiality of SOC processes, tools and information</t>
  </si>
  <si>
    <t>Remote working enabled, no additional security measures for SOC</t>
  </si>
  <si>
    <r>
      <t xml:space="preserve">Secure working </t>
    </r>
    <r>
      <rPr>
        <b/>
        <sz val="11"/>
        <color theme="1"/>
        <rFont val="Calibri"/>
        <family val="2"/>
        <scheme val="minor"/>
      </rPr>
      <t xml:space="preserve">enabled </t>
    </r>
    <r>
      <rPr>
        <sz val="11"/>
        <color theme="1"/>
        <rFont val="Calibri"/>
        <family val="2"/>
        <scheme val="minor"/>
      </rPr>
      <t xml:space="preserve">means secure access (MFA, encryption, etc.), secure working </t>
    </r>
    <r>
      <rPr>
        <b/>
        <sz val="11"/>
        <color theme="1"/>
        <rFont val="Calibri"/>
        <family val="2"/>
        <scheme val="minor"/>
      </rPr>
      <t xml:space="preserve">facilitated </t>
    </r>
    <r>
      <rPr>
        <sz val="11"/>
        <color theme="1"/>
        <rFont val="Calibri"/>
        <family val="2"/>
        <scheme val="minor"/>
      </rPr>
      <t>also means equipped and performing</t>
    </r>
  </si>
  <si>
    <t xml:space="preserve">Remote working fully facilitated: secure, monitored, equipped &amp; performing </t>
  </si>
  <si>
    <t>Remote working facilitated, additional security measures taken for SOC</t>
  </si>
  <si>
    <t>Remote working facilitated, fully secure and monitored, but not equipped</t>
  </si>
  <si>
    <t>M 2.4.6</t>
  </si>
  <si>
    <t>Shift schedules not created with vigilance in mind</t>
  </si>
  <si>
    <t>Vigilance requirements understood, but not implemented</t>
  </si>
  <si>
    <t>Vigilance requirements implemented, but not optimized</t>
  </si>
  <si>
    <t>Shift schedule optimized for vigilance, but not regularly improved</t>
  </si>
  <si>
    <t>Shift schedule optimized for vigilance, regularly evaluated and improved</t>
  </si>
  <si>
    <t>Schedules should be created to optimize vigilance. Thus, shift should include mandatory breaks and not be too long</t>
  </si>
  <si>
    <t>Secure storage facilities can be used to store evidence collected during investigations or other operational security purposes</t>
  </si>
  <si>
    <t>A dedicated facility for coordination of major security incidents</t>
  </si>
  <si>
    <t>M 3.8.6</t>
  </si>
  <si>
    <t>M 3.10.1</t>
  </si>
  <si>
    <t>M 3.10.2</t>
  </si>
  <si>
    <t>Proactive metrics can help to show how the team is actively preventing incidents from occurring</t>
  </si>
  <si>
    <t>Metric type applied to some SOC activities</t>
  </si>
  <si>
    <t>Metric type consistently applied to most SOC activities</t>
  </si>
  <si>
    <t>Metric type fully and consistently applied to all SOC activities</t>
  </si>
  <si>
    <t>E&amp;A not provided</t>
  </si>
  <si>
    <t>E&amp;A provided in an ad-hoc fashion</t>
  </si>
  <si>
    <t>E&amp;A provided in a structured manner</t>
  </si>
  <si>
    <t>E&amp;A provided through an established program</t>
  </si>
  <si>
    <t>E&amp;A provided and improved through an established program</t>
  </si>
  <si>
    <t>Efforts not measured</t>
  </si>
  <si>
    <t>Efforts measured in an ad-hoc fashion</t>
  </si>
  <si>
    <t>Efforts measured in a structured fashion, output not used in improvement</t>
  </si>
  <si>
    <t>Efforts measured in a structured fashion, output used in improvement</t>
  </si>
  <si>
    <t>Efforts continuously being measured and optimized</t>
  </si>
  <si>
    <t>Removed, keep lines for backwards compatibility</t>
  </si>
  <si>
    <t>The creation of a risk profile in Mitre ATT&amp;CK can help to identify relevant attack techniques</t>
  </si>
  <si>
    <t>Using organizational context (protection and detection mechanisms), ATT&amp;CK techniques can be prioritized</t>
  </si>
  <si>
    <t>Data source requirements should be part of use case design</t>
  </si>
  <si>
    <t>Mapping avilable data sources to Mitre ATT&amp;CK data source requirements will help identify gaps in visibility of attack techniques</t>
  </si>
  <si>
    <t>Measuring visibility status of use cases will help to identify use cases that require additional data sources for detection optimization</t>
  </si>
  <si>
    <t>M 4.2.1</t>
  </si>
  <si>
    <t>M 4.2.2</t>
  </si>
  <si>
    <t>M 4.2.3</t>
  </si>
  <si>
    <t>M 4.2.4</t>
  </si>
  <si>
    <t>M 4.3.1</t>
  </si>
  <si>
    <t>M 4.3.2</t>
  </si>
  <si>
    <t>M 4.3.3</t>
  </si>
  <si>
    <t>Use cases not measured against Mitre ATT&amp;CK</t>
  </si>
  <si>
    <t>By measuring use cases against Mitre ATT&amp;CK, it is possible to determine strengths and weaknesses in your layered detection approach</t>
  </si>
  <si>
    <t>Are monitoring rules tagged with Mitre ATT&amp;CK framework identifiers?</t>
  </si>
  <si>
    <t>Tagging monitoring rules with Mitre ATT&amp;CK identifiers allows for reporting on sightings of attack techniques</t>
  </si>
  <si>
    <t>Mitre ATT&amp;CK profile not created</t>
  </si>
  <si>
    <t>Mitre ATT&amp;CK profile created and validated, not regularly maintained</t>
  </si>
  <si>
    <t>Mitre ATT&amp;CK profile created, not validated or maintained</t>
  </si>
  <si>
    <t>Mitre ATT&amp;CK analysis performed, no formal profile in place</t>
  </si>
  <si>
    <t>ATT&amp;CK techniques not prioritized</t>
  </si>
  <si>
    <t>ATT&amp;CK techniques prioritized, validated and regularly updated</t>
  </si>
  <si>
    <t>Mitre ATT&amp;CK profile created, validated and regularly maintained</t>
  </si>
  <si>
    <t>ATT&amp;CK analysis performed, no formal prioritization created</t>
  </si>
  <si>
    <t>ATT&amp;CK techniques prioritized, not validated or maintained</t>
  </si>
  <si>
    <t>ATT&amp;CK techniques prioritized and validated, not regularly maintained</t>
  </si>
  <si>
    <t>Monitoring rules not tagged</t>
  </si>
  <si>
    <t>Is use case output (alerts) used in threat intelligence activities?</t>
  </si>
  <si>
    <t xml:space="preserve">Using Mitre ATT&amp;CK, it is possible to connect alerts to specific threat actors, or potentially even active campaigns </t>
  </si>
  <si>
    <t>M 4.2.5</t>
  </si>
  <si>
    <t>Use case output not used in TI activities</t>
  </si>
  <si>
    <t>Use case output used in TI activities in an ad-hoc fashion</t>
  </si>
  <si>
    <t>4.2 Mitre ATTT&amp;CK / Threat Intelligence</t>
  </si>
  <si>
    <t>Is threat intelligence used for the creation and updates of use cases?</t>
  </si>
  <si>
    <t>Threat intelligence can provide input into security monitoring, especially when using Mitre ATT&amp;CK to connect both</t>
  </si>
  <si>
    <t>Risks can be (cyber)threats, but also non-compliance or penalties (laws &amp; regulations)</t>
  </si>
  <si>
    <t>M 4.2.6</t>
  </si>
  <si>
    <t>TI not used in use case creation / updates</t>
  </si>
  <si>
    <t>TI used in use case creation / updates in an ad-hoc fashion</t>
  </si>
  <si>
    <t>TI used in use case creation / updates for high-risk threats</t>
  </si>
  <si>
    <t>TI used in use case creation / updates for most threats, no formal process</t>
  </si>
  <si>
    <t>Formal process in place, connecting TI activities to use cases</t>
  </si>
  <si>
    <t>Formal process in place, connecting use case output to TI activities</t>
  </si>
  <si>
    <t>Use case output used in TI activities for high-risk alerts</t>
  </si>
  <si>
    <t>Use case output used in TI activities for most alerts, no formal process</t>
  </si>
  <si>
    <t>All use cases continuously measured, output used in improvement</t>
  </si>
  <si>
    <t>High- and medium risk use cases measured against Mitre ATT&amp;CK</t>
  </si>
  <si>
    <t>High risk use cases measured against Mitre ATT&amp;CK</t>
  </si>
  <si>
    <t>Visibility requirements not determined</t>
  </si>
  <si>
    <t>Visibility requirements formally determined, documented and reviewed</t>
  </si>
  <si>
    <t>Visibility requirements formally determined and documented, not reviewed</t>
  </si>
  <si>
    <t>Visibility requirements determined for some use cases</t>
  </si>
  <si>
    <t>Visibility requirements determined for most use cases, not documented</t>
  </si>
  <si>
    <t>Visibility status not measured</t>
  </si>
  <si>
    <t>Visibility status continuously measured, output used in improvement</t>
  </si>
  <si>
    <t>Do you map data source visibility to the Mitre ATT&amp;CK framework?</t>
  </si>
  <si>
    <t>Visibility status measured frequently, output used in improvement</t>
  </si>
  <si>
    <t>Data sources frequently mapped to ATT&amp;CK, output used in improvement</t>
  </si>
  <si>
    <t>Data sources continuously mapped to ATT&amp;CK, output used in improvement</t>
  </si>
  <si>
    <t>Data sources mapped to ATT&amp;CK, not actively used in improvement</t>
  </si>
  <si>
    <t>Visibility status measured in an ad-hoc fashion</t>
  </si>
  <si>
    <t>Visibility status measured, not actively used in improvement</t>
  </si>
  <si>
    <t>All use cases frequently measured, output used in improvement</t>
  </si>
  <si>
    <t>High- and medium risk monitoring rules tagged</t>
  </si>
  <si>
    <t>All monitoring rules tagged, not regularly revised</t>
  </si>
  <si>
    <t>All monitoring rules tagged and regularly revised</t>
  </si>
  <si>
    <t>5.1.9</t>
  </si>
  <si>
    <t>Do you apply a versioning system to detections?</t>
  </si>
  <si>
    <t>Do you have a roll-back procedure in place in case of problems with detections?</t>
  </si>
  <si>
    <t>5.1.10</t>
  </si>
  <si>
    <t>5.1.1</t>
  </si>
  <si>
    <t>M 5.1.1</t>
  </si>
  <si>
    <t>M 5.1.2</t>
  </si>
  <si>
    <t>M 5.1.3</t>
  </si>
  <si>
    <t>M 5.1.4</t>
  </si>
  <si>
    <t>M 5.1.5</t>
  </si>
  <si>
    <t>M 5.1.6</t>
  </si>
  <si>
    <t>M 5.1.7</t>
  </si>
  <si>
    <t>M 5.1.8</t>
  </si>
  <si>
    <t>M 5.1.9</t>
  </si>
  <si>
    <t>M 5.1.10</t>
  </si>
  <si>
    <t>M5 - Detection Engineering</t>
  </si>
  <si>
    <t>A detection engineering process supports the creation and deployment of detection rules for security monitoring purposes</t>
  </si>
  <si>
    <t>Formal documentation supports process standardisation, and allows for faster training of new engineers</t>
  </si>
  <si>
    <t>Detection engineers have a skillset that is different from security analysts and security engineers</t>
  </si>
  <si>
    <t>SOC analyst deal with alerts resulting from detections created by engineers, so a tight interaction is required to optimize the ruleset</t>
  </si>
  <si>
    <t>Threat intelligence is a major input into the creation or updating of detection rules</t>
  </si>
  <si>
    <t>Once the detections are created, they must be operationalized. This should be done with a formal hand-over to production</t>
  </si>
  <si>
    <t>A testing environment allows for thorough testing of new detections, which ensures a higher level of quality</t>
  </si>
  <si>
    <t>A formal release process includes automated deployment of rules and adheres to organizational change management procedures</t>
  </si>
  <si>
    <t>A versioning system will allow to revert back to previous versions of detections</t>
  </si>
  <si>
    <t>A roll-back procedure enabled reverting abck to a good state if a deployment has an adverse effect on security monitoring</t>
  </si>
  <si>
    <t>M 5.2.1</t>
  </si>
  <si>
    <t>M 5.2.2</t>
  </si>
  <si>
    <t>M 5.2.3</t>
  </si>
  <si>
    <t>M 5.2.4</t>
  </si>
  <si>
    <t>M 5.2.5</t>
  </si>
  <si>
    <t>M 5.2.6</t>
  </si>
  <si>
    <t>Adversary emulation provides insights into how well security monitoring is able to detect certain adversaries or attack techniques</t>
  </si>
  <si>
    <t>Testing for Mitre ATT&amp;CK techniques can augment mapping of use cases and visibility in Mitre ATT&amp;CK</t>
  </si>
  <si>
    <t>Not all use cases and risks have a relationship to Mitre ATT&amp;CK. These use cases should be tested as well</t>
  </si>
  <si>
    <t>Testing both detection and response provides a more complete view of SOC capabilities</t>
  </si>
  <si>
    <t>When deploying new or updated detection, automated detection testing should be updated as well</t>
  </si>
  <si>
    <t>A detection engineering process is not in place</t>
  </si>
  <si>
    <t>Detection engineering is done in an ad-hoc fashion</t>
  </si>
  <si>
    <t>Basic process in place, not applied to all use cases</t>
  </si>
  <si>
    <t>Informal process in place covering all use cases</t>
  </si>
  <si>
    <t>Formal process in place, covering all use cases</t>
  </si>
  <si>
    <t>No specific roles and requirements</t>
  </si>
  <si>
    <t>Requirements identified, not formalised in roles</t>
  </si>
  <si>
    <t>Roles formally documented, approved and regularly revised</t>
  </si>
  <si>
    <t>Requirements identified, role defined but not documented</t>
  </si>
  <si>
    <t>Requirements identified, role defined and documented</t>
  </si>
  <si>
    <t>No cooperation between teams</t>
  </si>
  <si>
    <t>Cooperation between teams on an ad-hoc basis</t>
  </si>
  <si>
    <t>SOC analysts are informed, no further cooperation</t>
  </si>
  <si>
    <t>SOC analysts are informed and review outcomes</t>
  </si>
  <si>
    <t>Threat analysts are informed, no further cooperation</t>
  </si>
  <si>
    <t>Threat analysts are informed and review outcomes</t>
  </si>
  <si>
    <t>Formal handover not in place</t>
  </si>
  <si>
    <t>Testing environment not in place</t>
  </si>
  <si>
    <t>Adversary emulation not performed</t>
  </si>
  <si>
    <t>Response playbooks not tested</t>
  </si>
  <si>
    <t>Is ADT/AE fully integrated in the detection engineering process?</t>
  </si>
  <si>
    <t>Is the outcome from the ADT/AE tests used as input into monitoring and detection engineering?</t>
  </si>
  <si>
    <t>ADT/AE output should lead to updates in detections and new detections, as well as instructions for SOC analysts</t>
  </si>
  <si>
    <t>Use case testing not in place</t>
  </si>
  <si>
    <t>Handover performed in an ad-hoc manner</t>
  </si>
  <si>
    <t>Handover performed, process not documented of formalised</t>
  </si>
  <si>
    <t>Handover performed, process documentation in place</t>
  </si>
  <si>
    <t>Testing environment in place, not actively used for detection engineering</t>
  </si>
  <si>
    <t>Testing environment used, testing process not documented or formalised</t>
  </si>
  <si>
    <t>Testing environment used, testing process documented</t>
  </si>
  <si>
    <t>Testing environment used, process documented and regularly evaluated</t>
  </si>
  <si>
    <t>Formal handover procedure in place, documented and regularly evaluated</t>
  </si>
  <si>
    <t>Release process not in place</t>
  </si>
  <si>
    <t>Releases performed in an ad-hoc manner</t>
  </si>
  <si>
    <t>Releases done structurally, process not documented of formalised</t>
  </si>
  <si>
    <t>Releases sone structurally, process documentation in place</t>
  </si>
  <si>
    <t>Formal release procedure in place, documented and regularly evaluated</t>
  </si>
  <si>
    <t>Versioning system not in place</t>
  </si>
  <si>
    <t>Versioning system in place, not actively used</t>
  </si>
  <si>
    <t>Versioning system used for some detections</t>
  </si>
  <si>
    <t>Roll-back procedure not in place</t>
  </si>
  <si>
    <t>Versioning system used for all detections, no formal commit procedure</t>
  </si>
  <si>
    <t>Versioning system used for all detections, commit procedure formalised</t>
  </si>
  <si>
    <t>Roll-back capability in place, but not documented</t>
  </si>
  <si>
    <t>Roll-back capability in place and documented</t>
  </si>
  <si>
    <t>Roll-back procedure requirements understood, but not operationalized</t>
  </si>
  <si>
    <t>Adversary emulation performed in an ad-hoc fashion</t>
  </si>
  <si>
    <t>AE performed structurally following a documented process</t>
  </si>
  <si>
    <t>AE performed structurally, no documented process</t>
  </si>
  <si>
    <t>Use case testing performed in ad-hoc fashion, no detection targets set</t>
  </si>
  <si>
    <t>All use cases tested, visibility and detection targets used in improvements</t>
  </si>
  <si>
    <t>Some use case testing performed, detection targets set, no formal process</t>
  </si>
  <si>
    <t>All use cases tested, process formalized, detection targets set</t>
  </si>
  <si>
    <t>Response playbooks tested in an ad-hoc fashion</t>
  </si>
  <si>
    <t>Some response playbooks tested, no formal process</t>
  </si>
  <si>
    <t>All response playbooks formally tested, output used for improvements</t>
  </si>
  <si>
    <t>Formal roll-back capability in place, documented and regularly tested</t>
  </si>
  <si>
    <t>Adversary emulation fully aligned with TI and continuously improved</t>
  </si>
  <si>
    <t>SOC governance process is not in place</t>
  </si>
  <si>
    <t>A safe environment is not actively created</t>
  </si>
  <si>
    <t>Basic awareness of a safe environment exists, but is not implemented</t>
  </si>
  <si>
    <t>A safe and actively managed environment exists and is evaluated</t>
  </si>
  <si>
    <t>A plan covering some roles is in place and operational</t>
  </si>
  <si>
    <t>Periodic evaluation is performed in an ad-hoc fashion</t>
  </si>
  <si>
    <t>Periodic evaluation is performed in a structured fashion</t>
  </si>
  <si>
    <t>Only basic hard skills are being evaluated</t>
  </si>
  <si>
    <t>The matrix is fully aligned with the training &amp; certification programs</t>
  </si>
  <si>
    <t>Documentation only covers some employees' abilities</t>
  </si>
  <si>
    <t>High risk monitoring rules tagged</t>
  </si>
  <si>
    <t>Data sources not mapped to Mitre ATT&amp;CK</t>
  </si>
  <si>
    <t>Data source mapping to ATT&amp;CK performed in an ad-hoc fashion</t>
  </si>
  <si>
    <t>SOC analyst are actively involved in the detection engineering process</t>
  </si>
  <si>
    <t>Threat analyst are actively involved in the detection engineering process</t>
  </si>
  <si>
    <t>Response playbooks tested structurally following a documented process</t>
  </si>
  <si>
    <t>New releases do not trigger ADT/AE</t>
  </si>
  <si>
    <t>New releases trigger ADT/AE in an ad-hoc fashion</t>
  </si>
  <si>
    <t>Release process triggers ADT/AE for some use cases, not documented</t>
  </si>
  <si>
    <t>Releases process triggers ADT/AE for all use cases, documented process</t>
  </si>
  <si>
    <t>Full integration into release process, formalized and (partly) automated</t>
  </si>
  <si>
    <t>ADT/AE outcome not used</t>
  </si>
  <si>
    <t>ADT/AE outcome used in an ad-hoc fashion</t>
  </si>
  <si>
    <t>ADT/AE outcome used, documented process</t>
  </si>
  <si>
    <t>ADT/AE outcome used, no documented process</t>
  </si>
  <si>
    <t>ADT/EA outcome used, process documented and regularly evaluated</t>
  </si>
  <si>
    <t>5. Detection Engineering &amp; Validation</t>
  </si>
  <si>
    <t>T 1.5.3</t>
  </si>
  <si>
    <t>T 1.5.4</t>
  </si>
  <si>
    <t>T 1.5.5</t>
  </si>
  <si>
    <t>T 1.5.6</t>
  </si>
  <si>
    <t>T 1.7</t>
  </si>
  <si>
    <t>T 1.7.1</t>
  </si>
  <si>
    <t>T 1.7.2</t>
  </si>
  <si>
    <t>T 1.7.3</t>
  </si>
  <si>
    <t>T 1.7.4</t>
  </si>
  <si>
    <t>T 1.7.5</t>
  </si>
  <si>
    <t>T 1.7.6</t>
  </si>
  <si>
    <t>T 1.7.7</t>
  </si>
  <si>
    <t>T 1.7.8</t>
  </si>
  <si>
    <t>T 1.7.9</t>
  </si>
  <si>
    <t>T 1.7.10</t>
  </si>
  <si>
    <t>T 1.7.11</t>
  </si>
  <si>
    <t>T 1.7.12</t>
  </si>
  <si>
    <t>T 1.7.13</t>
  </si>
  <si>
    <t>T 1.7.14</t>
  </si>
  <si>
    <t>T 1.7.15</t>
  </si>
  <si>
    <t>T 1.7.16</t>
  </si>
  <si>
    <t>T 1.7.17</t>
  </si>
  <si>
    <t>T 1.7.18</t>
  </si>
  <si>
    <t>T 1.7.19</t>
  </si>
  <si>
    <t>T 1.7.20</t>
  </si>
  <si>
    <t>T 1.7.21</t>
  </si>
  <si>
    <t>T 1.7.22</t>
  </si>
  <si>
    <t>T 1.7.23</t>
  </si>
  <si>
    <t>T 1.7.24</t>
  </si>
  <si>
    <t>T 1.7.25</t>
  </si>
  <si>
    <t>1.5.3</t>
  </si>
  <si>
    <t>1.5.4</t>
  </si>
  <si>
    <t>1.5.5</t>
  </si>
  <si>
    <t>1.5.6</t>
  </si>
  <si>
    <t>1.7.1</t>
  </si>
  <si>
    <t>1.7.2</t>
  </si>
  <si>
    <t>1.7.3</t>
  </si>
  <si>
    <t>1.7.4</t>
  </si>
  <si>
    <t>1.7.5</t>
  </si>
  <si>
    <t>1.7.6</t>
  </si>
  <si>
    <t>1.7.7</t>
  </si>
  <si>
    <t>1.7.8</t>
  </si>
  <si>
    <t>1.7.9</t>
  </si>
  <si>
    <t>1.7.10</t>
  </si>
  <si>
    <t>1.7.11</t>
  </si>
  <si>
    <t>1.7.12</t>
  </si>
  <si>
    <t>1.7.13</t>
  </si>
  <si>
    <t>1.7.14</t>
  </si>
  <si>
    <t>1.7.15</t>
  </si>
  <si>
    <t>1.7.16</t>
  </si>
  <si>
    <t>1.7.17</t>
  </si>
  <si>
    <t>1.7.18</t>
  </si>
  <si>
    <t>1.7.19</t>
  </si>
  <si>
    <t>1.7.20</t>
  </si>
  <si>
    <t>1.7.21</t>
  </si>
  <si>
    <t>1.7.22</t>
  </si>
  <si>
    <t>1.7.23</t>
  </si>
  <si>
    <t>1.7.24</t>
  </si>
  <si>
    <t>1.7.25</t>
  </si>
  <si>
    <t>Generic capability guidance</t>
  </si>
  <si>
    <t>Not in place</t>
  </si>
  <si>
    <t>Some elements in place, but incomplete</t>
  </si>
  <si>
    <t>Complete and documented</t>
  </si>
  <si>
    <t>Complete, documented and formally approved</t>
  </si>
  <si>
    <t>Not required for SOC operations</t>
  </si>
  <si>
    <t>Systems should be regularly maintained to keep up with the latest features and bug fixes</t>
  </si>
  <si>
    <t>Remote maintenance by a third party may be part of system maintenance procedures</t>
  </si>
  <si>
    <t>Maintenance should be done through formal changes</t>
  </si>
  <si>
    <t>Is maintenance executed through the change management process?</t>
  </si>
  <si>
    <t>Setting maintenance windows helps to structure the maintenance process and make it more predictable</t>
  </si>
  <si>
    <t>Performing maintenance with authorised and trusted tooling helps to ensure security and integrity of the system</t>
  </si>
  <si>
    <t>System maintenance not performed</t>
  </si>
  <si>
    <t>System maintenance done in an ad-hoc fashion</t>
  </si>
  <si>
    <t>Remote maintenance not managed</t>
  </si>
  <si>
    <t>Maintenance performed without changes</t>
  </si>
  <si>
    <t>Some maintenance executed through change management</t>
  </si>
  <si>
    <t>All maintenance executed through changes, no formal approval</t>
  </si>
  <si>
    <t>All maintenance executed through changes, with formal approval</t>
  </si>
  <si>
    <t>Remote maintenance done in an ad-hoc fashion</t>
  </si>
  <si>
    <t>Remote maintenance controlled, not documented</t>
  </si>
  <si>
    <t>Remote maintenance controlled, in a documented process</t>
  </si>
  <si>
    <t>Remote maintenance controlled &amp; monitored, formally documented</t>
  </si>
  <si>
    <t>System maintenance done structurally, not following procedures</t>
  </si>
  <si>
    <t>System maintenance done structurally, following procedures</t>
  </si>
  <si>
    <t>Maintenance executed following approved procedures, regularly reviewed</t>
  </si>
  <si>
    <t>Maintenance windows not established</t>
  </si>
  <si>
    <t>Have you established maintenance windows?</t>
  </si>
  <si>
    <t>Maintenance windows established and formally approved</t>
  </si>
  <si>
    <t>Maintenance windows used sometimes</t>
  </si>
  <si>
    <t>Maintenance windows established, not formally approved</t>
  </si>
  <si>
    <t>Established, formally approved &amp; aligned with change management</t>
  </si>
  <si>
    <t>Standardized tooling set used for most maintenance</t>
  </si>
  <si>
    <t>Fully automated HA in place, not aligned with business continuity plans</t>
  </si>
  <si>
    <t>All major maintenance executed through change management</t>
  </si>
  <si>
    <t>T 2.5.3</t>
  </si>
  <si>
    <t>T 2.5.4</t>
  </si>
  <si>
    <t>T 2.5.5</t>
  </si>
  <si>
    <t>T 2.5.6</t>
  </si>
  <si>
    <t>T 2.7.1</t>
  </si>
  <si>
    <t>T 2.7.2</t>
  </si>
  <si>
    <t>T 2.7.3</t>
  </si>
  <si>
    <t>T 2.7.4</t>
  </si>
  <si>
    <t>T 2.7.5</t>
  </si>
  <si>
    <t>T 2.7.6</t>
  </si>
  <si>
    <t>T 2.7.7</t>
  </si>
  <si>
    <t>T 2.7.8</t>
  </si>
  <si>
    <t>T 2.7.9</t>
  </si>
  <si>
    <t>T 2.7.10</t>
  </si>
  <si>
    <t>T 2.7.11</t>
  </si>
  <si>
    <t>T 2.7.12</t>
  </si>
  <si>
    <t>T 2.7.13</t>
  </si>
  <si>
    <t>T 3.5.3</t>
  </si>
  <si>
    <t>T 3.5.4</t>
  </si>
  <si>
    <t>T 3.5.5</t>
  </si>
  <si>
    <t>T 3.5.6</t>
  </si>
  <si>
    <t>T 3.7.1</t>
  </si>
  <si>
    <t>T 3.7.2</t>
  </si>
  <si>
    <t>T 3.7.3</t>
  </si>
  <si>
    <t>T 3.7.4</t>
  </si>
  <si>
    <t>T 3.7.5</t>
  </si>
  <si>
    <t>T 3.7.6</t>
  </si>
  <si>
    <t>T 3.7.7</t>
  </si>
  <si>
    <t>T 3.7.8</t>
  </si>
  <si>
    <t>T 3.7.9</t>
  </si>
  <si>
    <t>T 3.7.10</t>
  </si>
  <si>
    <t>T 3.7.11</t>
  </si>
  <si>
    <t>T 3.7.12</t>
  </si>
  <si>
    <t>T 3.7.13</t>
  </si>
  <si>
    <t>T 3.7.14</t>
  </si>
  <si>
    <t>T 3.7.15</t>
  </si>
  <si>
    <t>T 3.7.16</t>
  </si>
  <si>
    <t>T 3.7.17</t>
  </si>
  <si>
    <t>T 3.7.18</t>
  </si>
  <si>
    <t>T 3.7.19</t>
  </si>
  <si>
    <t>T 3.7.20</t>
  </si>
  <si>
    <t>T 3.7.21</t>
  </si>
  <si>
    <t>T 3.7.22</t>
  </si>
  <si>
    <t>Authorized tooling used, updated before maintenance</t>
  </si>
  <si>
    <t>Authorized &amp; updated tooling used, regularly evaluated</t>
  </si>
  <si>
    <t>Standardized tooling set used for all maintenance, not formally authorized</t>
  </si>
  <si>
    <t>Maintenance not performed using authorized &amp; trusted tooling</t>
  </si>
  <si>
    <t>authorized tooling used, updated before maintenance</t>
  </si>
  <si>
    <t>authorized &amp; updated tooling used, regularly evaluated</t>
  </si>
  <si>
    <t>3.5.3</t>
  </si>
  <si>
    <t>3.5.4</t>
  </si>
  <si>
    <t>3.5.5</t>
  </si>
  <si>
    <t>3.5.6</t>
  </si>
  <si>
    <t>3.7.9</t>
  </si>
  <si>
    <t>3.7.10</t>
  </si>
  <si>
    <t>3.7.11</t>
  </si>
  <si>
    <t>3.7.12</t>
  </si>
  <si>
    <t>3.7.13</t>
  </si>
  <si>
    <t>3.7.14</t>
  </si>
  <si>
    <t>3.7.15</t>
  </si>
  <si>
    <t>3.7.16</t>
  </si>
  <si>
    <t>3.7.17</t>
  </si>
  <si>
    <t>3.7.18</t>
  </si>
  <si>
    <t>3.7.19</t>
  </si>
  <si>
    <t>3.7.20</t>
  </si>
  <si>
    <t>3.7.21</t>
  </si>
  <si>
    <t>3.7.22</t>
  </si>
  <si>
    <t>3.7.23</t>
  </si>
  <si>
    <t>2.5.3</t>
  </si>
  <si>
    <t>2.5.4</t>
  </si>
  <si>
    <t>2.5.5</t>
  </si>
  <si>
    <t>2.5.6</t>
  </si>
  <si>
    <t>2.7.9</t>
  </si>
  <si>
    <t>2.7.10</t>
  </si>
  <si>
    <t>2.7.11</t>
  </si>
  <si>
    <t>2.7.12</t>
  </si>
  <si>
    <t>2.7.13</t>
  </si>
  <si>
    <t>2.7.14</t>
  </si>
  <si>
    <t>2.7.15</t>
  </si>
  <si>
    <t>2.7.16</t>
  </si>
  <si>
    <t>T 2.7</t>
  </si>
  <si>
    <t>T 2.7.14</t>
  </si>
  <si>
    <t>T 2.7.15</t>
  </si>
  <si>
    <t>T 2.7.16</t>
  </si>
  <si>
    <t>T 3.7</t>
  </si>
  <si>
    <t>T 3.7.23</t>
  </si>
  <si>
    <t>T 4.5.3</t>
  </si>
  <si>
    <t>T 4.5.4</t>
  </si>
  <si>
    <t>T 4.5.6</t>
  </si>
  <si>
    <t>T 4.7</t>
  </si>
  <si>
    <t>T 4.7.1</t>
  </si>
  <si>
    <t>T 4.7.2</t>
  </si>
  <si>
    <t>T 4.7.3</t>
  </si>
  <si>
    <t>T 4.7.4</t>
  </si>
  <si>
    <t>T 4.7.5</t>
  </si>
  <si>
    <t>T 4.7.6</t>
  </si>
  <si>
    <t>T 4.7.7</t>
  </si>
  <si>
    <t>T 4.7.8</t>
  </si>
  <si>
    <t>T 4.7.9</t>
  </si>
  <si>
    <t>T 4.7.10</t>
  </si>
  <si>
    <t>T 4.7.11</t>
  </si>
  <si>
    <t>T 4.7.12</t>
  </si>
  <si>
    <t>T 4.7.13</t>
  </si>
  <si>
    <t>T 4.7.14</t>
  </si>
  <si>
    <t>T 4.7.15</t>
  </si>
  <si>
    <t>T 4.7.16</t>
  </si>
  <si>
    <t>T 4.7.17</t>
  </si>
  <si>
    <t>T 4.7.18</t>
  </si>
  <si>
    <t>T 5.4.1</t>
  </si>
  <si>
    <t>T 5.4.2</t>
  </si>
  <si>
    <t>T 5.4.3</t>
  </si>
  <si>
    <t>T 5.4.4</t>
  </si>
  <si>
    <t>T 5.4.5</t>
  </si>
  <si>
    <t>4.7.1</t>
  </si>
  <si>
    <t>4.7.2</t>
  </si>
  <si>
    <t>4.7.3</t>
  </si>
  <si>
    <t>4.7.4</t>
  </si>
  <si>
    <t>4.7.5</t>
  </si>
  <si>
    <t>4.7.6</t>
  </si>
  <si>
    <t>4.7.7</t>
  </si>
  <si>
    <t>4.7.8</t>
  </si>
  <si>
    <t>4.7.9</t>
  </si>
  <si>
    <t>4.7.10</t>
  </si>
  <si>
    <t>4.7.11</t>
  </si>
  <si>
    <t>4.7.12</t>
  </si>
  <si>
    <t>4.7.13</t>
  </si>
  <si>
    <t>4.7.14</t>
  </si>
  <si>
    <t>4.7.15</t>
  </si>
  <si>
    <t>4.7.16</t>
  </si>
  <si>
    <t>4.7.17</t>
  </si>
  <si>
    <t>4.7.18</t>
  </si>
  <si>
    <t>Complete, documented, formally approved, maintained, regularly checked</t>
  </si>
  <si>
    <t>Retainer for incident response as a service in case of major breaches</t>
  </si>
  <si>
    <t>Analysis of end-point memory, for example fileless malware</t>
  </si>
  <si>
    <t>S 4.14.31</t>
  </si>
  <si>
    <t>Creation of a landscape of current and emerging threats for strategic purposes</t>
  </si>
  <si>
    <t>Managing the TIP to optimally support TI efforts</t>
  </si>
  <si>
    <t>Integration of threat intelligence information into the hunting process, threat hunts should be driven by threat intelligence</t>
  </si>
  <si>
    <t>ALL ENTRIES BEYOND THIS POINT FOR BACKWARDS COMPATIBILITY WITH VERSION 2.0</t>
  </si>
  <si>
    <t>Business size</t>
  </si>
  <si>
    <t>Sector</t>
  </si>
  <si>
    <t>10000+</t>
  </si>
  <si>
    <t>Aerospace industry</t>
  </si>
  <si>
    <t>Agriculture</t>
  </si>
  <si>
    <t>Chemical / pharmaceutical</t>
  </si>
  <si>
    <t>Computer / software</t>
  </si>
  <si>
    <t>Consulting</t>
  </si>
  <si>
    <t>Defense</t>
  </si>
  <si>
    <t>Education</t>
  </si>
  <si>
    <t>Energy / Utilities</t>
  </si>
  <si>
    <t>Entertainment</t>
  </si>
  <si>
    <t>Health Care</t>
  </si>
  <si>
    <t>Finance</t>
  </si>
  <si>
    <t>Insurance</t>
  </si>
  <si>
    <t>Service Provider</t>
  </si>
  <si>
    <t>Telecommunications</t>
  </si>
  <si>
    <t>Other</t>
  </si>
  <si>
    <t>Organisation &amp; SOC Profile</t>
  </si>
  <si>
    <t>With the SOC-CMM assessment completed, the next steps are to determine the areas to improve. This requires some analysis of the results. The results should be analysed top-down. First, determine which domains are scoring less than the target maturity level. Then, drill down into those domains using the graphs. If a target maturity level was not used, then the domains should be chosen that underperform in comparison to the other domains. The next step is to determine which aspects of those domains yield the lowest scores.
When the domains and the respective aspects that require improvement have been identified, detailed information is required to determine the exact improvements that need to be made. The sheets for those domains provide the detailed information that is required for improvement. Use the scoring mechanism as described in the 'Usage' sheet to determine which of the individual elements is negatively contributing to the overall score. Those elements are candidate for improvement. Improvement can as simple as creating and maintaining the appropriate documentation or as complex as introducing new management elements to the SOC. The SOC-CMM does not provide guidance on how to execute the improvement. This should be determined by internal experts or external consultants. Alternatively, it is possible to purchase a licensed and supported version of the SOC-CMM. This licensed and supported version contains a number of consultancy hours.</t>
  </si>
  <si>
    <t>1-49</t>
  </si>
  <si>
    <t>50-249</t>
  </si>
  <si>
    <t>250-999</t>
  </si>
  <si>
    <t>1000-4999</t>
  </si>
  <si>
    <t>5000-9999</t>
  </si>
  <si>
    <r>
      <t xml:space="preserve">Copyright (C) 2021 - SOC-CMM
The SOC-CMM advanced version is part of the SOC-CMM.
The SOC-CMM is free software, released under the CC SA-BY license: https://creativecommons.org/licenses/by-sa/4.0/
</t>
    </r>
    <r>
      <rPr>
        <i/>
        <sz val="11"/>
        <color theme="1"/>
        <rFont val="Calibri"/>
        <family val="2"/>
        <scheme val="minor"/>
      </rPr>
      <t xml:space="preserve">You are free to:
</t>
    </r>
    <r>
      <rPr>
        <b/>
        <sz val="11"/>
        <color theme="1"/>
        <rFont val="Calibri"/>
        <family val="2"/>
        <scheme val="minor"/>
      </rPr>
      <t xml:space="preserve">Share </t>
    </r>
    <r>
      <rPr>
        <sz val="11"/>
        <color theme="1"/>
        <rFont val="Calibri"/>
        <family val="2"/>
        <scheme val="minor"/>
      </rPr>
      <t xml:space="preserve">— copy and redistribute the material in any medium or format
</t>
    </r>
    <r>
      <rPr>
        <b/>
        <sz val="11"/>
        <color theme="1"/>
        <rFont val="Calibri"/>
        <family val="2"/>
        <scheme val="minor"/>
      </rPr>
      <t>Adapt</t>
    </r>
    <r>
      <rPr>
        <sz val="11"/>
        <color theme="1"/>
        <rFont val="Calibri"/>
        <family val="2"/>
        <scheme val="minor"/>
      </rPr>
      <t xml:space="preserve"> — remix, transform, and build upon the material for any purpose, even commercially.
</t>
    </r>
    <r>
      <rPr>
        <i/>
        <sz val="11"/>
        <color theme="1"/>
        <rFont val="Calibri"/>
        <family val="2"/>
        <scheme val="minor"/>
      </rPr>
      <t xml:space="preserve">Under the following terms:
</t>
    </r>
    <r>
      <rPr>
        <b/>
        <sz val="11"/>
        <color theme="1"/>
        <rFont val="Calibri"/>
        <family val="2"/>
        <scheme val="minor"/>
      </rPr>
      <t xml:space="preserve">Attribution </t>
    </r>
    <r>
      <rPr>
        <sz val="11"/>
        <color theme="1"/>
        <rFont val="Calibri"/>
        <family val="2"/>
        <scheme val="minor"/>
      </rPr>
      <t xml:space="preserve">— You must give appropriate credit, provide a link to the license, and indicate if changes were made. You may do so in any reasonable manner, but not in any way that suggests the licensor endorses you or your use.
</t>
    </r>
    <r>
      <rPr>
        <b/>
        <sz val="11"/>
        <color theme="1"/>
        <rFont val="Calibri"/>
        <family val="2"/>
        <scheme val="minor"/>
      </rPr>
      <t xml:space="preserve">ShareAlike </t>
    </r>
    <r>
      <rPr>
        <sz val="11"/>
        <color theme="1"/>
        <rFont val="Calibri"/>
        <family val="2"/>
        <scheme val="minor"/>
      </rPr>
      <t xml:space="preserve">— If you remix, transform, or build upon the material, you must distribute your contributions under the same license as the original.
</t>
    </r>
    <r>
      <rPr>
        <b/>
        <sz val="11"/>
        <color theme="1"/>
        <rFont val="Calibri"/>
        <family val="2"/>
        <scheme val="minor"/>
      </rPr>
      <t xml:space="preserve">No additional restrictions </t>
    </r>
    <r>
      <rPr>
        <sz val="11"/>
        <color theme="1"/>
        <rFont val="Calibri"/>
        <family val="2"/>
        <scheme val="minor"/>
      </rPr>
      <t>— You may not apply legal terms or technological measures that legally restrict others from doing anything the license permits.
This license is acceptable for Free Cultural Works. The licensor cannot revoke these freedoms as long as you follow the license terms.
This program is distributed in the hope that it will be useful, but WITHOUT ANY WARRANTY; without even the implied warranty of MERCHANTABILITY or FITNESS FOR A PARTICULAR PURPOSE.</t>
    </r>
  </si>
  <si>
    <t>info@SOC-CMM.com</t>
  </si>
  <si>
    <t>Is there an onboarding and offloading procedure for this service?</t>
  </si>
  <si>
    <t>Customer onboarding and offloading procedures support efficient service delivery and ensure customers are (dis)connected properly</t>
  </si>
  <si>
    <t>S 1.16.1</t>
  </si>
  <si>
    <t>S 1.16.2</t>
  </si>
  <si>
    <t>S 1.16.3</t>
  </si>
  <si>
    <t>S 1.16.4</t>
  </si>
  <si>
    <t>S 1.16.5</t>
  </si>
  <si>
    <t>S 1.16.6</t>
  </si>
  <si>
    <t>S 1.16.7</t>
  </si>
  <si>
    <t>S 1.16.8</t>
  </si>
  <si>
    <t>S 1.16.9</t>
  </si>
  <si>
    <t>S 1.16.10</t>
  </si>
  <si>
    <t>S 1.16.11</t>
  </si>
  <si>
    <t>S 1.16.12</t>
  </si>
  <si>
    <t>S 1.16.13</t>
  </si>
  <si>
    <t>S 1.16.14</t>
  </si>
  <si>
    <t>S 1.16.15</t>
  </si>
  <si>
    <t>S 1.16.16</t>
  </si>
  <si>
    <t>S 1.16.17</t>
  </si>
  <si>
    <t>S 1.16.18</t>
  </si>
  <si>
    <t>S 1.16.19</t>
  </si>
  <si>
    <t>S 1.16.20</t>
  </si>
  <si>
    <t>S 1.17</t>
  </si>
  <si>
    <t>Full procedures in place, operational but not used structurally</t>
  </si>
  <si>
    <t>Procedures in place, formally published and regularly reviewed</t>
  </si>
  <si>
    <t>S 1.16.21</t>
  </si>
  <si>
    <t>S 1.16.22</t>
  </si>
  <si>
    <t>S 1.16.23</t>
  </si>
  <si>
    <t>S 1.16.24</t>
  </si>
  <si>
    <t>1.16.1</t>
  </si>
  <si>
    <t>1.16.2</t>
  </si>
  <si>
    <t>1.16.3</t>
  </si>
  <si>
    <t>1.16.4</t>
  </si>
  <si>
    <t>1.16.5</t>
  </si>
  <si>
    <t>1.16.6</t>
  </si>
  <si>
    <t>1.16.7</t>
  </si>
  <si>
    <t>1.16.8</t>
  </si>
  <si>
    <t>1.16.9</t>
  </si>
  <si>
    <t>1.16.10</t>
  </si>
  <si>
    <t>1.16.11</t>
  </si>
  <si>
    <t>1.16.12</t>
  </si>
  <si>
    <t>1.16.13</t>
  </si>
  <si>
    <t>1.16.14</t>
  </si>
  <si>
    <t>1.16.15</t>
  </si>
  <si>
    <t>1.16.16</t>
  </si>
  <si>
    <t>1.16.17</t>
  </si>
  <si>
    <t>1.16.18</t>
  </si>
  <si>
    <t>1.16.19</t>
  </si>
  <si>
    <t>1.16.20</t>
  </si>
  <si>
    <t>1.16.21</t>
  </si>
  <si>
    <t>1.16.22</t>
  </si>
  <si>
    <t>1.16.23</t>
  </si>
  <si>
    <t>1.16.24</t>
  </si>
  <si>
    <t>1.16.25</t>
  </si>
  <si>
    <t>1.16.26</t>
  </si>
  <si>
    <t>1.17</t>
  </si>
  <si>
    <t>2.17.1</t>
  </si>
  <si>
    <t>2.17.2</t>
  </si>
  <si>
    <t>2.17.3</t>
  </si>
  <si>
    <t>2.17.4</t>
  </si>
  <si>
    <t>2.17.5</t>
  </si>
  <si>
    <t>2.17.6</t>
  </si>
  <si>
    <t>2.17.7</t>
  </si>
  <si>
    <t>2.17.8</t>
  </si>
  <si>
    <t>2.17.9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</si>
  <si>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</si>
  <si>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</si>
  <si>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</si>
  <si>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</si>
  <si>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</si>
  <si>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</si>
  <si>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</si>
  <si>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</si>
  <si>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</si>
  <si>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</si>
  <si>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</si>
  <si>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</si>
  <si>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</si>
  <si>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</si>
  <si>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</si>
  <si>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</si>
  <si>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</si>
  <si>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</si>
  <si>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</si>
  <si>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</si>
  <si>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</si>
  <si>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</si>
  <si>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</si>
  <si>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2.17.33</t>
  </si>
  <si>
    <t>2.17.34</t>
  </si>
  <si>
    <t>2.17.35</t>
  </si>
  <si>
    <t>2.18</t>
  </si>
  <si>
    <t>S 2.17.1</t>
  </si>
  <si>
    <t>S 2.17.2</t>
  </si>
  <si>
    <t>S 2.17.3</t>
  </si>
  <si>
    <t>S 2.17.4</t>
  </si>
  <si>
    <t>S 2.17.5</t>
  </si>
  <si>
    <t>S 2.17.6</t>
  </si>
  <si>
    <t>S 2.17.7</t>
  </si>
  <si>
    <t>S 2.17.8</t>
  </si>
  <si>
    <t>S 2.17.9</t>
  </si>
  <si>
    <t>S 2.17.10</t>
  </si>
  <si>
    <t>S 2.17.11</t>
  </si>
  <si>
    <t>S 2.17.12</t>
  </si>
  <si>
    <t>S 2.17.13</t>
  </si>
  <si>
    <t>S 2.17.14</t>
  </si>
  <si>
    <t>S 2.17.15</t>
  </si>
  <si>
    <t>S 2.17.16</t>
  </si>
  <si>
    <t>S 2.17.17</t>
  </si>
  <si>
    <t>S 2.17.18</t>
  </si>
  <si>
    <t>S 2.17.19</t>
  </si>
  <si>
    <t>S 2.17.20</t>
  </si>
  <si>
    <t>S 2.17.21</t>
  </si>
  <si>
    <t>S 2.17.22</t>
  </si>
  <si>
    <t>S 2.17.23</t>
  </si>
  <si>
    <t>S 2.17.24</t>
  </si>
  <si>
    <t>S 2.17.25</t>
  </si>
  <si>
    <t>S 2.17.26</t>
  </si>
  <si>
    <t>S 2.17.27</t>
  </si>
  <si>
    <t>S 2.17.28</t>
  </si>
  <si>
    <t>S 2.17.29</t>
  </si>
  <si>
    <t>S 2.17.30</t>
  </si>
  <si>
    <t>S 2.18</t>
  </si>
  <si>
    <t>3.16.1</t>
  </si>
  <si>
    <t>3.16.2</t>
  </si>
  <si>
    <t>3.16.3</t>
  </si>
  <si>
    <t>3.16.4</t>
  </si>
  <si>
    <t>3.16.5</t>
  </si>
  <si>
    <t>3.16.6</t>
  </si>
  <si>
    <t>3.16.7</t>
  </si>
  <si>
    <t>3.16.8</t>
  </si>
  <si>
    <t>3.16.9</t>
  </si>
  <si>
    <t>3.16.10</t>
  </si>
  <si>
    <t>3.16.11</t>
  </si>
  <si>
    <t>3.16.12</t>
  </si>
  <si>
    <t>3.16.13</t>
  </si>
  <si>
    <t>3.16.14</t>
  </si>
  <si>
    <t>3.16.15</t>
  </si>
  <si>
    <t>3.16.16</t>
  </si>
  <si>
    <t>3.16.17</t>
  </si>
  <si>
    <t>3.16.18</t>
  </si>
  <si>
    <t>3.16.19</t>
  </si>
  <si>
    <t>3.16.20</t>
  </si>
  <si>
    <t>3.16.21</t>
  </si>
  <si>
    <t>3.16.22</t>
  </si>
  <si>
    <t>3.16.23</t>
  </si>
  <si>
    <t>3.16.24</t>
  </si>
  <si>
    <t>3.17</t>
  </si>
  <si>
    <t>S 3.16.1</t>
  </si>
  <si>
    <t>S 3.16.2</t>
  </si>
  <si>
    <t>S 3.16.3</t>
  </si>
  <si>
    <t>S 3.16.4</t>
  </si>
  <si>
    <t>S 3.16.5</t>
  </si>
  <si>
    <t>S 3.16.6</t>
  </si>
  <si>
    <t>S 3.16.7</t>
  </si>
  <si>
    <t>S 3.16.8</t>
  </si>
  <si>
    <t>S 3.16.9</t>
  </si>
  <si>
    <t>S 3.16.10</t>
  </si>
  <si>
    <t>S 3.16.11</t>
  </si>
  <si>
    <t>S 3.16.12</t>
  </si>
  <si>
    <t>S 3.16.13</t>
  </si>
  <si>
    <t>S 3.16.14</t>
  </si>
  <si>
    <t>S 3.16.15</t>
  </si>
  <si>
    <t>S 3.16.16</t>
  </si>
  <si>
    <t>S 3.16.17</t>
  </si>
  <si>
    <t>S 3.16.18</t>
  </si>
  <si>
    <t>S 3.16.19</t>
  </si>
  <si>
    <t>S 3.16.20</t>
  </si>
  <si>
    <t>S 3.16.21</t>
  </si>
  <si>
    <t>S 3.16.22</t>
  </si>
  <si>
    <t>S 3.16.23</t>
  </si>
  <si>
    <t>S 3.16.24</t>
  </si>
  <si>
    <t>S 3.17</t>
  </si>
  <si>
    <t>S 2.17.31</t>
  </si>
  <si>
    <t>S 2.17.32</t>
  </si>
  <si>
    <t>4.15.1</t>
  </si>
  <si>
    <t>4.15.2</t>
  </si>
  <si>
    <t>4.15.3</t>
  </si>
  <si>
    <t>4.15.4</t>
  </si>
  <si>
    <t>4.15.5</t>
  </si>
  <si>
    <t>4.15.6</t>
  </si>
  <si>
    <t>4.15.7</t>
  </si>
  <si>
    <t>4.15.8</t>
  </si>
  <si>
    <t>4.15.9</t>
  </si>
  <si>
    <t>4.15.10</t>
  </si>
  <si>
    <t>4.15.11</t>
  </si>
  <si>
    <t>4.15.12</t>
  </si>
  <si>
    <t>4.15.13</t>
  </si>
  <si>
    <t>4.15.14</t>
  </si>
  <si>
    <t>4.15.15</t>
  </si>
  <si>
    <t>4.15.16</t>
  </si>
  <si>
    <t>4.15.17</t>
  </si>
  <si>
    <t>4.15.18</t>
  </si>
  <si>
    <t>4.15.19</t>
  </si>
  <si>
    <t>4.15.20</t>
  </si>
  <si>
    <t>4.15.21</t>
  </si>
  <si>
    <t>4.15.22</t>
  </si>
  <si>
    <t>4.15.23</t>
  </si>
  <si>
    <t>4.15.24</t>
  </si>
  <si>
    <t>4.15.25</t>
  </si>
  <si>
    <t>4.15.26</t>
  </si>
  <si>
    <t>4.15.27</t>
  </si>
  <si>
    <t>4.15.28</t>
  </si>
  <si>
    <t>4.15.29</t>
  </si>
  <si>
    <t>4.15.30</t>
  </si>
  <si>
    <t>4.15.31</t>
  </si>
  <si>
    <t>4.16</t>
  </si>
  <si>
    <t>S 4.15.1</t>
  </si>
  <si>
    <t>S 4.15.2</t>
  </si>
  <si>
    <t>S 4.15.3</t>
  </si>
  <si>
    <t>S 4.15.4</t>
  </si>
  <si>
    <t>S 4.15.5</t>
  </si>
  <si>
    <t>S 4.15.6</t>
  </si>
  <si>
    <t>S 4.15.7</t>
  </si>
  <si>
    <t>S 4.15.8</t>
  </si>
  <si>
    <t>S 4.15.9</t>
  </si>
  <si>
    <t>S 4.15.10</t>
  </si>
  <si>
    <t>S 4.15.11</t>
  </si>
  <si>
    <t>S 4.15.12</t>
  </si>
  <si>
    <t>S 4.15.13</t>
  </si>
  <si>
    <t>S 4.15.14</t>
  </si>
  <si>
    <t>S 4.15.15</t>
  </si>
  <si>
    <t>S 4.15.16</t>
  </si>
  <si>
    <t>S 4.15.17</t>
  </si>
  <si>
    <t>S 4.15.18</t>
  </si>
  <si>
    <t>S 4.15.19</t>
  </si>
  <si>
    <t>S 4.15.20</t>
  </si>
  <si>
    <t>S 4.15.21</t>
  </si>
  <si>
    <t>S 4.15.22</t>
  </si>
  <si>
    <t>S 4.15.23</t>
  </si>
  <si>
    <t>S 4.15.24</t>
  </si>
  <si>
    <t>S 4.15.25</t>
  </si>
  <si>
    <t>S 4.15.26</t>
  </si>
  <si>
    <t>S 4.16</t>
  </si>
  <si>
    <t>S 4.15.27</t>
  </si>
  <si>
    <t>S 4.15.28</t>
  </si>
  <si>
    <t>S 4.15.29</t>
  </si>
  <si>
    <t>5.16.1</t>
  </si>
  <si>
    <t>5.16.2</t>
  </si>
  <si>
    <t>5.16.3</t>
  </si>
  <si>
    <t>5.16.4</t>
  </si>
  <si>
    <t>5.16.5</t>
  </si>
  <si>
    <t>5.16.6</t>
  </si>
  <si>
    <t>5.16.7</t>
  </si>
  <si>
    <t>5.16.8</t>
  </si>
  <si>
    <t>5.16.9</t>
  </si>
  <si>
    <t>5.16.10</t>
  </si>
  <si>
    <t>5.16.11</t>
  </si>
  <si>
    <t>5.16.12</t>
  </si>
  <si>
    <t>5.16.13</t>
  </si>
  <si>
    <t>5.16.14</t>
  </si>
  <si>
    <t>5.16.15</t>
  </si>
  <si>
    <t>5.16.16</t>
  </si>
  <si>
    <t>5.16.17</t>
  </si>
  <si>
    <t>5.16.18</t>
  </si>
  <si>
    <t>5.16.19</t>
  </si>
  <si>
    <t>5.16.20</t>
  </si>
  <si>
    <t>5.16.21</t>
  </si>
  <si>
    <t>5.17</t>
  </si>
  <si>
    <t>S 5.16.1</t>
  </si>
  <si>
    <t>S 5.16.2</t>
  </si>
  <si>
    <t>S 5.16.3</t>
  </si>
  <si>
    <t>S 5.16.4</t>
  </si>
  <si>
    <t>S 5.16.5</t>
  </si>
  <si>
    <t>S 5.16.6</t>
  </si>
  <si>
    <t>S 5.16.7</t>
  </si>
  <si>
    <t>S 5.16.8</t>
  </si>
  <si>
    <t>S 5.16.9</t>
  </si>
  <si>
    <t>S 5.16.10</t>
  </si>
  <si>
    <t>S 5.16.11</t>
  </si>
  <si>
    <t>S 5.16.12</t>
  </si>
  <si>
    <t>S 5.16.13</t>
  </si>
  <si>
    <t>S 5.16.14</t>
  </si>
  <si>
    <t>S 5.16.15</t>
  </si>
  <si>
    <t>S 5.16.16</t>
  </si>
  <si>
    <t>S 5.16.17</t>
  </si>
  <si>
    <t>S 5.16.18</t>
  </si>
  <si>
    <t>S 5.16.19</t>
  </si>
  <si>
    <t>S 5.16.20</t>
  </si>
  <si>
    <t>6.15.1</t>
  </si>
  <si>
    <t>6.15.2</t>
  </si>
  <si>
    <t>6.15.3</t>
  </si>
  <si>
    <t>6.15.4</t>
  </si>
  <si>
    <t>6.15.5</t>
  </si>
  <si>
    <t>6.15.6</t>
  </si>
  <si>
    <t>6.15.7</t>
  </si>
  <si>
    <t>6.15.8</t>
  </si>
  <si>
    <t>6.15.9</t>
  </si>
  <si>
    <t>6.15.10</t>
  </si>
  <si>
    <t>6.15.11</t>
  </si>
  <si>
    <t>6.15.12</t>
  </si>
  <si>
    <t>6.15.13</t>
  </si>
  <si>
    <t>6.15.14</t>
  </si>
  <si>
    <t>6.15.15</t>
  </si>
  <si>
    <t>6.15.16</t>
  </si>
  <si>
    <t>6.15.17</t>
  </si>
  <si>
    <t>6.15.18</t>
  </si>
  <si>
    <t>6.15.19</t>
  </si>
  <si>
    <t>6.15.20</t>
  </si>
  <si>
    <t>6.16</t>
  </si>
  <si>
    <t>S 6.15.1</t>
  </si>
  <si>
    <t>S 6.15.2</t>
  </si>
  <si>
    <t>S 6.15.3</t>
  </si>
  <si>
    <t>S 6.15.4</t>
  </si>
  <si>
    <t>S 6.15.5</t>
  </si>
  <si>
    <t>S 6.15.6</t>
  </si>
  <si>
    <t>S 6.15.7</t>
  </si>
  <si>
    <t>S 6.15.8</t>
  </si>
  <si>
    <t>S 6.15.9</t>
  </si>
  <si>
    <t>S 6.15.10</t>
  </si>
  <si>
    <t>S 6.15.11</t>
  </si>
  <si>
    <t>S 6.15.12</t>
  </si>
  <si>
    <t>S 6.15.13</t>
  </si>
  <si>
    <t>S 6.15.14</t>
  </si>
  <si>
    <t>S 6.15.15</t>
  </si>
  <si>
    <t>S 6.15.16</t>
  </si>
  <si>
    <t>S 6.15.17</t>
  </si>
  <si>
    <t>S 6.15.18</t>
  </si>
  <si>
    <t>S 6.15.19</t>
  </si>
  <si>
    <t>S 6.16</t>
  </si>
  <si>
    <t>S 5.17</t>
  </si>
  <si>
    <t>S 5.16.21</t>
  </si>
  <si>
    <t>7.15.1</t>
  </si>
  <si>
    <t>7.15.2</t>
  </si>
  <si>
    <t>7.15.3</t>
  </si>
  <si>
    <t>7.15.4</t>
  </si>
  <si>
    <t>7.15.5</t>
  </si>
  <si>
    <t>7.15.6</t>
  </si>
  <si>
    <t>7.15.7</t>
  </si>
  <si>
    <t>7.15.8</t>
  </si>
  <si>
    <t>7.15.9</t>
  </si>
  <si>
    <t>7.15.10</t>
  </si>
  <si>
    <t>7.15.11</t>
  </si>
  <si>
    <t>7.15.12</t>
  </si>
  <si>
    <t>7.15.13</t>
  </si>
  <si>
    <t>7.15.14</t>
  </si>
  <si>
    <t>7.15.15</t>
  </si>
  <si>
    <t>7.15.16</t>
  </si>
  <si>
    <t>7.15.17</t>
  </si>
  <si>
    <t>7.15.18</t>
  </si>
  <si>
    <t>7.15.19</t>
  </si>
  <si>
    <t>7.15.20</t>
  </si>
  <si>
    <t>7.16</t>
  </si>
  <si>
    <t>S 7.15.1</t>
  </si>
  <si>
    <t>S 7.15.2</t>
  </si>
  <si>
    <t>S 7.15.3</t>
  </si>
  <si>
    <t>S 7.15.4</t>
  </si>
  <si>
    <t>S 7.15.5</t>
  </si>
  <si>
    <t>S 7.15.6</t>
  </si>
  <si>
    <t>S 7.15.7</t>
  </si>
  <si>
    <t>S 7.15.8</t>
  </si>
  <si>
    <t>S 7.15.9</t>
  </si>
  <si>
    <t>S 7.15.10</t>
  </si>
  <si>
    <t>S 7.15.11</t>
  </si>
  <si>
    <t>S 7.15.12</t>
  </si>
  <si>
    <t>S 7.15.13</t>
  </si>
  <si>
    <t>S 7.15.14</t>
  </si>
  <si>
    <t>S 7.15.15</t>
  </si>
  <si>
    <t>S 7.15.16</t>
  </si>
  <si>
    <t>S 7.15.17</t>
  </si>
  <si>
    <t>S 7.15.18</t>
  </si>
  <si>
    <t>S 7.15.19</t>
  </si>
  <si>
    <t>S 7.15.20</t>
  </si>
  <si>
    <t>S 7.16</t>
  </si>
  <si>
    <t>3. Reporting &amp; Communication</t>
  </si>
  <si>
    <t>Reporting &amp; communication</t>
  </si>
  <si>
    <t>Communication</t>
  </si>
  <si>
    <t>3.11.3</t>
  </si>
  <si>
    <t>3.11.2</t>
  </si>
  <si>
    <t>3.11.1</t>
  </si>
  <si>
    <t>3.11.4</t>
  </si>
  <si>
    <t>Communication templates help to standardize and professionalize SOC communication to stakeholders</t>
  </si>
  <si>
    <t>Communication skills are important for analysts to explain their findings and recommendations</t>
  </si>
  <si>
    <t>Communication training helps SOC personnel to communicate effectively</t>
  </si>
  <si>
    <t>A communication matrix can be used to decide when, how and with whom to communicate</t>
  </si>
  <si>
    <t>Do you have a communication matrix in place?</t>
  </si>
  <si>
    <t>Is communication training (verbal/written) available for SOC personnel?</t>
  </si>
  <si>
    <t>M 3.11.1</t>
  </si>
  <si>
    <t>M 3.11.2</t>
  </si>
  <si>
    <t>M 3.11.3</t>
  </si>
  <si>
    <t>M 3.11.4</t>
  </si>
  <si>
    <t>Communication templates formally approved and regularly reviewed</t>
  </si>
  <si>
    <t>Communication matrix not in place</t>
  </si>
  <si>
    <t>Communication training not available</t>
  </si>
  <si>
    <t>The need for training is identified, but no training has been selected</t>
  </si>
  <si>
    <t>Communication skills documented in role description</t>
  </si>
  <si>
    <t>Some communication standardized, no templates</t>
  </si>
  <si>
    <t>No communication templates or standardization in place</t>
  </si>
  <si>
    <t>Templates created, but not used consistently</t>
  </si>
  <si>
    <t>Do you use communication templates?</t>
  </si>
  <si>
    <t>Are communication skills element of SOC role descriptions?</t>
  </si>
  <si>
    <t>Are communication skills part of SOC role descriptions?</t>
  </si>
  <si>
    <t>Communication matrix in place, formally published and regularly reviewed</t>
  </si>
  <si>
    <t>Communication skills formally documented and evaluated for employees</t>
  </si>
  <si>
    <t>Communication templates used consistently, embedded in technology</t>
  </si>
  <si>
    <t>Only vital procedures are in place</t>
  </si>
  <si>
    <t>Training selected and made available to SOC personnel</t>
  </si>
  <si>
    <t>Communication training formal part of employee onboarding and evaluation</t>
  </si>
  <si>
    <t>Communication skills not identified</t>
  </si>
  <si>
    <t>Communication skills identified, but not documented</t>
  </si>
  <si>
    <t>Communication information available across documents</t>
  </si>
  <si>
    <t>Communication information available in a single matrix</t>
  </si>
  <si>
    <t>Communication matrix formally published and known to stakeholders</t>
  </si>
  <si>
    <t>Communication skills documented and approved, not evaluated</t>
  </si>
  <si>
    <t>Training selected and made available, actively promoted to SOC personnel</t>
  </si>
  <si>
    <t>M3 - Reporting &amp; Communication</t>
  </si>
  <si>
    <t>February 23rd, 2022</t>
  </si>
  <si>
    <t>2.2, basic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</si>
</sst>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b/>
      <sz val="36"/>
      <color theme="1"/>
      <name val="Calibri"/>
      <family val="2"/>
      <scheme val="minor"/>
    </font>
    <font>
      <i/>
      <sz val="11"/>
      <color theme="1"/>
      <name val="Calibri"/>
      <family val="2"/>
      <scheme val="minor"/>
    </font>
    <font>
      <b/>
      <i/>
      <sz val="11"/>
      <color theme="1"/>
      <name val="Calibri"/>
      <family val="2"/>
      <scheme val="minor"/>
    </font>
    <font>
      <sz val="11"/>
      <name val="Calibri"/>
      <family val="2"/>
      <scheme val="minor"/>
    </font>
    <font>
      <sz val="11"/>
      <color theme="1"/>
      <name val="Calibri"/>
      <family val="2"/>
    </font>
    <font>
      <b/>
      <sz val="36"/>
      <color rgb="FF000000"/>
      <name val="Calibri"/>
      <family val="2"/>
    </font>
    <font>
      <sz val="12"/>
      <color rgb="FF000000"/>
      <name val="Calibri"/>
      <family val="2"/>
    </font>
    <font>
      <b/>
      <sz val="11"/>
      <color rgb="FF000000"/>
      <name val="Calibri"/>
      <family val="2"/>
    </font>
    <font>
      <sz val="10"/>
      <color theme="1"/>
      <name val="Calibri"/>
      <family val="2"/>
      <scheme val="minor"/>
    </font>
    <font>
      <b/>
      <sz val="11"/>
      <color theme="0"/>
      <name val="Calibri"/>
      <family val="2"/>
      <scheme val="minor"/>
    </font>
    <font>
      <sz val="11"/>
      <color rgb="FF000000"/>
      <name val="Calibri"/>
      <family val="2"/>
    </font>
    <font>
      <b/>
      <sz val="36"/>
      <color theme="0"/>
      <name val="Calibri"/>
      <family val="2"/>
    </font>
    <font>
      <b/>
      <sz val="14"/>
      <color theme="0"/>
      <name val="Calibri"/>
      <family val="2"/>
    </font>
    <font>
      <u/>
      <sz val="11"/>
      <color theme="10"/>
      <name val="Calibri"/>
      <family val="2"/>
      <scheme val="minor"/>
    </font>
    <font>
      <b/>
      <sz val="14"/>
      <color theme="0"/>
      <name val="Calibri"/>
      <family val="2"/>
      <scheme val="minor"/>
    </font>
    <font>
      <b/>
      <i/>
      <sz val="11"/>
      <color rgb="FF0070C0"/>
      <name val="Calibri"/>
      <family val="2"/>
      <scheme val="minor"/>
    </font>
    <font>
      <b/>
      <sz val="11"/>
      <color theme="1"/>
      <name val="Calibri"/>
      <family val="2"/>
    </font>
    <font>
      <b/>
      <i/>
      <sz val="11"/>
      <color theme="1"/>
      <name val="Calibri"/>
      <family val="2"/>
    </font>
    <font>
      <b/>
      <sz val="10"/>
      <color theme="1"/>
      <name val="Calibri"/>
      <family val="2"/>
      <scheme val="minor"/>
    </font>
    <font>
      <vertAlign val="superscript"/>
      <sz val="11"/>
      <color theme="1"/>
      <name val="Calibri"/>
      <family val="2"/>
      <scheme val="minor"/>
    </font>
    <font>
      <b/>
      <sz val="20"/>
      <color theme="1"/>
      <name val="Calibri"/>
      <family val="2"/>
      <scheme val="minor"/>
    </font>
    <font>
      <i/>
      <vertAlign val="superscript"/>
      <sz val="11"/>
      <color theme="1"/>
      <name val="Calibri"/>
      <family val="2"/>
      <scheme val="minor"/>
    </font>
    <font>
      <sz val="8"/>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rgb="FF538DD5"/>
        <bgColor rgb="FF000000"/>
      </patternFill>
    </fill>
    <fill>
      <patternFill patternType="solid">
        <fgColor rgb="FFC5D9F1"/>
        <bgColor rgb="FF000000"/>
      </patternFill>
    </fill>
    <fill>
      <patternFill patternType="solid">
        <fgColor theme="3" tint="0.79998168889431442"/>
        <bgColor rgb="FF000000"/>
      </patternFill>
    </fill>
    <fill>
      <patternFill patternType="solid">
        <fgColor theme="4" tint="0.79998168889431442"/>
        <bgColor rgb="FF000000"/>
      </patternFill>
    </fill>
    <fill>
      <patternFill patternType="solid">
        <fgColor theme="6" tint="0.39997558519241921"/>
        <bgColor rgb="FF000000"/>
      </patternFill>
    </fill>
    <fill>
      <patternFill patternType="solid">
        <fgColor theme="0"/>
        <bgColor rgb="FF000000"/>
      </patternFill>
    </fill>
    <fill>
      <patternFill patternType="solid">
        <fgColor theme="0"/>
        <bgColor indexed="64"/>
      </patternFill>
    </fill>
    <fill>
      <patternFill patternType="solid">
        <fgColor rgb="FF0070C0"/>
        <bgColor indexed="64"/>
      </patternFill>
    </fill>
    <fill>
      <patternFill patternType="solid">
        <fgColor rgb="FF7030A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002060"/>
        <bgColor rgb="FF000000"/>
      </patternFill>
    </fill>
    <fill>
      <patternFill patternType="solid">
        <fgColor theme="3" tint="-0.499984740745262"/>
        <bgColor indexed="64"/>
      </patternFill>
    </fill>
  </fills>
  <borders count="13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style="dotted">
        <color indexed="64"/>
      </right>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bottom/>
      <diagonal/>
    </border>
    <border>
      <left style="dotted">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style="dotted">
        <color indexed="64"/>
      </bottom>
      <diagonal/>
    </border>
    <border>
      <left/>
      <right/>
      <top/>
      <bottom style="dotted">
        <color indexed="64"/>
      </bottom>
      <diagonal/>
    </border>
    <border>
      <left/>
      <right style="medium">
        <color indexed="64"/>
      </right>
      <top style="dotted">
        <color indexed="64"/>
      </top>
      <bottom style="dotted">
        <color indexed="64"/>
      </bottom>
      <diagonal/>
    </border>
    <border>
      <left style="dotted">
        <color indexed="64"/>
      </left>
      <right/>
      <top/>
      <bottom/>
      <diagonal/>
    </border>
    <border>
      <left style="dotted">
        <color indexed="64"/>
      </left>
      <right style="dotted">
        <color indexed="64"/>
      </right>
      <top/>
      <bottom style="dott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style="medium">
        <color indexed="64"/>
      </right>
      <top/>
      <bottom style="dotted">
        <color indexed="64"/>
      </bottom>
      <diagonal/>
    </border>
    <border>
      <left style="medium">
        <color indexed="64"/>
      </left>
      <right/>
      <top/>
      <bottom style="dotted">
        <color indexed="64"/>
      </bottom>
      <diagonal/>
    </border>
    <border>
      <left style="dotted">
        <color indexed="64"/>
      </left>
      <right style="medium">
        <color indexed="64"/>
      </right>
      <top/>
      <bottom style="dotted">
        <color indexed="64"/>
      </bottom>
      <diagonal/>
    </border>
    <border>
      <left style="thin">
        <color indexed="64"/>
      </left>
      <right style="thin">
        <color indexed="64"/>
      </right>
      <top style="thin">
        <color indexed="64"/>
      </top>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thin">
        <color indexed="64"/>
      </top>
      <bottom/>
      <diagonal/>
    </border>
    <border>
      <left/>
      <right/>
      <top style="dotted">
        <color indexed="64"/>
      </top>
      <bottom style="thin">
        <color indexed="64"/>
      </bottom>
      <diagonal/>
    </border>
    <border>
      <left style="dotted">
        <color indexed="64"/>
      </left>
      <right/>
      <top style="dotted">
        <color indexed="64"/>
      </top>
      <bottom style="thin">
        <color indexed="64"/>
      </bottom>
      <diagonal/>
    </border>
    <border>
      <left/>
      <right style="dotted">
        <color indexed="64"/>
      </right>
      <top/>
      <bottom style="dotted">
        <color indexed="64"/>
      </bottom>
      <diagonal/>
    </border>
    <border>
      <left/>
      <right style="dotted">
        <color indexed="64"/>
      </right>
      <top/>
      <bottom style="thin">
        <color indexed="64"/>
      </bottom>
      <diagonal/>
    </border>
    <border>
      <left/>
      <right style="dotted">
        <color indexed="64"/>
      </right>
      <top/>
      <bottom/>
      <diagonal/>
    </border>
    <border>
      <left style="dotted">
        <color indexed="64"/>
      </left>
      <right/>
      <top style="medium">
        <color indexed="64"/>
      </top>
      <bottom style="dotted">
        <color indexed="64"/>
      </bottom>
      <diagonal/>
    </border>
    <border>
      <left style="dotted">
        <color indexed="64"/>
      </left>
      <right/>
      <top style="dotted">
        <color indexed="64"/>
      </top>
      <bottom style="dotted">
        <color indexed="64"/>
      </bottom>
      <diagonal/>
    </border>
    <border>
      <left style="dotted">
        <color indexed="64"/>
      </left>
      <right/>
      <top style="dotted">
        <color indexed="64"/>
      </top>
      <bottom style="medium">
        <color indexed="64"/>
      </bottom>
      <diagonal/>
    </border>
    <border>
      <left style="dotted">
        <color indexed="64"/>
      </left>
      <right/>
      <top/>
      <bottom style="medium">
        <color indexed="64"/>
      </bottom>
      <diagonal/>
    </border>
    <border>
      <left/>
      <right/>
      <top style="dotted">
        <color indexed="64"/>
      </top>
      <bottom style="dotted">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right style="dotted">
        <color indexed="64"/>
      </right>
      <top style="medium">
        <color indexed="64"/>
      </top>
      <bottom style="dotted">
        <color indexed="64"/>
      </bottom>
      <diagonal/>
    </border>
    <border>
      <left/>
      <right style="dotted">
        <color indexed="64"/>
      </right>
      <top style="dotted">
        <color indexed="64"/>
      </top>
      <bottom style="dotted">
        <color indexed="64"/>
      </bottom>
      <diagonal/>
    </border>
    <border>
      <left/>
      <right style="dotted">
        <color indexed="64"/>
      </right>
      <top style="medium">
        <color indexed="64"/>
      </top>
      <bottom style="medium">
        <color indexed="64"/>
      </bottom>
      <diagonal/>
    </border>
    <border>
      <left/>
      <right style="dotted">
        <color indexed="64"/>
      </right>
      <top/>
      <bottom style="medium">
        <color indexed="64"/>
      </bottom>
      <diagonal/>
    </border>
    <border>
      <left style="thin">
        <color indexed="64"/>
      </left>
      <right style="thin">
        <color indexed="64"/>
      </right>
      <top style="medium">
        <color indexed="64"/>
      </top>
      <bottom style="thin">
        <color indexed="64"/>
      </bottom>
      <diagonal/>
    </border>
    <border>
      <left/>
      <right/>
      <top style="dotted">
        <color indexed="64"/>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dotted">
        <color indexed="64"/>
      </right>
      <top style="medium">
        <color indexed="64"/>
      </top>
      <bottom/>
      <diagonal/>
    </border>
    <border>
      <left style="dotted">
        <color indexed="64"/>
      </left>
      <right style="dotted">
        <color indexed="64"/>
      </right>
      <top style="medium">
        <color indexed="64"/>
      </top>
      <bottom/>
      <diagonal/>
    </border>
    <border>
      <left style="dotted">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style="thin">
        <color indexed="64"/>
      </left>
      <right style="thin">
        <color indexed="64"/>
      </right>
      <top/>
      <bottom style="dotted">
        <color indexed="64"/>
      </bottom>
      <diagonal/>
    </border>
    <border>
      <left style="medium">
        <color indexed="64"/>
      </left>
      <right/>
      <top style="medium">
        <color indexed="64"/>
      </top>
      <bottom style="dotted">
        <color indexed="64"/>
      </bottom>
      <diagonal/>
    </border>
    <border>
      <left style="medium">
        <color indexed="64"/>
      </left>
      <right/>
      <top style="dotted">
        <color indexed="64"/>
      </top>
      <bottom style="dotted">
        <color indexed="64"/>
      </bottom>
      <diagonal/>
    </border>
    <border>
      <left style="thin">
        <color indexed="64"/>
      </left>
      <right/>
      <top style="medium">
        <color indexed="64"/>
      </top>
      <bottom style="dotted">
        <color indexed="64"/>
      </bottom>
      <diagonal/>
    </border>
    <border>
      <left style="thin">
        <color indexed="64"/>
      </left>
      <right/>
      <top style="dotted">
        <color indexed="64"/>
      </top>
      <bottom style="dotted">
        <color indexed="64"/>
      </bottom>
      <diagonal/>
    </border>
    <border>
      <left style="thin">
        <color indexed="64"/>
      </left>
      <right/>
      <top/>
      <bottom style="dotted">
        <color indexed="64"/>
      </bottom>
      <diagonal/>
    </border>
    <border>
      <left/>
      <right style="medium">
        <color indexed="64"/>
      </right>
      <top style="medium">
        <color indexed="64"/>
      </top>
      <bottom style="dotted">
        <color indexed="64"/>
      </bottom>
      <diagonal/>
    </border>
    <border>
      <left style="medium">
        <color indexed="64"/>
      </left>
      <right style="thin">
        <color indexed="64"/>
      </right>
      <top style="dotted">
        <color indexed="64"/>
      </top>
      <bottom style="dotted">
        <color indexed="64"/>
      </bottom>
      <diagonal/>
    </border>
    <border>
      <left style="medium">
        <color indexed="64"/>
      </left>
      <right style="thin">
        <color indexed="64"/>
      </right>
      <top/>
      <bottom style="dotted">
        <color indexed="64"/>
      </bottom>
      <diagonal/>
    </border>
    <border>
      <left style="medium">
        <color indexed="64"/>
      </left>
      <right/>
      <top style="dotted">
        <color indexed="64"/>
      </top>
      <bottom/>
      <diagonal/>
    </border>
    <border>
      <left style="thin">
        <color indexed="64"/>
      </left>
      <right/>
      <top style="dotted">
        <color indexed="64"/>
      </top>
      <bottom/>
      <diagonal/>
    </border>
    <border>
      <left/>
      <right style="medium">
        <color indexed="64"/>
      </right>
      <top style="dotted">
        <color indexed="64"/>
      </top>
      <bottom/>
      <diagonal/>
    </border>
    <border>
      <left style="medium">
        <color indexed="64"/>
      </left>
      <right style="thin">
        <color indexed="64"/>
      </right>
      <top style="dotted">
        <color indexed="64"/>
      </top>
      <bottom/>
      <diagonal/>
    </border>
    <border>
      <left/>
      <right style="thin">
        <color indexed="64"/>
      </right>
      <top style="dotted">
        <color indexed="64"/>
      </top>
      <bottom style="dotted">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dotted">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right style="thin">
        <color indexed="64"/>
      </right>
      <top style="dotted">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dotted">
        <color indexed="64"/>
      </left>
      <right/>
      <top style="medium">
        <color indexed="64"/>
      </top>
      <bottom/>
      <diagonal/>
    </border>
    <border>
      <left style="thin">
        <color indexed="64"/>
      </left>
      <right style="medium">
        <color indexed="64"/>
      </right>
      <top/>
      <bottom style="dotted">
        <color indexed="64"/>
      </bottom>
      <diagonal/>
    </border>
    <border>
      <left/>
      <right style="medium">
        <color indexed="64"/>
      </right>
      <top/>
      <bottom style="thin">
        <color indexed="64"/>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right/>
      <top style="medium">
        <color indexed="64"/>
      </top>
      <bottom style="dotted">
        <color indexed="64"/>
      </bottom>
      <diagonal/>
    </border>
    <border>
      <left/>
      <right style="dotted">
        <color indexed="64"/>
      </right>
      <top style="thin">
        <color indexed="64"/>
      </top>
      <bottom/>
      <diagonal/>
    </border>
    <border>
      <left style="dotted">
        <color indexed="64"/>
      </left>
      <right style="thin">
        <color indexed="64"/>
      </right>
      <top/>
      <bottom style="thin">
        <color indexed="64"/>
      </bottom>
      <diagonal/>
    </border>
    <border>
      <left style="dotted">
        <color indexed="64"/>
      </left>
      <right style="thin">
        <color indexed="64"/>
      </right>
      <top/>
      <bottom/>
      <diagonal/>
    </border>
    <border>
      <left style="thin">
        <color indexed="64"/>
      </left>
      <right style="thin">
        <color indexed="64"/>
      </right>
      <top style="thin">
        <color indexed="64"/>
      </top>
      <bottom style="dotted">
        <color indexed="64"/>
      </bottom>
      <diagonal/>
    </border>
    <border>
      <left/>
      <right style="medium">
        <color indexed="64"/>
      </right>
      <top style="thin">
        <color indexed="64"/>
      </top>
      <bottom style="dotted">
        <color indexed="64"/>
      </bottom>
      <diagonal/>
    </border>
    <border>
      <left style="medium">
        <color indexed="64"/>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15" fillId="0" borderId="0" applyNumberFormat="0" applyFill="0" applyBorder="0" applyAlignment="0" applyProtection="0"/>
  </cellStyleXfs>
  <cellXfs count="1060">
    <xf numFmtId="0" fontId="0" fillId="0" borderId="0" xfId="0"/>
    <xf numFmtId="0" fontId="0" fillId="0" borderId="0" xfId="0" applyAlignment="1">
      <alignment horizontal="center"/>
    </xf>
    <xf numFmtId="0" fontId="0" fillId="0" borderId="0" xfId="0" applyAlignment="1">
      <alignment vertical="center"/>
    </xf>
    <xf numFmtId="0" fontId="0" fillId="3" borderId="0" xfId="0" applyFill="1" applyBorder="1" applyAlignment="1">
      <alignment vertical="center"/>
    </xf>
    <xf numFmtId="0" fontId="1" fillId="3" borderId="5" xfId="0" applyFont="1" applyFill="1" applyBorder="1" applyAlignment="1">
      <alignment vertical="center"/>
    </xf>
    <xf numFmtId="0" fontId="0" fillId="3" borderId="0" xfId="0" applyFont="1" applyFill="1" applyBorder="1"/>
    <xf numFmtId="0" fontId="0" fillId="3" borderId="5" xfId="0" applyFill="1" applyBorder="1" applyAlignment="1">
      <alignment vertical="center"/>
    </xf>
    <xf numFmtId="0" fontId="0" fillId="3" borderId="0" xfId="0" applyFill="1" applyBorder="1"/>
    <xf numFmtId="0" fontId="3" fillId="3" borderId="0" xfId="0" applyFont="1" applyFill="1" applyBorder="1" applyAlignment="1">
      <alignment vertical="center"/>
    </xf>
    <xf numFmtId="0" fontId="0" fillId="3" borderId="0" xfId="0" applyFill="1" applyBorder="1" applyAlignment="1">
      <alignment horizontal="center" vertical="center"/>
    </xf>
    <xf numFmtId="0" fontId="0" fillId="3" borderId="5" xfId="0" applyFill="1" applyBorder="1"/>
    <xf numFmtId="0" fontId="0" fillId="3" borderId="7" xfId="0" applyFill="1" applyBorder="1"/>
    <xf numFmtId="0" fontId="0" fillId="3" borderId="8" xfId="0" applyFill="1" applyBorder="1"/>
    <xf numFmtId="0" fontId="0" fillId="3" borderId="0" xfId="0" applyFont="1" applyFill="1" applyBorder="1" applyAlignment="1">
      <alignment vertical="center"/>
    </xf>
    <xf numFmtId="0" fontId="0" fillId="3" borderId="0" xfId="0" applyFill="1" applyBorder="1" applyAlignment="1">
      <alignment horizontal="left" vertical="center"/>
    </xf>
    <xf numFmtId="0" fontId="0" fillId="3" borderId="6" xfId="0" applyFill="1" applyBorder="1" applyAlignment="1">
      <alignment vertical="center"/>
    </xf>
    <xf numFmtId="0" fontId="0" fillId="3" borderId="6" xfId="0" applyFill="1" applyBorder="1"/>
    <xf numFmtId="0" fontId="0" fillId="3" borderId="9" xfId="0" applyFill="1" applyBorder="1"/>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4" fillId="0" borderId="0" xfId="0" applyFont="1" applyFill="1" applyBorder="1"/>
    <xf numFmtId="0" fontId="0" fillId="0" borderId="0" xfId="0" applyFill="1"/>
    <xf numFmtId="0" fontId="4" fillId="0" borderId="37" xfId="0" applyFont="1" applyFill="1" applyBorder="1"/>
    <xf numFmtId="0" fontId="0" fillId="3" borderId="0" xfId="0" applyFill="1" applyBorder="1" applyAlignment="1">
      <alignment vertical="top"/>
    </xf>
    <xf numFmtId="0" fontId="0" fillId="3" borderId="0" xfId="0" applyFill="1"/>
    <xf numFmtId="0" fontId="0" fillId="0" borderId="0" xfId="0" applyFont="1" applyFill="1" applyBorder="1"/>
    <xf numFmtId="0" fontId="0" fillId="0" borderId="18" xfId="0" applyFont="1" applyFill="1" applyBorder="1"/>
    <xf numFmtId="0" fontId="4" fillId="0" borderId="23" xfId="0" applyFont="1" applyFill="1" applyBorder="1"/>
    <xf numFmtId="0" fontId="0" fillId="0" borderId="25" xfId="0" applyFont="1" applyFill="1" applyBorder="1"/>
    <xf numFmtId="0" fontId="0" fillId="0" borderId="33" xfId="0" applyFont="1" applyFill="1" applyBorder="1"/>
    <xf numFmtId="0" fontId="0" fillId="0" borderId="34" xfId="0" applyFont="1" applyFill="1" applyBorder="1"/>
    <xf numFmtId="0" fontId="4" fillId="0" borderId="32" xfId="0" applyFont="1" applyFill="1" applyBorder="1"/>
    <xf numFmtId="0" fontId="0" fillId="3" borderId="0" xfId="0" applyFill="1" applyBorder="1" applyAlignment="1"/>
    <xf numFmtId="0" fontId="0" fillId="0" borderId="0" xfId="0" applyAlignment="1"/>
    <xf numFmtId="0" fontId="0" fillId="3" borderId="5" xfId="0" applyFill="1" applyBorder="1" applyAlignment="1"/>
    <xf numFmtId="0" fontId="0" fillId="3" borderId="2" xfId="0" applyFill="1" applyBorder="1"/>
    <xf numFmtId="0" fontId="0" fillId="3" borderId="3" xfId="0" applyFill="1" applyBorder="1"/>
    <xf numFmtId="0" fontId="0" fillId="3" borderId="4" xfId="0" applyFill="1" applyBorder="1"/>
    <xf numFmtId="0" fontId="0" fillId="3" borderId="6" xfId="0" applyFill="1" applyBorder="1" applyAlignment="1"/>
    <xf numFmtId="0" fontId="0" fillId="3" borderId="8" xfId="0" applyFill="1" applyBorder="1" applyAlignment="1">
      <alignment horizontal="left" vertical="center"/>
    </xf>
    <xf numFmtId="0" fontId="0" fillId="0" borderId="0" xfId="0" applyAlignment="1">
      <alignment horizontal="left" vertical="center"/>
    </xf>
    <xf numFmtId="0" fontId="4" fillId="3" borderId="37" xfId="0" applyFont="1" applyFill="1" applyBorder="1"/>
    <xf numFmtId="0" fontId="0" fillId="3" borderId="0" xfId="0" applyFont="1" applyFill="1"/>
    <xf numFmtId="0" fontId="4" fillId="3" borderId="28" xfId="0" applyFont="1" applyFill="1" applyBorder="1"/>
    <xf numFmtId="0" fontId="1" fillId="3" borderId="18" xfId="0" applyFont="1" applyFill="1" applyBorder="1"/>
    <xf numFmtId="0" fontId="1" fillId="3" borderId="23" xfId="0" applyFont="1" applyFill="1" applyBorder="1"/>
    <xf numFmtId="0" fontId="0" fillId="3" borderId="18" xfId="0" applyFill="1" applyBorder="1"/>
    <xf numFmtId="0" fontId="0" fillId="3" borderId="34" xfId="0" applyFill="1" applyBorder="1"/>
    <xf numFmtId="0" fontId="0" fillId="3" borderId="32" xfId="0" applyFill="1" applyBorder="1"/>
    <xf numFmtId="0" fontId="4" fillId="3" borderId="32" xfId="0" applyFont="1" applyFill="1" applyBorder="1"/>
    <xf numFmtId="0" fontId="4" fillId="3" borderId="0" xfId="0" applyFont="1" applyFill="1" applyBorder="1"/>
    <xf numFmtId="0" fontId="0" fillId="3" borderId="23" xfId="0" applyFill="1" applyBorder="1"/>
    <xf numFmtId="0" fontId="4" fillId="3" borderId="23" xfId="0" applyFont="1" applyFill="1" applyBorder="1"/>
    <xf numFmtId="0" fontId="0" fillId="3" borderId="18" xfId="0" applyFont="1" applyFill="1" applyBorder="1"/>
    <xf numFmtId="0" fontId="0" fillId="3" borderId="34" xfId="0" applyFont="1" applyFill="1" applyBorder="1"/>
    <xf numFmtId="0" fontId="0" fillId="3" borderId="28" xfId="0" applyFill="1" applyBorder="1"/>
    <xf numFmtId="0" fontId="1" fillId="3" borderId="18" xfId="0" applyFont="1" applyFill="1" applyBorder="1" applyAlignment="1">
      <alignment horizontal="center" wrapText="1"/>
    </xf>
    <xf numFmtId="0" fontId="1" fillId="3" borderId="23" xfId="0" applyFont="1" applyFill="1" applyBorder="1" applyAlignment="1">
      <alignment horizontal="center" wrapText="1"/>
    </xf>
    <xf numFmtId="0" fontId="4" fillId="3" borderId="47" xfId="0" applyFont="1" applyFill="1" applyBorder="1"/>
    <xf numFmtId="0" fontId="0" fillId="3" borderId="48" xfId="0" applyFill="1" applyBorder="1"/>
    <xf numFmtId="0" fontId="1" fillId="0" borderId="18" xfId="0" applyFont="1" applyFill="1" applyBorder="1"/>
    <xf numFmtId="0" fontId="4" fillId="3" borderId="52" xfId="0" applyFont="1" applyFill="1" applyBorder="1"/>
    <xf numFmtId="0" fontId="1" fillId="0" borderId="22" xfId="0" applyFont="1" applyFill="1" applyBorder="1" applyAlignment="1">
      <alignment horizontal="left"/>
    </xf>
    <xf numFmtId="0" fontId="0" fillId="3" borderId="0" xfId="0" applyFont="1" applyFill="1" applyBorder="1" applyAlignment="1">
      <alignment horizontal="left" vertical="center"/>
    </xf>
    <xf numFmtId="0" fontId="3" fillId="3" borderId="0" xfId="0" applyFont="1" applyFill="1" applyBorder="1" applyAlignment="1">
      <alignment horizontal="left" vertical="center"/>
    </xf>
    <xf numFmtId="0" fontId="0" fillId="3" borderId="23" xfId="0" applyFont="1" applyFill="1" applyBorder="1"/>
    <xf numFmtId="0" fontId="1" fillId="0" borderId="22" xfId="0" applyFont="1" applyFill="1" applyBorder="1"/>
    <xf numFmtId="0" fontId="1" fillId="0" borderId="24" xfId="0" applyFont="1" applyFill="1" applyBorder="1"/>
    <xf numFmtId="0" fontId="0" fillId="0" borderId="26" xfId="0" applyFill="1" applyBorder="1"/>
    <xf numFmtId="0" fontId="0" fillId="0" borderId="35" xfId="0" applyFill="1" applyBorder="1"/>
    <xf numFmtId="0" fontId="4" fillId="0" borderId="38" xfId="0" applyFont="1" applyFill="1" applyBorder="1"/>
    <xf numFmtId="0" fontId="0" fillId="0" borderId="32" xfId="0" applyFill="1" applyBorder="1"/>
    <xf numFmtId="0" fontId="0" fillId="0" borderId="24" xfId="0" applyFill="1" applyBorder="1"/>
    <xf numFmtId="0" fontId="0" fillId="0" borderId="38" xfId="0" applyFill="1" applyBorder="1"/>
    <xf numFmtId="0" fontId="0" fillId="0" borderId="0" xfId="0" applyFill="1" applyBorder="1"/>
    <xf numFmtId="0" fontId="0" fillId="0" borderId="40" xfId="0" applyFill="1" applyBorder="1"/>
    <xf numFmtId="0" fontId="0" fillId="0" borderId="26" xfId="0" applyFont="1" applyFill="1" applyBorder="1"/>
    <xf numFmtId="0" fontId="0" fillId="0" borderId="38" xfId="0" applyFont="1" applyFill="1" applyBorder="1"/>
    <xf numFmtId="0" fontId="0" fillId="0" borderId="35" xfId="0" applyFont="1" applyFill="1" applyBorder="1"/>
    <xf numFmtId="0" fontId="0" fillId="0" borderId="0" xfId="0" applyFont="1" applyFill="1"/>
    <xf numFmtId="0" fontId="0" fillId="0" borderId="29" xfId="0" applyFill="1" applyBorder="1"/>
    <xf numFmtId="0" fontId="0" fillId="0" borderId="24" xfId="0" applyFont="1" applyFill="1" applyBorder="1"/>
    <xf numFmtId="0" fontId="0" fillId="0" borderId="46" xfId="0" applyFill="1" applyBorder="1"/>
    <xf numFmtId="0" fontId="0" fillId="0" borderId="53" xfId="0" applyFill="1" applyBorder="1"/>
    <xf numFmtId="0" fontId="1" fillId="0" borderId="23" xfId="0" applyFont="1" applyFill="1" applyBorder="1"/>
    <xf numFmtId="0" fontId="0" fillId="0" borderId="18" xfId="0" applyFill="1" applyBorder="1"/>
    <xf numFmtId="0" fontId="0" fillId="0" borderId="34" xfId="0" applyFill="1" applyBorder="1"/>
    <xf numFmtId="0" fontId="0" fillId="0" borderId="23" xfId="0" applyFill="1" applyBorder="1"/>
    <xf numFmtId="0" fontId="0" fillId="0" borderId="28" xfId="0" applyFill="1" applyBorder="1"/>
    <xf numFmtId="0" fontId="0" fillId="0" borderId="23" xfId="0" applyFont="1" applyFill="1" applyBorder="1"/>
    <xf numFmtId="0" fontId="4" fillId="0" borderId="28" xfId="0" applyFont="1" applyFill="1" applyBorder="1"/>
    <xf numFmtId="0" fontId="0" fillId="0" borderId="25" xfId="0" applyFill="1" applyBorder="1"/>
    <xf numFmtId="0" fontId="0" fillId="0" borderId="33" xfId="0" applyFill="1" applyBorder="1"/>
    <xf numFmtId="0" fontId="4" fillId="0" borderId="36" xfId="0" applyFont="1" applyFill="1" applyBorder="1"/>
    <xf numFmtId="0" fontId="4" fillId="0" borderId="39" xfId="0" applyFont="1" applyFill="1" applyBorder="1"/>
    <xf numFmtId="0" fontId="4" fillId="0" borderId="22" xfId="0" applyFont="1" applyFill="1" applyBorder="1"/>
    <xf numFmtId="0" fontId="0" fillId="0" borderId="25" xfId="0" applyFill="1" applyBorder="1" applyAlignment="1">
      <alignment horizontal="left"/>
    </xf>
    <xf numFmtId="0" fontId="0" fillId="0" borderId="25" xfId="0" applyFill="1" applyBorder="1" applyAlignment="1">
      <alignment horizontal="left" vertical="center"/>
    </xf>
    <xf numFmtId="0" fontId="4" fillId="0" borderId="27" xfId="0" applyFont="1" applyFill="1" applyBorder="1"/>
    <xf numFmtId="0" fontId="1" fillId="0" borderId="22" xfId="0" applyFont="1" applyFill="1" applyBorder="1" applyAlignment="1">
      <alignment vertical="center"/>
    </xf>
    <xf numFmtId="0" fontId="0" fillId="0" borderId="39" xfId="0" applyFill="1" applyBorder="1" applyAlignment="1">
      <alignment horizontal="left"/>
    </xf>
    <xf numFmtId="0" fontId="0" fillId="0" borderId="25" xfId="0" applyFont="1" applyFill="1" applyBorder="1" applyAlignment="1">
      <alignment horizontal="left"/>
    </xf>
    <xf numFmtId="0" fontId="0" fillId="0" borderId="44" xfId="0" applyFill="1" applyBorder="1" applyAlignment="1">
      <alignment horizontal="left"/>
    </xf>
    <xf numFmtId="0" fontId="0" fillId="0" borderId="0" xfId="0" applyFill="1" applyAlignment="1">
      <alignment horizontal="left"/>
    </xf>
    <xf numFmtId="0" fontId="0" fillId="0" borderId="33" xfId="0" applyFill="1" applyBorder="1" applyAlignment="1">
      <alignment horizontal="left"/>
    </xf>
    <xf numFmtId="0" fontId="4" fillId="0" borderId="51" xfId="0" applyFont="1" applyFill="1" applyBorder="1"/>
    <xf numFmtId="0" fontId="0" fillId="0" borderId="25" xfId="0" applyFont="1" applyFill="1" applyBorder="1" applyAlignment="1">
      <alignment horizontal="left" vertical="center"/>
    </xf>
    <xf numFmtId="0" fontId="0" fillId="0" borderId="39" xfId="0" applyFill="1" applyBorder="1" applyAlignment="1">
      <alignment horizontal="lef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2" borderId="0" xfId="0" applyFill="1" applyBorder="1"/>
    <xf numFmtId="0" fontId="0" fillId="2" borderId="6" xfId="0" applyFill="1" applyBorder="1" applyAlignment="1">
      <alignment horizontal="left" vertical="center"/>
    </xf>
    <xf numFmtId="0" fontId="4"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pplyBorder="1" applyAlignment="1">
      <alignment horizontal="center" vertical="top"/>
    </xf>
    <xf numFmtId="0" fontId="0" fillId="2" borderId="0" xfId="0" applyFill="1" applyBorder="1" applyAlignment="1">
      <alignment vertical="top"/>
    </xf>
    <xf numFmtId="0" fontId="0" fillId="0" borderId="56" xfId="0" applyFill="1" applyBorder="1"/>
    <xf numFmtId="0" fontId="0" fillId="2" borderId="6" xfId="0" applyFill="1" applyBorder="1" applyAlignment="1">
      <alignment vertical="center"/>
    </xf>
    <xf numFmtId="0" fontId="0" fillId="2" borderId="0" xfId="0" applyFont="1" applyFill="1" applyBorder="1" applyAlignment="1">
      <alignment vertical="center"/>
    </xf>
    <xf numFmtId="0" fontId="0" fillId="2" borderId="14" xfId="0" applyFill="1" applyBorder="1" applyAlignment="1">
      <alignment vertical="center"/>
    </xf>
    <xf numFmtId="0" fontId="0" fillId="2" borderId="14" xfId="0" applyFill="1" applyBorder="1"/>
    <xf numFmtId="0" fontId="0" fillId="2" borderId="0" xfId="0" applyFill="1" applyBorder="1" applyAlignment="1">
      <alignment horizontal="left" vertical="center"/>
    </xf>
    <xf numFmtId="0" fontId="4" fillId="2" borderId="0" xfId="0" applyFont="1" applyFill="1" applyBorder="1" applyAlignment="1">
      <alignment horizontal="left" vertical="center"/>
    </xf>
    <xf numFmtId="0" fontId="0" fillId="2" borderId="5" xfId="0" applyFill="1" applyBorder="1" applyAlignment="1">
      <alignment vertical="center"/>
    </xf>
    <xf numFmtId="0" fontId="0" fillId="2" borderId="5" xfId="0" applyFill="1" applyBorder="1"/>
    <xf numFmtId="0" fontId="0" fillId="2" borderId="5" xfId="0" applyFill="1" applyBorder="1" applyAlignment="1">
      <alignment horizontal="left" vertical="center"/>
    </xf>
    <xf numFmtId="0" fontId="0" fillId="3" borderId="0" xfId="0" applyFill="1" applyBorder="1" applyAlignment="1">
      <alignment horizontal="righ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0" xfId="0" applyFont="1" applyFill="1" applyBorder="1" applyAlignment="1">
      <alignment vertical="center"/>
    </xf>
    <xf numFmtId="0" fontId="0" fillId="0" borderId="0" xfId="0" applyFill="1" applyBorder="1" applyAlignment="1">
      <alignment horizontal="left" vertical="top"/>
    </xf>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1" fillId="3" borderId="2" xfId="0" applyFont="1" applyFill="1" applyBorder="1" applyAlignment="1">
      <alignment horizontal="center" vertical="center"/>
    </xf>
    <xf numFmtId="0" fontId="1" fillId="3" borderId="6" xfId="0" applyFont="1" applyFill="1" applyBorder="1"/>
    <xf numFmtId="0" fontId="0" fillId="2" borderId="6" xfId="0" applyFill="1" applyBorder="1"/>
    <xf numFmtId="0" fontId="1" fillId="3" borderId="55" xfId="0" applyFont="1" applyFill="1" applyBorder="1" applyAlignment="1">
      <alignment vertical="center"/>
    </xf>
    <xf numFmtId="0" fontId="1" fillId="3" borderId="45" xfId="0" applyFont="1" applyFill="1" applyBorder="1" applyAlignment="1">
      <alignment vertical="center"/>
    </xf>
    <xf numFmtId="0" fontId="0" fillId="3" borderId="45" xfId="0" applyFill="1" applyBorder="1" applyAlignment="1">
      <alignment vertical="center"/>
    </xf>
    <xf numFmtId="0" fontId="0" fillId="3" borderId="45" xfId="0" applyFont="1" applyFill="1" applyBorder="1" applyAlignment="1">
      <alignment vertical="center"/>
    </xf>
    <xf numFmtId="0" fontId="1" fillId="3" borderId="59" xfId="0" applyFont="1" applyFill="1" applyBorder="1" applyAlignment="1">
      <alignment vertical="center"/>
    </xf>
    <xf numFmtId="0" fontId="0" fillId="3" borderId="47" xfId="0" applyFill="1" applyBorder="1"/>
    <xf numFmtId="0" fontId="0" fillId="2" borderId="47" xfId="0" applyFill="1" applyBorder="1"/>
    <xf numFmtId="0" fontId="0" fillId="2" borderId="58" xfId="0" applyFill="1" applyBorder="1"/>
    <xf numFmtId="0" fontId="0" fillId="3" borderId="47" xfId="0" applyFill="1" applyBorder="1" applyAlignment="1">
      <alignment vertical="center"/>
    </xf>
    <xf numFmtId="0" fontId="0" fillId="3" borderId="58" xfId="0" applyFill="1" applyBorder="1"/>
    <xf numFmtId="0" fontId="1" fillId="3" borderId="59" xfId="0" applyFont="1" applyFill="1" applyBorder="1" applyAlignment="1">
      <alignment horizontal="left" vertical="center"/>
    </xf>
    <xf numFmtId="0" fontId="0" fillId="3" borderId="47" xfId="0" applyFill="1" applyBorder="1" applyAlignment="1">
      <alignment horizontal="left" vertical="center"/>
    </xf>
    <xf numFmtId="0" fontId="4" fillId="2" borderId="47" xfId="0" applyFont="1" applyFill="1" applyBorder="1" applyAlignment="1">
      <alignment horizontal="left" vertical="center"/>
    </xf>
    <xf numFmtId="0" fontId="0" fillId="2" borderId="47" xfId="0" applyFill="1" applyBorder="1" applyAlignment="1">
      <alignment horizontal="left" vertical="center"/>
    </xf>
    <xf numFmtId="0" fontId="0" fillId="2" borderId="47" xfId="0" applyFill="1" applyBorder="1" applyAlignment="1">
      <alignment horizontal="left" vertical="top"/>
    </xf>
    <xf numFmtId="0" fontId="0" fillId="2" borderId="58" xfId="0" applyFill="1" applyBorder="1" applyAlignment="1">
      <alignment horizontal="left" vertical="center"/>
    </xf>
    <xf numFmtId="0" fontId="0" fillId="3" borderId="58" xfId="0" applyFill="1" applyBorder="1" applyAlignment="1">
      <alignment horizontal="left" vertical="center"/>
    </xf>
    <xf numFmtId="0" fontId="0" fillId="5" borderId="1" xfId="0" applyFill="1" applyBorder="1" applyAlignment="1">
      <alignment vertical="center"/>
    </xf>
    <xf numFmtId="0" fontId="1" fillId="3" borderId="6" xfId="0" applyFont="1" applyFill="1" applyBorder="1" applyAlignment="1">
      <alignment vertical="center"/>
    </xf>
    <xf numFmtId="0" fontId="1" fillId="3" borderId="45" xfId="0" applyFont="1" applyFill="1" applyBorder="1" applyAlignment="1">
      <alignment horizontal="left" vertical="center"/>
    </xf>
    <xf numFmtId="0" fontId="0" fillId="2" borderId="47" xfId="0" applyFill="1" applyBorder="1" applyAlignment="1">
      <alignment vertical="center"/>
    </xf>
    <xf numFmtId="0" fontId="0" fillId="2" borderId="58" xfId="0" applyFill="1" applyBorder="1" applyAlignment="1">
      <alignment vertical="center"/>
    </xf>
    <xf numFmtId="0" fontId="0" fillId="3" borderId="58" xfId="0" applyFill="1" applyBorder="1" applyAlignment="1">
      <alignment vertical="center"/>
    </xf>
    <xf numFmtId="0" fontId="0" fillId="3" borderId="47" xfId="0" applyFill="1" applyBorder="1" applyAlignment="1">
      <alignment vertical="center" wrapText="1"/>
    </xf>
    <xf numFmtId="0" fontId="1" fillId="3" borderId="45" xfId="0" applyFont="1" applyFill="1" applyBorder="1" applyAlignment="1">
      <alignment horizontal="center" vertical="center"/>
    </xf>
    <xf numFmtId="0" fontId="0" fillId="3" borderId="47" xfId="0" applyFill="1" applyBorder="1" applyAlignment="1"/>
    <xf numFmtId="0" fontId="5" fillId="5" borderId="1" xfId="0" applyFont="1" applyFill="1" applyBorder="1" applyAlignment="1">
      <alignment horizontal="left" vertical="center"/>
    </xf>
    <xf numFmtId="0" fontId="4" fillId="0" borderId="2" xfId="0" applyFont="1" applyFill="1" applyBorder="1"/>
    <xf numFmtId="0" fontId="0" fillId="0" borderId="4" xfId="0" applyFill="1" applyBorder="1"/>
    <xf numFmtId="0" fontId="4" fillId="3" borderId="18" xfId="0" applyFont="1" applyFill="1" applyBorder="1"/>
    <xf numFmtId="0" fontId="0" fillId="3" borderId="28" xfId="0" applyFont="1" applyFill="1" applyBorder="1"/>
    <xf numFmtId="0" fontId="6" fillId="7" borderId="0" xfId="0" applyFont="1" applyFill="1" applyBorder="1" applyAlignment="1">
      <alignment horizontal="right" vertical="center"/>
    </xf>
    <xf numFmtId="0" fontId="8" fillId="7" borderId="0" xfId="0" applyFont="1" applyFill="1" applyBorder="1" applyAlignment="1">
      <alignment vertical="center"/>
    </xf>
    <xf numFmtId="0" fontId="9" fillId="7" borderId="0" xfId="0" applyFont="1" applyFill="1" applyBorder="1" applyAlignment="1">
      <alignment vertical="center"/>
    </xf>
    <xf numFmtId="0" fontId="6" fillId="7" borderId="0" xfId="0" applyFont="1" applyFill="1" applyBorder="1" applyAlignment="1">
      <alignment vertical="center"/>
    </xf>
    <xf numFmtId="0" fontId="0" fillId="8" borderId="47" xfId="0" applyFill="1" applyBorder="1"/>
    <xf numFmtId="0" fontId="0" fillId="9" borderId="47" xfId="0" applyFill="1" applyBorder="1"/>
    <xf numFmtId="0" fontId="0" fillId="8" borderId="58" xfId="0" applyFill="1" applyBorder="1"/>
    <xf numFmtId="0" fontId="0" fillId="8" borderId="0" xfId="0" applyFill="1" applyBorder="1"/>
    <xf numFmtId="0" fontId="0" fillId="9" borderId="0" xfId="0" applyFill="1" applyBorder="1"/>
    <xf numFmtId="0" fontId="1" fillId="9" borderId="0" xfId="0" applyFont="1" applyFill="1" applyBorder="1"/>
    <xf numFmtId="0" fontId="0" fillId="8" borderId="14" xfId="0" applyFill="1" applyBorder="1"/>
    <xf numFmtId="0" fontId="0" fillId="8" borderId="60" xfId="0" applyFill="1" applyBorder="1"/>
    <xf numFmtId="0" fontId="0" fillId="9" borderId="58" xfId="0" applyFill="1" applyBorder="1"/>
    <xf numFmtId="0" fontId="0" fillId="8" borderId="61" xfId="0" applyFill="1" applyBorder="1"/>
    <xf numFmtId="0" fontId="0" fillId="8" borderId="62" xfId="0" applyFill="1" applyBorder="1"/>
    <xf numFmtId="0" fontId="0" fillId="9" borderId="14" xfId="0" applyFill="1" applyBorder="1"/>
    <xf numFmtId="0" fontId="4" fillId="8" borderId="61" xfId="0" applyFont="1" applyFill="1" applyBorder="1"/>
    <xf numFmtId="0" fontId="4" fillId="8" borderId="14" xfId="0" applyFont="1" applyFill="1" applyBorder="1"/>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8" borderId="4" xfId="0" applyFont="1" applyFill="1" applyBorder="1" applyAlignment="1">
      <alignment horizontal="center" vertical="center"/>
    </xf>
    <xf numFmtId="0" fontId="0" fillId="8" borderId="6" xfId="0" applyFill="1" applyBorder="1"/>
    <xf numFmtId="0" fontId="0" fillId="8" borderId="5" xfId="0" applyFill="1" applyBorder="1"/>
    <xf numFmtId="0" fontId="0" fillId="9" borderId="5" xfId="0" applyFill="1" applyBorder="1"/>
    <xf numFmtId="0" fontId="0" fillId="9" borderId="6" xfId="0" applyFill="1" applyBorder="1"/>
    <xf numFmtId="0" fontId="4" fillId="8" borderId="0" xfId="0" applyFont="1" applyFill="1" applyBorder="1"/>
    <xf numFmtId="0" fontId="0" fillId="2" borderId="47" xfId="0" applyFill="1" applyBorder="1" applyAlignment="1">
      <alignment horizontal="left" vertical="center" wrapText="1"/>
    </xf>
    <xf numFmtId="0" fontId="0" fillId="12" borderId="1" xfId="0" applyFill="1" applyBorder="1" applyAlignment="1">
      <alignment horizontal="left" vertical="center"/>
    </xf>
    <xf numFmtId="0" fontId="0" fillId="8" borderId="0" xfId="0" applyFill="1" applyBorder="1" applyAlignment="1">
      <alignment vertical="center"/>
    </xf>
    <xf numFmtId="0" fontId="0" fillId="9" borderId="0" xfId="0" applyFill="1" applyBorder="1" applyAlignment="1">
      <alignment vertical="center"/>
    </xf>
    <xf numFmtId="0" fontId="3" fillId="9" borderId="0" xfId="0" applyFont="1" applyFill="1" applyBorder="1" applyAlignment="1">
      <alignment vertical="center"/>
    </xf>
    <xf numFmtId="0" fontId="0" fillId="9" borderId="14" xfId="0" applyFill="1" applyBorder="1" applyAlignment="1">
      <alignment vertical="center"/>
    </xf>
    <xf numFmtId="0" fontId="0" fillId="9" borderId="0" xfId="0" applyFill="1" applyBorder="1" applyAlignment="1">
      <alignment horizontal="center" vertical="center"/>
    </xf>
    <xf numFmtId="0" fontId="4" fillId="9" borderId="0" xfId="0" applyFont="1" applyFill="1" applyBorder="1" applyAlignment="1">
      <alignment vertical="center"/>
    </xf>
    <xf numFmtId="0" fontId="3" fillId="8" borderId="0" xfId="0" applyFont="1" applyFill="1" applyBorder="1" applyAlignment="1">
      <alignment vertical="center"/>
    </xf>
    <xf numFmtId="0" fontId="0" fillId="8" borderId="0" xfId="0" applyFill="1" applyBorder="1" applyAlignment="1">
      <alignment horizontal="center" vertical="center"/>
    </xf>
    <xf numFmtId="0" fontId="0" fillId="8" borderId="14" xfId="0" applyFill="1" applyBorder="1" applyAlignment="1">
      <alignment vertical="center"/>
    </xf>
    <xf numFmtId="0" fontId="4" fillId="8" borderId="0" xfId="0" applyFont="1" applyFill="1" applyBorder="1" applyAlignment="1">
      <alignment vertical="center"/>
    </xf>
    <xf numFmtId="0" fontId="0" fillId="9" borderId="0" xfId="0" applyFill="1" applyBorder="1" applyAlignment="1">
      <alignment horizontal="right" vertical="center"/>
    </xf>
    <xf numFmtId="0" fontId="0" fillId="9" borderId="0" xfId="0" applyFont="1" applyFill="1" applyBorder="1" applyAlignment="1">
      <alignment vertical="center"/>
    </xf>
    <xf numFmtId="0" fontId="1" fillId="8" borderId="45" xfId="0" applyFont="1" applyFill="1" applyBorder="1" applyAlignment="1">
      <alignment vertical="center"/>
    </xf>
    <xf numFmtId="0" fontId="0" fillId="8" borderId="0" xfId="0" applyFill="1" applyBorder="1" applyAlignment="1">
      <alignment horizontal="left" vertical="center"/>
    </xf>
    <xf numFmtId="0" fontId="1" fillId="8" borderId="55" xfId="0" applyFont="1" applyFill="1" applyBorder="1" applyAlignment="1">
      <alignment vertical="center"/>
    </xf>
    <xf numFmtId="0" fontId="1" fillId="8" borderId="59" xfId="0" applyFont="1" applyFill="1" applyBorder="1" applyAlignment="1">
      <alignment vertical="center"/>
    </xf>
    <xf numFmtId="0" fontId="1" fillId="8" borderId="59" xfId="0" applyFont="1" applyFill="1" applyBorder="1" applyAlignment="1">
      <alignment horizontal="left" vertical="center"/>
    </xf>
    <xf numFmtId="0" fontId="0" fillId="8" borderId="62" xfId="0" applyFill="1" applyBorder="1" applyAlignment="1">
      <alignment horizontal="left" vertical="center"/>
    </xf>
    <xf numFmtId="0" fontId="0" fillId="8" borderId="47" xfId="0" applyFill="1" applyBorder="1" applyAlignment="1">
      <alignment horizontal="left" vertical="center"/>
    </xf>
    <xf numFmtId="0" fontId="0" fillId="9" borderId="47" xfId="0" applyFill="1" applyBorder="1" applyAlignment="1">
      <alignment horizontal="left" vertical="center"/>
    </xf>
    <xf numFmtId="0" fontId="0" fillId="9" borderId="58" xfId="0" applyFill="1" applyBorder="1" applyAlignment="1">
      <alignment horizontal="left" vertical="center"/>
    </xf>
    <xf numFmtId="0" fontId="1" fillId="9" borderId="47" xfId="0" applyFont="1" applyFill="1" applyBorder="1" applyAlignment="1">
      <alignment horizontal="left" vertical="center"/>
    </xf>
    <xf numFmtId="0" fontId="0" fillId="8" borderId="58" xfId="0" applyFill="1" applyBorder="1" applyAlignment="1">
      <alignment horizontal="left" vertical="center"/>
    </xf>
    <xf numFmtId="0" fontId="0" fillId="3" borderId="59" xfId="0" applyFill="1" applyBorder="1"/>
    <xf numFmtId="0" fontId="1" fillId="3" borderId="63" xfId="0" applyFont="1" applyFill="1" applyBorder="1" applyAlignment="1">
      <alignment vertical="center"/>
    </xf>
    <xf numFmtId="0" fontId="0" fillId="0" borderId="51" xfId="0" applyFont="1" applyFill="1" applyBorder="1"/>
    <xf numFmtId="0" fontId="0" fillId="0" borderId="52" xfId="0" applyFill="1" applyBorder="1"/>
    <xf numFmtId="0" fontId="0" fillId="3" borderId="52" xfId="0" applyFill="1" applyBorder="1"/>
    <xf numFmtId="0" fontId="0" fillId="0" borderId="27" xfId="0" applyFill="1" applyBorder="1"/>
    <xf numFmtId="0" fontId="1" fillId="0" borderId="34" xfId="0" applyFont="1" applyFill="1" applyBorder="1"/>
    <xf numFmtId="0" fontId="1" fillId="0" borderId="44" xfId="0" applyFont="1" applyFill="1" applyBorder="1"/>
    <xf numFmtId="0" fontId="1" fillId="0" borderId="48" xfId="0" applyFont="1" applyFill="1" applyBorder="1"/>
    <xf numFmtId="0" fontId="0" fillId="3" borderId="60" xfId="0" applyFill="1" applyBorder="1" applyAlignment="1">
      <alignment vertical="center"/>
    </xf>
    <xf numFmtId="0" fontId="1" fillId="3" borderId="63" xfId="0" applyFont="1" applyFill="1" applyBorder="1"/>
    <xf numFmtId="0" fontId="0" fillId="3" borderId="65" xfId="0" applyFill="1" applyBorder="1"/>
    <xf numFmtId="0" fontId="0" fillId="2" borderId="65" xfId="0" applyFill="1" applyBorder="1"/>
    <xf numFmtId="0" fontId="0" fillId="2" borderId="64" xfId="0" applyFill="1" applyBorder="1"/>
    <xf numFmtId="0" fontId="0" fillId="3" borderId="65" xfId="0" applyFill="1" applyBorder="1" applyAlignment="1">
      <alignment vertical="center"/>
    </xf>
    <xf numFmtId="0" fontId="0" fillId="3" borderId="64" xfId="0" applyFill="1" applyBorder="1"/>
    <xf numFmtId="0" fontId="2" fillId="3" borderId="3" xfId="0" applyFont="1" applyFill="1" applyBorder="1" applyAlignment="1">
      <alignment horizontal="left" vertical="center"/>
    </xf>
    <xf numFmtId="0" fontId="1" fillId="3" borderId="63" xfId="0" applyFont="1" applyFill="1" applyBorder="1" applyAlignment="1">
      <alignment horizontal="left" vertical="center"/>
    </xf>
    <xf numFmtId="0" fontId="10" fillId="3" borderId="0" xfId="0" applyFont="1" applyFill="1" applyBorder="1" applyAlignment="1">
      <alignment horizontal="left" vertical="center"/>
    </xf>
    <xf numFmtId="0" fontId="0" fillId="2" borderId="14" xfId="0" applyFill="1" applyBorder="1" applyAlignment="1">
      <alignment horizontal="left" vertical="center"/>
    </xf>
    <xf numFmtId="0" fontId="0" fillId="2" borderId="65" xfId="0" applyFill="1" applyBorder="1" applyAlignment="1">
      <alignment vertical="center"/>
    </xf>
    <xf numFmtId="0" fontId="0" fillId="3" borderId="63" xfId="0" applyFill="1" applyBorder="1" applyAlignment="1">
      <alignment vertical="center"/>
    </xf>
    <xf numFmtId="0" fontId="0" fillId="2" borderId="64" xfId="0" applyFill="1" applyBorder="1" applyAlignment="1">
      <alignment vertical="center"/>
    </xf>
    <xf numFmtId="0" fontId="10" fillId="3" borderId="0" xfId="0" applyFont="1" applyFill="1" applyBorder="1" applyAlignment="1">
      <alignment vertical="center"/>
    </xf>
    <xf numFmtId="0" fontId="10" fillId="2" borderId="0" xfId="0" applyFont="1" applyFill="1" applyBorder="1" applyAlignment="1">
      <alignment vertical="center"/>
    </xf>
    <xf numFmtId="0" fontId="10" fillId="3" borderId="45" xfId="0" applyFont="1" applyFill="1" applyBorder="1" applyAlignment="1">
      <alignment vertical="center"/>
    </xf>
    <xf numFmtId="0" fontId="10" fillId="2" borderId="14" xfId="0" applyFont="1" applyFill="1" applyBorder="1" applyAlignment="1">
      <alignment vertical="center"/>
    </xf>
    <xf numFmtId="0" fontId="1" fillId="3" borderId="66" xfId="0" applyFont="1" applyFill="1" applyBorder="1"/>
    <xf numFmtId="0" fontId="0" fillId="3" borderId="67" xfId="0" applyFill="1" applyBorder="1"/>
    <xf numFmtId="0" fontId="0" fillId="3" borderId="30" xfId="0" applyFill="1" applyBorder="1"/>
    <xf numFmtId="0" fontId="0" fillId="3" borderId="68" xfId="0" applyFill="1" applyBorder="1"/>
    <xf numFmtId="0" fontId="0" fillId="3" borderId="69" xfId="0" applyFill="1" applyBorder="1"/>
    <xf numFmtId="0" fontId="0" fillId="3" borderId="66" xfId="0" applyFill="1" applyBorder="1"/>
    <xf numFmtId="0" fontId="4" fillId="3" borderId="66" xfId="0" applyFont="1" applyFill="1" applyBorder="1"/>
    <xf numFmtId="0" fontId="0" fillId="3" borderId="67" xfId="0" applyFont="1" applyFill="1" applyBorder="1"/>
    <xf numFmtId="0" fontId="0" fillId="3" borderId="30" xfId="0" applyFont="1" applyFill="1" applyBorder="1"/>
    <xf numFmtId="0" fontId="4" fillId="3" borderId="68" xfId="0" applyFont="1" applyFill="1" applyBorder="1"/>
    <xf numFmtId="0" fontId="0" fillId="3" borderId="66" xfId="0" applyFont="1" applyFill="1" applyBorder="1"/>
    <xf numFmtId="0" fontId="0" fillId="3" borderId="70" xfId="0" applyFill="1" applyBorder="1"/>
    <xf numFmtId="0" fontId="1" fillId="4" borderId="68" xfId="0" applyFont="1" applyFill="1" applyBorder="1" applyAlignment="1">
      <alignment vertical="center"/>
    </xf>
    <xf numFmtId="0" fontId="1" fillId="4" borderId="71" xfId="0" applyFont="1" applyFill="1" applyBorder="1" applyAlignment="1">
      <alignment vertical="center"/>
    </xf>
    <xf numFmtId="0" fontId="1" fillId="4" borderId="72" xfId="0" applyFont="1" applyFill="1" applyBorder="1" applyAlignment="1">
      <alignment vertical="center"/>
    </xf>
    <xf numFmtId="0" fontId="1" fillId="4" borderId="41" xfId="0" applyFont="1" applyFill="1" applyBorder="1" applyAlignment="1"/>
    <xf numFmtId="0" fontId="1" fillId="4" borderId="42" xfId="0" applyFont="1" applyFill="1" applyBorder="1" applyAlignment="1"/>
    <xf numFmtId="0" fontId="1" fillId="4" borderId="43" xfId="0" applyFont="1" applyFill="1" applyBorder="1" applyAlignment="1"/>
    <xf numFmtId="0" fontId="1" fillId="2" borderId="82" xfId="0" applyFont="1" applyFill="1" applyBorder="1" applyAlignment="1">
      <alignment horizontal="left" vertical="top" wrapText="1"/>
    </xf>
    <xf numFmtId="0" fontId="1" fillId="2" borderId="83" xfId="0" applyFont="1" applyFill="1" applyBorder="1" applyAlignment="1">
      <alignment horizontal="left" vertical="top" wrapText="1"/>
    </xf>
    <xf numFmtId="0" fontId="1" fillId="2" borderId="84" xfId="0" applyFont="1" applyFill="1" applyBorder="1" applyAlignment="1">
      <alignment horizontal="left" vertical="top" wrapText="1"/>
    </xf>
    <xf numFmtId="0" fontId="0" fillId="0" borderId="89" xfId="0" applyBorder="1" applyAlignment="1">
      <alignment horizontal="left" vertical="top" wrapText="1"/>
    </xf>
    <xf numFmtId="0" fontId="0" fillId="0" borderId="90" xfId="0" applyBorder="1" applyAlignment="1">
      <alignment horizontal="left" vertical="top" wrapText="1"/>
    </xf>
    <xf numFmtId="0" fontId="0" fillId="0" borderId="91" xfId="0" applyBorder="1" applyAlignment="1">
      <alignment horizontal="left" vertical="top" wrapText="1"/>
    </xf>
    <xf numFmtId="0" fontId="0" fillId="0" borderId="89" xfId="0" applyBorder="1"/>
    <xf numFmtId="0" fontId="0" fillId="0" borderId="90" xfId="0" applyBorder="1"/>
    <xf numFmtId="0" fontId="0" fillId="0" borderId="92" xfId="0" applyBorder="1"/>
    <xf numFmtId="0" fontId="1" fillId="2" borderId="41" xfId="0" applyFont="1" applyFill="1" applyBorder="1" applyAlignment="1">
      <alignment horizontal="left" vertical="top" wrapText="1"/>
    </xf>
    <xf numFmtId="0" fontId="11" fillId="13" borderId="89" xfId="0" applyFont="1" applyFill="1" applyBorder="1" applyAlignment="1">
      <alignment horizontal="left" vertical="top" wrapText="1"/>
    </xf>
    <xf numFmtId="0" fontId="11" fillId="13" borderId="90" xfId="0" applyFont="1" applyFill="1" applyBorder="1" applyAlignment="1">
      <alignment horizontal="left" vertical="top" wrapText="1"/>
    </xf>
    <xf numFmtId="0" fontId="11" fillId="14" borderId="89" xfId="0" applyFont="1" applyFill="1" applyBorder="1" applyAlignment="1">
      <alignment horizontal="left" vertical="top" wrapText="1"/>
    </xf>
    <xf numFmtId="0" fontId="11" fillId="14" borderId="90" xfId="0" applyFont="1" applyFill="1" applyBorder="1" applyAlignment="1">
      <alignment horizontal="left" vertical="top" wrapText="1"/>
    </xf>
    <xf numFmtId="0" fontId="1" fillId="15" borderId="89" xfId="0" applyFont="1" applyFill="1" applyBorder="1" applyAlignment="1">
      <alignment horizontal="left" vertical="top" wrapText="1"/>
    </xf>
    <xf numFmtId="0" fontId="1" fillId="15" borderId="90" xfId="0" applyFont="1" applyFill="1" applyBorder="1" applyAlignment="1">
      <alignment horizontal="left" vertical="top" wrapText="1"/>
    </xf>
    <xf numFmtId="0" fontId="11" fillId="16" borderId="90" xfId="0" applyFont="1" applyFill="1" applyBorder="1" applyAlignment="1">
      <alignment horizontal="left" vertical="top" wrapText="1"/>
    </xf>
    <xf numFmtId="0" fontId="0" fillId="0" borderId="95" xfId="0" applyBorder="1"/>
    <xf numFmtId="0" fontId="0" fillId="0" borderId="96" xfId="0" applyBorder="1"/>
    <xf numFmtId="0" fontId="0" fillId="0" borderId="97" xfId="0" applyBorder="1"/>
    <xf numFmtId="0" fontId="0" fillId="0" borderId="95" xfId="0" applyFill="1" applyBorder="1"/>
    <xf numFmtId="0" fontId="0" fillId="0" borderId="96" xfId="0" applyFill="1" applyBorder="1"/>
    <xf numFmtId="0" fontId="1" fillId="2" borderId="43" xfId="0" applyFont="1" applyFill="1" applyBorder="1" applyAlignment="1">
      <alignment horizontal="left" vertical="top" wrapText="1"/>
    </xf>
    <xf numFmtId="0" fontId="0" fillId="0" borderId="98" xfId="0" applyFill="1" applyBorder="1"/>
    <xf numFmtId="0" fontId="0" fillId="0" borderId="98" xfId="0" applyBorder="1"/>
    <xf numFmtId="0" fontId="0" fillId="0" borderId="46" xfId="0" applyBorder="1"/>
    <xf numFmtId="0" fontId="0" fillId="0" borderId="54" xfId="0" applyBorder="1"/>
    <xf numFmtId="0" fontId="0" fillId="0" borderId="89" xfId="0" applyFill="1" applyBorder="1"/>
    <xf numFmtId="0" fontId="0" fillId="0" borderId="90" xfId="0" applyFill="1" applyBorder="1"/>
    <xf numFmtId="0" fontId="11" fillId="13" borderId="93" xfId="0" applyFont="1" applyFill="1" applyBorder="1" applyAlignment="1">
      <alignment horizontal="center" vertical="top" wrapText="1"/>
    </xf>
    <xf numFmtId="0" fontId="11" fillId="13" borderId="94" xfId="0" applyFont="1" applyFill="1" applyBorder="1" applyAlignment="1">
      <alignment horizontal="center" vertical="top" wrapText="1"/>
    </xf>
    <xf numFmtId="0" fontId="11" fillId="14" borderId="93" xfId="0" applyFont="1" applyFill="1" applyBorder="1" applyAlignment="1">
      <alignment horizontal="center" vertical="top" wrapText="1"/>
    </xf>
    <xf numFmtId="0" fontId="11" fillId="14" borderId="94" xfId="0" applyFont="1" applyFill="1" applyBorder="1" applyAlignment="1">
      <alignment horizontal="center" vertical="top" wrapText="1"/>
    </xf>
    <xf numFmtId="0" fontId="1" fillId="15" borderId="93" xfId="0" applyFont="1" applyFill="1" applyBorder="1" applyAlignment="1">
      <alignment horizontal="center" vertical="top" wrapText="1"/>
    </xf>
    <xf numFmtId="0" fontId="1" fillId="15" borderId="94" xfId="0" applyFont="1" applyFill="1" applyBorder="1" applyAlignment="1">
      <alignment horizontal="center" vertical="top" wrapText="1"/>
    </xf>
    <xf numFmtId="0" fontId="11" fillId="16" borderId="94" xfId="0" applyFont="1" applyFill="1" applyBorder="1" applyAlignment="1">
      <alignment horizontal="center" vertical="top" wrapText="1"/>
    </xf>
    <xf numFmtId="0" fontId="11" fillId="13" borderId="101" xfId="0" applyFont="1" applyFill="1" applyBorder="1" applyAlignment="1">
      <alignment horizontal="center" vertical="top" wrapText="1"/>
    </xf>
    <xf numFmtId="0" fontId="11" fillId="13" borderId="91" xfId="0" applyFont="1" applyFill="1" applyBorder="1" applyAlignment="1">
      <alignment horizontal="left" vertical="top" wrapText="1"/>
    </xf>
    <xf numFmtId="0" fontId="11" fillId="13" borderId="41" xfId="0" applyFont="1" applyFill="1" applyBorder="1" applyAlignment="1">
      <alignment horizontal="center" vertical="top" wrapText="1"/>
    </xf>
    <xf numFmtId="0" fontId="11" fillId="13" borderId="83" xfId="0" applyFont="1" applyFill="1" applyBorder="1" applyAlignment="1">
      <alignment horizontal="left" vertical="top" wrapText="1"/>
    </xf>
    <xf numFmtId="0" fontId="4" fillId="3" borderId="83" xfId="0" applyFont="1" applyFill="1" applyBorder="1" applyAlignment="1">
      <alignment horizontal="left" vertical="top" wrapText="1"/>
    </xf>
    <xf numFmtId="0" fontId="4" fillId="3" borderId="84" xfId="0" applyFont="1" applyFill="1" applyBorder="1"/>
    <xf numFmtId="0" fontId="4" fillId="3" borderId="83" xfId="0" applyFont="1" applyFill="1" applyBorder="1"/>
    <xf numFmtId="0" fontId="4" fillId="3" borderId="43" xfId="0" applyFont="1" applyFill="1" applyBorder="1"/>
    <xf numFmtId="0" fontId="4" fillId="3" borderId="82" xfId="0" applyFont="1" applyFill="1" applyBorder="1" applyAlignment="1">
      <alignment horizontal="right"/>
    </xf>
    <xf numFmtId="0" fontId="11" fillId="16" borderId="91" xfId="0" applyFont="1" applyFill="1" applyBorder="1" applyAlignment="1">
      <alignment horizontal="left" vertical="top" wrapText="1"/>
    </xf>
    <xf numFmtId="0" fontId="0" fillId="0" borderId="91" xfId="0" applyBorder="1"/>
    <xf numFmtId="0" fontId="0" fillId="0" borderId="102" xfId="0" applyBorder="1"/>
    <xf numFmtId="0" fontId="0" fillId="0" borderId="103" xfId="0" applyBorder="1"/>
    <xf numFmtId="0" fontId="0" fillId="0" borderId="49" xfId="0" applyBorder="1"/>
    <xf numFmtId="0" fontId="0" fillId="0" borderId="16" xfId="0" applyBorder="1"/>
    <xf numFmtId="0" fontId="0" fillId="0" borderId="6" xfId="0" applyBorder="1"/>
    <xf numFmtId="0" fontId="11" fillId="14" borderId="101" xfId="0" applyFont="1" applyFill="1" applyBorder="1" applyAlignment="1">
      <alignment horizontal="center" vertical="top" wrapText="1"/>
    </xf>
    <xf numFmtId="0" fontId="11" fillId="14" borderId="91" xfId="0" applyFont="1" applyFill="1" applyBorder="1" applyAlignment="1">
      <alignment horizontal="left" vertical="top" wrapText="1"/>
    </xf>
    <xf numFmtId="0" fontId="0" fillId="0" borderId="104" xfId="0" applyFill="1" applyBorder="1"/>
    <xf numFmtId="0" fontId="0" fillId="0" borderId="91" xfId="0" applyFill="1" applyBorder="1"/>
    <xf numFmtId="0" fontId="11" fillId="14" borderId="41" xfId="0" applyFont="1" applyFill="1" applyBorder="1" applyAlignment="1">
      <alignment horizontal="center" vertical="top" wrapText="1"/>
    </xf>
    <xf numFmtId="0" fontId="11" fillId="14" borderId="83" xfId="0" applyFont="1" applyFill="1" applyBorder="1" applyAlignment="1">
      <alignment horizontal="left" vertical="top" wrapText="1"/>
    </xf>
    <xf numFmtId="0" fontId="1" fillId="15" borderId="101" xfId="0" applyFont="1" applyFill="1" applyBorder="1" applyAlignment="1">
      <alignment horizontal="center" vertical="top" wrapText="1"/>
    </xf>
    <xf numFmtId="0" fontId="1" fillId="15" borderId="91" xfId="0" applyFont="1" applyFill="1" applyBorder="1" applyAlignment="1">
      <alignment horizontal="left" vertical="top" wrapText="1"/>
    </xf>
    <xf numFmtId="0" fontId="1" fillId="15" borderId="41" xfId="0" applyFont="1" applyFill="1" applyBorder="1" applyAlignment="1">
      <alignment horizontal="center" vertical="top" wrapText="1"/>
    </xf>
    <xf numFmtId="0" fontId="1" fillId="15" borderId="83" xfId="0" applyFont="1" applyFill="1" applyBorder="1" applyAlignment="1">
      <alignment horizontal="left" vertical="top" wrapText="1"/>
    </xf>
    <xf numFmtId="0" fontId="4" fillId="3" borderId="106" xfId="0" applyFont="1" applyFill="1" applyBorder="1" applyAlignment="1">
      <alignment horizontal="left" vertical="top" wrapText="1"/>
    </xf>
    <xf numFmtId="0" fontId="11" fillId="16" borderId="101" xfId="0" applyFont="1" applyFill="1" applyBorder="1" applyAlignment="1">
      <alignment horizontal="center" vertical="top" wrapText="1"/>
    </xf>
    <xf numFmtId="0" fontId="11" fillId="16" borderId="88" xfId="0" applyFont="1" applyFill="1" applyBorder="1" applyAlignment="1">
      <alignment horizontal="left" vertical="top" wrapText="1"/>
    </xf>
    <xf numFmtId="0" fontId="0" fillId="0" borderId="92" xfId="0" applyFill="1" applyBorder="1"/>
    <xf numFmtId="0" fontId="11" fillId="17" borderId="42" xfId="0" applyFont="1" applyFill="1" applyBorder="1" applyAlignment="1">
      <alignment horizontal="left" vertical="top" wrapText="1"/>
    </xf>
    <xf numFmtId="0" fontId="4" fillId="3" borderId="43" xfId="0" applyFont="1" applyFill="1" applyBorder="1" applyAlignment="1">
      <alignment horizontal="left" vertical="top" wrapText="1"/>
    </xf>
    <xf numFmtId="0" fontId="11" fillId="17" borderId="107" xfId="0" applyFont="1" applyFill="1" applyBorder="1" applyAlignment="1">
      <alignment horizontal="left" vertical="top" wrapText="1"/>
    </xf>
    <xf numFmtId="0" fontId="11" fillId="17" borderId="105" xfId="0" applyFont="1" applyFill="1" applyBorder="1" applyAlignment="1">
      <alignment horizontal="left" vertical="top" wrapText="1"/>
    </xf>
    <xf numFmtId="0" fontId="11" fillId="16" borderId="82" xfId="0" applyFont="1" applyFill="1" applyBorder="1" applyAlignment="1">
      <alignment horizontal="center" vertical="top" wrapText="1"/>
    </xf>
    <xf numFmtId="0" fontId="11" fillId="17" borderId="100" xfId="0" applyFont="1" applyFill="1" applyBorder="1" applyAlignment="1">
      <alignment horizontal="center" vertical="top" wrapText="1"/>
    </xf>
    <xf numFmtId="0" fontId="11" fillId="17" borderId="99" xfId="0" applyFont="1" applyFill="1" applyBorder="1" applyAlignment="1">
      <alignment horizontal="center" vertical="top" wrapText="1"/>
    </xf>
    <xf numFmtId="0" fontId="11" fillId="17" borderId="82" xfId="0" applyFont="1" applyFill="1" applyBorder="1" applyAlignment="1">
      <alignment horizontal="center" vertical="top" wrapText="1"/>
    </xf>
    <xf numFmtId="0" fontId="0" fillId="0" borderId="102" xfId="0" applyFill="1" applyBorder="1"/>
    <xf numFmtId="0" fontId="0" fillId="0" borderId="103" xfId="0" applyFill="1" applyBorder="1"/>
    <xf numFmtId="0" fontId="11" fillId="13" borderId="55" xfId="0" applyFont="1" applyFill="1" applyBorder="1" applyAlignment="1">
      <alignment horizontal="center" vertical="top" wrapText="1"/>
    </xf>
    <xf numFmtId="0" fontId="11" fillId="13" borderId="92" xfId="0" applyFont="1" applyFill="1" applyBorder="1" applyAlignment="1">
      <alignment horizontal="left" vertical="top" wrapText="1"/>
    </xf>
    <xf numFmtId="0" fontId="0" fillId="0" borderId="92" xfId="0" applyBorder="1" applyAlignment="1">
      <alignment horizontal="left" vertical="top" wrapText="1"/>
    </xf>
    <xf numFmtId="0" fontId="0" fillId="0" borderId="97" xfId="0" applyFill="1" applyBorder="1"/>
    <xf numFmtId="0" fontId="0" fillId="0" borderId="54" xfId="0" applyFill="1" applyBorder="1"/>
    <xf numFmtId="0" fontId="11" fillId="13"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9" xfId="0" applyFont="1" applyFill="1" applyBorder="1"/>
    <xf numFmtId="0" fontId="4" fillId="3" borderId="1" xfId="0" applyFont="1" applyFill="1" applyBorder="1"/>
    <xf numFmtId="0" fontId="4" fillId="3" borderId="108" xfId="0" applyFont="1" applyFill="1" applyBorder="1"/>
    <xf numFmtId="0" fontId="4" fillId="3" borderId="109" xfId="0" applyFont="1" applyFill="1" applyBorder="1" applyAlignment="1">
      <alignment horizontal="right"/>
    </xf>
    <xf numFmtId="0" fontId="11" fillId="14" borderId="55" xfId="0" applyFont="1" applyFill="1" applyBorder="1" applyAlignment="1">
      <alignment horizontal="center" vertical="top" wrapText="1"/>
    </xf>
    <xf numFmtId="0" fontId="11" fillId="14" borderId="92" xfId="0" applyFont="1" applyFill="1" applyBorder="1" applyAlignment="1">
      <alignment horizontal="left" vertical="top" wrapText="1"/>
    </xf>
    <xf numFmtId="0" fontId="11" fillId="14" borderId="1" xfId="0" applyFont="1" applyFill="1" applyBorder="1" applyAlignment="1">
      <alignment horizontal="left" vertical="top" wrapText="1"/>
    </xf>
    <xf numFmtId="0" fontId="1" fillId="15" borderId="55" xfId="0" applyFont="1" applyFill="1" applyBorder="1" applyAlignment="1">
      <alignment horizontal="center" vertical="top" wrapText="1"/>
    </xf>
    <xf numFmtId="0" fontId="1" fillId="15" borderId="92" xfId="0" applyFont="1" applyFill="1" applyBorder="1" applyAlignment="1">
      <alignment horizontal="left" vertical="top" wrapText="1"/>
    </xf>
    <xf numFmtId="0" fontId="1" fillId="15" borderId="1" xfId="0" applyFont="1" applyFill="1" applyBorder="1" applyAlignment="1">
      <alignment horizontal="left" vertical="top" wrapText="1"/>
    </xf>
    <xf numFmtId="0" fontId="11" fillId="16" borderId="55" xfId="0" applyFont="1" applyFill="1" applyBorder="1" applyAlignment="1">
      <alignment horizontal="center" vertical="top" wrapText="1"/>
    </xf>
    <xf numFmtId="0" fontId="11" fillId="16" borderId="92" xfId="0" applyFont="1" applyFill="1" applyBorder="1" applyAlignment="1">
      <alignment horizontal="left" vertical="top" wrapText="1"/>
    </xf>
    <xf numFmtId="0" fontId="11" fillId="16" borderId="1" xfId="0" applyFont="1" applyFill="1" applyBorder="1" applyAlignment="1">
      <alignment horizontal="left" vertical="top" wrapText="1"/>
    </xf>
    <xf numFmtId="0" fontId="11" fillId="17" borderId="110" xfId="0" applyFont="1" applyFill="1" applyBorder="1" applyAlignment="1">
      <alignment horizontal="center" vertical="top" wrapText="1"/>
    </xf>
    <xf numFmtId="0" fontId="11" fillId="17" borderId="17" xfId="0" applyFont="1" applyFill="1" applyBorder="1" applyAlignment="1">
      <alignment horizontal="left" vertical="top" wrapText="1"/>
    </xf>
    <xf numFmtId="0" fontId="11" fillId="17" borderId="21" xfId="0" applyFont="1" applyFill="1" applyBorder="1" applyAlignment="1">
      <alignment horizontal="left" vertical="top" wrapText="1"/>
    </xf>
    <xf numFmtId="0" fontId="11" fillId="17" borderId="104" xfId="0" applyFont="1" applyFill="1" applyBorder="1" applyAlignment="1">
      <alignment horizontal="center" vertical="top" wrapText="1"/>
    </xf>
    <xf numFmtId="0" fontId="11" fillId="17" borderId="111" xfId="0" applyFont="1" applyFill="1" applyBorder="1" applyAlignment="1">
      <alignment horizontal="left" vertical="top" wrapText="1"/>
    </xf>
    <xf numFmtId="0" fontId="4" fillId="3" borderId="108" xfId="0" applyFont="1" applyFill="1" applyBorder="1" applyAlignment="1">
      <alignment horizontal="left" vertical="top" wrapText="1"/>
    </xf>
    <xf numFmtId="0" fontId="4" fillId="3" borderId="112" xfId="0" applyFont="1" applyFill="1" applyBorder="1" applyAlignment="1">
      <alignment horizontal="left" vertical="top" wrapText="1"/>
    </xf>
    <xf numFmtId="1" fontId="0" fillId="0" borderId="104" xfId="0" applyNumberFormat="1" applyBorder="1" applyAlignment="1">
      <alignment horizontal="right" vertical="top" wrapText="1"/>
    </xf>
    <xf numFmtId="1" fontId="4" fillId="3" borderId="109" xfId="0" applyNumberFormat="1" applyFont="1" applyFill="1" applyBorder="1" applyAlignment="1">
      <alignment horizontal="right" vertical="top" wrapText="1"/>
    </xf>
    <xf numFmtId="0" fontId="4" fillId="3" borderId="109" xfId="0" applyFont="1" applyFill="1" applyBorder="1" applyAlignment="1">
      <alignment horizontal="right" vertical="top" wrapText="1"/>
    </xf>
    <xf numFmtId="0" fontId="0" fillId="0" borderId="98" xfId="0" applyBorder="1" applyAlignment="1">
      <alignment horizontal="left" vertical="top" wrapText="1"/>
    </xf>
    <xf numFmtId="0" fontId="0" fillId="0" borderId="46" xfId="0" applyBorder="1" applyAlignment="1">
      <alignment horizontal="left" vertical="top" wrapText="1"/>
    </xf>
    <xf numFmtId="0" fontId="0" fillId="0" borderId="103" xfId="0" applyBorder="1" applyAlignment="1">
      <alignment horizontal="left" vertical="top" wrapText="1"/>
    </xf>
    <xf numFmtId="0" fontId="11" fillId="13" borderId="114" xfId="0" applyFont="1" applyFill="1" applyBorder="1" applyAlignment="1">
      <alignment horizontal="center" vertical="top" wrapText="1"/>
    </xf>
    <xf numFmtId="0" fontId="0" fillId="0" borderId="54" xfId="0" applyBorder="1" applyAlignment="1">
      <alignment horizontal="left" vertical="top" wrapText="1"/>
    </xf>
    <xf numFmtId="0" fontId="11" fillId="14" borderId="114" xfId="0" applyFont="1" applyFill="1" applyBorder="1" applyAlignment="1">
      <alignment horizontal="center" vertical="top" wrapText="1"/>
    </xf>
    <xf numFmtId="0" fontId="1" fillId="15" borderId="114" xfId="0" applyFont="1" applyFill="1" applyBorder="1" applyAlignment="1">
      <alignment horizontal="center" vertical="top" wrapText="1"/>
    </xf>
    <xf numFmtId="0" fontId="11" fillId="16" borderId="114" xfId="0" applyFont="1" applyFill="1" applyBorder="1" applyAlignment="1">
      <alignment horizontal="center" vertical="top" wrapText="1"/>
    </xf>
    <xf numFmtId="0" fontId="11" fillId="17" borderId="109" xfId="0" applyFont="1" applyFill="1" applyBorder="1" applyAlignment="1">
      <alignment horizontal="center" vertical="top" wrapText="1"/>
    </xf>
    <xf numFmtId="0" fontId="11" fillId="17" borderId="115" xfId="0" applyFont="1" applyFill="1" applyBorder="1" applyAlignment="1">
      <alignment horizontal="center" vertical="top" wrapText="1"/>
    </xf>
    <xf numFmtId="0" fontId="11" fillId="17" borderId="11" xfId="0" applyFont="1" applyFill="1" applyBorder="1" applyAlignment="1">
      <alignment horizontal="left" vertical="top" wrapText="1"/>
    </xf>
    <xf numFmtId="0" fontId="4" fillId="3" borderId="57" xfId="0" applyFont="1" applyFill="1" applyBorder="1" applyAlignment="1">
      <alignment horizontal="left" vertical="top" wrapText="1"/>
    </xf>
    <xf numFmtId="0" fontId="4" fillId="3" borderId="116" xfId="0" applyFont="1" applyFill="1" applyBorder="1" applyAlignment="1">
      <alignment horizontal="left" vertical="top" wrapText="1"/>
    </xf>
    <xf numFmtId="0" fontId="4" fillId="3" borderId="115" xfId="0" applyFont="1" applyFill="1" applyBorder="1" applyAlignment="1">
      <alignment horizontal="right" vertical="top" wrapText="1"/>
    </xf>
    <xf numFmtId="0" fontId="4" fillId="3" borderId="10" xfId="0" applyFont="1" applyFill="1" applyBorder="1"/>
    <xf numFmtId="0" fontId="4" fillId="3" borderId="57" xfId="0" applyFont="1" applyFill="1" applyBorder="1"/>
    <xf numFmtId="0" fontId="4" fillId="3" borderId="117" xfId="0" applyFont="1" applyFill="1" applyBorder="1"/>
    <xf numFmtId="0" fontId="4" fillId="3" borderId="115" xfId="0" applyFont="1" applyFill="1" applyBorder="1" applyAlignment="1">
      <alignment horizontal="right"/>
    </xf>
    <xf numFmtId="0" fontId="4" fillId="3" borderId="117" xfId="0" applyFont="1" applyFill="1" applyBorder="1" applyAlignment="1">
      <alignment horizontal="left" vertical="top" wrapText="1"/>
    </xf>
    <xf numFmtId="0" fontId="4" fillId="3" borderId="82" xfId="0" applyFont="1" applyFill="1" applyBorder="1" applyAlignment="1">
      <alignment horizontal="right" vertical="top" wrapText="1"/>
    </xf>
    <xf numFmtId="0" fontId="1" fillId="15" borderId="118" xfId="0" applyFont="1" applyFill="1" applyBorder="1" applyAlignment="1">
      <alignment horizontal="center" vertical="top" wrapText="1"/>
    </xf>
    <xf numFmtId="0" fontId="1" fillId="15" borderId="57" xfId="0" applyFont="1" applyFill="1" applyBorder="1" applyAlignment="1">
      <alignment horizontal="left" vertical="top" wrapText="1"/>
    </xf>
    <xf numFmtId="1" fontId="4" fillId="3" borderId="115" xfId="0" applyNumberFormat="1" applyFont="1" applyFill="1" applyBorder="1" applyAlignment="1">
      <alignment horizontal="right" vertical="top" wrapText="1"/>
    </xf>
    <xf numFmtId="0" fontId="11" fillId="14" borderId="118" xfId="0" applyFont="1" applyFill="1" applyBorder="1" applyAlignment="1">
      <alignment horizontal="center" vertical="top" wrapText="1"/>
    </xf>
    <xf numFmtId="0" fontId="11" fillId="14" borderId="57" xfId="0" applyFont="1" applyFill="1" applyBorder="1" applyAlignment="1">
      <alignment horizontal="left" vertical="top" wrapText="1"/>
    </xf>
    <xf numFmtId="0" fontId="11" fillId="16" borderId="115" xfId="0" applyFont="1" applyFill="1" applyBorder="1" applyAlignment="1">
      <alignment horizontal="center" vertical="top" wrapText="1"/>
    </xf>
    <xf numFmtId="0" fontId="11" fillId="16" borderId="12" xfId="0" applyFont="1" applyFill="1" applyBorder="1" applyAlignment="1">
      <alignment horizontal="left" vertical="top" wrapText="1"/>
    </xf>
    <xf numFmtId="0" fontId="11" fillId="16" borderId="119" xfId="0" applyFont="1" applyFill="1" applyBorder="1" applyAlignment="1">
      <alignment horizontal="center" vertical="top" wrapText="1"/>
    </xf>
    <xf numFmtId="0" fontId="11" fillId="16" borderId="50" xfId="0" applyFont="1" applyFill="1" applyBorder="1" applyAlignment="1">
      <alignment horizontal="left" vertical="top" wrapText="1"/>
    </xf>
    <xf numFmtId="0" fontId="4" fillId="3" borderId="50" xfId="0" applyFont="1" applyFill="1" applyBorder="1" applyAlignment="1">
      <alignment horizontal="left" vertical="top" wrapText="1"/>
    </xf>
    <xf numFmtId="0" fontId="11" fillId="16" borderId="79" xfId="0" applyFont="1" applyFill="1" applyBorder="1" applyAlignment="1">
      <alignment horizontal="center" vertical="top" wrapText="1"/>
    </xf>
    <xf numFmtId="0" fontId="11" fillId="16" borderId="77" xfId="0" applyFont="1" applyFill="1" applyBorder="1" applyAlignment="1">
      <alignment horizontal="left" vertical="top" wrapText="1"/>
    </xf>
    <xf numFmtId="0" fontId="0" fillId="0" borderId="77" xfId="0" applyBorder="1"/>
    <xf numFmtId="0" fontId="0" fillId="0" borderId="52" xfId="0" applyFont="1" applyFill="1" applyBorder="1"/>
    <xf numFmtId="0" fontId="0" fillId="5" borderId="18" xfId="0" applyFont="1" applyFill="1" applyBorder="1"/>
    <xf numFmtId="0" fontId="0" fillId="5" borderId="67" xfId="0" applyFill="1" applyBorder="1"/>
    <xf numFmtId="0" fontId="0" fillId="5" borderId="18" xfId="0" applyFill="1" applyBorder="1"/>
    <xf numFmtId="0" fontId="0" fillId="3" borderId="47" xfId="0" applyFont="1" applyFill="1" applyBorder="1" applyAlignment="1">
      <alignment horizontal="left" vertical="center"/>
    </xf>
    <xf numFmtId="0" fontId="0" fillId="3" borderId="65" xfId="0" applyFont="1" applyFill="1" applyBorder="1" applyAlignment="1">
      <alignment vertical="center"/>
    </xf>
    <xf numFmtId="0" fontId="0" fillId="0" borderId="28" xfId="0" applyFont="1" applyFill="1" applyBorder="1"/>
    <xf numFmtId="0" fontId="1" fillId="4" borderId="42" xfId="0" applyFont="1" applyFill="1" applyBorder="1" applyAlignment="1">
      <alignment horizontal="center"/>
    </xf>
    <xf numFmtId="0" fontId="0" fillId="0" borderId="1" xfId="0" applyFill="1" applyBorder="1" applyAlignment="1">
      <alignment horizontal="left" vertical="top" wrapText="1"/>
    </xf>
    <xf numFmtId="0" fontId="0" fillId="0" borderId="74" xfId="0" applyFill="1" applyBorder="1" applyAlignment="1">
      <alignment horizontal="right"/>
    </xf>
    <xf numFmtId="0" fontId="1" fillId="0" borderId="18" xfId="0" applyFont="1" applyFill="1" applyBorder="1" applyAlignment="1">
      <alignment horizontal="right"/>
    </xf>
    <xf numFmtId="0" fontId="1" fillId="4" borderId="71" xfId="0" applyFont="1" applyFill="1" applyBorder="1" applyAlignment="1">
      <alignment horizontal="right"/>
    </xf>
    <xf numFmtId="0" fontId="1" fillId="0" borderId="73" xfId="0" applyFont="1" applyFill="1" applyBorder="1" applyAlignment="1">
      <alignment horizontal="right"/>
    </xf>
    <xf numFmtId="0" fontId="0" fillId="0" borderId="31" xfId="0" applyFill="1" applyBorder="1" applyAlignment="1">
      <alignment horizontal="right"/>
    </xf>
    <xf numFmtId="0" fontId="4" fillId="0" borderId="75" xfId="0" applyFont="1" applyFill="1" applyBorder="1" applyAlignment="1">
      <alignment horizontal="right"/>
    </xf>
    <xf numFmtId="0" fontId="0" fillId="0" borderId="32" xfId="0" applyFill="1" applyBorder="1" applyAlignment="1">
      <alignment horizontal="right"/>
    </xf>
    <xf numFmtId="0" fontId="0" fillId="0" borderId="72" xfId="0" applyFill="1" applyBorder="1" applyAlignment="1">
      <alignment horizontal="right"/>
    </xf>
    <xf numFmtId="0" fontId="0" fillId="0" borderId="76" xfId="0" applyFill="1" applyBorder="1" applyAlignment="1">
      <alignment horizontal="right"/>
    </xf>
    <xf numFmtId="0" fontId="4" fillId="0" borderId="65" xfId="0" applyFont="1" applyFill="1" applyBorder="1" applyAlignment="1">
      <alignment horizontal="right"/>
    </xf>
    <xf numFmtId="0" fontId="0" fillId="0" borderId="18" xfId="0" applyFont="1" applyFill="1" applyBorder="1" applyAlignment="1">
      <alignment horizontal="right"/>
    </xf>
    <xf numFmtId="0" fontId="0" fillId="0" borderId="74" xfId="0" applyFont="1" applyFill="1" applyBorder="1" applyAlignment="1">
      <alignment horizontal="right"/>
    </xf>
    <xf numFmtId="0" fontId="0" fillId="0" borderId="76" xfId="0" applyFont="1" applyFill="1" applyBorder="1" applyAlignment="1">
      <alignment horizontal="right"/>
    </xf>
    <xf numFmtId="0" fontId="1" fillId="4" borderId="42" xfId="0" applyFont="1" applyFill="1" applyBorder="1" applyAlignment="1">
      <alignment horizontal="right"/>
    </xf>
    <xf numFmtId="0" fontId="0" fillId="0" borderId="18" xfId="0" applyFill="1" applyBorder="1" applyAlignment="1">
      <alignment horizontal="right"/>
    </xf>
    <xf numFmtId="0" fontId="0" fillId="0" borderId="65" xfId="0" applyFill="1" applyBorder="1" applyAlignment="1">
      <alignment horizontal="right"/>
    </xf>
    <xf numFmtId="0" fontId="0" fillId="0" borderId="0" xfId="0" applyFill="1" applyAlignment="1">
      <alignment horizontal="right"/>
    </xf>
    <xf numFmtId="0" fontId="4" fillId="0" borderId="0" xfId="0" applyFont="1" applyFill="1" applyBorder="1" applyAlignment="1">
      <alignment horizontal="right"/>
    </xf>
    <xf numFmtId="0" fontId="0" fillId="0" borderId="0" xfId="0" applyFont="1" applyFill="1" applyBorder="1" applyAlignment="1">
      <alignment horizontal="right"/>
    </xf>
    <xf numFmtId="0" fontId="0" fillId="0" borderId="31" xfId="0" applyFont="1" applyFill="1" applyBorder="1" applyAlignment="1">
      <alignment horizontal="right"/>
    </xf>
    <xf numFmtId="0" fontId="0" fillId="0" borderId="0" xfId="0" applyFont="1" applyFill="1" applyAlignment="1">
      <alignment horizontal="right"/>
    </xf>
    <xf numFmtId="0" fontId="4" fillId="0" borderId="73" xfId="0" applyFont="1" applyFill="1" applyBorder="1" applyAlignment="1">
      <alignment horizontal="right"/>
    </xf>
    <xf numFmtId="0" fontId="4" fillId="0" borderId="23" xfId="0" applyFont="1" applyFill="1" applyBorder="1" applyAlignment="1">
      <alignment horizontal="right"/>
    </xf>
    <xf numFmtId="0" fontId="4" fillId="0" borderId="72" xfId="0" applyFont="1" applyFill="1" applyBorder="1" applyAlignment="1">
      <alignment horizontal="right"/>
    </xf>
    <xf numFmtId="0" fontId="4" fillId="0" borderId="76" xfId="0" applyFont="1" applyFill="1" applyBorder="1" applyAlignment="1">
      <alignment horizontal="right"/>
    </xf>
    <xf numFmtId="0" fontId="1" fillId="0" borderId="18" xfId="0" applyFont="1" applyFill="1" applyBorder="1" applyAlignment="1">
      <alignment horizontal="center"/>
    </xf>
    <xf numFmtId="0" fontId="1" fillId="4" borderId="71" xfId="0" applyFont="1" applyFill="1" applyBorder="1" applyAlignment="1">
      <alignment horizontal="center" vertical="center"/>
    </xf>
    <xf numFmtId="0" fontId="1" fillId="0" borderId="73" xfId="0" applyFont="1" applyFill="1" applyBorder="1" applyAlignment="1">
      <alignment horizontal="center"/>
    </xf>
    <xf numFmtId="0" fontId="0" fillId="0" borderId="74" xfId="0" applyFill="1" applyBorder="1" applyAlignment="1">
      <alignment horizontal="center"/>
    </xf>
    <xf numFmtId="0" fontId="0" fillId="0" borderId="31" xfId="0" applyFill="1" applyBorder="1" applyAlignment="1">
      <alignment horizontal="center"/>
    </xf>
    <xf numFmtId="0" fontId="4" fillId="0" borderId="75" xfId="0" applyFont="1" applyFill="1" applyBorder="1" applyAlignment="1">
      <alignment horizontal="center"/>
    </xf>
    <xf numFmtId="0" fontId="0" fillId="0" borderId="32" xfId="0" applyFill="1" applyBorder="1" applyAlignment="1">
      <alignment horizontal="center"/>
    </xf>
    <xf numFmtId="0" fontId="0" fillId="0" borderId="72" xfId="0" applyFill="1" applyBorder="1" applyAlignment="1">
      <alignment horizontal="center"/>
    </xf>
    <xf numFmtId="0" fontId="0" fillId="0" borderId="76" xfId="0" applyFill="1" applyBorder="1" applyAlignment="1">
      <alignment horizontal="center"/>
    </xf>
    <xf numFmtId="0" fontId="4" fillId="0" borderId="65" xfId="0" applyFont="1" applyFill="1" applyBorder="1" applyAlignment="1">
      <alignment horizontal="center"/>
    </xf>
    <xf numFmtId="0" fontId="0" fillId="0" borderId="18" xfId="0" applyFont="1" applyFill="1" applyBorder="1" applyAlignment="1">
      <alignment horizontal="center"/>
    </xf>
    <xf numFmtId="0" fontId="0" fillId="0" borderId="74" xfId="0" applyFont="1" applyFill="1" applyBorder="1" applyAlignment="1">
      <alignment horizontal="center"/>
    </xf>
    <xf numFmtId="0" fontId="0" fillId="0" borderId="76" xfId="0" applyFont="1" applyFill="1" applyBorder="1" applyAlignment="1">
      <alignment horizontal="center"/>
    </xf>
    <xf numFmtId="0" fontId="0" fillId="0" borderId="18" xfId="0" applyFill="1" applyBorder="1" applyAlignment="1">
      <alignment horizontal="center"/>
    </xf>
    <xf numFmtId="0" fontId="0" fillId="0" borderId="65" xfId="0" applyFill="1" applyBorder="1" applyAlignment="1">
      <alignment horizontal="center"/>
    </xf>
    <xf numFmtId="0" fontId="0" fillId="0" borderId="0" xfId="0" applyFill="1" applyAlignment="1">
      <alignment horizontal="center"/>
    </xf>
    <xf numFmtId="0" fontId="4" fillId="0" borderId="0" xfId="0" applyFont="1" applyFill="1" applyBorder="1" applyAlignment="1">
      <alignment horizontal="center"/>
    </xf>
    <xf numFmtId="0" fontId="0" fillId="0" borderId="0" xfId="0" applyFont="1" applyFill="1" applyBorder="1" applyAlignment="1">
      <alignment horizontal="center"/>
    </xf>
    <xf numFmtId="0" fontId="0" fillId="0" borderId="31" xfId="0" applyFont="1" applyFill="1" applyBorder="1" applyAlignment="1">
      <alignment horizontal="center"/>
    </xf>
    <xf numFmtId="0" fontId="0" fillId="0" borderId="0" xfId="0" applyFont="1" applyFill="1" applyAlignment="1">
      <alignment horizontal="center"/>
    </xf>
    <xf numFmtId="0" fontId="4" fillId="0" borderId="73" xfId="0" applyFont="1" applyFill="1" applyBorder="1" applyAlignment="1">
      <alignment horizontal="center"/>
    </xf>
    <xf numFmtId="0" fontId="4" fillId="0" borderId="23" xfId="0" applyFont="1" applyFill="1" applyBorder="1" applyAlignment="1">
      <alignment horizontal="center"/>
    </xf>
    <xf numFmtId="0" fontId="0" fillId="0" borderId="74" xfId="0" applyFill="1" applyBorder="1" applyAlignment="1">
      <alignment horizontal="center" vertical="center"/>
    </xf>
    <xf numFmtId="0" fontId="0" fillId="0" borderId="31" xfId="0" applyFill="1" applyBorder="1" applyAlignment="1">
      <alignment horizontal="center" vertical="center"/>
    </xf>
    <xf numFmtId="0" fontId="4" fillId="0" borderId="72" xfId="0" applyFont="1" applyFill="1" applyBorder="1" applyAlignment="1">
      <alignment horizontal="center"/>
    </xf>
    <xf numFmtId="0" fontId="1" fillId="0" borderId="73" xfId="0" applyFont="1" applyFill="1" applyBorder="1" applyAlignment="1">
      <alignment horizontal="center" vertical="center"/>
    </xf>
    <xf numFmtId="0" fontId="4" fillId="0" borderId="76" xfId="0" applyFont="1" applyFill="1" applyBorder="1" applyAlignment="1">
      <alignment horizontal="center"/>
    </xf>
    <xf numFmtId="0" fontId="0" fillId="0" borderId="74" xfId="0" applyFont="1" applyFill="1" applyBorder="1" applyAlignment="1">
      <alignment horizontal="center" vertical="center"/>
    </xf>
    <xf numFmtId="0" fontId="0" fillId="0" borderId="65" xfId="0" applyFill="1" applyBorder="1" applyAlignment="1">
      <alignment horizontal="center" vertical="center"/>
    </xf>
    <xf numFmtId="0" fontId="3" fillId="3" borderId="65" xfId="0" applyFont="1" applyFill="1" applyBorder="1" applyAlignment="1">
      <alignment vertical="center"/>
    </xf>
    <xf numFmtId="0" fontId="4" fillId="0" borderId="18" xfId="0" applyFont="1" applyFill="1" applyBorder="1" applyAlignment="1">
      <alignment horizontal="right"/>
    </xf>
    <xf numFmtId="0" fontId="4" fillId="0" borderId="18" xfId="0" applyFont="1" applyFill="1" applyBorder="1" applyAlignment="1">
      <alignment horizontal="center"/>
    </xf>
    <xf numFmtId="0" fontId="4" fillId="0" borderId="18" xfId="0" applyFont="1" applyFill="1" applyBorder="1"/>
    <xf numFmtId="0" fontId="0" fillId="0" borderId="47" xfId="0" applyFont="1" applyFill="1" applyBorder="1"/>
    <xf numFmtId="0" fontId="10" fillId="3" borderId="47" xfId="0" applyFont="1" applyFill="1" applyBorder="1" applyAlignment="1">
      <alignment vertical="center"/>
    </xf>
    <xf numFmtId="0" fontId="0" fillId="0" borderId="28" xfId="0" applyFont="1" applyFill="1" applyBorder="1" applyAlignment="1">
      <alignment horizontal="center"/>
    </xf>
    <xf numFmtId="0" fontId="0" fillId="0" borderId="29" xfId="0" applyFont="1" applyFill="1" applyBorder="1"/>
    <xf numFmtId="0" fontId="1" fillId="8" borderId="45" xfId="0" applyFont="1" applyFill="1" applyBorder="1" applyAlignment="1">
      <alignment horizontal="left" vertical="center"/>
    </xf>
    <xf numFmtId="0" fontId="0" fillId="8" borderId="61" xfId="0" applyFill="1" applyBorder="1" applyAlignment="1">
      <alignment horizontal="left" vertical="center"/>
    </xf>
    <xf numFmtId="0" fontId="0" fillId="9" borderId="0" xfId="0" applyFill="1" applyBorder="1" applyAlignment="1">
      <alignment horizontal="left" vertical="center"/>
    </xf>
    <xf numFmtId="0" fontId="0" fillId="9" borderId="14" xfId="0" applyFill="1" applyBorder="1" applyAlignment="1">
      <alignment horizontal="left" vertical="center"/>
    </xf>
    <xf numFmtId="0" fontId="1" fillId="9" borderId="0" xfId="0" applyFont="1" applyFill="1" applyBorder="1" applyAlignment="1">
      <alignment horizontal="left" vertical="center"/>
    </xf>
    <xf numFmtId="0" fontId="0" fillId="8" borderId="14" xfId="0" applyFill="1" applyBorder="1" applyAlignment="1">
      <alignment horizontal="left" vertical="center"/>
    </xf>
    <xf numFmtId="0" fontId="0" fillId="8" borderId="47" xfId="0" applyFill="1" applyBorder="1" applyAlignment="1">
      <alignment vertical="center"/>
    </xf>
    <xf numFmtId="0" fontId="0" fillId="9" borderId="47" xfId="0" applyFill="1" applyBorder="1" applyAlignment="1">
      <alignment vertical="center"/>
    </xf>
    <xf numFmtId="0" fontId="0" fillId="9" borderId="58" xfId="0" applyFill="1" applyBorder="1" applyAlignment="1">
      <alignment vertical="center"/>
    </xf>
    <xf numFmtId="0" fontId="1" fillId="9" borderId="47" xfId="0" applyFont="1" applyFill="1" applyBorder="1" applyAlignment="1">
      <alignment vertical="center"/>
    </xf>
    <xf numFmtId="0" fontId="0" fillId="8" borderId="58" xfId="0" applyFill="1" applyBorder="1" applyAlignment="1">
      <alignment vertical="center"/>
    </xf>
    <xf numFmtId="0" fontId="0" fillId="8" borderId="62" xfId="0" applyFill="1" applyBorder="1" applyAlignment="1">
      <alignment vertical="center"/>
    </xf>
    <xf numFmtId="0" fontId="0" fillId="10" borderId="50" xfId="0" applyFont="1" applyFill="1" applyBorder="1" applyAlignment="1">
      <alignment vertical="center"/>
    </xf>
    <xf numFmtId="0" fontId="0" fillId="10" borderId="49" xfId="0" applyFill="1" applyBorder="1" applyAlignment="1">
      <alignment vertical="center"/>
    </xf>
    <xf numFmtId="0" fontId="0" fillId="11" borderId="1" xfId="0" applyFill="1" applyBorder="1" applyAlignment="1">
      <alignment vertical="center"/>
    </xf>
    <xf numFmtId="0" fontId="0" fillId="10" borderId="50" xfId="0" applyFill="1" applyBorder="1" applyAlignment="1">
      <alignment vertical="center"/>
    </xf>
    <xf numFmtId="0" fontId="0" fillId="0" borderId="18" xfId="0" applyFill="1" applyBorder="1" applyAlignment="1">
      <alignment horizontal="left"/>
    </xf>
    <xf numFmtId="0" fontId="0" fillId="0" borderId="6" xfId="0" applyFill="1" applyBorder="1"/>
    <xf numFmtId="0" fontId="0" fillId="0" borderId="27" xfId="0" applyFill="1" applyBorder="1" applyAlignment="1">
      <alignment horizontal="left"/>
    </xf>
    <xf numFmtId="0" fontId="7" fillId="6" borderId="4" xfId="0" applyFont="1" applyFill="1" applyBorder="1" applyAlignment="1">
      <alignment vertical="center"/>
    </xf>
    <xf numFmtId="0" fontId="7" fillId="6" borderId="5" xfId="0" applyFont="1" applyFill="1" applyBorder="1" applyAlignment="1">
      <alignment vertical="center"/>
    </xf>
    <xf numFmtId="0" fontId="7" fillId="6" borderId="0" xfId="0" applyFont="1" applyFill="1" applyBorder="1" applyAlignment="1">
      <alignment vertical="center"/>
    </xf>
    <xf numFmtId="0" fontId="7" fillId="6" borderId="6" xfId="0" applyFont="1" applyFill="1" applyBorder="1" applyAlignment="1">
      <alignment vertical="center"/>
    </xf>
    <xf numFmtId="0" fontId="7" fillId="6" borderId="7" xfId="0" applyFont="1" applyFill="1" applyBorder="1" applyAlignment="1">
      <alignment vertical="center"/>
    </xf>
    <xf numFmtId="0" fontId="7" fillId="6" borderId="8" xfId="0" applyFont="1" applyFill="1" applyBorder="1" applyAlignment="1">
      <alignment vertical="center"/>
    </xf>
    <xf numFmtId="0" fontId="7" fillId="6" borderId="9" xfId="0" applyFont="1" applyFill="1" applyBorder="1" applyAlignment="1">
      <alignment vertical="center"/>
    </xf>
    <xf numFmtId="0" fontId="0" fillId="4" borderId="0" xfId="0" applyFill="1"/>
    <xf numFmtId="0" fontId="1" fillId="8" borderId="0" xfId="0" applyFont="1" applyFill="1" applyBorder="1" applyAlignment="1">
      <alignmen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4" fillId="6" borderId="0" xfId="0" applyFont="1" applyFill="1" applyBorder="1" applyAlignment="1">
      <alignment vertical="center"/>
    </xf>
    <xf numFmtId="0" fontId="14" fillId="6" borderId="78" xfId="0" applyFont="1" applyFill="1" applyBorder="1" applyAlignment="1">
      <alignment vertical="center"/>
    </xf>
    <xf numFmtId="0" fontId="13" fillId="6" borderId="45" xfId="0" applyFont="1" applyFill="1" applyBorder="1" applyAlignment="1">
      <alignment vertical="center"/>
    </xf>
    <xf numFmtId="0" fontId="14" fillId="6" borderId="0" xfId="0" applyFont="1" applyFill="1" applyBorder="1" applyAlignment="1">
      <alignment vertical="center"/>
    </xf>
    <xf numFmtId="0" fontId="14" fillId="6" borderId="78" xfId="0" applyFont="1" applyFill="1" applyBorder="1" applyAlignment="1">
      <alignment vertical="center"/>
    </xf>
    <xf numFmtId="0" fontId="13" fillId="6" borderId="45" xfId="0" applyFont="1" applyFill="1" applyBorder="1" applyAlignment="1">
      <alignment vertical="center"/>
    </xf>
    <xf numFmtId="0" fontId="2" fillId="4" borderId="2" xfId="0" applyFont="1" applyFill="1" applyBorder="1" applyAlignment="1">
      <alignment vertical="center"/>
    </xf>
    <xf numFmtId="0" fontId="2" fillId="4" borderId="3" xfId="0" applyFont="1" applyFill="1" applyBorder="1" applyAlignment="1">
      <alignment vertical="center"/>
    </xf>
    <xf numFmtId="0" fontId="2" fillId="4" borderId="4" xfId="0" applyFont="1" applyFill="1" applyBorder="1" applyAlignment="1">
      <alignment vertical="center"/>
    </xf>
    <xf numFmtId="0" fontId="2" fillId="4" borderId="5" xfId="0" applyFont="1" applyFill="1" applyBorder="1" applyAlignment="1">
      <alignment vertical="center"/>
    </xf>
    <xf numFmtId="0" fontId="2" fillId="4" borderId="0" xfId="0" applyFont="1" applyFill="1" applyBorder="1" applyAlignment="1">
      <alignment vertical="center"/>
    </xf>
    <xf numFmtId="0" fontId="2" fillId="4" borderId="6" xfId="0" applyFont="1" applyFill="1" applyBorder="1" applyAlignment="1">
      <alignment vertical="center"/>
    </xf>
    <xf numFmtId="0" fontId="2" fillId="4" borderId="7" xfId="0" applyFont="1" applyFill="1" applyBorder="1" applyAlignment="1">
      <alignment vertical="center"/>
    </xf>
    <xf numFmtId="0" fontId="2" fillId="4" borderId="8" xfId="0" applyFont="1" applyFill="1" applyBorder="1" applyAlignment="1">
      <alignment vertical="center"/>
    </xf>
    <xf numFmtId="0" fontId="2" fillId="4" borderId="9" xfId="0" applyFont="1" applyFill="1" applyBorder="1" applyAlignment="1">
      <alignment vertical="center"/>
    </xf>
    <xf numFmtId="0" fontId="2" fillId="4" borderId="45" xfId="0" applyFont="1" applyFill="1" applyBorder="1" applyAlignment="1">
      <alignment vertical="center"/>
    </xf>
    <xf numFmtId="0" fontId="2" fillId="4" borderId="54" xfId="0" applyFont="1" applyFill="1" applyBorder="1" applyAlignment="1">
      <alignment vertical="center"/>
    </xf>
    <xf numFmtId="0" fontId="14" fillId="6" borderId="47" xfId="0" applyFont="1" applyFill="1" applyBorder="1" applyAlignment="1">
      <alignment vertical="center"/>
    </xf>
    <xf numFmtId="0" fontId="13" fillId="6" borderId="3" xfId="0" applyFont="1" applyFill="1" applyBorder="1" applyAlignment="1">
      <alignment vertical="center"/>
    </xf>
    <xf numFmtId="0" fontId="0" fillId="2" borderId="14" xfId="0" applyFill="1" applyBorder="1" applyAlignment="1">
      <alignment horizontal="center" vertical="center"/>
    </xf>
    <xf numFmtId="0" fontId="0" fillId="3" borderId="78" xfId="0" applyFill="1" applyBorder="1" applyAlignment="1">
      <alignment vertical="center"/>
    </xf>
    <xf numFmtId="0" fontId="2" fillId="3" borderId="5" xfId="0" applyFont="1" applyFill="1" applyBorder="1" applyAlignment="1">
      <alignment vertical="center"/>
    </xf>
    <xf numFmtId="0" fontId="2" fillId="3" borderId="0" xfId="0" applyFont="1" applyFill="1" applyBorder="1" applyAlignment="1">
      <alignment vertical="center"/>
    </xf>
    <xf numFmtId="0" fontId="2" fillId="3" borderId="6" xfId="0" applyFont="1" applyFill="1" applyBorder="1" applyAlignment="1">
      <alignment vertical="center"/>
    </xf>
    <xf numFmtId="0" fontId="13" fillId="8" borderId="0" xfId="0" applyFont="1" applyFill="1" applyBorder="1" applyAlignment="1">
      <alignment vertical="center"/>
    </xf>
    <xf numFmtId="0" fontId="3" fillId="3" borderId="0" xfId="0" applyFont="1" applyFill="1" applyBorder="1" applyAlignment="1">
      <alignment horizontal="right" vertical="center"/>
    </xf>
    <xf numFmtId="0" fontId="0" fillId="3" borderId="78" xfId="0" applyFill="1" applyBorder="1"/>
    <xf numFmtId="0" fontId="3" fillId="3" borderId="45" xfId="0" applyFont="1" applyFill="1" applyBorder="1" applyAlignment="1">
      <alignment horizontal="right" vertical="center"/>
    </xf>
    <xf numFmtId="0" fontId="0" fillId="3" borderId="45" xfId="0" applyFill="1" applyBorder="1"/>
    <xf numFmtId="0" fontId="1" fillId="3" borderId="0" xfId="0" applyFont="1" applyFill="1" applyBorder="1" applyAlignment="1">
      <alignment horizontal="center" vertical="center"/>
    </xf>
    <xf numFmtId="0" fontId="3" fillId="3" borderId="0" xfId="0" applyFont="1" applyFill="1" applyBorder="1" applyAlignment="1">
      <alignment vertical="top"/>
    </xf>
    <xf numFmtId="0" fontId="3" fillId="3" borderId="45" xfId="0" applyFont="1" applyFill="1" applyBorder="1" applyAlignment="1">
      <alignment vertical="center"/>
    </xf>
    <xf numFmtId="0" fontId="13" fillId="8" borderId="45" xfId="0" applyFont="1" applyFill="1" applyBorder="1" applyAlignment="1">
      <alignment vertical="center"/>
    </xf>
    <xf numFmtId="0" fontId="0" fillId="3" borderId="45" xfId="0" applyFill="1" applyBorder="1" applyAlignment="1">
      <alignment horizontal="right" vertical="center"/>
    </xf>
    <xf numFmtId="0" fontId="3" fillId="3" borderId="6" xfId="0" applyFont="1" applyFill="1" applyBorder="1" applyAlignment="1">
      <alignment vertical="center"/>
    </xf>
    <xf numFmtId="0" fontId="0" fillId="3" borderId="107" xfId="0" applyFill="1" applyBorder="1" applyAlignment="1">
      <alignment horizontal="right" vertical="center"/>
    </xf>
    <xf numFmtId="0" fontId="3" fillId="3" borderId="107" xfId="0" applyFont="1" applyFill="1" applyBorder="1" applyAlignment="1">
      <alignment horizontal="right" vertical="center"/>
    </xf>
    <xf numFmtId="0" fontId="3" fillId="3" borderId="45" xfId="0" applyFont="1" applyFill="1" applyBorder="1" applyAlignment="1">
      <alignment horizontal="left" vertical="center"/>
    </xf>
    <xf numFmtId="0" fontId="0" fillId="3" borderId="107" xfId="0" applyFill="1" applyBorder="1" applyAlignment="1">
      <alignment horizontal="left" vertical="center"/>
    </xf>
    <xf numFmtId="0" fontId="3" fillId="3" borderId="3" xfId="0" applyFont="1" applyFill="1" applyBorder="1"/>
    <xf numFmtId="0" fontId="1" fillId="3" borderId="45" xfId="0" applyFont="1" applyFill="1" applyBorder="1" applyAlignment="1">
      <alignment horizontal="right" vertical="center"/>
    </xf>
    <xf numFmtId="0" fontId="0" fillId="3" borderId="45" xfId="0" applyFill="1" applyBorder="1" applyAlignment="1">
      <alignment horizontal="center" vertical="center"/>
    </xf>
    <xf numFmtId="0" fontId="0" fillId="3" borderId="45" xfId="0" applyFont="1" applyFill="1" applyBorder="1" applyAlignment="1">
      <alignment horizontal="left" vertical="center"/>
    </xf>
    <xf numFmtId="0" fontId="0" fillId="3" borderId="45" xfId="0" applyFill="1" applyBorder="1" applyAlignment="1">
      <alignment horizontal="left" vertical="center"/>
    </xf>
    <xf numFmtId="0" fontId="0" fillId="3" borderId="0" xfId="0" applyFill="1" applyBorder="1" applyAlignment="1">
      <alignment vertical="center"/>
    </xf>
    <xf numFmtId="0" fontId="0" fillId="3" borderId="121" xfId="0" applyFill="1" applyBorder="1" applyAlignment="1">
      <alignment vertical="center"/>
    </xf>
    <xf numFmtId="0" fontId="0" fillId="3" borderId="97" xfId="0" applyFill="1" applyBorder="1" applyAlignment="1">
      <alignment vertical="center"/>
    </xf>
    <xf numFmtId="0" fontId="0" fillId="3" borderId="70" xfId="0" applyFill="1" applyBorder="1" applyAlignment="1">
      <alignment vertical="center"/>
    </xf>
    <xf numFmtId="0" fontId="10" fillId="3" borderId="70" xfId="0" applyFont="1" applyFill="1" applyBorder="1" applyAlignment="1">
      <alignment vertical="center"/>
    </xf>
    <xf numFmtId="0" fontId="3" fillId="3" borderId="0" xfId="0" applyFont="1" applyFill="1" applyBorder="1" applyAlignment="1">
      <alignment vertical="center"/>
    </xf>
    <xf numFmtId="0" fontId="13" fillId="8" borderId="63" xfId="0" applyFont="1" applyFill="1" applyBorder="1" applyAlignment="1">
      <alignment vertical="center"/>
    </xf>
    <xf numFmtId="0" fontId="0" fillId="3" borderId="65" xfId="0" applyFill="1" applyBorder="1" applyAlignment="1">
      <alignment horizontal="right" vertical="center"/>
    </xf>
    <xf numFmtId="0" fontId="0" fillId="3" borderId="63" xfId="0" applyFill="1" applyBorder="1" applyAlignment="1">
      <alignment horizontal="right" vertical="center"/>
    </xf>
    <xf numFmtId="0" fontId="3" fillId="3" borderId="0" xfId="0" applyFont="1" applyFill="1" applyBorder="1" applyAlignment="1">
      <alignment vertical="top" wrapText="1"/>
    </xf>
    <xf numFmtId="0" fontId="3" fillId="3" borderId="45" xfId="0" applyFont="1" applyFill="1" applyBorder="1" applyAlignment="1">
      <alignment vertical="top" wrapText="1"/>
    </xf>
    <xf numFmtId="0" fontId="0" fillId="3" borderId="70" xfId="0" applyFill="1" applyBorder="1" applyAlignment="1">
      <alignment horizontal="right" vertical="center"/>
    </xf>
    <xf numFmtId="0" fontId="10" fillId="3" borderId="78" xfId="0" applyFont="1" applyFill="1" applyBorder="1" applyAlignment="1">
      <alignment vertical="center"/>
    </xf>
    <xf numFmtId="0" fontId="3" fillId="3" borderId="70" xfId="0" applyFont="1" applyFill="1" applyBorder="1" applyAlignment="1">
      <alignment horizontal="right" vertical="center"/>
    </xf>
    <xf numFmtId="0" fontId="1" fillId="3" borderId="70" xfId="0" applyFont="1" applyFill="1" applyBorder="1" applyAlignment="1">
      <alignment vertical="center"/>
    </xf>
    <xf numFmtId="0" fontId="0" fillId="3" borderId="70" xfId="0" applyFont="1" applyFill="1" applyBorder="1" applyAlignment="1">
      <alignment vertical="center"/>
    </xf>
    <xf numFmtId="0" fontId="0" fillId="3" borderId="70" xfId="0" applyFill="1" applyBorder="1" applyAlignment="1">
      <alignment horizontal="left" vertical="center"/>
    </xf>
    <xf numFmtId="0" fontId="0" fillId="3" borderId="78" xfId="0" applyFill="1" applyBorder="1" applyAlignment="1">
      <alignment horizontal="left" vertical="center"/>
    </xf>
    <xf numFmtId="0" fontId="0" fillId="3" borderId="47" xfId="0" applyFill="1" applyBorder="1" applyAlignment="1">
      <alignment horizontal="lef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0" fillId="3" borderId="0" xfId="0" applyFill="1" applyBorder="1" applyAlignment="1">
      <alignmen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 fillId="8" borderId="0" xfId="0" applyFont="1" applyFill="1" applyBorder="1"/>
    <xf numFmtId="0" fontId="0" fillId="8" borderId="0" xfId="0" applyFont="1" applyFill="1" applyBorder="1" applyAlignment="1">
      <alignment vertical="center"/>
    </xf>
    <xf numFmtId="0" fontId="0" fillId="8" borderId="0" xfId="0" applyFont="1" applyFill="1" applyBorder="1"/>
    <xf numFmtId="0" fontId="0" fillId="8" borderId="60" xfId="0" applyFill="1" applyBorder="1" applyAlignment="1">
      <alignment vertical="center"/>
    </xf>
    <xf numFmtId="0" fontId="0" fillId="8" borderId="47" xfId="0" applyFont="1" applyFill="1" applyBorder="1" applyAlignment="1">
      <alignmen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0" fillId="8" borderId="47" xfId="0" applyFont="1" applyFill="1" applyBorder="1" applyAlignment="1">
      <alignment horizontal="left" vertical="center"/>
    </xf>
    <xf numFmtId="0" fontId="10" fillId="8" borderId="58" xfId="0" applyFont="1" applyFill="1" applyBorder="1" applyAlignment="1">
      <alignment horizontal="left" vertical="center"/>
    </xf>
    <xf numFmtId="0" fontId="3" fillId="8" borderId="0" xfId="0" applyFont="1" applyFill="1" applyBorder="1"/>
    <xf numFmtId="0" fontId="14" fillId="6" borderId="0" xfId="0" applyFont="1" applyFill="1" applyBorder="1" applyAlignment="1">
      <alignment horizontal="left" vertical="center"/>
    </xf>
    <xf numFmtId="0" fontId="14" fillId="6" borderId="0" xfId="0" applyFont="1" applyFill="1" applyBorder="1" applyAlignment="1">
      <alignment vertical="center"/>
    </xf>
    <xf numFmtId="0" fontId="13" fillId="6" borderId="0" xfId="0" applyFont="1" applyFill="1" applyBorder="1" applyAlignment="1">
      <alignment vertical="center"/>
    </xf>
    <xf numFmtId="0" fontId="13" fillId="6" borderId="45" xfId="0" applyFont="1" applyFill="1" applyBorder="1" applyAlignment="1">
      <alignment vertical="center"/>
    </xf>
    <xf numFmtId="0" fontId="14" fillId="6" borderId="0" xfId="0" applyFont="1" applyFill="1" applyBorder="1" applyAlignment="1">
      <alignment horizontal="left" vertical="center"/>
    </xf>
    <xf numFmtId="0" fontId="0" fillId="4" borderId="65" xfId="0" applyFill="1" applyBorder="1"/>
    <xf numFmtId="0" fontId="7" fillId="6" borderId="39" xfId="0" applyFont="1" applyFill="1" applyBorder="1" applyAlignment="1">
      <alignment vertical="center"/>
    </xf>
    <xf numFmtId="0" fontId="0" fillId="10" borderId="1" xfId="0" applyFill="1" applyBorder="1" applyAlignment="1">
      <alignment vertical="center"/>
    </xf>
    <xf numFmtId="0" fontId="1" fillId="8" borderId="63" xfId="0" applyFont="1" applyFill="1" applyBorder="1" applyAlignment="1">
      <alignment vertical="center"/>
    </xf>
    <xf numFmtId="0" fontId="7" fillId="6" borderId="0" xfId="0" applyFont="1" applyFill="1" applyBorder="1" applyAlignment="1">
      <alignment horizontal="left" vertical="center"/>
    </xf>
    <xf numFmtId="0" fontId="0" fillId="8" borderId="45" xfId="0" applyFill="1" applyBorder="1"/>
    <xf numFmtId="0" fontId="0" fillId="8" borderId="47" xfId="0" applyFill="1" applyBorder="1" applyAlignment="1">
      <alignment horizontal="center" vertical="center"/>
    </xf>
    <xf numFmtId="0" fontId="0" fillId="8" borderId="59" xfId="0" applyFill="1" applyBorder="1" applyAlignment="1">
      <alignment horizontal="center" vertical="center"/>
    </xf>
    <xf numFmtId="0" fontId="0" fillId="8" borderId="59" xfId="0" applyFill="1" applyBorder="1" applyAlignment="1">
      <alignment vertical="center"/>
    </xf>
    <xf numFmtId="0" fontId="4" fillId="8" borderId="47" xfId="0" applyFont="1" applyFill="1" applyBorder="1" applyAlignment="1">
      <alignment vertical="center"/>
    </xf>
    <xf numFmtId="0" fontId="0" fillId="8" borderId="0" xfId="0" applyFont="1" applyFill="1" applyBorder="1" applyAlignment="1">
      <alignment horizontal="left" vertical="center"/>
    </xf>
    <xf numFmtId="0" fontId="0" fillId="8" borderId="59" xfId="0" applyFill="1" applyBorder="1"/>
    <xf numFmtId="0" fontId="12" fillId="7" borderId="47" xfId="0" applyFont="1" applyFill="1" applyBorder="1" applyAlignment="1">
      <alignment vertical="center"/>
    </xf>
    <xf numFmtId="0" fontId="6" fillId="7" borderId="47" xfId="0" applyFont="1" applyFill="1" applyBorder="1" applyAlignment="1">
      <alignment vertical="center"/>
    </xf>
    <xf numFmtId="0" fontId="6" fillId="7" borderId="59" xfId="0" applyFont="1" applyFill="1" applyBorder="1" applyAlignment="1">
      <alignment vertical="center"/>
    </xf>
    <xf numFmtId="0" fontId="12" fillId="7" borderId="47" xfId="0" applyFont="1" applyFill="1" applyBorder="1" applyAlignment="1">
      <alignment horizontal="left" vertical="center"/>
    </xf>
    <xf numFmtId="0" fontId="8" fillId="7" borderId="47" xfId="0" applyFont="1" applyFill="1" applyBorder="1" applyAlignment="1">
      <alignment vertical="center"/>
    </xf>
    <xf numFmtId="0" fontId="1" fillId="3" borderId="47" xfId="0" applyFont="1" applyFill="1" applyBorder="1"/>
    <xf numFmtId="0" fontId="8" fillId="7" borderId="59" xfId="0" applyFont="1" applyFill="1" applyBorder="1" applyAlignment="1">
      <alignment vertical="center"/>
    </xf>
    <xf numFmtId="0" fontId="8" fillId="7" borderId="59" xfId="0" applyFont="1" applyFill="1" applyBorder="1" applyAlignment="1">
      <alignment vertical="center" wrapText="1"/>
    </xf>
    <xf numFmtId="0" fontId="1" fillId="8" borderId="0" xfId="0" applyFont="1" applyFill="1" applyBorder="1" applyAlignment="1">
      <alignment horizontal="left" vertical="center"/>
    </xf>
    <xf numFmtId="0" fontId="0" fillId="11" borderId="2" xfId="0" applyFont="1" applyFill="1" applyBorder="1" applyAlignment="1">
      <alignment horizontal="left" vertical="center"/>
    </xf>
    <xf numFmtId="0" fontId="0" fillId="11" borderId="4" xfId="0" applyFont="1" applyFill="1" applyBorder="1" applyAlignment="1">
      <alignment vertical="center"/>
    </xf>
    <xf numFmtId="0" fontId="0" fillId="11" borderId="5" xfId="0" applyFont="1" applyFill="1" applyBorder="1" applyAlignment="1">
      <alignment horizontal="left" vertical="center"/>
    </xf>
    <xf numFmtId="0" fontId="0" fillId="11" borderId="6" xfId="0" applyFont="1" applyFill="1" applyBorder="1" applyAlignment="1">
      <alignment vertical="center"/>
    </xf>
    <xf numFmtId="0" fontId="0" fillId="11" borderId="7" xfId="0" applyFont="1" applyFill="1" applyBorder="1" applyAlignment="1">
      <alignment horizontal="left" vertical="center"/>
    </xf>
    <xf numFmtId="0" fontId="0" fillId="11" borderId="9" xfId="0" applyFont="1" applyFill="1" applyBorder="1" applyAlignment="1">
      <alignment vertical="center"/>
    </xf>
    <xf numFmtId="0" fontId="0" fillId="11" borderId="2" xfId="0" applyFill="1" applyBorder="1" applyAlignment="1">
      <alignment horizontal="left" vertical="center"/>
    </xf>
    <xf numFmtId="0" fontId="0" fillId="11" borderId="4" xfId="0" applyFill="1" applyBorder="1" applyAlignment="1">
      <alignment vertical="center"/>
    </xf>
    <xf numFmtId="0" fontId="0" fillId="11" borderId="5" xfId="0" applyFill="1" applyBorder="1" applyAlignment="1">
      <alignment horizontal="left" vertical="center"/>
    </xf>
    <xf numFmtId="0" fontId="0" fillId="11" borderId="6" xfId="0" applyFill="1" applyBorder="1" applyAlignment="1">
      <alignment vertical="center"/>
    </xf>
    <xf numFmtId="0" fontId="0" fillId="11" borderId="7" xfId="0" applyFill="1" applyBorder="1" applyAlignment="1">
      <alignment horizontal="left" vertical="center"/>
    </xf>
    <xf numFmtId="0" fontId="0" fillId="11" borderId="9" xfId="0" applyFill="1" applyBorder="1" applyAlignment="1">
      <alignment vertical="center"/>
    </xf>
    <xf numFmtId="0" fontId="10" fillId="9" borderId="47" xfId="0" applyFont="1" applyFill="1" applyBorder="1" applyAlignment="1">
      <alignment horizontal="left" vertical="center"/>
    </xf>
    <xf numFmtId="0" fontId="10" fillId="9" borderId="58" xfId="0" applyFont="1" applyFill="1" applyBorder="1" applyAlignment="1">
      <alignment horizontal="left" vertical="center"/>
    </xf>
    <xf numFmtId="0" fontId="20" fillId="9" borderId="47" xfId="0" applyFont="1" applyFill="1" applyBorder="1" applyAlignment="1">
      <alignment horizontal="left" vertical="center"/>
    </xf>
    <xf numFmtId="0" fontId="0" fillId="8" borderId="0" xfId="0" applyFont="1" applyFill="1" applyBorder="1" applyAlignment="1">
      <alignment vertical="center"/>
    </xf>
    <xf numFmtId="0" fontId="0" fillId="8" borderId="47" xfId="0" quotePrefix="1" applyFill="1" applyBorder="1" applyAlignment="1">
      <alignment vertical="center"/>
    </xf>
    <xf numFmtId="0" fontId="0" fillId="0" borderId="74" xfId="0" applyFill="1" applyBorder="1" applyAlignment="1">
      <alignment horizontal="left"/>
    </xf>
    <xf numFmtId="0" fontId="10" fillId="8" borderId="62" xfId="0" applyFont="1" applyFill="1" applyBorder="1" applyAlignment="1">
      <alignment horizontal="left" vertical="center"/>
    </xf>
    <xf numFmtId="0" fontId="0" fillId="0" borderId="44" xfId="0" applyFont="1" applyFill="1" applyBorder="1" applyAlignment="1">
      <alignment horizontal="left"/>
    </xf>
    <xf numFmtId="0" fontId="14" fillId="6" borderId="47" xfId="0" applyFont="1" applyFill="1" applyBorder="1" applyAlignment="1">
      <alignment vertical="center"/>
    </xf>
    <xf numFmtId="0" fontId="0" fillId="3" borderId="0" xfId="0" applyFill="1" applyBorder="1" applyAlignment="1">
      <alignment vertical="center"/>
    </xf>
    <xf numFmtId="0" fontId="0" fillId="3" borderId="0" xfId="0" applyFill="1" applyBorder="1" applyAlignment="1">
      <alignment vertical="top"/>
    </xf>
    <xf numFmtId="0" fontId="1" fillId="3" borderId="0" xfId="0" applyFont="1" applyFill="1" applyBorder="1" applyAlignment="1">
      <alignment vertical="top"/>
    </xf>
    <xf numFmtId="0" fontId="0" fillId="3" borderId="78" xfId="0" applyFill="1" applyBorder="1" applyAlignment="1">
      <alignment vertical="top"/>
    </xf>
    <xf numFmtId="0" fontId="0" fillId="3" borderId="67" xfId="0" applyFill="1" applyBorder="1" applyAlignment="1">
      <alignment vertical="center"/>
    </xf>
    <xf numFmtId="0" fontId="0" fillId="3" borderId="67" xfId="0" applyFill="1" applyBorder="1" applyAlignment="1">
      <alignment horizontal="right" vertical="center"/>
    </xf>
    <xf numFmtId="0" fontId="0" fillId="3" borderId="67" xfId="0" applyFill="1" applyBorder="1" applyAlignment="1">
      <alignment horizontal="center" vertical="center"/>
    </xf>
    <xf numFmtId="0" fontId="0" fillId="3" borderId="70" xfId="0" applyFill="1" applyBorder="1" applyAlignment="1">
      <alignment horizontal="center" vertical="center"/>
    </xf>
    <xf numFmtId="0" fontId="0" fillId="3" borderId="70" xfId="0" applyFont="1" applyFill="1" applyBorder="1" applyAlignment="1">
      <alignment horizontal="left" vertical="center"/>
    </xf>
    <xf numFmtId="0" fontId="1" fillId="3" borderId="67" xfId="0" applyFont="1" applyFill="1" applyBorder="1" applyAlignment="1">
      <alignment vertical="center"/>
    </xf>
    <xf numFmtId="0" fontId="14" fillId="8" borderId="67" xfId="0" applyFont="1" applyFill="1" applyBorder="1" applyAlignment="1">
      <alignment horizontal="left" vertical="center"/>
    </xf>
    <xf numFmtId="0" fontId="14" fillId="8" borderId="70" xfId="0" applyFont="1" applyFill="1" applyBorder="1" applyAlignment="1">
      <alignment horizontal="left" vertical="center"/>
    </xf>
    <xf numFmtId="0" fontId="14" fillId="8" borderId="74" xfId="0" applyFont="1" applyFill="1" applyBorder="1" applyAlignment="1">
      <alignment horizontal="left" vertical="center"/>
    </xf>
    <xf numFmtId="0" fontId="0" fillId="3" borderId="70" xfId="0" applyFill="1" applyBorder="1" applyAlignment="1">
      <alignment vertical="top"/>
    </xf>
    <xf numFmtId="0" fontId="0" fillId="3" borderId="47" xfId="0" applyFill="1" applyBorder="1" applyAlignment="1">
      <alignment vertical="center"/>
    </xf>
    <xf numFmtId="0" fontId="0" fillId="3" borderId="0" xfId="0" applyFill="1" applyBorder="1" applyAlignment="1">
      <alignment vertical="center"/>
    </xf>
    <xf numFmtId="0" fontId="0" fillId="3" borderId="0" xfId="0" applyFont="1" applyFill="1" applyBorder="1" applyAlignment="1">
      <alignment vertical="center"/>
    </xf>
    <xf numFmtId="0" fontId="0" fillId="5" borderId="74" xfId="0" applyFill="1" applyBorder="1" applyAlignment="1">
      <alignment horizontal="right"/>
    </xf>
    <xf numFmtId="0" fontId="0" fillId="0" borderId="101" xfId="0" applyFont="1" applyFill="1" applyBorder="1"/>
    <xf numFmtId="0" fontId="0" fillId="3" borderId="31" xfId="0" applyFont="1" applyFill="1" applyBorder="1"/>
    <xf numFmtId="0" fontId="0" fillId="5" borderId="31" xfId="0" applyFont="1" applyFill="1" applyBorder="1"/>
    <xf numFmtId="0" fontId="0" fillId="12" borderId="50" xfId="0" applyFill="1" applyBorder="1" applyAlignment="1">
      <alignment horizontal="left" vertical="center" wrapText="1"/>
    </xf>
    <xf numFmtId="0" fontId="1" fillId="3" borderId="18" xfId="0" applyFont="1" applyFill="1" applyBorder="1" applyAlignment="1">
      <alignment wrapText="1"/>
    </xf>
    <xf numFmtId="0" fontId="0" fillId="5" borderId="25" xfId="0" applyFill="1" applyBorder="1" applyAlignment="1">
      <alignment horizontal="left" vertical="center"/>
    </xf>
    <xf numFmtId="0" fontId="0" fillId="5" borderId="74" xfId="0" applyFill="1" applyBorder="1" applyAlignment="1">
      <alignment horizontal="center" vertical="center"/>
    </xf>
    <xf numFmtId="0" fontId="0" fillId="5" borderId="67" xfId="0" applyFont="1" applyFill="1" applyBorder="1"/>
    <xf numFmtId="0" fontId="0" fillId="5" borderId="26" xfId="0" applyFont="1" applyFill="1" applyBorder="1"/>
    <xf numFmtId="0" fontId="0" fillId="8" borderId="0" xfId="0" applyFont="1" applyFill="1" applyBorder="1" applyAlignment="1">
      <alignment horizontal="center" vertical="center"/>
    </xf>
    <xf numFmtId="0" fontId="0" fillId="8" borderId="78" xfId="0" applyFont="1" applyFill="1" applyBorder="1" applyAlignment="1">
      <alignment vertical="center"/>
    </xf>
    <xf numFmtId="0" fontId="4" fillId="8" borderId="65" xfId="0" applyFont="1" applyFill="1" applyBorder="1" applyAlignment="1">
      <alignment vertical="center"/>
    </xf>
    <xf numFmtId="0" fontId="1" fillId="3" borderId="47" xfId="0" applyFont="1" applyFill="1" applyBorder="1" applyAlignment="1">
      <alignment vertical="center"/>
    </xf>
    <xf numFmtId="0" fontId="0" fillId="3" borderId="47" xfId="0" applyFill="1" applyBorder="1" applyAlignment="1">
      <alignment vertical="center"/>
    </xf>
    <xf numFmtId="0" fontId="0" fillId="3" borderId="65" xfId="0" applyFill="1" applyBorder="1" applyAlignment="1">
      <alignment vertical="center"/>
    </xf>
    <xf numFmtId="0" fontId="0" fillId="3" borderId="0" xfId="0" applyFill="1" applyBorder="1" applyAlignment="1">
      <alignment vertical="center"/>
    </xf>
    <xf numFmtId="0" fontId="0" fillId="3" borderId="0" xfId="0" applyFill="1" applyBorder="1" applyAlignment="1">
      <alignment vertical="center"/>
    </xf>
    <xf numFmtId="0" fontId="6" fillId="7" borderId="14" xfId="0" applyFont="1" applyFill="1" applyBorder="1" applyAlignment="1">
      <alignment vertical="center"/>
    </xf>
    <xf numFmtId="0" fontId="8" fillId="7" borderId="58" xfId="0" applyFont="1" applyFill="1" applyBorder="1" applyAlignment="1">
      <alignment vertical="center"/>
    </xf>
    <xf numFmtId="0" fontId="0" fillId="8" borderId="14" xfId="0" applyFont="1" applyFill="1" applyBorder="1" applyAlignment="1">
      <alignment horizontal="left" vertical="center"/>
    </xf>
    <xf numFmtId="0" fontId="0" fillId="8" borderId="122" xfId="0" applyFont="1" applyFill="1" applyBorder="1" applyAlignment="1">
      <alignment horizontal="left" vertical="center"/>
    </xf>
    <xf numFmtId="0" fontId="0" fillId="8" borderId="14" xfId="0" applyFont="1" applyFill="1" applyBorder="1" applyAlignment="1">
      <alignment horizontal="center" vertical="center"/>
    </xf>
    <xf numFmtId="0" fontId="6" fillId="7" borderId="58" xfId="0" applyFont="1" applyFill="1" applyBorder="1" applyAlignment="1">
      <alignment vertical="center"/>
    </xf>
    <xf numFmtId="0" fontId="18" fillId="7" borderId="14" xfId="0" applyFont="1" applyFill="1" applyBorder="1" applyAlignment="1">
      <alignment horizontal="center" vertical="center"/>
    </xf>
    <xf numFmtId="0" fontId="19" fillId="7" borderId="58" xfId="0" applyFont="1" applyFill="1" applyBorder="1" applyAlignment="1">
      <alignment vertical="center"/>
    </xf>
    <xf numFmtId="0" fontId="1" fillId="8" borderId="14" xfId="0" applyFont="1" applyFill="1" applyBorder="1" applyAlignment="1">
      <alignment horizontal="center" vertical="center"/>
    </xf>
    <xf numFmtId="0" fontId="4" fillId="8" borderId="58" xfId="0" applyFont="1" applyFill="1" applyBorder="1" applyAlignment="1">
      <alignment vertical="center"/>
    </xf>
    <xf numFmtId="0" fontId="1" fillId="8" borderId="20" xfId="0" applyFont="1" applyFill="1" applyBorder="1" applyAlignment="1">
      <alignment horizontal="center" vertical="center"/>
    </xf>
    <xf numFmtId="0" fontId="4" fillId="8" borderId="123" xfId="0" applyFont="1" applyFill="1" applyBorder="1" applyAlignment="1">
      <alignment vertical="center"/>
    </xf>
    <xf numFmtId="0" fontId="0" fillId="8" borderId="20" xfId="0" applyFill="1" applyBorder="1" applyAlignment="1">
      <alignment vertical="center"/>
    </xf>
    <xf numFmtId="0" fontId="0" fillId="8" borderId="20" xfId="0" applyFont="1" applyFill="1" applyBorder="1" applyAlignment="1">
      <alignment horizontal="left" vertical="center"/>
    </xf>
    <xf numFmtId="0" fontId="0" fillId="19" borderId="0" xfId="0" applyFill="1" applyBorder="1"/>
    <xf numFmtId="0" fontId="0" fillId="19" borderId="6" xfId="0" applyFill="1" applyBorder="1"/>
    <xf numFmtId="0" fontId="0" fillId="19" borderId="0" xfId="0" applyFill="1"/>
    <xf numFmtId="0" fontId="0" fillId="4" borderId="0" xfId="0" applyFill="1" applyAlignment="1">
      <alignment vertical="center"/>
    </xf>
    <xf numFmtId="0" fontId="1" fillId="8" borderId="47" xfId="0" applyFont="1" applyFill="1" applyBorder="1" applyAlignment="1">
      <alignment horizontal="left" vertical="center"/>
    </xf>
    <xf numFmtId="0" fontId="0" fillId="3" borderId="125" xfId="0" applyFill="1" applyBorder="1"/>
    <xf numFmtId="0" fontId="1" fillId="3" borderId="78" xfId="0" applyFont="1" applyFill="1" applyBorder="1" applyAlignment="1">
      <alignment horizontal="left" vertical="top"/>
    </xf>
    <xf numFmtId="0" fontId="3" fillId="3" borderId="70" xfId="0" applyFont="1" applyFill="1" applyBorder="1" applyAlignment="1">
      <alignment horizontal="left" vertical="top"/>
    </xf>
    <xf numFmtId="0" fontId="1" fillId="3" borderId="70" xfId="0" applyFont="1" applyFill="1" applyBorder="1" applyAlignment="1">
      <alignment horizontal="left" vertical="center"/>
    </xf>
    <xf numFmtId="0" fontId="13" fillId="8" borderId="64" xfId="0" applyFont="1" applyFill="1" applyBorder="1" applyAlignment="1">
      <alignment vertical="center"/>
    </xf>
    <xf numFmtId="0" fontId="0" fillId="3" borderId="64" xfId="0" applyFill="1" applyBorder="1" applyAlignment="1">
      <alignment vertical="center"/>
    </xf>
    <xf numFmtId="0" fontId="0" fillId="3" borderId="126" xfId="0" applyFill="1" applyBorder="1" applyAlignment="1">
      <alignment vertical="center"/>
    </xf>
    <xf numFmtId="0" fontId="0" fillId="3" borderId="126" xfId="0" applyFill="1" applyBorder="1" applyAlignment="1">
      <alignment horizontal="right" vertical="center"/>
    </xf>
    <xf numFmtId="0" fontId="0" fillId="0" borderId="74" xfId="0" applyFill="1" applyBorder="1"/>
    <xf numFmtId="0" fontId="0" fillId="3" borderId="0" xfId="0" applyFill="1" applyBorder="1" applyAlignment="1">
      <alignment vertical="top"/>
    </xf>
    <xf numFmtId="0" fontId="0" fillId="3" borderId="0" xfId="0" applyFill="1" applyBorder="1" applyAlignment="1">
      <alignment vertical="top" wrapText="1"/>
    </xf>
    <xf numFmtId="0" fontId="15" fillId="3" borderId="0" xfId="1" applyFill="1" applyBorder="1" applyAlignment="1">
      <alignment vertical="top"/>
    </xf>
    <xf numFmtId="0" fontId="0" fillId="3" borderId="0" xfId="0" applyFill="1" applyBorder="1" applyAlignment="1">
      <alignment horizontal="left" vertical="top" wrapText="1"/>
    </xf>
    <xf numFmtId="0" fontId="1" fillId="0" borderId="41" xfId="0" applyFont="1" applyFill="1" applyBorder="1" applyAlignment="1">
      <alignment horizontal="left" vertical="center"/>
    </xf>
    <xf numFmtId="0" fontId="0" fillId="0" borderId="42" xfId="0" applyFill="1" applyBorder="1"/>
    <xf numFmtId="0" fontId="0" fillId="0" borderId="43" xfId="0" applyFill="1" applyBorder="1"/>
    <xf numFmtId="0" fontId="0" fillId="0" borderId="0" xfId="0" applyBorder="1"/>
    <xf numFmtId="0" fontId="0" fillId="3" borderId="0" xfId="0" applyFill="1" applyBorder="1" applyAlignment="1">
      <alignment vertical="center"/>
    </xf>
    <xf numFmtId="0" fontId="3" fillId="3" borderId="0" xfId="0" applyFont="1" applyFill="1" applyBorder="1" applyAlignment="1">
      <alignment horizontal="right" vertical="center"/>
    </xf>
    <xf numFmtId="0" fontId="0" fillId="3" borderId="0" xfId="0" applyFill="1" applyBorder="1" applyAlignment="1">
      <alignment vertical="center"/>
    </xf>
    <xf numFmtId="0" fontId="0" fillId="3" borderId="47" xfId="0" applyFont="1" applyFill="1" applyBorder="1" applyAlignment="1">
      <alignment vertical="center"/>
    </xf>
    <xf numFmtId="0" fontId="0" fillId="2" borderId="47" xfId="0" applyFont="1" applyFill="1" applyBorder="1" applyAlignment="1">
      <alignment horizontal="left" vertical="center"/>
    </xf>
    <xf numFmtId="0" fontId="0" fillId="5" borderId="50" xfId="0" applyFill="1" applyBorder="1" applyAlignment="1">
      <alignment vertical="center"/>
    </xf>
    <xf numFmtId="0" fontId="0" fillId="2" borderId="14" xfId="0" applyFont="1" applyFill="1" applyBorder="1" applyAlignment="1">
      <alignment vertical="center"/>
    </xf>
    <xf numFmtId="0" fontId="4" fillId="2" borderId="14" xfId="0" applyFont="1" applyFill="1" applyBorder="1" applyAlignment="1">
      <alignment vertical="center"/>
    </xf>
    <xf numFmtId="0" fontId="0" fillId="2" borderId="58" xfId="0" applyFont="1" applyFill="1" applyBorder="1" applyAlignment="1">
      <alignment horizontal="left" vertical="center"/>
    </xf>
    <xf numFmtId="0" fontId="4" fillId="2" borderId="47" xfId="0" applyFont="1" applyFill="1" applyBorder="1" applyAlignment="1">
      <alignment vertical="center"/>
    </xf>
    <xf numFmtId="0" fontId="4" fillId="2" borderId="58" xfId="0" applyFont="1" applyFill="1" applyBorder="1" applyAlignment="1">
      <alignment vertical="center"/>
    </xf>
    <xf numFmtId="0" fontId="0" fillId="3" borderId="59" xfId="0" applyFont="1" applyFill="1" applyBorder="1" applyAlignment="1">
      <alignment vertical="center"/>
    </xf>
    <xf numFmtId="0" fontId="0" fillId="3" borderId="74" xfId="0" applyFill="1" applyBorder="1"/>
    <xf numFmtId="0" fontId="14" fillId="6" borderId="47" xfId="0" applyFont="1" applyFill="1" applyBorder="1" applyAlignment="1">
      <alignment vertical="center"/>
    </xf>
    <xf numFmtId="0" fontId="3" fillId="2" borderId="47" xfId="0" applyFont="1" applyFill="1" applyBorder="1" applyAlignment="1">
      <alignment horizontal="left" vertical="center"/>
    </xf>
    <xf numFmtId="0" fontId="0" fillId="10" borderId="127" xfId="0" applyFill="1" applyBorder="1" applyAlignment="1">
      <alignment vertical="center"/>
    </xf>
    <xf numFmtId="0" fontId="0" fillId="10" borderId="128" xfId="0" applyFill="1" applyBorder="1" applyAlignment="1">
      <alignment vertical="center"/>
    </xf>
    <xf numFmtId="0" fontId="14" fillId="6" borderId="0" xfId="0" applyFont="1" applyFill="1" applyBorder="1" applyAlignment="1">
      <alignment horizontal="left" vertical="center"/>
    </xf>
    <xf numFmtId="0" fontId="3" fillId="3" borderId="47" xfId="0" applyFont="1" applyFill="1" applyBorder="1" applyAlignment="1">
      <alignment horizontal="right" vertical="center"/>
    </xf>
    <xf numFmtId="0" fontId="3" fillId="3" borderId="65" xfId="0" applyFont="1" applyFill="1" applyBorder="1" applyAlignment="1">
      <alignment horizontal="right" vertical="center"/>
    </xf>
    <xf numFmtId="0" fontId="0" fillId="3" borderId="0" xfId="0" applyFill="1" applyBorder="1" applyAlignment="1">
      <alignment vertical="center"/>
    </xf>
    <xf numFmtId="0" fontId="3" fillId="3" borderId="0" xfId="0" applyFont="1" applyFill="1" applyBorder="1" applyAlignment="1">
      <alignment vertical="center"/>
    </xf>
    <xf numFmtId="0" fontId="0" fillId="8" borderId="65" xfId="0" applyFont="1" applyFill="1" applyBorder="1" applyAlignment="1">
      <alignment vertical="center"/>
    </xf>
    <xf numFmtId="0" fontId="0" fillId="8" borderId="58" xfId="0" applyFont="1" applyFill="1" applyBorder="1" applyAlignment="1">
      <alignment vertical="center"/>
    </xf>
    <xf numFmtId="0" fontId="0" fillId="8" borderId="64" xfId="0" applyFont="1" applyFill="1" applyBorder="1" applyAlignment="1">
      <alignment vertical="center"/>
    </xf>
    <xf numFmtId="0" fontId="0" fillId="3" borderId="65" xfId="0" applyFont="1" applyFill="1" applyBorder="1" applyAlignment="1">
      <alignment vertical="center"/>
    </xf>
    <xf numFmtId="0" fontId="0" fillId="8" borderId="31" xfId="0" applyFont="1" applyFill="1" applyBorder="1" applyAlignment="1">
      <alignment vertical="center"/>
    </xf>
    <xf numFmtId="0" fontId="0" fillId="3" borderId="0" xfId="0" applyFill="1" applyBorder="1" applyAlignment="1">
      <alignment vertical="top"/>
    </xf>
    <xf numFmtId="0" fontId="0" fillId="8" borderId="0" xfId="0" applyFont="1" applyFill="1" applyBorder="1" applyAlignment="1">
      <alignment vertical="center"/>
    </xf>
    <xf numFmtId="0" fontId="0" fillId="8" borderId="14" xfId="0" applyFont="1" applyFill="1" applyBorder="1" applyAlignment="1">
      <alignment vertical="center"/>
    </xf>
    <xf numFmtId="0" fontId="4" fillId="8" borderId="14" xfId="0" applyFont="1" applyFill="1" applyBorder="1" applyAlignment="1">
      <alignment vertical="center"/>
    </xf>
    <xf numFmtId="0" fontId="4" fillId="8" borderId="0" xfId="0" applyFont="1" applyFill="1" applyBorder="1" applyAlignment="1">
      <alignment vertical="center"/>
    </xf>
    <xf numFmtId="0" fontId="11" fillId="13" borderId="5" xfId="0" applyFont="1" applyFill="1" applyBorder="1" applyAlignment="1">
      <alignment horizontal="center" vertical="top" wrapText="1"/>
    </xf>
    <xf numFmtId="0" fontId="4" fillId="3" borderId="49" xfId="0" applyFont="1" applyFill="1" applyBorder="1" applyAlignment="1">
      <alignment horizontal="left" vertical="top" wrapText="1"/>
    </xf>
    <xf numFmtId="0" fontId="4" fillId="3" borderId="6" xfId="0" applyFont="1" applyFill="1" applyBorder="1" applyAlignment="1">
      <alignment horizontal="left" vertical="top" wrapText="1"/>
    </xf>
    <xf numFmtId="0" fontId="4" fillId="3" borderId="6" xfId="0" applyFont="1" applyFill="1" applyBorder="1"/>
    <xf numFmtId="0" fontId="11" fillId="13" borderId="129" xfId="0" applyFont="1" applyFill="1" applyBorder="1" applyAlignment="1">
      <alignment horizontal="left" vertical="top" wrapText="1"/>
    </xf>
    <xf numFmtId="0" fontId="11" fillId="13" borderId="119" xfId="0" applyFont="1" applyFill="1" applyBorder="1" applyAlignment="1">
      <alignment horizontal="center" vertical="top" wrapText="1"/>
    </xf>
    <xf numFmtId="0" fontId="0" fillId="0" borderId="50" xfId="0" applyFont="1" applyFill="1" applyBorder="1" applyAlignment="1">
      <alignment horizontal="left" vertical="top" wrapText="1"/>
    </xf>
    <xf numFmtId="0" fontId="0" fillId="0" borderId="122" xfId="0" applyFont="1" applyFill="1" applyBorder="1" applyAlignment="1">
      <alignment horizontal="left" vertical="top" wrapText="1"/>
    </xf>
    <xf numFmtId="0" fontId="0" fillId="0" borderId="13" xfId="0" applyFont="1" applyFill="1" applyBorder="1"/>
    <xf numFmtId="0" fontId="0" fillId="0" borderId="50" xfId="0" applyFont="1" applyFill="1" applyBorder="1"/>
    <xf numFmtId="0" fontId="0" fillId="0" borderId="122" xfId="0" applyFont="1" applyFill="1" applyBorder="1"/>
    <xf numFmtId="0" fontId="11" fillId="13" borderId="131" xfId="0" applyFont="1" applyFill="1" applyBorder="1" applyAlignment="1">
      <alignment horizontal="center" vertical="top" wrapText="1"/>
    </xf>
    <xf numFmtId="0" fontId="0" fillId="0" borderId="129" xfId="0" applyFont="1" applyFill="1" applyBorder="1" applyAlignment="1">
      <alignment horizontal="left" vertical="top" wrapText="1"/>
    </xf>
    <xf numFmtId="0" fontId="0" fillId="0" borderId="130" xfId="0" applyFont="1" applyFill="1" applyBorder="1" applyAlignment="1">
      <alignment horizontal="left" vertical="top" wrapText="1"/>
    </xf>
    <xf numFmtId="0" fontId="0" fillId="0" borderId="132" xfId="0" applyFont="1" applyFill="1" applyBorder="1"/>
    <xf numFmtId="0" fontId="0" fillId="0" borderId="129" xfId="0" applyFont="1" applyFill="1" applyBorder="1"/>
    <xf numFmtId="0" fontId="0" fillId="0" borderId="130" xfId="0" applyFont="1" applyFill="1" applyBorder="1"/>
    <xf numFmtId="0" fontId="0" fillId="0" borderId="90" xfId="0" applyFont="1" applyFill="1" applyBorder="1" applyAlignment="1">
      <alignment horizontal="left" vertical="top" wrapText="1"/>
    </xf>
    <xf numFmtId="0" fontId="0" fillId="0" borderId="46" xfId="0" applyFont="1" applyFill="1" applyBorder="1" applyAlignment="1">
      <alignment horizontal="left" vertical="top" wrapText="1"/>
    </xf>
    <xf numFmtId="0" fontId="0" fillId="0" borderId="96" xfId="0" applyFont="1" applyFill="1" applyBorder="1"/>
    <xf numFmtId="0" fontId="0" fillId="0" borderId="90" xfId="0" applyFont="1" applyFill="1" applyBorder="1"/>
    <xf numFmtId="0" fontId="0" fillId="0" borderId="46" xfId="0" applyFont="1" applyFill="1" applyBorder="1"/>
    <xf numFmtId="0" fontId="11" fillId="13" borderId="50" xfId="0" applyFont="1" applyFill="1" applyBorder="1" applyAlignment="1">
      <alignment horizontal="left" vertical="top" wrapText="1"/>
    </xf>
    <xf numFmtId="0" fontId="0" fillId="3" borderId="0" xfId="0" applyFill="1" applyBorder="1" applyAlignment="1">
      <alignment vertical="center"/>
    </xf>
    <xf numFmtId="49" fontId="0" fillId="3" borderId="0" xfId="0" applyNumberFormat="1" applyFill="1" applyBorder="1" applyAlignment="1">
      <alignment horizontal="left" vertical="center"/>
    </xf>
    <xf numFmtId="0" fontId="3" fillId="3" borderId="0" xfId="0" applyFont="1" applyFill="1" applyBorder="1" applyAlignment="1">
      <alignment vertical="center"/>
    </xf>
    <xf numFmtId="49" fontId="15" fillId="3" borderId="0" xfId="1" applyNumberFormat="1" applyFill="1" applyBorder="1" applyAlignment="1">
      <alignment horizontal="left" vertical="center"/>
    </xf>
    <xf numFmtId="0" fontId="22" fillId="0" borderId="19" xfId="0" applyFont="1" applyFill="1" applyBorder="1"/>
    <xf numFmtId="0" fontId="0" fillId="0" borderId="20" xfId="0" applyFill="1" applyBorder="1" applyAlignment="1">
      <alignment horizontal="right"/>
    </xf>
    <xf numFmtId="0" fontId="0" fillId="0" borderId="20" xfId="0" applyFill="1" applyBorder="1" applyAlignment="1">
      <alignment horizontal="center"/>
    </xf>
    <xf numFmtId="0" fontId="0" fillId="0" borderId="20" xfId="0" applyFill="1" applyBorder="1"/>
    <xf numFmtId="0" fontId="0" fillId="0" borderId="21" xfId="0" applyFill="1" applyBorder="1"/>
    <xf numFmtId="0" fontId="0" fillId="3" borderId="0" xfId="0" applyFill="1" applyBorder="1" applyAlignment="1">
      <alignment vertical="top"/>
    </xf>
    <xf numFmtId="0" fontId="4" fillId="3" borderId="19" xfId="0" applyFont="1" applyFill="1" applyBorder="1" applyAlignment="1">
      <alignment horizontal="right"/>
    </xf>
    <xf numFmtId="0" fontId="4" fillId="3" borderId="21" xfId="0" applyFont="1" applyFill="1" applyBorder="1"/>
    <xf numFmtId="0" fontId="4" fillId="3" borderId="133" xfId="0" applyFont="1" applyFill="1" applyBorder="1" applyAlignment="1">
      <alignment horizontal="right"/>
    </xf>
    <xf numFmtId="0" fontId="15" fillId="3" borderId="0" xfId="1" applyFill="1" applyBorder="1"/>
    <xf numFmtId="0" fontId="15" fillId="3" borderId="0" xfId="1" applyFill="1" applyBorder="1" applyAlignment="1">
      <alignment vertical="top" wrapText="1"/>
    </xf>
    <xf numFmtId="0" fontId="4" fillId="3" borderId="45" xfId="0" applyFont="1" applyFill="1" applyBorder="1" applyAlignment="1">
      <alignment vertical="center"/>
    </xf>
    <xf numFmtId="0" fontId="14" fillId="6" borderId="47" xfId="0" applyFont="1" applyFill="1" applyBorder="1" applyAlignment="1">
      <alignment vertical="center"/>
    </xf>
    <xf numFmtId="0" fontId="0" fillId="3" borderId="0" xfId="0" applyFill="1" applyBorder="1" applyAlignment="1">
      <alignment vertical="center"/>
    </xf>
    <xf numFmtId="0" fontId="3" fillId="3" borderId="0" xfId="0" applyFont="1" applyFill="1" applyBorder="1" applyAlignment="1">
      <alignment vertical="center"/>
    </xf>
    <xf numFmtId="0" fontId="0" fillId="3" borderId="0" xfId="0" applyFill="1" applyBorder="1" applyAlignment="1">
      <alignment vertical="top" wrapText="1"/>
    </xf>
    <xf numFmtId="0" fontId="0" fillId="3" borderId="0" xfId="0" applyFill="1" applyBorder="1" applyAlignment="1">
      <alignment vertical="top"/>
    </xf>
    <xf numFmtId="0" fontId="0" fillId="3" borderId="0" xfId="0" applyFill="1" applyBorder="1" applyAlignment="1">
      <alignment vertical="center"/>
    </xf>
    <xf numFmtId="0" fontId="1" fillId="3" borderId="47" xfId="0" applyFont="1" applyFill="1" applyBorder="1" applyAlignment="1">
      <alignment horizontal="left" vertical="center"/>
    </xf>
    <xf numFmtId="0" fontId="15" fillId="3" borderId="0" xfId="1" applyFill="1" applyBorder="1" applyAlignment="1">
      <alignment vertical="center"/>
    </xf>
    <xf numFmtId="0" fontId="3" fillId="8" borderId="0" xfId="0" applyFont="1" applyFill="1" applyBorder="1" applyAlignment="1">
      <alignment horizontal="left" vertical="center"/>
    </xf>
    <xf numFmtId="0" fontId="0" fillId="3" borderId="119" xfId="0" applyFill="1" applyBorder="1"/>
    <xf numFmtId="0" fontId="0" fillId="3" borderId="14" xfId="0" applyFill="1" applyBorder="1"/>
    <xf numFmtId="0" fontId="0" fillId="3" borderId="122" xfId="0" applyFill="1" applyBorder="1"/>
    <xf numFmtId="0" fontId="0" fillId="15" borderId="25" xfId="0" applyFill="1" applyBorder="1" applyAlignment="1">
      <alignment horizontal="left" vertical="center"/>
    </xf>
    <xf numFmtId="0" fontId="0" fillId="15" borderId="74" xfId="0" applyFill="1" applyBorder="1" applyAlignment="1">
      <alignment horizontal="right"/>
    </xf>
    <xf numFmtId="0" fontId="0" fillId="15" borderId="74" xfId="0" applyFill="1" applyBorder="1" applyAlignment="1">
      <alignment horizontal="center" vertical="center"/>
    </xf>
    <xf numFmtId="0" fontId="0" fillId="15" borderId="18" xfId="0" applyFont="1" applyFill="1" applyBorder="1"/>
    <xf numFmtId="0" fontId="0" fillId="15" borderId="18" xfId="0" applyFill="1" applyBorder="1"/>
    <xf numFmtId="0" fontId="0" fillId="15" borderId="30" xfId="0" applyFont="1" applyFill="1" applyBorder="1"/>
    <xf numFmtId="0" fontId="0" fillId="15" borderId="67" xfId="0" applyFill="1" applyBorder="1"/>
    <xf numFmtId="0" fontId="0" fillId="15" borderId="34" xfId="0" applyFont="1" applyFill="1" applyBorder="1"/>
    <xf numFmtId="0" fontId="0" fillId="15" borderId="35" xfId="0" applyFont="1" applyFill="1" applyBorder="1"/>
    <xf numFmtId="0" fontId="0" fillId="15" borderId="67" xfId="0" applyFont="1" applyFill="1" applyBorder="1"/>
    <xf numFmtId="0" fontId="0" fillId="15" borderId="26" xfId="0" applyFont="1" applyFill="1" applyBorder="1"/>
    <xf numFmtId="0" fontId="0" fillId="15" borderId="18" xfId="0" applyFont="1" applyFill="1" applyBorder="1" applyAlignment="1">
      <alignment horizontal="center"/>
    </xf>
    <xf numFmtId="0" fontId="4" fillId="15" borderId="18" xfId="0" applyFont="1" applyFill="1" applyBorder="1"/>
    <xf numFmtId="0" fontId="1" fillId="3" borderId="8" xfId="0" applyFont="1" applyFill="1" applyBorder="1" applyAlignment="1">
      <alignment horizontal="left" vertical="center"/>
    </xf>
    <xf numFmtId="0" fontId="1" fillId="3" borderId="8" xfId="0" applyFont="1" applyFill="1" applyBorder="1" applyAlignment="1">
      <alignment horizontal="right" vertical="center"/>
    </xf>
    <xf numFmtId="0" fontId="0" fillId="3" borderId="0" xfId="0" applyFill="1" applyBorder="1" applyAlignment="1">
      <alignment vertical="center"/>
    </xf>
    <xf numFmtId="0" fontId="0" fillId="3" borderId="0" xfId="0" applyFill="1" applyBorder="1" applyAlignment="1">
      <alignment vertical="center"/>
    </xf>
    <xf numFmtId="0" fontId="0" fillId="0" borderId="44" xfId="0" applyFill="1" applyBorder="1"/>
    <xf numFmtId="0" fontId="0" fillId="0" borderId="44" xfId="0" applyFont="1" applyFill="1" applyBorder="1"/>
    <xf numFmtId="0" fontId="0" fillId="0" borderId="48" xfId="0" applyFont="1" applyFill="1" applyBorder="1"/>
    <xf numFmtId="0" fontId="0" fillId="3" borderId="0" xfId="0" applyFill="1" applyBorder="1" applyAlignment="1">
      <alignment vertical="center"/>
    </xf>
    <xf numFmtId="0" fontId="0" fillId="0" borderId="18" xfId="0" applyBorder="1"/>
    <xf numFmtId="0" fontId="0" fillId="15" borderId="25" xfId="0" applyFont="1" applyFill="1" applyBorder="1"/>
    <xf numFmtId="0" fontId="0" fillId="15" borderId="74" xfId="0" applyFont="1" applyFill="1" applyBorder="1" applyAlignment="1">
      <alignment horizontal="right"/>
    </xf>
    <xf numFmtId="0" fontId="0" fillId="15" borderId="74" xfId="0" applyFont="1" applyFill="1" applyBorder="1" applyAlignment="1">
      <alignment horizontal="center"/>
    </xf>
    <xf numFmtId="0" fontId="0" fillId="15" borderId="31" xfId="0" applyFont="1" applyFill="1" applyBorder="1"/>
    <xf numFmtId="0" fontId="0" fillId="15" borderId="26" xfId="0" applyFill="1" applyBorder="1"/>
    <xf numFmtId="0" fontId="0" fillId="0" borderId="31" xfId="0" applyFont="1" applyFill="1" applyBorder="1"/>
    <xf numFmtId="0" fontId="0" fillId="0" borderId="34" xfId="0" applyFill="1" applyBorder="1" applyAlignment="1">
      <alignment horizontal="right"/>
    </xf>
    <xf numFmtId="0" fontId="0" fillId="0" borderId="34" xfId="0" applyFill="1" applyBorder="1" applyAlignment="1">
      <alignment horizontal="center"/>
    </xf>
    <xf numFmtId="0" fontId="0" fillId="0" borderId="48" xfId="0" applyFill="1" applyBorder="1"/>
    <xf numFmtId="0" fontId="0" fillId="0" borderId="48" xfId="0" applyFill="1" applyBorder="1" applyAlignment="1">
      <alignment horizontal="right"/>
    </xf>
    <xf numFmtId="0" fontId="0" fillId="0" borderId="48" xfId="0" applyFill="1" applyBorder="1" applyAlignment="1">
      <alignment horizontal="center"/>
    </xf>
    <xf numFmtId="0" fontId="1" fillId="0" borderId="36" xfId="0" applyFont="1" applyFill="1" applyBorder="1"/>
    <xf numFmtId="0" fontId="0" fillId="0" borderId="37" xfId="0" applyFill="1" applyBorder="1" applyAlignment="1">
      <alignment horizontal="right"/>
    </xf>
    <xf numFmtId="0" fontId="0" fillId="0" borderId="37" xfId="0" applyFill="1" applyBorder="1" applyAlignment="1">
      <alignment horizontal="center"/>
    </xf>
    <xf numFmtId="0" fontId="0" fillId="0" borderId="37" xfId="0" applyFill="1" applyBorder="1"/>
    <xf numFmtId="0" fontId="0" fillId="3" borderId="37" xfId="0" applyFill="1" applyBorder="1"/>
    <xf numFmtId="0" fontId="0" fillId="0" borderId="39" xfId="0" applyFill="1" applyBorder="1"/>
    <xf numFmtId="0" fontId="1" fillId="0" borderId="41" xfId="0" applyFont="1" applyFill="1" applyBorder="1"/>
    <xf numFmtId="0" fontId="3" fillId="3" borderId="47" xfId="0" applyFont="1" applyFill="1" applyBorder="1" applyAlignment="1">
      <alignment horizontal="right" vertical="center"/>
    </xf>
    <xf numFmtId="0" fontId="3" fillId="3" borderId="65" xfId="0" applyFont="1" applyFill="1" applyBorder="1" applyAlignment="1">
      <alignment horizontal="right" vertical="center"/>
    </xf>
    <xf numFmtId="0" fontId="0" fillId="3" borderId="0" xfId="0" applyFill="1" applyBorder="1" applyAlignment="1">
      <alignment vertical="center"/>
    </xf>
    <xf numFmtId="0" fontId="0" fillId="3" borderId="0" xfId="0" applyFill="1" applyBorder="1" applyAlignment="1">
      <alignment vertical="center"/>
    </xf>
    <xf numFmtId="0" fontId="0" fillId="8" borderId="47" xfId="0" applyFont="1" applyFill="1" applyBorder="1" applyAlignment="1">
      <alignment vertical="center"/>
    </xf>
    <xf numFmtId="0" fontId="1" fillId="0" borderId="0" xfId="0" applyFont="1" applyFill="1"/>
    <xf numFmtId="0" fontId="20" fillId="8" borderId="47" xfId="0" applyFont="1" applyFill="1" applyBorder="1" applyAlignment="1">
      <alignment horizontal="left" vertical="center"/>
    </xf>
    <xf numFmtId="0" fontId="10" fillId="8" borderId="58" xfId="0" applyFont="1" applyFill="1" applyBorder="1" applyAlignment="1">
      <alignment vertical="center"/>
    </xf>
    <xf numFmtId="0" fontId="0" fillId="0" borderId="3" xfId="0" applyFill="1" applyBorder="1" applyAlignment="1">
      <alignment horizontal="right"/>
    </xf>
    <xf numFmtId="0" fontId="0" fillId="0" borderId="3" xfId="0" applyFill="1" applyBorder="1" applyAlignment="1">
      <alignment horizontal="center"/>
    </xf>
    <xf numFmtId="0" fontId="0" fillId="0" borderId="3" xfId="0" applyFill="1" applyBorder="1"/>
    <xf numFmtId="0" fontId="0" fillId="0" borderId="5" xfId="0" applyFill="1" applyBorder="1"/>
    <xf numFmtId="0" fontId="0" fillId="0" borderId="0" xfId="0" applyFill="1" applyBorder="1" applyAlignment="1">
      <alignment horizontal="right"/>
    </xf>
    <xf numFmtId="0" fontId="0" fillId="0" borderId="0" xfId="0" applyFill="1" applyBorder="1" applyAlignment="1">
      <alignment horizontal="center"/>
    </xf>
    <xf numFmtId="0" fontId="0" fillId="0" borderId="7" xfId="0" applyFill="1" applyBorder="1"/>
    <xf numFmtId="0" fontId="0" fillId="0" borderId="8" xfId="0" applyFill="1" applyBorder="1" applyAlignment="1">
      <alignment horizontal="right"/>
    </xf>
    <xf numFmtId="0" fontId="0" fillId="0" borderId="8" xfId="0" applyFill="1" applyBorder="1" applyAlignment="1">
      <alignment horizontal="center"/>
    </xf>
    <xf numFmtId="0" fontId="0" fillId="0" borderId="8" xfId="0" applyFill="1" applyBorder="1"/>
    <xf numFmtId="0" fontId="1" fillId="0" borderId="2" xfId="0" applyFont="1" applyFill="1" applyBorder="1"/>
    <xf numFmtId="0" fontId="4" fillId="0" borderId="3" xfId="0" applyFont="1" applyFill="1" applyBorder="1" applyAlignment="1">
      <alignment horizontal="right"/>
    </xf>
    <xf numFmtId="0" fontId="4" fillId="0" borderId="3" xfId="0" applyFont="1" applyFill="1" applyBorder="1" applyAlignment="1">
      <alignment horizontal="center"/>
    </xf>
    <xf numFmtId="0" fontId="4" fillId="0" borderId="3" xfId="0" applyFont="1" applyFill="1" applyBorder="1"/>
    <xf numFmtId="0" fontId="4" fillId="3" borderId="3" xfId="0" applyFont="1" applyFill="1" applyBorder="1"/>
    <xf numFmtId="0" fontId="0" fillId="0" borderId="23" xfId="0" applyFill="1" applyBorder="1" applyAlignment="1">
      <alignment horizontal="right"/>
    </xf>
    <xf numFmtId="0" fontId="0" fillId="0" borderId="23" xfId="0" applyFill="1" applyBorder="1" applyAlignment="1">
      <alignment horizontal="center"/>
    </xf>
    <xf numFmtId="0" fontId="0" fillId="0" borderId="28" xfId="0" applyFill="1" applyBorder="1" applyAlignment="1">
      <alignment horizontal="right"/>
    </xf>
    <xf numFmtId="0" fontId="0" fillId="0" borderId="28" xfId="0" applyFill="1" applyBorder="1" applyAlignment="1">
      <alignment horizontal="center"/>
    </xf>
    <xf numFmtId="0" fontId="0" fillId="0" borderId="86" xfId="0" applyFill="1" applyBorder="1" applyAlignment="1">
      <alignment horizontal="right"/>
    </xf>
    <xf numFmtId="0" fontId="0" fillId="0" borderId="86" xfId="0" applyFill="1" applyBorder="1" applyAlignment="1">
      <alignment horizontal="center"/>
    </xf>
    <xf numFmtId="0" fontId="0" fillId="0" borderId="86" xfId="0" applyFill="1" applyBorder="1"/>
    <xf numFmtId="0" fontId="0" fillId="0" borderId="22" xfId="0" applyFill="1" applyBorder="1"/>
    <xf numFmtId="0" fontId="0" fillId="0" borderId="51" xfId="0" applyFill="1" applyBorder="1"/>
    <xf numFmtId="0" fontId="0" fillId="5" borderId="27" xfId="0" applyFill="1" applyBorder="1" applyAlignment="1">
      <alignment horizontal="left" vertical="center"/>
    </xf>
    <xf numFmtId="0" fontId="0" fillId="5" borderId="72" xfId="0" applyFill="1" applyBorder="1" applyAlignment="1">
      <alignment horizontal="right"/>
    </xf>
    <xf numFmtId="0" fontId="0" fillId="5" borderId="72" xfId="0" applyFill="1" applyBorder="1" applyAlignment="1">
      <alignment horizontal="center" vertical="center"/>
    </xf>
    <xf numFmtId="0" fontId="0" fillId="5" borderId="28" xfId="0" applyFont="1" applyFill="1" applyBorder="1"/>
    <xf numFmtId="0" fontId="0" fillId="5" borderId="68" xfId="0" applyFont="1" applyFill="1" applyBorder="1"/>
    <xf numFmtId="0" fontId="0" fillId="5" borderId="28" xfId="0" applyFill="1" applyBorder="1"/>
    <xf numFmtId="0" fontId="0" fillId="5" borderId="29" xfId="0" applyFont="1" applyFill="1" applyBorder="1"/>
    <xf numFmtId="0" fontId="1" fillId="0" borderId="10" xfId="0" applyFont="1" applyFill="1" applyBorder="1"/>
    <xf numFmtId="0" fontId="0" fillId="0" borderId="11" xfId="0" applyFill="1" applyBorder="1" applyAlignment="1">
      <alignment horizontal="right"/>
    </xf>
    <xf numFmtId="0" fontId="0" fillId="0" borderId="11" xfId="0" applyFill="1" applyBorder="1" applyAlignment="1">
      <alignment horizontal="center"/>
    </xf>
    <xf numFmtId="0" fontId="0" fillId="0" borderId="11" xfId="0" applyFill="1" applyBorder="1"/>
    <xf numFmtId="0" fontId="0" fillId="0" borderId="12" xfId="0" applyFill="1" applyBorder="1"/>
    <xf numFmtId="0" fontId="0" fillId="5" borderId="22" xfId="0" applyFill="1" applyBorder="1" applyAlignment="1">
      <alignment horizontal="left"/>
    </xf>
    <xf numFmtId="0" fontId="0" fillId="5" borderId="73" xfId="0" applyFill="1" applyBorder="1" applyAlignment="1">
      <alignment horizontal="right"/>
    </xf>
    <xf numFmtId="0" fontId="0" fillId="5" borderId="73" xfId="0" applyFill="1" applyBorder="1" applyAlignment="1">
      <alignment horizontal="center"/>
    </xf>
    <xf numFmtId="0" fontId="0" fillId="5" borderId="23" xfId="0" applyFill="1" applyBorder="1"/>
    <xf numFmtId="0" fontId="0" fillId="5" borderId="73" xfId="0" applyFill="1" applyBorder="1"/>
    <xf numFmtId="0" fontId="0" fillId="5" borderId="66" xfId="0" applyFill="1" applyBorder="1"/>
    <xf numFmtId="0" fontId="0" fillId="5" borderId="24" xfId="0" applyFont="1" applyFill="1" applyBorder="1"/>
    <xf numFmtId="0" fontId="0" fillId="0" borderId="27" xfId="0" applyFill="1" applyBorder="1" applyAlignment="1">
      <alignment horizontal="left" vertical="center"/>
    </xf>
    <xf numFmtId="49" fontId="0" fillId="0" borderId="0" xfId="0" applyNumberFormat="1"/>
    <xf numFmtId="0" fontId="0" fillId="8" borderId="8" xfId="0" applyFill="1" applyBorder="1" applyAlignment="1">
      <alignment vertical="top"/>
    </xf>
    <xf numFmtId="0" fontId="0" fillId="8" borderId="9" xfId="0" applyFill="1" applyBorder="1"/>
    <xf numFmtId="0" fontId="0" fillId="3" borderId="0" xfId="0" applyFill="1" applyBorder="1" applyAlignment="1">
      <alignment vertical="center"/>
    </xf>
    <xf numFmtId="0" fontId="3" fillId="3" borderId="0" xfId="0" applyFont="1" applyFill="1" applyBorder="1" applyAlignment="1">
      <alignment vertical="center"/>
    </xf>
    <xf numFmtId="0" fontId="0" fillId="0" borderId="5" xfId="0" applyFont="1" applyFill="1" applyBorder="1"/>
    <xf numFmtId="0" fontId="0" fillId="12" borderId="19" xfId="0" applyFill="1" applyBorder="1" applyAlignment="1">
      <alignment horizontal="left" vertical="top" wrapText="1"/>
    </xf>
    <xf numFmtId="0" fontId="1" fillId="3" borderId="59" xfId="0" applyFont="1" applyFill="1" applyBorder="1" applyAlignment="1">
      <alignment horizontal="right" vertical="center"/>
    </xf>
    <xf numFmtId="0" fontId="1" fillId="3" borderId="63" xfId="0" applyFont="1" applyFill="1" applyBorder="1" applyAlignment="1">
      <alignment horizontal="right" vertical="center"/>
    </xf>
    <xf numFmtId="0" fontId="3" fillId="3" borderId="47" xfId="0" applyFont="1" applyFill="1" applyBorder="1" applyAlignment="1">
      <alignment horizontal="right" vertical="center"/>
    </xf>
    <xf numFmtId="0" fontId="3" fillId="3" borderId="65" xfId="0" applyFont="1" applyFill="1" applyBorder="1" applyAlignment="1">
      <alignment horizontal="right" vertical="center"/>
    </xf>
    <xf numFmtId="0" fontId="3" fillId="3" borderId="30" xfId="0" applyFont="1" applyFill="1" applyBorder="1" applyAlignment="1">
      <alignment horizontal="right" vertical="center"/>
    </xf>
    <xf numFmtId="0" fontId="3" fillId="3" borderId="31" xfId="0" applyFont="1" applyFill="1" applyBorder="1" applyAlignment="1">
      <alignment horizontal="right" vertical="center"/>
    </xf>
    <xf numFmtId="0" fontId="14" fillId="6" borderId="47" xfId="0" applyFont="1" applyFill="1" applyBorder="1" applyAlignment="1">
      <alignment horizontal="left" vertical="center"/>
    </xf>
    <xf numFmtId="0" fontId="14" fillId="6" borderId="0" xfId="0" applyFont="1" applyFill="1" applyBorder="1" applyAlignment="1">
      <alignment horizontal="left" vertical="center"/>
    </xf>
    <xf numFmtId="0" fontId="14" fillId="6" borderId="30" xfId="0" applyFont="1" applyFill="1" applyBorder="1" applyAlignment="1">
      <alignment horizontal="left" vertical="center"/>
    </xf>
    <xf numFmtId="0" fontId="14" fillId="6" borderId="78" xfId="0" applyFont="1" applyFill="1" applyBorder="1" applyAlignment="1">
      <alignment horizontal="left" vertical="center"/>
    </xf>
    <xf numFmtId="0" fontId="14" fillId="6" borderId="31" xfId="0" applyFont="1" applyFill="1" applyBorder="1" applyAlignment="1">
      <alignment horizontal="left" vertical="center"/>
    </xf>
    <xf numFmtId="0" fontId="14" fillId="6" borderId="65" xfId="0" applyFont="1" applyFill="1" applyBorder="1" applyAlignment="1">
      <alignment horizontal="left" vertical="center"/>
    </xf>
    <xf numFmtId="0" fontId="14" fillId="6" borderId="47" xfId="0" applyFont="1" applyFill="1" applyBorder="1" applyAlignment="1">
      <alignment vertical="center"/>
    </xf>
    <xf numFmtId="0" fontId="14" fillId="6" borderId="0" xfId="0" applyFont="1" applyFill="1" applyBorder="1" applyAlignment="1">
      <alignment vertical="center"/>
    </xf>
    <xf numFmtId="0" fontId="13" fillId="6" borderId="3" xfId="0" applyFont="1" applyFill="1" applyBorder="1" applyAlignment="1">
      <alignment horizontal="center" vertical="center"/>
    </xf>
    <xf numFmtId="0" fontId="13" fillId="6" borderId="45" xfId="0" applyFont="1" applyFill="1" applyBorder="1" applyAlignment="1">
      <alignment horizontal="center" vertical="center"/>
    </xf>
    <xf numFmtId="0" fontId="14" fillId="18" borderId="67" xfId="0" applyFont="1" applyFill="1" applyBorder="1" applyAlignment="1">
      <alignment horizontal="left" vertical="center"/>
    </xf>
    <xf numFmtId="0" fontId="14" fillId="18" borderId="70" xfId="0" applyFont="1" applyFill="1" applyBorder="1" applyAlignment="1">
      <alignment horizontal="left" vertical="center"/>
    </xf>
    <xf numFmtId="0" fontId="14" fillId="18" borderId="74" xfId="0" applyFont="1" applyFill="1" applyBorder="1" applyAlignment="1">
      <alignment horizontal="left" vertical="center"/>
    </xf>
    <xf numFmtId="0" fontId="13" fillId="6" borderId="120" xfId="0" applyFont="1" applyFill="1" applyBorder="1" applyAlignment="1">
      <alignment horizontal="left" vertical="center"/>
    </xf>
    <xf numFmtId="0" fontId="13" fillId="6" borderId="3" xfId="0" applyFont="1" applyFill="1" applyBorder="1" applyAlignment="1">
      <alignment horizontal="left" vertical="center"/>
    </xf>
    <xf numFmtId="0" fontId="13" fillId="6" borderId="59" xfId="0" applyFont="1" applyFill="1" applyBorder="1" applyAlignment="1">
      <alignment horizontal="left" vertical="center"/>
    </xf>
    <xf numFmtId="0" fontId="13" fillId="6" borderId="45" xfId="0" applyFont="1" applyFill="1" applyBorder="1" applyAlignment="1">
      <alignment horizontal="left" vertical="center"/>
    </xf>
    <xf numFmtId="0" fontId="1" fillId="3" borderId="8" xfId="0" applyFont="1" applyFill="1" applyBorder="1" applyAlignment="1">
      <alignment horizontal="right" vertical="center"/>
    </xf>
    <xf numFmtId="0" fontId="0" fillId="3" borderId="78" xfId="0" applyFont="1" applyFill="1" applyBorder="1" applyAlignment="1">
      <alignment vertical="top" wrapText="1"/>
    </xf>
    <xf numFmtId="0" fontId="0" fillId="3" borderId="0" xfId="0" applyFont="1" applyFill="1" applyBorder="1" applyAlignment="1">
      <alignment vertical="top" wrapText="1"/>
    </xf>
    <xf numFmtId="0" fontId="0" fillId="3" borderId="45" xfId="0" applyFont="1" applyFill="1" applyBorder="1" applyAlignment="1">
      <alignment vertical="top" wrapText="1"/>
    </xf>
    <xf numFmtId="0" fontId="0" fillId="3" borderId="78"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45" xfId="0" applyFont="1" applyFill="1" applyBorder="1" applyAlignment="1">
      <alignment horizontal="left" vertical="top" wrapText="1"/>
    </xf>
    <xf numFmtId="0" fontId="0" fillId="3" borderId="78" xfId="0" applyFont="1" applyFill="1" applyBorder="1" applyAlignment="1">
      <alignment horizontal="left" vertical="top"/>
    </xf>
    <xf numFmtId="0" fontId="0" fillId="3" borderId="0" xfId="0" applyFont="1" applyFill="1" applyBorder="1" applyAlignment="1">
      <alignment horizontal="left" vertical="top"/>
    </xf>
    <xf numFmtId="0" fontId="0" fillId="3" borderId="45" xfId="0" applyFont="1" applyFill="1" applyBorder="1" applyAlignment="1">
      <alignment horizontal="left" vertical="top"/>
    </xf>
    <xf numFmtId="0" fontId="3" fillId="3" borderId="0" xfId="0" applyFont="1" applyFill="1" applyBorder="1" applyAlignment="1">
      <alignment vertical="top" wrapText="1"/>
    </xf>
    <xf numFmtId="0" fontId="0" fillId="3" borderId="0" xfId="0" applyFill="1" applyBorder="1" applyAlignment="1">
      <alignment vertical="center"/>
    </xf>
    <xf numFmtId="0" fontId="15" fillId="3" borderId="0" xfId="1" applyFill="1" applyBorder="1" applyAlignment="1">
      <alignment vertical="center"/>
    </xf>
    <xf numFmtId="49" fontId="0" fillId="3" borderId="0" xfId="0" applyNumberFormat="1" applyFill="1" applyBorder="1" applyAlignment="1">
      <alignment horizontal="left" vertical="center"/>
    </xf>
    <xf numFmtId="0" fontId="3" fillId="3" borderId="78" xfId="0" applyFont="1" applyFill="1" applyBorder="1" applyAlignment="1">
      <alignment vertical="center" wrapText="1"/>
    </xf>
    <xf numFmtId="0" fontId="3" fillId="3" borderId="78" xfId="0" applyFont="1" applyFill="1" applyBorder="1" applyAlignment="1">
      <alignment vertical="center"/>
    </xf>
    <xf numFmtId="0" fontId="3" fillId="3" borderId="0" xfId="0" applyFont="1" applyFill="1" applyBorder="1" applyAlignment="1">
      <alignment vertical="center"/>
    </xf>
    <xf numFmtId="0" fontId="3" fillId="3" borderId="45" xfId="0" applyFont="1" applyFill="1" applyBorder="1" applyAlignment="1">
      <alignment vertical="center"/>
    </xf>
    <xf numFmtId="0" fontId="3" fillId="3" borderId="78" xfId="0" applyFont="1" applyFill="1" applyBorder="1" applyAlignment="1">
      <alignment horizontal="left" vertical="top" wrapText="1"/>
    </xf>
    <xf numFmtId="0" fontId="3" fillId="3" borderId="78" xfId="0" applyFont="1" applyFill="1" applyBorder="1" applyAlignment="1">
      <alignment horizontal="left" vertical="top"/>
    </xf>
    <xf numFmtId="0" fontId="3" fillId="3" borderId="0" xfId="0" applyFont="1" applyFill="1" applyBorder="1" applyAlignment="1">
      <alignment horizontal="left" vertical="top"/>
    </xf>
    <xf numFmtId="0" fontId="3" fillId="3" borderId="45" xfId="0" applyFont="1" applyFill="1" applyBorder="1" applyAlignment="1">
      <alignment horizontal="left" vertical="top"/>
    </xf>
    <xf numFmtId="49" fontId="15" fillId="3" borderId="47" xfId="1" applyNumberFormat="1" applyFill="1" applyBorder="1" applyAlignment="1">
      <alignment horizontal="left" vertical="center"/>
    </xf>
    <xf numFmtId="49" fontId="15" fillId="3" borderId="0" xfId="1" applyNumberFormat="1" applyFill="1" applyBorder="1" applyAlignment="1">
      <alignment horizontal="left" vertical="center"/>
    </xf>
    <xf numFmtId="0" fontId="13" fillId="6" borderId="0" xfId="0" applyFont="1" applyFill="1" applyBorder="1" applyAlignment="1">
      <alignment horizontal="center" vertical="center"/>
    </xf>
    <xf numFmtId="0" fontId="3" fillId="3" borderId="78" xfId="0" applyFont="1" applyFill="1" applyBorder="1" applyAlignment="1">
      <alignment vertical="top" wrapText="1"/>
    </xf>
    <xf numFmtId="0" fontId="3" fillId="3" borderId="14" xfId="0" applyFont="1" applyFill="1" applyBorder="1" applyAlignment="1">
      <alignment vertical="top" wrapText="1"/>
    </xf>
    <xf numFmtId="0" fontId="3" fillId="3" borderId="45" xfId="0" applyFont="1" applyFill="1" applyBorder="1" applyAlignment="1">
      <alignment vertical="top" wrapText="1"/>
    </xf>
    <xf numFmtId="0" fontId="3" fillId="3" borderId="0" xfId="0" applyFont="1" applyFill="1" applyBorder="1" applyAlignment="1">
      <alignment horizontal="left" vertical="top" wrapText="1"/>
    </xf>
    <xf numFmtId="0" fontId="3" fillId="3" borderId="45" xfId="0" applyFont="1" applyFill="1" applyBorder="1" applyAlignment="1">
      <alignment horizontal="left" vertical="top" wrapText="1"/>
    </xf>
    <xf numFmtId="0" fontId="0" fillId="2" borderId="19" xfId="0" applyFill="1" applyBorder="1" applyAlignment="1">
      <alignment horizontal="right" vertical="center"/>
    </xf>
    <xf numFmtId="0" fontId="0" fillId="2" borderId="20" xfId="0" applyFill="1" applyBorder="1" applyAlignment="1">
      <alignment horizontal="right" vertical="center"/>
    </xf>
    <xf numFmtId="0" fontId="0" fillId="2" borderId="21" xfId="0" applyFill="1" applyBorder="1" applyAlignment="1">
      <alignment horizontal="right" vertical="center"/>
    </xf>
    <xf numFmtId="0" fontId="0" fillId="0" borderId="10"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16" xfId="0" applyFill="1" applyBorder="1" applyAlignment="1">
      <alignment horizontal="left" vertical="top" wrapText="1"/>
    </xf>
    <xf numFmtId="0" fontId="0" fillId="0" borderId="0" xfId="0" applyFill="1" applyBorder="1" applyAlignment="1">
      <alignment horizontal="left" vertical="top" wrapText="1"/>
    </xf>
    <xf numFmtId="0" fontId="0" fillId="0" borderId="17"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0" xfId="0" applyFill="1" applyBorder="1" applyAlignment="1">
      <alignment horizontal="left" vertical="top"/>
    </xf>
    <xf numFmtId="0" fontId="0" fillId="0" borderId="11" xfId="0" applyFill="1" applyBorder="1" applyAlignment="1">
      <alignment horizontal="left" vertical="top"/>
    </xf>
    <xf numFmtId="0" fontId="0" fillId="0" borderId="12" xfId="0" applyFill="1" applyBorder="1" applyAlignment="1">
      <alignment horizontal="left" vertical="top"/>
    </xf>
    <xf numFmtId="0" fontId="0" fillId="0" borderId="16" xfId="0" applyFill="1" applyBorder="1" applyAlignment="1">
      <alignment horizontal="left" vertical="top"/>
    </xf>
    <xf numFmtId="0" fontId="0" fillId="0" borderId="0" xfId="0" applyFill="1" applyBorder="1" applyAlignment="1">
      <alignment horizontal="left" vertical="top"/>
    </xf>
    <xf numFmtId="0" fontId="0" fillId="0" borderId="17" xfId="0" applyFill="1" applyBorder="1" applyAlignment="1">
      <alignment horizontal="left" vertical="top"/>
    </xf>
    <xf numFmtId="0" fontId="0" fillId="0" borderId="13" xfId="0" applyFill="1" applyBorder="1" applyAlignment="1">
      <alignment horizontal="left" vertical="top"/>
    </xf>
    <xf numFmtId="0" fontId="0" fillId="0" borderId="14" xfId="0" applyFill="1" applyBorder="1" applyAlignment="1">
      <alignment horizontal="left" vertical="top"/>
    </xf>
    <xf numFmtId="0" fontId="0" fillId="0" borderId="15" xfId="0" applyFill="1" applyBorder="1" applyAlignment="1">
      <alignment horizontal="left" vertical="top"/>
    </xf>
    <xf numFmtId="0" fontId="0" fillId="0" borderId="19" xfId="0" applyFill="1" applyBorder="1" applyAlignment="1">
      <alignment horizontal="right" vertical="top"/>
    </xf>
    <xf numFmtId="0" fontId="0" fillId="0" borderId="20" xfId="0" applyFill="1" applyBorder="1" applyAlignment="1">
      <alignment horizontal="right" vertical="top"/>
    </xf>
    <xf numFmtId="0" fontId="0" fillId="0" borderId="21" xfId="0" applyFill="1" applyBorder="1" applyAlignment="1">
      <alignment horizontal="right" vertical="top"/>
    </xf>
    <xf numFmtId="0" fontId="0" fillId="0" borderId="19" xfId="0" applyFill="1" applyBorder="1" applyAlignment="1">
      <alignment horizontal="left" vertical="top"/>
    </xf>
    <xf numFmtId="0" fontId="0" fillId="0" borderId="20" xfId="0" applyFill="1" applyBorder="1" applyAlignment="1">
      <alignment horizontal="left" vertical="top"/>
    </xf>
    <xf numFmtId="0" fontId="0" fillId="0" borderId="21" xfId="0" applyFill="1" applyBorder="1" applyAlignment="1">
      <alignment horizontal="left" vertical="top"/>
    </xf>
    <xf numFmtId="0" fontId="0" fillId="12" borderId="19" xfId="0" applyFill="1" applyBorder="1" applyAlignment="1">
      <alignment horizontal="right" vertical="center"/>
    </xf>
    <xf numFmtId="0" fontId="0" fillId="12" borderId="20" xfId="0" applyFill="1" applyBorder="1" applyAlignment="1">
      <alignment horizontal="right" vertical="center"/>
    </xf>
    <xf numFmtId="0" fontId="0" fillId="12" borderId="21" xfId="0" applyFill="1" applyBorder="1" applyAlignment="1">
      <alignment horizontal="right" vertical="center"/>
    </xf>
    <xf numFmtId="0" fontId="0" fillId="0" borderId="19" xfId="0" applyFill="1" applyBorder="1" applyAlignment="1">
      <alignment horizontal="left" vertical="top" wrapText="1"/>
    </xf>
    <xf numFmtId="0" fontId="0" fillId="0" borderId="20" xfId="0" applyFill="1" applyBorder="1" applyAlignment="1">
      <alignment horizontal="left" vertical="top" wrapText="1"/>
    </xf>
    <xf numFmtId="0" fontId="0" fillId="0" borderId="21" xfId="0" applyFill="1" applyBorder="1" applyAlignment="1">
      <alignment horizontal="left" vertical="top" wrapText="1"/>
    </xf>
    <xf numFmtId="0" fontId="0" fillId="3" borderId="0" xfId="0" quotePrefix="1" applyFill="1" applyBorder="1" applyAlignment="1">
      <alignment vertical="top" wrapText="1"/>
    </xf>
    <xf numFmtId="0" fontId="0" fillId="3" borderId="0" xfId="0" applyFill="1" applyBorder="1" applyAlignment="1">
      <alignment vertical="top" wrapText="1"/>
    </xf>
    <xf numFmtId="0" fontId="15" fillId="3" borderId="0" xfId="1" applyFill="1" applyBorder="1" applyAlignment="1">
      <alignment horizontal="left" vertical="center" wrapText="1"/>
    </xf>
    <xf numFmtId="0" fontId="0" fillId="3" borderId="0" xfId="0" applyFill="1" applyBorder="1" applyAlignment="1">
      <alignment horizontal="left" vertical="center" wrapText="1"/>
    </xf>
    <xf numFmtId="0" fontId="0" fillId="3" borderId="0" xfId="0" quotePrefix="1" applyFill="1" applyBorder="1" applyAlignment="1">
      <alignment horizontal="left" vertical="center" wrapText="1"/>
    </xf>
    <xf numFmtId="0" fontId="15" fillId="3" borderId="0" xfId="1" applyFill="1" applyBorder="1" applyAlignment="1">
      <alignment vertical="top" wrapText="1"/>
    </xf>
    <xf numFmtId="0" fontId="3" fillId="3" borderId="0" xfId="0" applyFont="1" applyFill="1" applyBorder="1" applyAlignment="1">
      <alignment horizontal="left" vertical="center" wrapText="1"/>
    </xf>
    <xf numFmtId="0" fontId="0" fillId="12" borderId="10" xfId="0" applyFill="1" applyBorder="1" applyAlignment="1">
      <alignment horizontal="left" vertical="top"/>
    </xf>
    <xf numFmtId="0" fontId="0" fillId="12" borderId="11" xfId="0" applyFill="1" applyBorder="1" applyAlignment="1">
      <alignment horizontal="left" vertical="top"/>
    </xf>
    <xf numFmtId="0" fontId="0" fillId="12" borderId="12" xfId="0" applyFill="1" applyBorder="1" applyAlignment="1">
      <alignment horizontal="left" vertical="top"/>
    </xf>
    <xf numFmtId="0" fontId="0" fillId="12" borderId="16" xfId="0" applyFill="1" applyBorder="1" applyAlignment="1">
      <alignment horizontal="left" vertical="top"/>
    </xf>
    <xf numFmtId="0" fontId="0" fillId="12" borderId="0" xfId="0" applyFill="1" applyBorder="1" applyAlignment="1">
      <alignment horizontal="left" vertical="top"/>
    </xf>
    <xf numFmtId="0" fontId="0" fillId="12" borderId="17" xfId="0" applyFill="1" applyBorder="1" applyAlignment="1">
      <alignment horizontal="left" vertical="top"/>
    </xf>
    <xf numFmtId="0" fontId="0" fillId="12" borderId="13" xfId="0" applyFill="1" applyBorder="1" applyAlignment="1">
      <alignment horizontal="left" vertical="top"/>
    </xf>
    <xf numFmtId="0" fontId="0" fillId="12" borderId="14" xfId="0" applyFill="1" applyBorder="1" applyAlignment="1">
      <alignment horizontal="left" vertical="top"/>
    </xf>
    <xf numFmtId="0" fontId="0" fillId="12" borderId="15" xfId="0" applyFill="1" applyBorder="1" applyAlignment="1">
      <alignment horizontal="left" vertical="top"/>
    </xf>
    <xf numFmtId="0" fontId="13" fillId="6" borderId="47" xfId="0" applyFont="1" applyFill="1" applyBorder="1" applyAlignment="1">
      <alignment horizontal="left" vertical="center"/>
    </xf>
    <xf numFmtId="0" fontId="13" fillId="6" borderId="0" xfId="0" applyFont="1" applyFill="1" applyBorder="1" applyAlignment="1">
      <alignment horizontal="left" vertical="center"/>
    </xf>
    <xf numFmtId="0" fontId="14" fillId="6" borderId="30" xfId="0" applyFont="1" applyFill="1" applyBorder="1" applyAlignment="1">
      <alignment vertical="center"/>
    </xf>
    <xf numFmtId="0" fontId="14" fillId="6" borderId="78" xfId="0" applyFont="1" applyFill="1" applyBorder="1" applyAlignment="1">
      <alignment vertical="center"/>
    </xf>
    <xf numFmtId="0" fontId="14" fillId="6" borderId="47" xfId="0" applyFont="1" applyFill="1" applyBorder="1" applyAlignment="1"/>
    <xf numFmtId="0" fontId="14" fillId="6" borderId="0" xfId="0" applyFont="1" applyFill="1" applyBorder="1" applyAlignment="1"/>
    <xf numFmtId="0" fontId="14" fillId="6" borderId="65" xfId="0" applyFont="1" applyFill="1" applyBorder="1" applyAlignment="1"/>
    <xf numFmtId="0" fontId="0" fillId="12" borderId="10" xfId="0" applyFill="1" applyBorder="1" applyAlignment="1">
      <alignment horizontal="left" vertical="top" wrapText="1"/>
    </xf>
    <xf numFmtId="0" fontId="0" fillId="12" borderId="11" xfId="0" applyFill="1" applyBorder="1" applyAlignment="1">
      <alignment horizontal="left" vertical="top" wrapText="1"/>
    </xf>
    <xf numFmtId="0" fontId="0" fillId="12" borderId="12" xfId="0" applyFill="1" applyBorder="1" applyAlignment="1">
      <alignment horizontal="left" vertical="top" wrapText="1"/>
    </xf>
    <xf numFmtId="0" fontId="0" fillId="12" borderId="16" xfId="0" applyFill="1" applyBorder="1" applyAlignment="1">
      <alignment horizontal="left" vertical="top" wrapText="1"/>
    </xf>
    <xf numFmtId="0" fontId="0" fillId="12" borderId="0" xfId="0" applyFill="1" applyBorder="1" applyAlignment="1">
      <alignment horizontal="left" vertical="top" wrapText="1"/>
    </xf>
    <xf numFmtId="0" fontId="0" fillId="12" borderId="17" xfId="0" applyFill="1" applyBorder="1" applyAlignment="1">
      <alignment horizontal="left" vertical="top" wrapText="1"/>
    </xf>
    <xf numFmtId="0" fontId="0" fillId="12" borderId="13" xfId="0" applyFill="1" applyBorder="1" applyAlignment="1">
      <alignment horizontal="left" vertical="top" wrapText="1"/>
    </xf>
    <xf numFmtId="0" fontId="0" fillId="12" borderId="14" xfId="0" applyFill="1" applyBorder="1" applyAlignment="1">
      <alignment horizontal="left" vertical="top" wrapText="1"/>
    </xf>
    <xf numFmtId="0" fontId="0" fillId="12" borderId="15" xfId="0" applyFill="1" applyBorder="1" applyAlignment="1">
      <alignment horizontal="left" vertical="top" wrapText="1"/>
    </xf>
    <xf numFmtId="0" fontId="14" fillId="6" borderId="65" xfId="0" applyFont="1" applyFill="1" applyBorder="1" applyAlignment="1">
      <alignment vertical="center"/>
    </xf>
    <xf numFmtId="0" fontId="0" fillId="11" borderId="10" xfId="0" applyFill="1" applyBorder="1" applyAlignment="1">
      <alignment horizontal="left" vertical="top" wrapText="1"/>
    </xf>
    <xf numFmtId="0" fontId="0" fillId="11" borderId="11" xfId="0" applyFill="1" applyBorder="1" applyAlignment="1">
      <alignment horizontal="left" vertical="top" wrapText="1"/>
    </xf>
    <xf numFmtId="0" fontId="0" fillId="11" borderId="12" xfId="0" applyFill="1" applyBorder="1" applyAlignment="1">
      <alignment horizontal="left" vertical="top" wrapText="1"/>
    </xf>
    <xf numFmtId="0" fontId="0" fillId="11" borderId="16" xfId="0" applyFill="1" applyBorder="1" applyAlignment="1">
      <alignment horizontal="left" vertical="top" wrapText="1"/>
    </xf>
    <xf numFmtId="0" fontId="0" fillId="11" borderId="0" xfId="0" applyFill="1" applyBorder="1" applyAlignment="1">
      <alignment horizontal="left" vertical="top" wrapText="1"/>
    </xf>
    <xf numFmtId="0" fontId="0" fillId="11" borderId="17" xfId="0" applyFill="1" applyBorder="1" applyAlignment="1">
      <alignment horizontal="left" vertical="top" wrapText="1"/>
    </xf>
    <xf numFmtId="0" fontId="0" fillId="11" borderId="13" xfId="0" applyFill="1" applyBorder="1" applyAlignment="1">
      <alignment horizontal="left" vertical="top" wrapText="1"/>
    </xf>
    <xf numFmtId="0" fontId="0" fillId="11" borderId="14" xfId="0" applyFill="1" applyBorder="1" applyAlignment="1">
      <alignment horizontal="left" vertical="top" wrapText="1"/>
    </xf>
    <xf numFmtId="0" fontId="0" fillId="11" borderId="15" xfId="0" applyFill="1" applyBorder="1" applyAlignment="1">
      <alignment horizontal="left" vertical="top" wrapText="1"/>
    </xf>
    <xf numFmtId="0" fontId="16" fillId="6" borderId="47" xfId="1" applyFont="1" applyFill="1" applyBorder="1" applyAlignment="1">
      <alignment vertical="center"/>
    </xf>
    <xf numFmtId="0" fontId="16" fillId="6" borderId="0" xfId="1" applyFont="1" applyFill="1" applyBorder="1" applyAlignment="1">
      <alignment vertical="center"/>
    </xf>
    <xf numFmtId="0" fontId="16" fillId="6" borderId="65" xfId="1" applyFont="1" applyFill="1" applyBorder="1" applyAlignment="1">
      <alignment vertical="center"/>
    </xf>
    <xf numFmtId="0" fontId="0" fillId="3" borderId="0" xfId="0" applyFill="1" applyBorder="1" applyAlignment="1">
      <alignment horizontal="left" vertical="top" wrapText="1"/>
    </xf>
    <xf numFmtId="0" fontId="0" fillId="3" borderId="0" xfId="0" applyFill="1" applyBorder="1" applyAlignment="1">
      <alignment vertical="top"/>
    </xf>
    <xf numFmtId="0" fontId="4" fillId="8" borderId="58" xfId="0" applyFont="1" applyFill="1" applyBorder="1" applyAlignment="1">
      <alignment vertical="center"/>
    </xf>
    <xf numFmtId="0" fontId="4" fillId="8" borderId="64" xfId="0" applyFont="1" applyFill="1" applyBorder="1" applyAlignment="1">
      <alignment vertical="center"/>
    </xf>
    <xf numFmtId="0" fontId="0" fillId="8" borderId="30" xfId="0" applyFont="1" applyFill="1" applyBorder="1" applyAlignment="1">
      <alignment vertical="center"/>
    </xf>
    <xf numFmtId="0" fontId="0" fillId="8" borderId="31" xfId="0" applyFont="1" applyFill="1" applyBorder="1" applyAlignment="1">
      <alignment vertical="center"/>
    </xf>
    <xf numFmtId="0" fontId="0" fillId="8" borderId="47" xfId="0" applyFont="1" applyFill="1" applyBorder="1" applyAlignment="1">
      <alignment vertical="center"/>
    </xf>
    <xf numFmtId="0" fontId="0" fillId="8" borderId="65" xfId="0" applyFont="1" applyFill="1" applyBorder="1" applyAlignment="1">
      <alignment vertical="center"/>
    </xf>
    <xf numFmtId="0" fontId="0" fillId="8" borderId="58" xfId="0" applyFont="1" applyFill="1" applyBorder="1" applyAlignment="1">
      <alignment vertical="center"/>
    </xf>
    <xf numFmtId="0" fontId="0" fillId="8" borderId="64" xfId="0" applyFont="1" applyFill="1" applyBorder="1" applyAlignment="1">
      <alignment vertical="center"/>
    </xf>
    <xf numFmtId="0" fontId="4" fillId="8" borderId="123" xfId="0" applyFont="1" applyFill="1" applyBorder="1" applyAlignment="1">
      <alignment vertical="center"/>
    </xf>
    <xf numFmtId="0" fontId="4" fillId="8" borderId="124" xfId="0" applyFont="1" applyFill="1" applyBorder="1" applyAlignment="1">
      <alignment vertical="center"/>
    </xf>
    <xf numFmtId="0" fontId="4" fillId="8" borderId="58" xfId="0" applyFont="1" applyFill="1" applyBorder="1" applyAlignment="1">
      <alignment horizontal="right" vertical="center"/>
    </xf>
    <xf numFmtId="0" fontId="4" fillId="8" borderId="64" xfId="0" applyFont="1" applyFill="1" applyBorder="1" applyAlignment="1">
      <alignment horizontal="right" vertical="center"/>
    </xf>
    <xf numFmtId="0" fontId="0" fillId="3" borderId="47" xfId="0" applyFont="1" applyFill="1" applyBorder="1" applyAlignment="1">
      <alignment vertical="center"/>
    </xf>
    <xf numFmtId="0" fontId="0" fillId="3" borderId="65" xfId="0" applyFont="1" applyFill="1" applyBorder="1" applyAlignment="1">
      <alignment vertical="center"/>
    </xf>
    <xf numFmtId="0" fontId="4" fillId="8" borderId="123" xfId="0" applyFont="1" applyFill="1" applyBorder="1" applyAlignment="1">
      <alignment horizontal="right" vertical="center"/>
    </xf>
    <xf numFmtId="0" fontId="4" fillId="8" borderId="124" xfId="0" applyFont="1" applyFill="1" applyBorder="1" applyAlignment="1">
      <alignment horizontal="right" vertical="center"/>
    </xf>
    <xf numFmtId="0" fontId="0" fillId="8" borderId="30" xfId="0" applyFont="1" applyFill="1" applyBorder="1" applyAlignment="1">
      <alignment horizontal="right" vertical="center"/>
    </xf>
    <xf numFmtId="0" fontId="0" fillId="8" borderId="31" xfId="0" applyFont="1" applyFill="1" applyBorder="1" applyAlignment="1">
      <alignment horizontal="right" vertical="center"/>
    </xf>
    <xf numFmtId="0" fontId="0" fillId="8" borderId="0" xfId="0" applyFont="1" applyFill="1" applyBorder="1" applyAlignment="1">
      <alignment vertical="center"/>
    </xf>
    <xf numFmtId="0" fontId="0" fillId="8" borderId="47" xfId="0" applyFont="1" applyFill="1" applyBorder="1" applyAlignment="1">
      <alignment horizontal="right" vertical="center"/>
    </xf>
    <xf numFmtId="0" fontId="0" fillId="8" borderId="65" xfId="0" applyFont="1" applyFill="1" applyBorder="1" applyAlignment="1">
      <alignment horizontal="right" vertical="center"/>
    </xf>
    <xf numFmtId="0" fontId="0" fillId="8" borderId="0" xfId="0" applyFont="1" applyFill="1" applyBorder="1" applyAlignment="1">
      <alignment horizontal="right" vertical="center"/>
    </xf>
    <xf numFmtId="0" fontId="4" fillId="8" borderId="47" xfId="0" applyFont="1" applyFill="1" applyBorder="1" applyAlignment="1">
      <alignment horizontal="right" vertical="center"/>
    </xf>
    <xf numFmtId="0" fontId="4" fillId="8" borderId="0" xfId="0" applyFont="1" applyFill="1" applyBorder="1" applyAlignment="1">
      <alignment horizontal="right" vertical="center"/>
    </xf>
    <xf numFmtId="0" fontId="0" fillId="8" borderId="58" xfId="0" applyFont="1" applyFill="1" applyBorder="1" applyAlignment="1">
      <alignment horizontal="right" vertical="center"/>
    </xf>
    <xf numFmtId="0" fontId="0" fillId="8" borderId="64" xfId="0" applyFont="1" applyFill="1" applyBorder="1" applyAlignment="1">
      <alignment horizontal="right" vertical="center"/>
    </xf>
    <xf numFmtId="0" fontId="0" fillId="8" borderId="14" xfId="0" applyFont="1" applyFill="1" applyBorder="1" applyAlignment="1">
      <alignment vertical="center"/>
    </xf>
    <xf numFmtId="0" fontId="4" fillId="8" borderId="14" xfId="0" applyFont="1" applyFill="1" applyBorder="1" applyAlignment="1">
      <alignment vertical="center"/>
    </xf>
    <xf numFmtId="0" fontId="4" fillId="8" borderId="0" xfId="0" applyFont="1" applyFill="1" applyBorder="1" applyAlignment="1">
      <alignment vertical="center"/>
    </xf>
    <xf numFmtId="0" fontId="1" fillId="3" borderId="85" xfId="0" applyFont="1" applyFill="1" applyBorder="1" applyAlignment="1">
      <alignment horizontal="center"/>
    </xf>
    <xf numFmtId="0" fontId="1" fillId="3" borderId="86" xfId="0" applyFont="1" applyFill="1" applyBorder="1" applyAlignment="1">
      <alignment horizontal="center"/>
    </xf>
    <xf numFmtId="0" fontId="1" fillId="3" borderId="87" xfId="0" applyFont="1" applyFill="1" applyBorder="1" applyAlignment="1">
      <alignment horizontal="center"/>
    </xf>
    <xf numFmtId="0" fontId="1" fillId="3" borderId="80" xfId="0" applyFont="1" applyFill="1" applyBorder="1" applyAlignment="1">
      <alignment horizontal="center"/>
    </xf>
    <xf numFmtId="0" fontId="1" fillId="3" borderId="81" xfId="0" applyFont="1" applyFill="1" applyBorder="1" applyAlignment="1">
      <alignment horizontal="center"/>
    </xf>
    <xf numFmtId="0" fontId="1" fillId="3" borderId="113" xfId="0" applyFont="1" applyFill="1" applyBorder="1" applyAlignment="1">
      <alignment horizontal="center"/>
    </xf>
    <xf numFmtId="0" fontId="1" fillId="4" borderId="41" xfId="0" applyFont="1" applyFill="1" applyBorder="1" applyAlignment="1">
      <alignment horizontal="center" vertical="center"/>
    </xf>
    <xf numFmtId="0" fontId="1" fillId="4" borderId="42" xfId="0" applyFont="1" applyFill="1" applyBorder="1" applyAlignment="1">
      <alignment horizontal="center" vertical="center"/>
    </xf>
    <xf numFmtId="0" fontId="1" fillId="4" borderId="43" xfId="0" applyFont="1" applyFill="1" applyBorder="1" applyAlignment="1">
      <alignment horizontal="center" vertical="center"/>
    </xf>
    <xf numFmtId="0" fontId="1" fillId="4" borderId="41" xfId="0" applyFont="1" applyFill="1" applyBorder="1" applyAlignment="1">
      <alignment horizontal="center"/>
    </xf>
    <xf numFmtId="0" fontId="1" fillId="4" borderId="42"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0" fillId="3" borderId="63" xfId="0" applyFont="1" applyFill="1" applyBorder="1" applyAlignment="1">
      <alignment vertical="center"/>
    </xf>
  </cellXfs>
  <cellStyles count="2">
    <cellStyle name="Hyperlink" xfId="1" builtinId="8"/>
    <cellStyle name="Standaard" xfId="0" builtinId="0"/>
  </cellStyles>
  <dxfs count="67">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5"/>
        </patternFill>
      </fill>
    </dxf>
    <dxf>
      <fill>
        <patternFill>
          <bgColor theme="5"/>
        </patternFill>
      </fill>
    </dxf>
    <dxf>
      <fill>
        <patternFill>
          <bgColor rgb="FF92D050"/>
        </patternFill>
      </fill>
    </dxf>
    <dxf>
      <fill>
        <patternFill>
          <bgColor rgb="FF92D050"/>
        </patternFill>
      </fill>
    </dxf>
    <dxf>
      <fill>
        <patternFill>
          <bgColor theme="5"/>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v>Maturity score</c:v>
          </c:tx>
          <c:marker>
            <c:symbol val="none"/>
          </c:marker>
          <c:cat>
            <c:strRef>
              <c:f>('Results - OVR'!$D$15,'Results - OVR'!$D$21,'Results - OVR'!$D$27,'Results - OVR'!$D$32,'Results - OVR'!$D$40)</c:f>
              <c:strCache>
                <c:ptCount val="5"/>
                <c:pt idx="0">
                  <c:v>Business</c:v>
                </c:pt>
                <c:pt idx="1">
                  <c:v>People</c:v>
                </c:pt>
                <c:pt idx="2">
                  <c:v>Process</c:v>
                </c:pt>
                <c:pt idx="3">
                  <c:v>Technology</c:v>
                </c:pt>
                <c:pt idx="4">
                  <c:v>Services</c:v>
                </c:pt>
              </c:strCache>
            </c:strRef>
          </c:cat>
          <c:val>
            <c:numRef>
              <c:f>('Results - OVR'!$H$15,'Results - OVR'!$H$21,'Results - OVR'!$H$27,'Results - OVR'!$H$32,'Results - OVR'!$H$40)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618F-4DE6-B04A-D85B32A63CE7}"/>
            </c:ext>
          </c:extLst>
        </c:ser>
        <c:ser>
          <c:idx val="2"/>
          <c:order val="1"/>
          <c:tx>
            <c:v>Target maturity score</c:v>
          </c:tx>
          <c:spPr>
            <a:ln>
              <a:solidFill>
                <a:schemeClr val="accent2"/>
              </a:solidFill>
            </a:ln>
          </c:spPr>
          <c:marker>
            <c:symbol val="none"/>
          </c:marker>
          <c:cat>
            <c:strRef>
              <c:f>('Results - OVR'!$D$15,'Results - OVR'!$D$21,'Results - OVR'!$D$27,'Results - OVR'!$D$32,'Results - OVR'!$D$40)</c:f>
              <c:strCache>
                <c:ptCount val="5"/>
                <c:pt idx="0">
                  <c:v>Business</c:v>
                </c:pt>
                <c:pt idx="1">
                  <c:v>People</c:v>
                </c:pt>
                <c:pt idx="2">
                  <c:v>Process</c:v>
                </c:pt>
                <c:pt idx="3">
                  <c:v>Technology</c:v>
                </c:pt>
                <c:pt idx="4">
                  <c:v>Services</c:v>
                </c:pt>
              </c:strCache>
            </c:strRef>
          </c:cat>
          <c:val>
            <c:numRef>
              <c:f>('Results - OVR'!$J$15,'Results - OVR'!$J$21,'Results - OVR'!$J$27,'Results - OVR'!$J$32,'Results - OVR'!$J$40)</c:f>
              <c:numCache>
                <c:formatCode>General</c:formatCode>
                <c:ptCount val="5"/>
                <c:pt idx="0">
                  <c:v>3</c:v>
                </c:pt>
                <c:pt idx="1">
                  <c:v>3</c:v>
                </c:pt>
                <c:pt idx="2">
                  <c:v>3</c:v>
                </c:pt>
                <c:pt idx="3">
                  <c:v>3</c:v>
                </c:pt>
                <c:pt idx="4">
                  <c:v>3</c:v>
                </c:pt>
              </c:numCache>
            </c:numRef>
          </c:val>
          <c:extLst>
            <c:ext xmlns:c16="http://schemas.microsoft.com/office/drawing/2014/chart" uri="{C3380CC4-5D6E-409C-BE32-E72D297353CC}">
              <c16:uniqueId val="{00000001-618F-4DE6-B04A-D85B32A63CE7}"/>
            </c:ext>
          </c:extLst>
        </c:ser>
        <c:dLbls>
          <c:showLegendKey val="0"/>
          <c:showVal val="0"/>
          <c:showCatName val="0"/>
          <c:showSerName val="0"/>
          <c:showPercent val="0"/>
          <c:showBubbleSize val="0"/>
        </c:dLbls>
        <c:axId val="78632064"/>
        <c:axId val="78633600"/>
      </c:radarChart>
      <c:catAx>
        <c:axId val="78632064"/>
        <c:scaling>
          <c:orientation val="minMax"/>
        </c:scaling>
        <c:delete val="0"/>
        <c:axPos val="b"/>
        <c:majorGridlines/>
        <c:numFmt formatCode="General" sourceLinked="0"/>
        <c:majorTickMark val="out"/>
        <c:minorTickMark val="none"/>
        <c:tickLblPos val="nextTo"/>
        <c:crossAx val="78633600"/>
        <c:crosses val="autoZero"/>
        <c:auto val="1"/>
        <c:lblAlgn val="ctr"/>
        <c:lblOffset val="100"/>
        <c:noMultiLvlLbl val="0"/>
      </c:catAx>
      <c:valAx>
        <c:axId val="78633600"/>
        <c:scaling>
          <c:orientation val="minMax"/>
          <c:max val="5"/>
          <c:min val="0"/>
        </c:scaling>
        <c:delete val="0"/>
        <c:axPos val="l"/>
        <c:majorGridlines/>
        <c:numFmt formatCode="General" sourceLinked="1"/>
        <c:majorTickMark val="cross"/>
        <c:minorTickMark val="none"/>
        <c:tickLblPos val="nextTo"/>
        <c:crossAx val="78632064"/>
        <c:crosses val="autoZero"/>
        <c:crossBetween val="between"/>
        <c:majorUnit val="1"/>
      </c:valAx>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Capability score</c:v>
          </c:tx>
          <c:spPr>
            <a:solidFill>
              <a:schemeClr val="accent3"/>
            </a:solidFill>
          </c:spPr>
          <c:invertIfNegative val="0"/>
          <c:cat>
            <c:strRef>
              <c:f>('Results - OVR'!$D$32,'Results - OVR'!$D$40)</c:f>
              <c:strCache>
                <c:ptCount val="2"/>
                <c:pt idx="0">
                  <c:v>Technology</c:v>
                </c:pt>
                <c:pt idx="1">
                  <c:v>Services</c:v>
                </c:pt>
              </c:strCache>
            </c:strRef>
          </c:cat>
          <c:val>
            <c:numRef>
              <c:f>('Results - OVR'!$L$32,'Results - OVR'!$L$40)</c:f>
              <c:numCache>
                <c:formatCode>General</c:formatCode>
                <c:ptCount val="2"/>
                <c:pt idx="0">
                  <c:v>0</c:v>
                </c:pt>
                <c:pt idx="1">
                  <c:v>0</c:v>
                </c:pt>
              </c:numCache>
            </c:numRef>
          </c:val>
          <c:extLst>
            <c:ext xmlns:c16="http://schemas.microsoft.com/office/drawing/2014/chart" uri="{C3380CC4-5D6E-409C-BE32-E72D297353CC}">
              <c16:uniqueId val="{00000000-4E57-4618-B176-3E321FAEA92D}"/>
            </c:ext>
          </c:extLst>
        </c:ser>
        <c:ser>
          <c:idx val="2"/>
          <c:order val="1"/>
          <c:tx>
            <c:v>Target capability score</c:v>
          </c:tx>
          <c:spPr>
            <a:solidFill>
              <a:schemeClr val="accent2"/>
            </a:solidFill>
          </c:spPr>
          <c:invertIfNegative val="0"/>
          <c:cat>
            <c:strRef>
              <c:f>('Results - OVR'!$D$32,'Results - OVR'!$D$40)</c:f>
              <c:strCache>
                <c:ptCount val="2"/>
                <c:pt idx="0">
                  <c:v>Technology</c:v>
                </c:pt>
                <c:pt idx="1">
                  <c:v>Services</c:v>
                </c:pt>
              </c:strCache>
            </c:strRef>
          </c:cat>
          <c:val>
            <c:numRef>
              <c:f>('Results - OVR'!$N$32,'Results - OVR'!$N$40)</c:f>
              <c:numCache>
                <c:formatCode>General</c:formatCode>
                <c:ptCount val="2"/>
                <c:pt idx="0">
                  <c:v>2</c:v>
                </c:pt>
                <c:pt idx="1">
                  <c:v>2</c:v>
                </c:pt>
              </c:numCache>
            </c:numRef>
          </c:val>
          <c:extLst>
            <c:ext xmlns:c16="http://schemas.microsoft.com/office/drawing/2014/chart" uri="{C3380CC4-5D6E-409C-BE32-E72D297353CC}">
              <c16:uniqueId val="{00000001-4E57-4618-B176-3E321FAEA92D}"/>
            </c:ext>
          </c:extLst>
        </c:ser>
        <c:dLbls>
          <c:showLegendKey val="0"/>
          <c:showVal val="0"/>
          <c:showCatName val="0"/>
          <c:showSerName val="0"/>
          <c:showPercent val="0"/>
          <c:showBubbleSize val="0"/>
        </c:dLbls>
        <c:gapWidth val="150"/>
        <c:axId val="118786688"/>
        <c:axId val="119735040"/>
      </c:barChart>
      <c:catAx>
        <c:axId val="118786688"/>
        <c:scaling>
          <c:orientation val="minMax"/>
        </c:scaling>
        <c:delete val="0"/>
        <c:axPos val="b"/>
        <c:numFmt formatCode="General" sourceLinked="0"/>
        <c:majorTickMark val="out"/>
        <c:minorTickMark val="none"/>
        <c:tickLblPos val="nextTo"/>
        <c:crossAx val="119735040"/>
        <c:crosses val="autoZero"/>
        <c:auto val="1"/>
        <c:lblAlgn val="ctr"/>
        <c:lblOffset val="100"/>
        <c:noMultiLvlLbl val="0"/>
      </c:catAx>
      <c:valAx>
        <c:axId val="119735040"/>
        <c:scaling>
          <c:orientation val="minMax"/>
          <c:max val="3"/>
          <c:min val="0"/>
        </c:scaling>
        <c:delete val="0"/>
        <c:axPos val="l"/>
        <c:majorGridlines/>
        <c:numFmt formatCode="General" sourceLinked="1"/>
        <c:majorTickMark val="out"/>
        <c:minorTickMark val="none"/>
        <c:tickLblPos val="nextTo"/>
        <c:crossAx val="118786688"/>
        <c:crosses val="autoZero"/>
        <c:crossBetween val="between"/>
        <c:majorUnit val="0.5"/>
      </c:valAx>
      <c:spPr>
        <a:noFill/>
      </c:spPr>
    </c:plotArea>
    <c:legend>
      <c:legendPos val="b"/>
      <c:overlay val="0"/>
    </c:legend>
    <c:plotVisOnly val="1"/>
    <c:dispBlanksAs val="gap"/>
    <c:showDLblsOverMax val="0"/>
  </c:chart>
  <c:spPr>
    <a:noFill/>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v>Maturity</c:v>
          </c:tx>
          <c:marker>
            <c:symbol val="none"/>
          </c:marker>
          <c:cat>
            <c:strRef>
              <c:f>('Results - OVR'!$D$10:$D$14,'Results - OVR'!$D$16:$D$20,'Results - OVR'!$D$22:$D$26,'Results - OVR'!$D$28:$D$31,'Results - OVR'!$D$33:$D$39)</c:f>
              <c:strCache>
                <c:ptCount val="26"/>
                <c:pt idx="0">
                  <c:v>1. Business Drivers</c:v>
                </c:pt>
                <c:pt idx="1">
                  <c:v>2. Customers</c:v>
                </c:pt>
                <c:pt idx="2">
                  <c:v>3. Charter</c:v>
                </c:pt>
                <c:pt idx="3">
                  <c:v>4. Governance</c:v>
                </c:pt>
                <c:pt idx="4">
                  <c:v>5. Privacy</c:v>
                </c:pt>
                <c:pt idx="5">
                  <c:v>1. Employees</c:v>
                </c:pt>
                <c:pt idx="6">
                  <c:v>2. Roles and Hierarchy</c:v>
                </c:pt>
                <c:pt idx="7">
                  <c:v>3. People Management</c:v>
                </c:pt>
                <c:pt idx="8">
                  <c:v>4. Knowledge Management</c:v>
                </c:pt>
                <c:pt idx="9">
                  <c:v>5. Training and Education</c:v>
                </c:pt>
                <c:pt idx="10">
                  <c:v>1. SOC Management</c:v>
                </c:pt>
                <c:pt idx="11">
                  <c:v>2. Operations and Facilities</c:v>
                </c:pt>
                <c:pt idx="12">
                  <c:v>3. Reporting &amp; Communication</c:v>
                </c:pt>
                <c:pt idx="13">
                  <c:v>4. Use Case Management</c:v>
                </c:pt>
                <c:pt idx="14">
                  <c:v>5. Detection Engineering &amp; Validation</c:v>
                </c:pt>
                <c:pt idx="15">
                  <c:v>1. SIEM tooling</c:v>
                </c:pt>
                <c:pt idx="16">
                  <c:v>2. IDPS tooling</c:v>
                </c:pt>
                <c:pt idx="17">
                  <c:v>3. Security Analytics tooling</c:v>
                </c:pt>
                <c:pt idx="18">
                  <c:v>4. Automation &amp; Orchestration tooling</c:v>
                </c:pt>
                <c:pt idx="19">
                  <c:v>1. Security Monitoring</c:v>
                </c:pt>
                <c:pt idx="20">
                  <c:v>2. Security Incident Management</c:v>
                </c:pt>
                <c:pt idx="21">
                  <c:v>3. Security Analysis &amp; Forensics</c:v>
                </c:pt>
                <c:pt idx="22">
                  <c:v>4. Threat Intelligence</c:v>
                </c:pt>
                <c:pt idx="23">
                  <c:v>5. Threat Hunting</c:v>
                </c:pt>
                <c:pt idx="24">
                  <c:v>6. Vulnerability Management</c:v>
                </c:pt>
                <c:pt idx="25">
                  <c:v>7. Log Management</c:v>
                </c:pt>
              </c:strCache>
            </c:strRef>
          </c:cat>
          <c:val>
            <c:numRef>
              <c:f>('Results - OVR'!$H$10:$H$14,'Results - OVR'!$H$16:$H$20,'Results - OVR'!$H$22:$H$26,'Results - OVR'!$H$28:$H$31,'Results - OVR'!$H$33:$H$39)</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2E43-4E32-B9FC-5B03BB935A2E}"/>
            </c:ext>
          </c:extLst>
        </c:ser>
        <c:ser>
          <c:idx val="2"/>
          <c:order val="1"/>
          <c:tx>
            <c:v>Capability</c:v>
          </c:tx>
          <c:marker>
            <c:symbol val="none"/>
          </c:marker>
          <c:cat>
            <c:strRef>
              <c:f>('Results - OVR'!$D$10:$D$14,'Results - OVR'!$D$16:$D$20,'Results - OVR'!$D$22:$D$26,'Results - OVR'!$D$28:$D$31,'Results - OVR'!$D$33:$D$39)</c:f>
              <c:strCache>
                <c:ptCount val="26"/>
                <c:pt idx="0">
                  <c:v>1. Business Drivers</c:v>
                </c:pt>
                <c:pt idx="1">
                  <c:v>2. Customers</c:v>
                </c:pt>
                <c:pt idx="2">
                  <c:v>3. Charter</c:v>
                </c:pt>
                <c:pt idx="3">
                  <c:v>4. Governance</c:v>
                </c:pt>
                <c:pt idx="4">
                  <c:v>5. Privacy</c:v>
                </c:pt>
                <c:pt idx="5">
                  <c:v>1. Employees</c:v>
                </c:pt>
                <c:pt idx="6">
                  <c:v>2. Roles and Hierarchy</c:v>
                </c:pt>
                <c:pt idx="7">
                  <c:v>3. People Management</c:v>
                </c:pt>
                <c:pt idx="8">
                  <c:v>4. Knowledge Management</c:v>
                </c:pt>
                <c:pt idx="9">
                  <c:v>5. Training and Education</c:v>
                </c:pt>
                <c:pt idx="10">
                  <c:v>1. SOC Management</c:v>
                </c:pt>
                <c:pt idx="11">
                  <c:v>2. Operations and Facilities</c:v>
                </c:pt>
                <c:pt idx="12">
                  <c:v>3. Reporting &amp; Communication</c:v>
                </c:pt>
                <c:pt idx="13">
                  <c:v>4. Use Case Management</c:v>
                </c:pt>
                <c:pt idx="14">
                  <c:v>5. Detection Engineering &amp; Validation</c:v>
                </c:pt>
                <c:pt idx="15">
                  <c:v>1. SIEM tooling</c:v>
                </c:pt>
                <c:pt idx="16">
                  <c:v>2. IDPS tooling</c:v>
                </c:pt>
                <c:pt idx="17">
                  <c:v>3. Security Analytics tooling</c:v>
                </c:pt>
                <c:pt idx="18">
                  <c:v>4. Automation &amp; Orchestration tooling</c:v>
                </c:pt>
                <c:pt idx="19">
                  <c:v>1. Security Monitoring</c:v>
                </c:pt>
                <c:pt idx="20">
                  <c:v>2. Security Incident Management</c:v>
                </c:pt>
                <c:pt idx="21">
                  <c:v>3. Security Analysis &amp; Forensics</c:v>
                </c:pt>
                <c:pt idx="22">
                  <c:v>4. Threat Intelligence</c:v>
                </c:pt>
                <c:pt idx="23">
                  <c:v>5. Threat Hunting</c:v>
                </c:pt>
                <c:pt idx="24">
                  <c:v>6. Vulnerability Management</c:v>
                </c:pt>
                <c:pt idx="25">
                  <c:v>7. Log Management</c:v>
                </c:pt>
              </c:strCache>
            </c:strRef>
          </c:cat>
          <c:val>
            <c:numRef>
              <c:f>('Results - OVR'!$L$10:$L$14,'Results - OVR'!$L$16:$L$20,'Results - OVR'!$L$22:$L$26,'Results - OVR'!$L$28:$L$31,'Results - OVR'!$L$33:$L$39)</c:f>
              <c:numCache>
                <c:formatCode>General</c:formatCode>
                <c:ptCount val="26"/>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1-2E43-4E32-B9FC-5B03BB935A2E}"/>
            </c:ext>
          </c:extLst>
        </c:ser>
        <c:dLbls>
          <c:showLegendKey val="0"/>
          <c:showVal val="0"/>
          <c:showCatName val="0"/>
          <c:showSerName val="0"/>
          <c:showPercent val="0"/>
          <c:showBubbleSize val="0"/>
        </c:dLbls>
        <c:axId val="84231296"/>
        <c:axId val="84232832"/>
      </c:radarChart>
      <c:catAx>
        <c:axId val="84231296"/>
        <c:scaling>
          <c:orientation val="minMax"/>
        </c:scaling>
        <c:delete val="0"/>
        <c:axPos val="b"/>
        <c:majorGridlines/>
        <c:numFmt formatCode="General" sourceLinked="0"/>
        <c:majorTickMark val="out"/>
        <c:minorTickMark val="none"/>
        <c:tickLblPos val="nextTo"/>
        <c:crossAx val="84232832"/>
        <c:crosses val="autoZero"/>
        <c:auto val="1"/>
        <c:lblAlgn val="ctr"/>
        <c:lblOffset val="100"/>
        <c:noMultiLvlLbl val="0"/>
      </c:catAx>
      <c:valAx>
        <c:axId val="84232832"/>
        <c:scaling>
          <c:orientation val="minMax"/>
          <c:max val="5"/>
          <c:min val="0"/>
        </c:scaling>
        <c:delete val="0"/>
        <c:axPos val="l"/>
        <c:majorGridlines/>
        <c:numFmt formatCode="General" sourceLinked="1"/>
        <c:majorTickMark val="cross"/>
        <c:minorTickMark val="none"/>
        <c:tickLblPos val="nextTo"/>
        <c:crossAx val="84231296"/>
        <c:crosses val="autoZero"/>
        <c:crossBetween val="between"/>
        <c:majorUnit val="0.5"/>
      </c:valAx>
    </c:plotArea>
    <c:legend>
      <c:legendPos val="r"/>
      <c:overlay val="0"/>
    </c:legend>
    <c:plotVisOnly val="1"/>
    <c:dispBlanksAs val="gap"/>
    <c:showDLblsOverMax val="0"/>
  </c:chart>
  <c:spPr>
    <a:noFill/>
    <a:ln>
      <a:noFill/>
    </a:ln>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v>Maturity score</c:v>
          </c:tx>
          <c:marker>
            <c:symbol val="none"/>
          </c:marker>
          <c:cat>
            <c:strRef>
              <c:f>('Results - CSF 1.1'!$D$16,'Results - CSF 1.1'!$D$23,'Results - CSF 1.1'!$D$27,'Results - CSF 1.1'!$D$33,'Results - CSF 1.1'!$D$37)</c:f>
              <c:strCache>
                <c:ptCount val="5"/>
                <c:pt idx="0">
                  <c:v>Identify</c:v>
                </c:pt>
                <c:pt idx="1">
                  <c:v>Protect</c:v>
                </c:pt>
                <c:pt idx="2">
                  <c:v>Detect</c:v>
                </c:pt>
                <c:pt idx="3">
                  <c:v>Respond</c:v>
                </c:pt>
                <c:pt idx="4">
                  <c:v>Recover</c:v>
                </c:pt>
              </c:strCache>
            </c:strRef>
          </c:cat>
          <c:val>
            <c:numRef>
              <c:f>('Results - CSF 1.1'!$J$16,'Results - CSF 1.1'!$J$23,'Results - CSF 1.1'!$J$27,'Results - CSF 1.1'!$J$33,'Results - CSF 1.1'!$J$37)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7FDF-467D-A81D-2E25D0378EF2}"/>
            </c:ext>
          </c:extLst>
        </c:ser>
        <c:dLbls>
          <c:showLegendKey val="0"/>
          <c:showVal val="0"/>
          <c:showCatName val="0"/>
          <c:showSerName val="0"/>
          <c:showPercent val="0"/>
          <c:showBubbleSize val="0"/>
        </c:dLbls>
        <c:axId val="76124928"/>
        <c:axId val="76126464"/>
      </c:radarChart>
      <c:catAx>
        <c:axId val="76124928"/>
        <c:scaling>
          <c:orientation val="minMax"/>
        </c:scaling>
        <c:delete val="0"/>
        <c:axPos val="b"/>
        <c:majorGridlines/>
        <c:numFmt formatCode="General" sourceLinked="0"/>
        <c:majorTickMark val="out"/>
        <c:minorTickMark val="none"/>
        <c:tickLblPos val="nextTo"/>
        <c:crossAx val="76126464"/>
        <c:crosses val="autoZero"/>
        <c:auto val="1"/>
        <c:lblAlgn val="ctr"/>
        <c:lblOffset val="100"/>
        <c:noMultiLvlLbl val="0"/>
      </c:catAx>
      <c:valAx>
        <c:axId val="76126464"/>
        <c:scaling>
          <c:orientation val="minMax"/>
          <c:max val="5"/>
          <c:min val="0"/>
        </c:scaling>
        <c:delete val="0"/>
        <c:axPos val="l"/>
        <c:majorGridlines/>
        <c:numFmt formatCode="General" sourceLinked="1"/>
        <c:majorTickMark val="cross"/>
        <c:minorTickMark val="none"/>
        <c:tickLblPos val="nextTo"/>
        <c:crossAx val="76124928"/>
        <c:crosses val="autoZero"/>
        <c:crossBetween val="between"/>
        <c:majorUnit val="1"/>
      </c:valAx>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Capability score</c:v>
          </c:tx>
          <c:spPr>
            <a:solidFill>
              <a:schemeClr val="accent3"/>
            </a:solidFill>
          </c:spPr>
          <c:invertIfNegative val="0"/>
          <c:cat>
            <c:strRef>
              <c:f>('Results - CSF 1.1'!$D$16,'Results - CSF 1.1'!$D$23,'Results - CSF 1.1'!$D$27,'Results - CSF 1.1'!$D$33,'Results - CSF 1.1'!$D$37)</c:f>
              <c:strCache>
                <c:ptCount val="5"/>
                <c:pt idx="0">
                  <c:v>Identify</c:v>
                </c:pt>
                <c:pt idx="1">
                  <c:v>Protect</c:v>
                </c:pt>
                <c:pt idx="2">
                  <c:v>Detect</c:v>
                </c:pt>
                <c:pt idx="3">
                  <c:v>Respond</c:v>
                </c:pt>
                <c:pt idx="4">
                  <c:v>Recover</c:v>
                </c:pt>
              </c:strCache>
            </c:strRef>
          </c:cat>
          <c:val>
            <c:numRef>
              <c:f>('Results - CSF 1.1'!$L$16,'Results - CSF 1.1'!$L$23,'Results - CSF 1.1'!$L$27,'Results - CSF 1.1'!$L$33,'Results - CSF 1.1'!$L$37)</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582-4F98-AAF1-FE776B2CE87B}"/>
            </c:ext>
          </c:extLst>
        </c:ser>
        <c:dLbls>
          <c:showLegendKey val="0"/>
          <c:showVal val="0"/>
          <c:showCatName val="0"/>
          <c:showSerName val="0"/>
          <c:showPercent val="0"/>
          <c:showBubbleSize val="0"/>
        </c:dLbls>
        <c:gapWidth val="150"/>
        <c:axId val="84310272"/>
        <c:axId val="84320256"/>
      </c:barChart>
      <c:catAx>
        <c:axId val="84310272"/>
        <c:scaling>
          <c:orientation val="minMax"/>
        </c:scaling>
        <c:delete val="0"/>
        <c:axPos val="b"/>
        <c:numFmt formatCode="General" sourceLinked="0"/>
        <c:majorTickMark val="out"/>
        <c:minorTickMark val="none"/>
        <c:tickLblPos val="nextTo"/>
        <c:crossAx val="84320256"/>
        <c:crosses val="autoZero"/>
        <c:auto val="1"/>
        <c:lblAlgn val="ctr"/>
        <c:lblOffset val="100"/>
        <c:noMultiLvlLbl val="0"/>
      </c:catAx>
      <c:valAx>
        <c:axId val="84320256"/>
        <c:scaling>
          <c:orientation val="minMax"/>
          <c:max val="3"/>
          <c:min val="0"/>
        </c:scaling>
        <c:delete val="0"/>
        <c:axPos val="l"/>
        <c:majorGridlines/>
        <c:numFmt formatCode="General" sourceLinked="1"/>
        <c:majorTickMark val="out"/>
        <c:minorTickMark val="none"/>
        <c:tickLblPos val="nextTo"/>
        <c:crossAx val="84310272"/>
        <c:crosses val="autoZero"/>
        <c:crossBetween val="between"/>
        <c:majorUnit val="0.5"/>
      </c:valAx>
    </c:plotArea>
    <c:legend>
      <c:legendPos val="b"/>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v>Maturity</c:v>
          </c:tx>
          <c:marker>
            <c:symbol val="none"/>
          </c:marker>
          <c:cat>
            <c:strRef>
              <c:f>('Results - CSF 1.1'!$D$10:$D$14,'Results - CSF 1.1'!$D$17:$D$22,'Results - CSF 1.1'!$D$24:$D$26,'Results - CSF 1.1'!$D$28:$D$32,'Results - CSF 1.1'!$D$34:$D$36)</c:f>
              <c:strCache>
                <c:ptCount val="22"/>
                <c:pt idx="0">
                  <c:v>Asset Management (ID.AM)</c:v>
                </c:pt>
                <c:pt idx="1">
                  <c:v>Business Environment (ID.BE)</c:v>
                </c:pt>
                <c:pt idx="2">
                  <c:v>Governance (ID.GV)</c:v>
                </c:pt>
                <c:pt idx="3">
                  <c:v>Risk Assessment (ID.RA)</c:v>
                </c:pt>
                <c:pt idx="4">
                  <c:v>Risk Management Strategy (ID.RM)</c:v>
                </c:pt>
                <c:pt idx="5">
                  <c:v>Access Control (PR.AC)</c:v>
                </c:pt>
                <c:pt idx="6">
                  <c:v>Awareness and Training (PR.AT)</c:v>
                </c:pt>
                <c:pt idx="7">
                  <c:v>Data Security (PR.DS)</c:v>
                </c:pt>
                <c:pt idx="8">
                  <c:v>Information Protection Processes and Procedures (PR.IP)</c:v>
                </c:pt>
                <c:pt idx="9">
                  <c:v>Maintenance (PR.MA)</c:v>
                </c:pt>
                <c:pt idx="10">
                  <c:v>Protective Technology (PR.PT)</c:v>
                </c:pt>
                <c:pt idx="11">
                  <c:v>Anomalies and Events (DE.AE)</c:v>
                </c:pt>
                <c:pt idx="12">
                  <c:v>Security Continuous Monitoring (DE.CM)</c:v>
                </c:pt>
                <c:pt idx="13">
                  <c:v>Detection Processes (DE.DP)</c:v>
                </c:pt>
                <c:pt idx="14">
                  <c:v>Response Planning (RS.RP)</c:v>
                </c:pt>
                <c:pt idx="15">
                  <c:v>Communications (RS.CO)</c:v>
                </c:pt>
                <c:pt idx="16">
                  <c:v>Analysis (RS.AN)</c:v>
                </c:pt>
                <c:pt idx="17">
                  <c:v>Mitigation (RS.MI)</c:v>
                </c:pt>
                <c:pt idx="18">
                  <c:v>Improvements (RS.IM)</c:v>
                </c:pt>
                <c:pt idx="19">
                  <c:v>Recovery Planning (RC.RP)</c:v>
                </c:pt>
                <c:pt idx="20">
                  <c:v>Improvements (RC.IM)</c:v>
                </c:pt>
                <c:pt idx="21">
                  <c:v>Communications (RC.CO)</c:v>
                </c:pt>
              </c:strCache>
            </c:strRef>
          </c:cat>
          <c:val>
            <c:numRef>
              <c:f>('Results - CSF 1.1'!$J$10:$J$14,'Results - CSF 1.1'!$J$17:$J$22,'Results - CSF 1.1'!$J$24:$J$26,'Results - CSF 1.1'!$J$28:$J$32,'Results - CSF 1.1'!$J$34:$J$36)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A75C-4F29-B61E-EB14412F3895}"/>
            </c:ext>
          </c:extLst>
        </c:ser>
        <c:ser>
          <c:idx val="2"/>
          <c:order val="1"/>
          <c:tx>
            <c:v>Capability</c:v>
          </c:tx>
          <c:spPr>
            <a:ln>
              <a:solidFill>
                <a:schemeClr val="accent3"/>
              </a:solidFill>
            </a:ln>
          </c:spPr>
          <c:marker>
            <c:symbol val="none"/>
          </c:marker>
          <c:cat>
            <c:strRef>
              <c:f>('Results - CSF 1.1'!$D$10:$D$14,'Results - CSF 1.1'!$D$17:$D$22,'Results - CSF 1.1'!$D$24:$D$26,'Results - CSF 1.1'!$D$28:$D$32,'Results - CSF 1.1'!$D$34:$D$36)</c:f>
              <c:strCache>
                <c:ptCount val="22"/>
                <c:pt idx="0">
                  <c:v>Asset Management (ID.AM)</c:v>
                </c:pt>
                <c:pt idx="1">
                  <c:v>Business Environment (ID.BE)</c:v>
                </c:pt>
                <c:pt idx="2">
                  <c:v>Governance (ID.GV)</c:v>
                </c:pt>
                <c:pt idx="3">
                  <c:v>Risk Assessment (ID.RA)</c:v>
                </c:pt>
                <c:pt idx="4">
                  <c:v>Risk Management Strategy (ID.RM)</c:v>
                </c:pt>
                <c:pt idx="5">
                  <c:v>Access Control (PR.AC)</c:v>
                </c:pt>
                <c:pt idx="6">
                  <c:v>Awareness and Training (PR.AT)</c:v>
                </c:pt>
                <c:pt idx="7">
                  <c:v>Data Security (PR.DS)</c:v>
                </c:pt>
                <c:pt idx="8">
                  <c:v>Information Protection Processes and Procedures (PR.IP)</c:v>
                </c:pt>
                <c:pt idx="9">
                  <c:v>Maintenance (PR.MA)</c:v>
                </c:pt>
                <c:pt idx="10">
                  <c:v>Protective Technology (PR.PT)</c:v>
                </c:pt>
                <c:pt idx="11">
                  <c:v>Anomalies and Events (DE.AE)</c:v>
                </c:pt>
                <c:pt idx="12">
                  <c:v>Security Continuous Monitoring (DE.CM)</c:v>
                </c:pt>
                <c:pt idx="13">
                  <c:v>Detection Processes (DE.DP)</c:v>
                </c:pt>
                <c:pt idx="14">
                  <c:v>Response Planning (RS.RP)</c:v>
                </c:pt>
                <c:pt idx="15">
                  <c:v>Communications (RS.CO)</c:v>
                </c:pt>
                <c:pt idx="16">
                  <c:v>Analysis (RS.AN)</c:v>
                </c:pt>
                <c:pt idx="17">
                  <c:v>Mitigation (RS.MI)</c:v>
                </c:pt>
                <c:pt idx="18">
                  <c:v>Improvements (RS.IM)</c:v>
                </c:pt>
                <c:pt idx="19">
                  <c:v>Recovery Planning (RC.RP)</c:v>
                </c:pt>
                <c:pt idx="20">
                  <c:v>Improvements (RC.IM)</c:v>
                </c:pt>
                <c:pt idx="21">
                  <c:v>Communications (RC.CO)</c:v>
                </c:pt>
              </c:strCache>
            </c:strRef>
          </c:cat>
          <c:val>
            <c:numRef>
              <c:f>('Results - CSF 1.1'!$L$10:$L$14,'Results - CSF 1.1'!$L$17:$L$22,'Results - CSF 1.1'!$L$24:$L$26,'Results - CSF 1.1'!$L$28:$L$32,'Results - CSF 1.1'!$L$34:$L$36)</c:f>
              <c:numCache>
                <c:formatCode>General</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A75C-4F29-B61E-EB14412F3895}"/>
            </c:ext>
          </c:extLst>
        </c:ser>
        <c:dLbls>
          <c:showLegendKey val="0"/>
          <c:showVal val="0"/>
          <c:showCatName val="0"/>
          <c:showSerName val="0"/>
          <c:showPercent val="0"/>
          <c:showBubbleSize val="0"/>
        </c:dLbls>
        <c:axId val="90260608"/>
        <c:axId val="90262144"/>
      </c:radarChart>
      <c:catAx>
        <c:axId val="90260608"/>
        <c:scaling>
          <c:orientation val="minMax"/>
        </c:scaling>
        <c:delete val="0"/>
        <c:axPos val="b"/>
        <c:majorGridlines/>
        <c:numFmt formatCode="General" sourceLinked="0"/>
        <c:majorTickMark val="out"/>
        <c:minorTickMark val="none"/>
        <c:tickLblPos val="nextTo"/>
        <c:crossAx val="90262144"/>
        <c:crosses val="autoZero"/>
        <c:auto val="1"/>
        <c:lblAlgn val="ctr"/>
        <c:lblOffset val="100"/>
        <c:noMultiLvlLbl val="0"/>
      </c:catAx>
      <c:valAx>
        <c:axId val="90262144"/>
        <c:scaling>
          <c:orientation val="minMax"/>
          <c:max val="5"/>
          <c:min val="0"/>
        </c:scaling>
        <c:delete val="0"/>
        <c:axPos val="l"/>
        <c:majorGridlines/>
        <c:numFmt formatCode="General" sourceLinked="1"/>
        <c:majorTickMark val="cross"/>
        <c:minorTickMark val="none"/>
        <c:tickLblPos val="nextTo"/>
        <c:crossAx val="90260608"/>
        <c:crosses val="autoZero"/>
        <c:crossBetween val="between"/>
        <c:majorUnit val="0.5"/>
      </c:valAx>
    </c:plotArea>
    <c:legend>
      <c:legendPos val="r"/>
      <c:layout>
        <c:manualLayout>
          <c:xMode val="edge"/>
          <c:yMode val="edge"/>
          <c:x val="0.91377449979506176"/>
          <c:y val="0.3516943715368912"/>
          <c:w val="7.9434329333107914E-2"/>
          <c:h val="6.869102900598964E-2"/>
        </c:manualLayout>
      </c:layout>
      <c:overlay val="0"/>
    </c:legend>
    <c:plotVisOnly val="1"/>
    <c:dispBlanksAs val="gap"/>
    <c:showDLblsOverMax val="0"/>
  </c:chart>
  <c:spPr>
    <a:noFill/>
    <a:ln>
      <a:noFill/>
    </a:ln>
  </c:spPr>
  <c:printSettings>
    <c:headerFooter/>
    <c:pageMargins b="0.75" l="0.7" r="0.7" t="0.75" header="0.3" footer="0.3"/>
    <c:pageSetup/>
  </c:printSettings>
  <c:userShapes r:id="rId1"/>
</c:chartSpace>
</file>

<file path=xl/ctrlProps/ctrlProp1.xml><?xml version="1.0" encoding="utf-8"?>
<formControlPr xmlns="http://schemas.microsoft.com/office/spreadsheetml/2009/9/main" objectType="Drop" dropStyle="combo" dx="16" fmlaLink="_Output!$D$476" fmlaRange="_Input!$C$3:$C$4" noThreeD="1" sel="2" val="0"/>
</file>

<file path=xl/ctrlProps/ctrlProp10.xml><?xml version="1.0" encoding="utf-8"?>
<formControlPr xmlns="http://schemas.microsoft.com/office/spreadsheetml/2009/9/main" objectType="Drop" dropStyle="combo" dx="16" fmlaLink="_Output!$D$679" fmlaRange="_Input!$C$3:$C$4" noThreeD="1" sel="2" val="0"/>
</file>

<file path=xl/ctrlProps/ctrlProp100.xml><?xml version="1.0" encoding="utf-8"?>
<formControlPr xmlns="http://schemas.microsoft.com/office/spreadsheetml/2009/9/main" objectType="Drop" dropStyle="combo" dx="16" fmlaLink="_Output!$D$118" fmlaRange="_Input!$C$3:$C$4" noThreeD="1" sel="1" val="0"/>
</file>

<file path=xl/ctrlProps/ctrlProp101.xml><?xml version="1.0" encoding="utf-8"?>
<formControlPr xmlns="http://schemas.microsoft.com/office/spreadsheetml/2009/9/main" objectType="Drop" dropStyle="combo" dx="16" fmlaLink="_Output!$D$119" fmlaRange="_Input!$C$3:$C$4" noThreeD="1" sel="1" val="0"/>
</file>

<file path=xl/ctrlProps/ctrlProp102.xml><?xml version="1.0" encoding="utf-8"?>
<formControlPr xmlns="http://schemas.microsoft.com/office/spreadsheetml/2009/9/main" objectType="Drop" dropStyle="combo" dx="16" fmlaLink="_Output!$D$120" fmlaRange="_Input!$C$3:$C$4" noThreeD="1" sel="1" val="0"/>
</file>

<file path=xl/ctrlProps/ctrlProp103.xml><?xml version="1.0" encoding="utf-8"?>
<formControlPr xmlns="http://schemas.microsoft.com/office/spreadsheetml/2009/9/main" objectType="Drop" dropStyle="combo" dx="16" fmlaLink="_Output!$D$124" fmlaRange="_Input!$C$13:$C$17" noThreeD="1" sel="0" val="0"/>
</file>

<file path=xl/ctrlProps/ctrlProp104.xml><?xml version="1.0" encoding="utf-8"?>
<formControlPr xmlns="http://schemas.microsoft.com/office/spreadsheetml/2009/9/main" objectType="Drop" dropStyle="combo" dx="16" fmlaLink="_Output!$D$122" fmlaRange="_Input!$C$13:$C$17" noThreeD="1" sel="0" val="0"/>
</file>

<file path=xl/ctrlProps/ctrlProp105.xml><?xml version="1.0" encoding="utf-8"?>
<formControlPr xmlns="http://schemas.microsoft.com/office/spreadsheetml/2009/9/main" objectType="Drop" dropStyle="combo" dx="16" fmlaLink="_Output!$D$131" fmlaRange="_Input!$C$3:$C$4" noThreeD="1" sel="1" val="0"/>
</file>

<file path=xl/ctrlProps/ctrlProp106.xml><?xml version="1.0" encoding="utf-8"?>
<formControlPr xmlns="http://schemas.microsoft.com/office/spreadsheetml/2009/9/main" objectType="Drop" dropStyle="combo" dx="16" fmlaLink="_Output!$D$132" fmlaRange="_Input!$C$3:$C$4" noThreeD="1" sel="1" val="0"/>
</file>

<file path=xl/ctrlProps/ctrlProp107.xml><?xml version="1.0" encoding="utf-8"?>
<formControlPr xmlns="http://schemas.microsoft.com/office/spreadsheetml/2009/9/main" objectType="Drop" dropStyle="combo" dx="16" fmlaLink="_Output!$D$133" fmlaRange="_Input!$C$3:$C$4" noThreeD="1" sel="1" val="0"/>
</file>

<file path=xl/ctrlProps/ctrlProp108.xml><?xml version="1.0" encoding="utf-8"?>
<formControlPr xmlns="http://schemas.microsoft.com/office/spreadsheetml/2009/9/main" objectType="Drop" dropStyle="combo" dx="16" fmlaLink="_Output!$D$134" fmlaRange="_Input!$C$3:$C$4" noThreeD="1" sel="1" val="0"/>
</file>

<file path=xl/ctrlProps/ctrlProp109.xml><?xml version="1.0" encoding="utf-8"?>
<formControlPr xmlns="http://schemas.microsoft.com/office/spreadsheetml/2009/9/main" objectType="Drop" dropStyle="combo" dx="16" fmlaLink="_Output!$D$135" fmlaRange="_Input!$C$3:$C$4" noThreeD="1" sel="1" val="0"/>
</file>

<file path=xl/ctrlProps/ctrlProp11.xml><?xml version="1.0" encoding="utf-8"?>
<formControlPr xmlns="http://schemas.microsoft.com/office/spreadsheetml/2009/9/main" objectType="Drop" dropStyle="combo" dx="16" fmlaLink="_Output!$D$600" fmlaRange="_Input!$C$3:$C$4" noThreeD="1" sel="2" val="0"/>
</file>

<file path=xl/ctrlProps/ctrlProp110.xml><?xml version="1.0" encoding="utf-8"?>
<formControlPr xmlns="http://schemas.microsoft.com/office/spreadsheetml/2009/9/main" objectType="Drop" dropStyle="combo" dx="16" fmlaLink="_Output!$D$136" fmlaRange="_Input!$C$3:$C$4" noThreeD="1" sel="1" val="0"/>
</file>

<file path=xl/ctrlProps/ctrlProp111.xml><?xml version="1.0" encoding="utf-8"?>
<formControlPr xmlns="http://schemas.microsoft.com/office/spreadsheetml/2009/9/main" objectType="Drop" dropStyle="combo" dx="16" fmlaLink="_Output!$D$137" fmlaRange="_Input!$C$3:$C$4" noThreeD="1" sel="1" val="0"/>
</file>

<file path=xl/ctrlProps/ctrlProp112.xml><?xml version="1.0" encoding="utf-8"?>
<formControlPr xmlns="http://schemas.microsoft.com/office/spreadsheetml/2009/9/main" objectType="Drop" dropStyle="combo" dx="16" fmlaLink="_Output!$D$138" fmlaRange="_Input!$C$3:$C$4" noThreeD="1" sel="1" val="0"/>
</file>

<file path=xl/ctrlProps/ctrlProp113.xml><?xml version="1.0" encoding="utf-8"?>
<formControlPr xmlns="http://schemas.microsoft.com/office/spreadsheetml/2009/9/main" objectType="Drop" dropStyle="combo" dx="16" fmlaLink="_Output!$D$127" fmlaRange="_Input!$C$13:$C$17" noThreeD="1" sel="0" val="0"/>
</file>

<file path=xl/ctrlProps/ctrlProp114.xml><?xml version="1.0" encoding="utf-8"?>
<formControlPr xmlns="http://schemas.microsoft.com/office/spreadsheetml/2009/9/main" objectType="Drop" dropStyle="combo" dx="16" fmlaLink="_Output!$D$143" fmlaRange="_Input!$C$39:$C$43" noThreeD="1" sel="0" val="0"/>
</file>

<file path=xl/ctrlProps/ctrlProp115.xml><?xml version="1.0" encoding="utf-8"?>
<formControlPr xmlns="http://schemas.microsoft.com/office/spreadsheetml/2009/9/main" objectType="Drop" dropStyle="combo" dx="16" fmlaLink="_Output!$D$106" fmlaRange="_Input!$C$45:$C$49" noThreeD="1" sel="0" val="0"/>
</file>

<file path=xl/ctrlProps/ctrlProp116.xml><?xml version="1.0" encoding="utf-8"?>
<formControlPr xmlns="http://schemas.microsoft.com/office/spreadsheetml/2009/9/main" objectType="Drop" dropStyle="combo" dx="16" fmlaLink="_Output!$D$126" fmlaRange="_Input!$C$13:$C$17" noThreeD="1" sel="0" val="0"/>
</file>

<file path=xl/ctrlProps/ctrlProp117.xml><?xml version="1.0" encoding="utf-8"?>
<formControlPr xmlns="http://schemas.microsoft.com/office/spreadsheetml/2009/9/main" objectType="Drop" dropStyle="combo" dx="16" fmlaLink="_Output!$D$142" fmlaRange="_Input!$C$39:$C$43" noThreeD="1" sel="0" val="0"/>
</file>

<file path=xl/ctrlProps/ctrlProp118.xml><?xml version="1.0" encoding="utf-8"?>
<formControlPr xmlns="http://schemas.microsoft.com/office/spreadsheetml/2009/9/main" objectType="Drop" dropStyle="combo" dx="16" fmlaLink="_Output!$D$139" fmlaRange="_Input!$C$13:$C$17" noThreeD="1" sel="0" val="0"/>
</file>

<file path=xl/ctrlProps/ctrlProp119.xml><?xml version="1.0" encoding="utf-8"?>
<formControlPr xmlns="http://schemas.microsoft.com/office/spreadsheetml/2009/9/main" objectType="Drop" dropStyle="combo" dx="16" fmlaLink="_Output!$D$147" fmlaRange="_Input!$C$13:$C$17" noThreeD="1" sel="0" val="0"/>
</file>

<file path=xl/ctrlProps/ctrlProp12.xml><?xml version="1.0" encoding="utf-8"?>
<formControlPr xmlns="http://schemas.microsoft.com/office/spreadsheetml/2009/9/main" objectType="Drop" dropStyle="combo" dx="16" fmlaLink="_Output!$D$4" fmlaRange="_Input!$C$13:$C$17" noThreeD="1" sel="0" val="0"/>
</file>

<file path=xl/ctrlProps/ctrlProp120.xml><?xml version="1.0" encoding="utf-8"?>
<formControlPr xmlns="http://schemas.microsoft.com/office/spreadsheetml/2009/9/main" objectType="Drop" dropStyle="combo" dx="16" fmlaLink="_Output!$D$148" fmlaRange="_Input!$C$13:$C$17" noThreeD="1" sel="0" val="0"/>
</file>

<file path=xl/ctrlProps/ctrlProp121.xml><?xml version="1.0" encoding="utf-8"?>
<formControlPr xmlns="http://schemas.microsoft.com/office/spreadsheetml/2009/9/main" objectType="Drop" dropStyle="combo" dx="16" fmlaLink="_Output!$D$151" fmlaRange="_Input!$C$39:$C$43" noThreeD="1" sel="0" val="0"/>
</file>

<file path=xl/ctrlProps/ctrlProp122.xml><?xml version="1.0" encoding="utf-8"?>
<formControlPr xmlns="http://schemas.microsoft.com/office/spreadsheetml/2009/9/main" objectType="Drop" dropStyle="combo" dx="16" fmlaLink="_Output!$D$152" fmlaRange="_Input!$C$13:$C$17" noThreeD="1" sel="0" val="0"/>
</file>

<file path=xl/ctrlProps/ctrlProp123.xml><?xml version="1.0" encoding="utf-8"?>
<formControlPr xmlns="http://schemas.microsoft.com/office/spreadsheetml/2009/9/main" objectType="Drop" dropStyle="combo" dx="16" fmlaLink="_Output!$D$150" fmlaRange="_Input!$C$13:$C$17" noThreeD="1" sel="0" val="0"/>
</file>

<file path=xl/ctrlProps/ctrlProp124.xml><?xml version="1.0" encoding="utf-8"?>
<formControlPr xmlns="http://schemas.microsoft.com/office/spreadsheetml/2009/9/main" objectType="Drop" dropStyle="combo" dx="16" fmlaLink="_Output!$D$154" fmlaRange="_Input!$C$39:$C$43" noThreeD="1" sel="0" val="0"/>
</file>

<file path=xl/ctrlProps/ctrlProp125.xml><?xml version="1.0" encoding="utf-8"?>
<formControlPr xmlns="http://schemas.microsoft.com/office/spreadsheetml/2009/9/main" objectType="Drop" dropStyle="combo" dx="16" fmlaLink="_Output!$D$156" fmlaRange="_Input!$C$39:$C$43" noThreeD="1" sel="0" val="0"/>
</file>

<file path=xl/ctrlProps/ctrlProp126.xml><?xml version="1.0" encoding="utf-8"?>
<formControlPr xmlns="http://schemas.microsoft.com/office/spreadsheetml/2009/9/main" objectType="Drop" dropStyle="combo" dx="16" fmlaLink="_Output!$D$155" fmlaRange="_Input!$C$39:$C$43" noThreeD="1" sel="0" val="0"/>
</file>

<file path=xl/ctrlProps/ctrlProp127.xml><?xml version="1.0" encoding="utf-8"?>
<formControlPr xmlns="http://schemas.microsoft.com/office/spreadsheetml/2009/9/main" objectType="Drop" dropStyle="combo" dx="16" fmlaLink="_Output!$D$153" fmlaRange="_Input!$C$13:$C$17" noThreeD="1" sel="0" val="0"/>
</file>

<file path=xl/ctrlProps/ctrlProp128.xml><?xml version="1.0" encoding="utf-8"?>
<formControlPr xmlns="http://schemas.microsoft.com/office/spreadsheetml/2009/9/main" objectType="Drop" dropStyle="combo" dx="16" fmlaLink="_Output!$D$149" fmlaRange="_Input!$C$13:$C$17" noThreeD="1" sel="0" val="0"/>
</file>

<file path=xl/ctrlProps/ctrlProp129.xml><?xml version="1.0" encoding="utf-8"?>
<formControlPr xmlns="http://schemas.microsoft.com/office/spreadsheetml/2009/9/main" objectType="Drop" dropStyle="combo" dx="16" fmlaLink="_Output!$D$995" fmlaRange="_Input!$C$13:$C$17" noThreeD="1" sel="0" val="0"/>
</file>

<file path=xl/ctrlProps/ctrlProp13.xml><?xml version="1.0" encoding="utf-8"?>
<formControlPr xmlns="http://schemas.microsoft.com/office/spreadsheetml/2009/9/main" objectType="Drop" dropStyle="combo" dx="16" fmlaLink="_Output!$D$5" fmlaRange="_Input!$C$13:$C$17" noThreeD="1" sel="0" val="0"/>
</file>

<file path=xl/ctrlProps/ctrlProp130.xml><?xml version="1.0" encoding="utf-8"?>
<formControlPr xmlns="http://schemas.microsoft.com/office/spreadsheetml/2009/9/main" objectType="Drop" dropStyle="combo" dx="16" fmlaLink="_Output!$D$996" fmlaRange="_Input!$C$13:$C$17" noThreeD="1" sel="0" val="0"/>
</file>

<file path=xl/ctrlProps/ctrlProp131.xml><?xml version="1.0" encoding="utf-8"?>
<formControlPr xmlns="http://schemas.microsoft.com/office/spreadsheetml/2009/9/main" objectType="Drop" dropStyle="combo" dx="16" fmlaLink="_Output!$D$997" fmlaRange="_Input!$C$13:$C$17" noThreeD="1" sel="0" val="0"/>
</file>

<file path=xl/ctrlProps/ctrlProp132.xml><?xml version="1.0" encoding="utf-8"?>
<formControlPr xmlns="http://schemas.microsoft.com/office/spreadsheetml/2009/9/main" objectType="Drop" dropStyle="combo" dx="16" fmlaLink="_Output!$D$998" fmlaRange="_Input!$C$13:$C$17" noThreeD="1" sel="0" val="0"/>
</file>

<file path=xl/ctrlProps/ctrlProp133.xml><?xml version="1.0" encoding="utf-8"?>
<formControlPr xmlns="http://schemas.microsoft.com/office/spreadsheetml/2009/9/main" objectType="Drop" dropStyle="combo" dx="16" fmlaLink="_Output!$D$166" fmlaRange="_Input!$C$39:$C$43" noThreeD="1" sel="0" val="0"/>
</file>

<file path=xl/ctrlProps/ctrlProp134.xml><?xml version="1.0" encoding="utf-8"?>
<formControlPr xmlns="http://schemas.microsoft.com/office/spreadsheetml/2009/9/main" objectType="Drop" dropStyle="combo" dx="16" fmlaLink="_Output!$D$167" fmlaRange="_Input!$C$39:$C$43" noThreeD="1" sel="0" val="0"/>
</file>

<file path=xl/ctrlProps/ctrlProp135.xml><?xml version="1.0" encoding="utf-8"?>
<formControlPr xmlns="http://schemas.microsoft.com/office/spreadsheetml/2009/9/main" objectType="Drop" dropStyle="combo" dx="16" fmlaLink="_Output!$D$173" fmlaRange="_Input!$C$39:$C$43" noThreeD="1" sel="0" val="0"/>
</file>

<file path=xl/ctrlProps/ctrlProp136.xml><?xml version="1.0" encoding="utf-8"?>
<formControlPr xmlns="http://schemas.microsoft.com/office/spreadsheetml/2009/9/main" objectType="Drop" dropStyle="combo" dx="16" fmlaLink="_Output!$D$162" fmlaRange="_Input!$C$13:$C$17" noThreeD="1" sel="0" val="0"/>
</file>

<file path=xl/ctrlProps/ctrlProp137.xml><?xml version="1.0" encoding="utf-8"?>
<formControlPr xmlns="http://schemas.microsoft.com/office/spreadsheetml/2009/9/main" objectType="Drop" dropStyle="combo" dx="16" fmlaLink="_Output!$D$163" fmlaRange="_Input!$C$13:$C$17" noThreeD="1" sel="0" val="0"/>
</file>

<file path=xl/ctrlProps/ctrlProp138.xml><?xml version="1.0" encoding="utf-8"?>
<formControlPr xmlns="http://schemas.microsoft.com/office/spreadsheetml/2009/9/main" objectType="Drop" dropStyle="combo" dx="16" fmlaLink="_Output!$D$165" fmlaRange="_Input!$C$39:$C$43" noThreeD="1" sel="0" val="0"/>
</file>

<file path=xl/ctrlProps/ctrlProp139.xml><?xml version="1.0" encoding="utf-8"?>
<formControlPr xmlns="http://schemas.microsoft.com/office/spreadsheetml/2009/9/main" objectType="Drop" dropStyle="combo" dx="16" fmlaLink="_Output!$D$169" fmlaRange="_Input!$C$13:$C$17" noThreeD="1" sel="0" val="0"/>
</file>

<file path=xl/ctrlProps/ctrlProp14.xml><?xml version="1.0" encoding="utf-8"?>
<formControlPr xmlns="http://schemas.microsoft.com/office/spreadsheetml/2009/9/main" objectType="Drop" dropStyle="combo" dx="16" fmlaLink="_Output!$D$6" fmlaRange="_Input!$C$13:$C$17" noThreeD="1" sel="0" val="0"/>
</file>

<file path=xl/ctrlProps/ctrlProp140.xml><?xml version="1.0" encoding="utf-8"?>
<formControlPr xmlns="http://schemas.microsoft.com/office/spreadsheetml/2009/9/main" objectType="Drop" dropStyle="combo" dx="16" fmlaLink="_Output!$D$172" fmlaRange="_Input!$C$39:$C$43" noThreeD="1" sel="0" val="0"/>
</file>

<file path=xl/ctrlProps/ctrlProp141.xml><?xml version="1.0" encoding="utf-8"?>
<formControlPr xmlns="http://schemas.microsoft.com/office/spreadsheetml/2009/9/main" objectType="Drop" dropStyle="combo" dx="16" fmlaLink="_Output!$D$170" fmlaRange="_Input!$C$13:$C$17" noThreeD="1" sel="0" val="0"/>
</file>

<file path=xl/ctrlProps/ctrlProp142.xml><?xml version="1.0" encoding="utf-8"?>
<formControlPr xmlns="http://schemas.microsoft.com/office/spreadsheetml/2009/9/main" objectType="Drop" dropStyle="combo" dx="16" fmlaLink="_Output!$D$160" fmlaRange="_Input!$C$13:$C$17" noThreeD="1" sel="0" val="0"/>
</file>

<file path=xl/ctrlProps/ctrlProp143.xml><?xml version="1.0" encoding="utf-8"?>
<formControlPr xmlns="http://schemas.microsoft.com/office/spreadsheetml/2009/9/main" objectType="Drop" dropStyle="combo" dx="16" fmlaLink="_Output!$D$174" fmlaRange="_Input!$C$39:$C$43" noThreeD="1" sel="0" val="0"/>
</file>

<file path=xl/ctrlProps/ctrlProp144.xml><?xml version="1.0" encoding="utf-8"?>
<formControlPr xmlns="http://schemas.microsoft.com/office/spreadsheetml/2009/9/main" objectType="Drop" dropStyle="combo" dx="16" fmlaLink="_Output!$D$175" fmlaRange="_Input!$C$39:$C$43" noThreeD="1" sel="0" val="0"/>
</file>

<file path=xl/ctrlProps/ctrlProp145.xml><?xml version="1.0" encoding="utf-8"?>
<formControlPr xmlns="http://schemas.microsoft.com/office/spreadsheetml/2009/9/main" objectType="Drop" dropStyle="combo" dx="16" fmlaLink="_Output!$D$164" fmlaRange="_Input!$C$13:$C$17" noThreeD="1" sel="0" val="0"/>
</file>

<file path=xl/ctrlProps/ctrlProp146.xml><?xml version="1.0" encoding="utf-8"?>
<formControlPr xmlns="http://schemas.microsoft.com/office/spreadsheetml/2009/9/main" objectType="Drop" dropStyle="combo" dx="16" fmlaLink="_Output!$D$171" fmlaRange="_Input!$C$13:$C$17" noThreeD="1" sel="0" val="0"/>
</file>

<file path=xl/ctrlProps/ctrlProp147.xml><?xml version="1.0" encoding="utf-8"?>
<formControlPr xmlns="http://schemas.microsoft.com/office/spreadsheetml/2009/9/main" objectType="Drop" dropStyle="combo" dx="16" fmlaLink="_Output!$D$999" fmlaRange="_Input!$C$13:$C$17" noThreeD="1" sel="0" val="0"/>
</file>

<file path=xl/ctrlProps/ctrlProp148.xml><?xml version="1.0" encoding="utf-8"?>
<formControlPr xmlns="http://schemas.microsoft.com/office/spreadsheetml/2009/9/main" objectType="Drop" dropStyle="combo" dx="16" fmlaLink="_Output!$D$179" fmlaRange="_Input!$C$13:$C$17" noThreeD="1" sel="0" val="0"/>
</file>

<file path=xl/ctrlProps/ctrlProp149.xml><?xml version="1.0" encoding="utf-8"?>
<formControlPr xmlns="http://schemas.microsoft.com/office/spreadsheetml/2009/9/main" objectType="Drop" dropStyle="combo" dx="16" fmlaLink="_Output!$D$181" fmlaRange="_Input!$C$3:$C$4" noThreeD="1" sel="1" val="0"/>
</file>

<file path=xl/ctrlProps/ctrlProp15.xml><?xml version="1.0" encoding="utf-8"?>
<formControlPr xmlns="http://schemas.microsoft.com/office/spreadsheetml/2009/9/main" objectType="Drop" dropStyle="combo" dx="16" fmlaLink="_Output!$D$7" fmlaRange="_Input!$C$13:$C$17" noThreeD="1" sel="0" val="0"/>
</file>

<file path=xl/ctrlProps/ctrlProp150.xml><?xml version="1.0" encoding="utf-8"?>
<formControlPr xmlns="http://schemas.microsoft.com/office/spreadsheetml/2009/9/main" objectType="Drop" dropStyle="combo" dx="16" fmlaLink="_Output!$D$182" fmlaRange="_Input!$C$3:$C$4" noThreeD="1" sel="1" val="0"/>
</file>

<file path=xl/ctrlProps/ctrlProp151.xml><?xml version="1.0" encoding="utf-8"?>
<formControlPr xmlns="http://schemas.microsoft.com/office/spreadsheetml/2009/9/main" objectType="Drop" dropStyle="combo" dx="16" fmlaLink="_Output!$D$183" fmlaRange="_Input!$C$3:$C$4" noThreeD="1" sel="1" val="0"/>
</file>

<file path=xl/ctrlProps/ctrlProp152.xml><?xml version="1.0" encoding="utf-8"?>
<formControlPr xmlns="http://schemas.microsoft.com/office/spreadsheetml/2009/9/main" objectType="Drop" dropStyle="combo" dx="16" fmlaLink="_Output!$D$184" fmlaRange="_Input!$C$3:$C$4" noThreeD="1" sel="1" val="0"/>
</file>

<file path=xl/ctrlProps/ctrlProp153.xml><?xml version="1.0" encoding="utf-8"?>
<formControlPr xmlns="http://schemas.microsoft.com/office/spreadsheetml/2009/9/main" objectType="Drop" dropStyle="combo" dx="16" fmlaLink="_Output!$D$187" fmlaRange="_Input!$C$13:$C$17" noThreeD="1" sel="0" val="0"/>
</file>

<file path=xl/ctrlProps/ctrlProp154.xml><?xml version="1.0" encoding="utf-8"?>
<formControlPr xmlns="http://schemas.microsoft.com/office/spreadsheetml/2009/9/main" objectType="Drop" dropStyle="combo" dx="16" fmlaLink="_Output!$D$189" fmlaRange="_Input!$C$3:$C$4" noThreeD="1" sel="1" val="0"/>
</file>

<file path=xl/ctrlProps/ctrlProp155.xml><?xml version="1.0" encoding="utf-8"?>
<formControlPr xmlns="http://schemas.microsoft.com/office/spreadsheetml/2009/9/main" objectType="Drop" dropStyle="combo" dx="16" fmlaLink="_Output!$D$190" fmlaRange="_Input!$C$3:$C$4" noThreeD="1" sel="1" val="0"/>
</file>

<file path=xl/ctrlProps/ctrlProp156.xml><?xml version="1.0" encoding="utf-8"?>
<formControlPr xmlns="http://schemas.microsoft.com/office/spreadsheetml/2009/9/main" objectType="Drop" dropStyle="combo" dx="16" fmlaLink="_Output!$D$191" fmlaRange="_Input!$C$3:$C$4" noThreeD="1" sel="1" val="0"/>
</file>

<file path=xl/ctrlProps/ctrlProp157.xml><?xml version="1.0" encoding="utf-8"?>
<formControlPr xmlns="http://schemas.microsoft.com/office/spreadsheetml/2009/9/main" objectType="Drop" dropStyle="combo" dx="16" fmlaLink="_Output!$D$193" fmlaRange="_Input!$C$13:$C$17" noThreeD="1" sel="0" val="0"/>
</file>

<file path=xl/ctrlProps/ctrlProp158.xml><?xml version="1.0" encoding="utf-8"?>
<formControlPr xmlns="http://schemas.microsoft.com/office/spreadsheetml/2009/9/main" objectType="Drop" dropStyle="combo" dx="16" fmlaLink="_Output!$D$185" fmlaRange="_Input!$C$3:$C$4" noThreeD="1" sel="1" val="0"/>
</file>

<file path=xl/ctrlProps/ctrlProp159.xml><?xml version="1.0" encoding="utf-8"?>
<formControlPr xmlns="http://schemas.microsoft.com/office/spreadsheetml/2009/9/main" objectType="Drop" dropStyle="combo" dx="16" fmlaLink="_Output!$D$194" fmlaRange="_Input!$C$13:$C$17" noThreeD="1" sel="0" val="0"/>
</file>

<file path=xl/ctrlProps/ctrlProp16.xml><?xml version="1.0" encoding="utf-8"?>
<formControlPr xmlns="http://schemas.microsoft.com/office/spreadsheetml/2009/9/main" objectType="Drop" dropStyle="combo" dx="16" fmlaLink="_Output!$D$8" fmlaRange="_Input!$C$13:$C$17" noThreeD="1" sel="0" val="0"/>
</file>

<file path=xl/ctrlProps/ctrlProp160.xml><?xml version="1.0" encoding="utf-8"?>
<formControlPr xmlns="http://schemas.microsoft.com/office/spreadsheetml/2009/9/main" objectType="Drop" dropStyle="combo" dx="16" fmlaLink="_Output!$D$195" fmlaRange="_Input!$C$13:$C$17" noThreeD="1" sel="0" val="0"/>
</file>

<file path=xl/ctrlProps/ctrlProp161.xml><?xml version="1.0" encoding="utf-8"?>
<formControlPr xmlns="http://schemas.microsoft.com/office/spreadsheetml/2009/9/main" objectType="Drop" dropStyle="combo" dx="16" fmlaLink="_Output!$D$186" fmlaRange="_Input!$C$3:$C$4" noThreeD="1" sel="1" val="0"/>
</file>

<file path=xl/ctrlProps/ctrlProp162.xml><?xml version="1.0" encoding="utf-8"?>
<formControlPr xmlns="http://schemas.microsoft.com/office/spreadsheetml/2009/9/main" objectType="Drop" dropStyle="combo" dx="16" fmlaLink="_Output!$D$196" fmlaRange="_Input!$C$39:$C$43" noThreeD="1" sel="0" val="0"/>
</file>

<file path=xl/ctrlProps/ctrlProp163.xml><?xml version="1.0" encoding="utf-8"?>
<formControlPr xmlns="http://schemas.microsoft.com/office/spreadsheetml/2009/9/main" objectType="Drop" dropStyle="combo" dx="16" fmlaLink="_Output!$D$192" fmlaRange="_Input!$C$13:$C$17" noThreeD="1" sel="0" val="0"/>
</file>

<file path=xl/ctrlProps/ctrlProp164.xml><?xml version="1.0" encoding="utf-8"?>
<formControlPr xmlns="http://schemas.microsoft.com/office/spreadsheetml/2009/9/main" objectType="Drop" dropStyle="combo" dx="16" fmlaLink="_Output!$D$201" fmlaRange="_Input!$C$13:$C$17" noThreeD="1" sel="0" val="0"/>
</file>

<file path=xl/ctrlProps/ctrlProp165.xml><?xml version="1.0" encoding="utf-8"?>
<formControlPr xmlns="http://schemas.microsoft.com/office/spreadsheetml/2009/9/main" objectType="Drop" dropStyle="combo" dx="16" fmlaLink="_Output!$D$202" fmlaRange="_Input!$C$13:$C$17" noThreeD="1" sel="0" val="0"/>
</file>

<file path=xl/ctrlProps/ctrlProp166.xml><?xml version="1.0" encoding="utf-8"?>
<formControlPr xmlns="http://schemas.microsoft.com/office/spreadsheetml/2009/9/main" objectType="Drop" dropStyle="combo" dx="16" fmlaLink="_Output!$D$204" fmlaRange="_Input!$C$3:$C$4" noThreeD="1" sel="1" val="0"/>
</file>

<file path=xl/ctrlProps/ctrlProp167.xml><?xml version="1.0" encoding="utf-8"?>
<formControlPr xmlns="http://schemas.microsoft.com/office/spreadsheetml/2009/9/main" objectType="Drop" dropStyle="combo" dx="16" fmlaLink="_Output!$D$205" fmlaRange="_Input!$C$3:$C$4" noThreeD="1" sel="1" val="0"/>
</file>

<file path=xl/ctrlProps/ctrlProp168.xml><?xml version="1.0" encoding="utf-8"?>
<formControlPr xmlns="http://schemas.microsoft.com/office/spreadsheetml/2009/9/main" objectType="Drop" dropStyle="combo" dx="16" fmlaLink="_Output!$D$207" fmlaRange="_Input!$C$3:$C$4" noThreeD="1" sel="1" val="0"/>
</file>

<file path=xl/ctrlProps/ctrlProp169.xml><?xml version="1.0" encoding="utf-8"?>
<formControlPr xmlns="http://schemas.microsoft.com/office/spreadsheetml/2009/9/main" objectType="Drop" dropStyle="combo" dx="16" fmlaLink="_Output!$D$208" fmlaRange="_Input!$C$3:$C$4" noThreeD="1" sel="1" val="0"/>
</file>

<file path=xl/ctrlProps/ctrlProp17.xml><?xml version="1.0" encoding="utf-8"?>
<formControlPr xmlns="http://schemas.microsoft.com/office/spreadsheetml/2009/9/main" objectType="Drop" dropStyle="combo" dx="16" fmlaLink="_Output!$D$12" fmlaRange="_Input!$C$13:$C$17" noThreeD="1" sel="0" val="0"/>
</file>

<file path=xl/ctrlProps/ctrlProp170.xml><?xml version="1.0" encoding="utf-8"?>
<formControlPr xmlns="http://schemas.microsoft.com/office/spreadsheetml/2009/9/main" objectType="Drop" dropStyle="combo" dx="16" fmlaLink="_Output!$D$209" fmlaRange="_Input!$C$3:$C$4" noThreeD="1" sel="1" val="0"/>
</file>

<file path=xl/ctrlProps/ctrlProp171.xml><?xml version="1.0" encoding="utf-8"?>
<formControlPr xmlns="http://schemas.microsoft.com/office/spreadsheetml/2009/9/main" objectType="Drop" dropStyle="combo" dx="16" fmlaLink="_Output!$D$210" fmlaRange="_Input!$C$3:$C$4" noThreeD="1" sel="1" val="0"/>
</file>

<file path=xl/ctrlProps/ctrlProp172.xml><?xml version="1.0" encoding="utf-8"?>
<formControlPr xmlns="http://schemas.microsoft.com/office/spreadsheetml/2009/9/main" objectType="Drop" dropStyle="combo" dx="16" fmlaLink="_Output!$D$211" fmlaRange="_Input!$C$3:$C$4" noThreeD="1" sel="1" val="0"/>
</file>

<file path=xl/ctrlProps/ctrlProp173.xml><?xml version="1.0" encoding="utf-8"?>
<formControlPr xmlns="http://schemas.microsoft.com/office/spreadsheetml/2009/9/main" objectType="Drop" dropStyle="combo" dx="16" fmlaLink="_Output!$D$212" fmlaRange="_Input!$C$3:$C$4" noThreeD="1" sel="1" val="0"/>
</file>

<file path=xl/ctrlProps/ctrlProp174.xml><?xml version="1.0" encoding="utf-8"?>
<formControlPr xmlns="http://schemas.microsoft.com/office/spreadsheetml/2009/9/main" objectType="Drop" dropStyle="combo" dx="16" fmlaLink="_Output!$D$213" fmlaRange="_Input!$C$3:$C$4" noThreeD="1" sel="1" val="0"/>
</file>

<file path=xl/ctrlProps/ctrlProp175.xml><?xml version="1.0" encoding="utf-8"?>
<formControlPr xmlns="http://schemas.microsoft.com/office/spreadsheetml/2009/9/main" objectType="Drop" dropStyle="combo" dx="16" fmlaLink="_Output!$D$214" fmlaRange="_Input!$C$39:$C$43" noThreeD="1" sel="0" val="0"/>
</file>

<file path=xl/ctrlProps/ctrlProp176.xml><?xml version="1.0" encoding="utf-8"?>
<formControlPr xmlns="http://schemas.microsoft.com/office/spreadsheetml/2009/9/main" objectType="Drop" dropStyle="combo" dx="16" fmlaLink="_Output!$D$215" fmlaRange="_Input!$C$13:$C$17" noThreeD="1" sel="0" val="0"/>
</file>

<file path=xl/ctrlProps/ctrlProp177.xml><?xml version="1.0" encoding="utf-8"?>
<formControlPr xmlns="http://schemas.microsoft.com/office/spreadsheetml/2009/9/main" objectType="Drop" dropStyle="combo" dx="16" fmlaLink="_Output!$D$206" fmlaRange="_Input!$C$3:$C$4" noThreeD="1" sel="1" val="0"/>
</file>

<file path=xl/ctrlProps/ctrlProp178.xml><?xml version="1.0" encoding="utf-8"?>
<formControlPr xmlns="http://schemas.microsoft.com/office/spreadsheetml/2009/9/main" objectType="Drop" dropStyle="combo" dx="16" fmlaLink="_Output!$D$220" fmlaRange="_Input!$C$39:$C$43" noThreeD="1" sel="0" val="0"/>
</file>

<file path=xl/ctrlProps/ctrlProp179.xml><?xml version="1.0" encoding="utf-8"?>
<formControlPr xmlns="http://schemas.microsoft.com/office/spreadsheetml/2009/9/main" objectType="Drop" dropStyle="combo" dx="16" fmlaLink="_Output!$D$221" fmlaRange="_Input!$C$13:$C$17" noThreeD="1" sel="0" val="0"/>
</file>

<file path=xl/ctrlProps/ctrlProp18.xml><?xml version="1.0" encoding="utf-8"?>
<formControlPr xmlns="http://schemas.microsoft.com/office/spreadsheetml/2009/9/main" objectType="Drop" dropStyle="combo" dx="16" fmlaLink="_Output!$D$22" fmlaRange="_Input!$C$13:$C$17" noThreeD="1" sel="0" val="0"/>
</file>

<file path=xl/ctrlProps/ctrlProp180.xml><?xml version="1.0" encoding="utf-8"?>
<formControlPr xmlns="http://schemas.microsoft.com/office/spreadsheetml/2009/9/main" objectType="Drop" dropStyle="combo" dx="16" fmlaLink="_Output!$D$222" fmlaRange="_Input!$C$39:$C$43" noThreeD="1" sel="0" val="0"/>
</file>

<file path=xl/ctrlProps/ctrlProp181.xml><?xml version="1.0" encoding="utf-8"?>
<formControlPr xmlns="http://schemas.microsoft.com/office/spreadsheetml/2009/9/main" objectType="Drop" dropStyle="combo" dx="16" fmlaLink="_Output!$D$223" fmlaRange="_Input!$C$39:$C$43" noThreeD="1" sel="0" val="0"/>
</file>

<file path=xl/ctrlProps/ctrlProp182.xml><?xml version="1.0" encoding="utf-8"?>
<formControlPr xmlns="http://schemas.microsoft.com/office/spreadsheetml/2009/9/main" objectType="Drop" dropStyle="combo" dx="16" fmlaLink="_Output!$D$224" fmlaRange="_Input!$C$13:$C$17" noThreeD="1" sel="0" val="0"/>
</file>

<file path=xl/ctrlProps/ctrlProp183.xml><?xml version="1.0" encoding="utf-8"?>
<formControlPr xmlns="http://schemas.microsoft.com/office/spreadsheetml/2009/9/main" objectType="Drop" dropStyle="combo" dx="16" fmlaLink="_Output!$D$226" fmlaRange="_Input!$C$13:$C$17" noThreeD="1" sel="0" val="0"/>
</file>

<file path=xl/ctrlProps/ctrlProp184.xml><?xml version="1.0" encoding="utf-8"?>
<formControlPr xmlns="http://schemas.microsoft.com/office/spreadsheetml/2009/9/main" objectType="Drop" dropStyle="combo" dx="16" fmlaLink="_Output!$D$227" fmlaRange="_Input!$C$13:$C$17" noThreeD="1" sel="0" val="0"/>
</file>

<file path=xl/ctrlProps/ctrlProp185.xml><?xml version="1.0" encoding="utf-8"?>
<formControlPr xmlns="http://schemas.microsoft.com/office/spreadsheetml/2009/9/main" objectType="Drop" dropStyle="combo" dx="16" fmlaLink="_Output!$D$228" fmlaRange="_Input!$C$13:$C$17" noThreeD="1" sel="0" val="0"/>
</file>

<file path=xl/ctrlProps/ctrlProp186.xml><?xml version="1.0" encoding="utf-8"?>
<formControlPr xmlns="http://schemas.microsoft.com/office/spreadsheetml/2009/9/main" objectType="Drop" dropStyle="combo" dx="16" fmlaLink="_Output!$D$229" fmlaRange="_Input!$C$13:$C$17" noThreeD="1" sel="0" val="0"/>
</file>

<file path=xl/ctrlProps/ctrlProp187.xml><?xml version="1.0" encoding="utf-8"?>
<formControlPr xmlns="http://schemas.microsoft.com/office/spreadsheetml/2009/9/main" objectType="Drop" dropStyle="combo" dx="16" fmlaLink="_Output!$D$230" fmlaRange="_Input!$C$13:$C$17" noThreeD="1" sel="0" val="0"/>
</file>

<file path=xl/ctrlProps/ctrlProp188.xml><?xml version="1.0" encoding="utf-8"?>
<formControlPr xmlns="http://schemas.microsoft.com/office/spreadsheetml/2009/9/main" objectType="Drop" dropStyle="combo" dx="16" fmlaLink="_Output!$D$232" fmlaRange="_Input!$C$13:$C$17" noThreeD="1" sel="0" val="0"/>
</file>

<file path=xl/ctrlProps/ctrlProp189.xml><?xml version="1.0" encoding="utf-8"?>
<formControlPr xmlns="http://schemas.microsoft.com/office/spreadsheetml/2009/9/main" objectType="Drop" dropStyle="combo" dx="16" fmlaLink="_Output!$D$234" fmlaRange="_Input!$C$13:$C$17" noThreeD="1" sel="0" val="0"/>
</file>

<file path=xl/ctrlProps/ctrlProp19.xml><?xml version="1.0" encoding="utf-8"?>
<formControlPr xmlns="http://schemas.microsoft.com/office/spreadsheetml/2009/9/main" objectType="Drop" dropStyle="combo" dx="16" fmlaLink="_Output!$D$23" fmlaRange="_Input!$C$13:$C$17" noThreeD="1" sel="0" val="0"/>
</file>

<file path=xl/ctrlProps/ctrlProp190.xml><?xml version="1.0" encoding="utf-8"?>
<formControlPr xmlns="http://schemas.microsoft.com/office/spreadsheetml/2009/9/main" objectType="Drop" dropStyle="combo" dx="16" fmlaLink="_Output!$D$235" fmlaRange="_Input!$C$13:$C$17" noThreeD="1" sel="0" val="0"/>
</file>

<file path=xl/ctrlProps/ctrlProp191.xml><?xml version="1.0" encoding="utf-8"?>
<formControlPr xmlns="http://schemas.microsoft.com/office/spreadsheetml/2009/9/main" objectType="Drop" dropStyle="combo" dx="16" fmlaLink="_Output!$D$236" fmlaRange="_Input!$C$13:$C$17" noThreeD="1" sel="0" val="0"/>
</file>

<file path=xl/ctrlProps/ctrlProp192.xml><?xml version="1.0" encoding="utf-8"?>
<formControlPr xmlns="http://schemas.microsoft.com/office/spreadsheetml/2009/9/main" objectType="Drop" dropStyle="combo" dx="16" fmlaLink="_Output!$D$240" fmlaRange="_Input!$C$13:$C$17" noThreeD="1" sel="0" val="0"/>
</file>

<file path=xl/ctrlProps/ctrlProp193.xml><?xml version="1.0" encoding="utf-8"?>
<formControlPr xmlns="http://schemas.microsoft.com/office/spreadsheetml/2009/9/main" objectType="Drop" dropStyle="combo" dx="16" fmlaLink="_Output!$D$241" fmlaRange="_Input!$C$13:$C$17" noThreeD="1" sel="0" val="0"/>
</file>

<file path=xl/ctrlProps/ctrlProp194.xml><?xml version="1.0" encoding="utf-8"?>
<formControlPr xmlns="http://schemas.microsoft.com/office/spreadsheetml/2009/9/main" objectType="Drop" dropStyle="combo" dx="16" fmlaLink="_Output!$D$245" fmlaRange="_Input!$C$13:$C$17" noThreeD="1" sel="0" val="0"/>
</file>

<file path=xl/ctrlProps/ctrlProp195.xml><?xml version="1.0" encoding="utf-8"?>
<formControlPr xmlns="http://schemas.microsoft.com/office/spreadsheetml/2009/9/main" objectType="Drop" dropStyle="combo" dx="16" fmlaLink="_Output!$D$246" fmlaRange="_Input!$C$13:$C$17" noThreeD="1" sel="0" val="0"/>
</file>

<file path=xl/ctrlProps/ctrlProp196.xml><?xml version="1.0" encoding="utf-8"?>
<formControlPr xmlns="http://schemas.microsoft.com/office/spreadsheetml/2009/9/main" objectType="Drop" dropStyle="combo" dx="16" fmlaLink="_Output!$D$239" fmlaRange="_Input!$C$39:$C$43" noThreeD="1" sel="0" val="0"/>
</file>

<file path=xl/ctrlProps/ctrlProp197.xml><?xml version="1.0" encoding="utf-8"?>
<formControlPr xmlns="http://schemas.microsoft.com/office/spreadsheetml/2009/9/main" objectType="Drop" dropStyle="combo" dx="16" fmlaLink="_Output!$D$242" fmlaRange="_Input!$C$39:$C$43" noThreeD="1" sel="0" val="0"/>
</file>

<file path=xl/ctrlProps/ctrlProp198.xml><?xml version="1.0" encoding="utf-8"?>
<formControlPr xmlns="http://schemas.microsoft.com/office/spreadsheetml/2009/9/main" objectType="Drop" dropStyle="combo" dx="16" fmlaLink="_Output!$D$237" fmlaRange="_Input!$C$13:$C$17" noThreeD="1" sel="0" val="0"/>
</file>

<file path=xl/ctrlProps/ctrlProp199.xml><?xml version="1.0" encoding="utf-8"?>
<formControlPr xmlns="http://schemas.microsoft.com/office/spreadsheetml/2009/9/main" objectType="Drop" dropStyle="combo" dx="16" fmlaLink="_Output!$D$243" fmlaRange="_Input!$C$13:$C$17" noThreeD="1" sel="0" val="0"/>
</file>

<file path=xl/ctrlProps/ctrlProp2.xml><?xml version="1.0" encoding="utf-8"?>
<formControlPr xmlns="http://schemas.microsoft.com/office/spreadsheetml/2009/9/main" objectType="Drop" dropStyle="combo" dx="16" fmlaLink="_Output!$D$422" fmlaRange="_Input!$C$3:$C$4" noThreeD="1" sel="2" val="0"/>
</file>

<file path=xl/ctrlProps/ctrlProp20.xml><?xml version="1.0" encoding="utf-8"?>
<formControlPr xmlns="http://schemas.microsoft.com/office/spreadsheetml/2009/9/main" objectType="Drop" dropStyle="combo" dx="16" fmlaLink="_Output!$D$24" fmlaRange="_Input!$C$13:$C$17" noThreeD="1" sel="0" val="0"/>
</file>

<file path=xl/ctrlProps/ctrlProp200.xml><?xml version="1.0" encoding="utf-8"?>
<formControlPr xmlns="http://schemas.microsoft.com/office/spreadsheetml/2009/9/main" objectType="Drop" dropStyle="combo" dx="16" fmlaLink="_Output!$D$233" fmlaRange="_Input!$C$13:$C$17" noThreeD="1" sel="0" val="0"/>
</file>

<file path=xl/ctrlProps/ctrlProp201.xml><?xml version="1.0" encoding="utf-8"?>
<formControlPr xmlns="http://schemas.microsoft.com/office/spreadsheetml/2009/9/main" objectType="Drop" dropStyle="combo" dx="16" fmlaLink="_Output!$D$1002" fmlaRange="_Input!$C$13:$C$17" noThreeD="1" sel="0" val="0"/>
</file>

<file path=xl/ctrlProps/ctrlProp202.xml><?xml version="1.0" encoding="utf-8"?>
<formControlPr xmlns="http://schemas.microsoft.com/office/spreadsheetml/2009/9/main" objectType="Drop" dropStyle="combo" dx="16" fmlaLink="_Output!$D$1001" fmlaRange="_Input!$C$13:$C$17" noThreeD="1" sel="0" val="0"/>
</file>

<file path=xl/ctrlProps/ctrlProp203.xml><?xml version="1.0" encoding="utf-8"?>
<formControlPr xmlns="http://schemas.microsoft.com/office/spreadsheetml/2009/9/main" objectType="Drop" dropStyle="combo" dx="16" fmlaLink="_Output!$D$1003" fmlaRange="_Input!$C$13:$C$17" noThreeD="1" sel="0" val="0"/>
</file>

<file path=xl/ctrlProps/ctrlProp204.xml><?xml version="1.0" encoding="utf-8"?>
<formControlPr xmlns="http://schemas.microsoft.com/office/spreadsheetml/2009/9/main" objectType="Drop" dropStyle="combo" dx="16" fmlaLink="_Output!$D$1004" fmlaRange="_Input!$C$13:$C$17" noThreeD="1" sel="0" val="0"/>
</file>

<file path=xl/ctrlProps/ctrlProp205.xml><?xml version="1.0" encoding="utf-8"?>
<formControlPr xmlns="http://schemas.microsoft.com/office/spreadsheetml/2009/9/main" objectType="Drop" dropStyle="combo" dx="16" fmlaLink="_Output!$D$1005" fmlaRange="_Input!$C$13:$C$17" noThreeD="1" sel="0" val="0"/>
</file>

<file path=xl/ctrlProps/ctrlProp206.xml><?xml version="1.0" encoding="utf-8"?>
<formControlPr xmlns="http://schemas.microsoft.com/office/spreadsheetml/2009/9/main" objectType="Drop" dropStyle="combo" dx="16" fmlaLink="_Output!$D$250" fmlaRange="_Input!$C$39:$C$43" noThreeD="1" sel="0" val="0"/>
</file>

<file path=xl/ctrlProps/ctrlProp207.xml><?xml version="1.0" encoding="utf-8"?>
<formControlPr xmlns="http://schemas.microsoft.com/office/spreadsheetml/2009/9/main" objectType="Drop" dropStyle="combo" dx="16" fmlaLink="_Output!$D$251" fmlaRange="_Input!$C$13:$C$17" noThreeD="1" sel="0" val="0"/>
</file>

<file path=xl/ctrlProps/ctrlProp208.xml><?xml version="1.0" encoding="utf-8"?>
<formControlPr xmlns="http://schemas.microsoft.com/office/spreadsheetml/2009/9/main" objectType="Drop" dropStyle="combo" dx="16" fmlaLink="_Output!$D$252" fmlaRange="_Input!$C$13:$C$17" noThreeD="1" sel="0" val="0"/>
</file>

<file path=xl/ctrlProps/ctrlProp209.xml><?xml version="1.0" encoding="utf-8"?>
<formControlPr xmlns="http://schemas.microsoft.com/office/spreadsheetml/2009/9/main" objectType="Drop" dropStyle="combo" dx="16" fmlaLink="_Output!$D$253" fmlaRange="_Input!$C$13:$C$17" noThreeD="1" sel="0" val="0"/>
</file>

<file path=xl/ctrlProps/ctrlProp21.xml><?xml version="1.0" encoding="utf-8"?>
<formControlPr xmlns="http://schemas.microsoft.com/office/spreadsheetml/2009/9/main" objectType="Drop" dropStyle="combo" dx="16" fmlaLink="_Output!$D$25" fmlaRange="_Input!$C$39:$C$43" noThreeD="1" sel="0" val="0"/>
</file>

<file path=xl/ctrlProps/ctrlProp210.xml><?xml version="1.0" encoding="utf-8"?>
<formControlPr xmlns="http://schemas.microsoft.com/office/spreadsheetml/2009/9/main" objectType="Drop" dropStyle="combo" dx="16" fmlaLink="_Output!$D$254" fmlaRange="_Input!$C$39:$C$43" noThreeD="1" sel="0" val="0"/>
</file>

<file path=xl/ctrlProps/ctrlProp211.xml><?xml version="1.0" encoding="utf-8"?>
<formControlPr xmlns="http://schemas.microsoft.com/office/spreadsheetml/2009/9/main" objectType="Drop" dropStyle="combo" dx="16" fmlaLink="_Output!$D$257" fmlaRange="_Input!$C$39:$C$43" noThreeD="1" sel="0" val="0"/>
</file>

<file path=xl/ctrlProps/ctrlProp212.xml><?xml version="1.0" encoding="utf-8"?>
<formControlPr xmlns="http://schemas.microsoft.com/office/spreadsheetml/2009/9/main" objectType="Drop" dropStyle="combo" dx="16" fmlaLink="_Output!$D$258" fmlaRange="_Input!$C$39:$C$43" noThreeD="1" sel="0" val="0"/>
</file>

<file path=xl/ctrlProps/ctrlProp213.xml><?xml version="1.0" encoding="utf-8"?>
<formControlPr xmlns="http://schemas.microsoft.com/office/spreadsheetml/2009/9/main" objectType="Drop" dropStyle="combo" dx="16" fmlaLink="_Output!$D$259" fmlaRange="_Input!$C$39:$C$43" noThreeD="1" sel="0" val="0"/>
</file>

<file path=xl/ctrlProps/ctrlProp214.xml><?xml version="1.0" encoding="utf-8"?>
<formControlPr xmlns="http://schemas.microsoft.com/office/spreadsheetml/2009/9/main" objectType="Drop" dropStyle="combo" dx="16" fmlaLink="_Output!$D$260" fmlaRange="_Input!$C$39:$C$43" noThreeD="1" sel="0" val="0"/>
</file>

<file path=xl/ctrlProps/ctrlProp215.xml><?xml version="1.0" encoding="utf-8"?>
<formControlPr xmlns="http://schemas.microsoft.com/office/spreadsheetml/2009/9/main" objectType="Drop" dropStyle="combo" dx="16" fmlaLink="_Output!$D$261" fmlaRange="_Input!$C$39:$C$43" noThreeD="1" sel="0" val="0"/>
</file>

<file path=xl/ctrlProps/ctrlProp216.xml><?xml version="1.0" encoding="utf-8"?>
<formControlPr xmlns="http://schemas.microsoft.com/office/spreadsheetml/2009/9/main" objectType="Drop" dropStyle="combo" dx="16" fmlaLink="_Output!$D$262" fmlaRange="_Input!$C$39:$C$43" noThreeD="1" sel="0" val="0"/>
</file>

<file path=xl/ctrlProps/ctrlProp217.xml><?xml version="1.0" encoding="utf-8"?>
<formControlPr xmlns="http://schemas.microsoft.com/office/spreadsheetml/2009/9/main" objectType="Drop" dropStyle="combo" dx="16" fmlaLink="_Output!$D$263" fmlaRange="_Input!$C$39:$C$43" noThreeD="1" sel="0" val="0"/>
</file>

<file path=xl/ctrlProps/ctrlProp218.xml><?xml version="1.0" encoding="utf-8"?>
<formControlPr xmlns="http://schemas.microsoft.com/office/spreadsheetml/2009/9/main" objectType="Drop" dropStyle="combo" dx="16" fmlaLink="_Output!$D$266" fmlaRange="_Input!$C$13:$C$17" noThreeD="1" sel="0" val="0"/>
</file>

<file path=xl/ctrlProps/ctrlProp219.xml><?xml version="1.0" encoding="utf-8"?>
<formControlPr xmlns="http://schemas.microsoft.com/office/spreadsheetml/2009/9/main" objectType="Drop" dropStyle="combo" dx="16" fmlaLink="_Output!$D$267" fmlaRange="_Input!$C$13:$C$17" noThreeD="1" sel="0" val="0"/>
</file>

<file path=xl/ctrlProps/ctrlProp22.xml><?xml version="1.0" encoding="utf-8"?>
<formControlPr xmlns="http://schemas.microsoft.com/office/spreadsheetml/2009/9/main" objectType="Drop" dropStyle="combo" dx="16" fmlaLink="_Output!$D$26" fmlaRange="_Input!$C$39:$C$43" noThreeD="1" sel="0" val="0"/>
</file>

<file path=xl/ctrlProps/ctrlProp220.xml><?xml version="1.0" encoding="utf-8"?>
<formControlPr xmlns="http://schemas.microsoft.com/office/spreadsheetml/2009/9/main" objectType="Drop" dropStyle="combo" dx="16" fmlaLink="_Output!$D$268" fmlaRange="_Input!$C$13:$C$17" noThreeD="1" sel="0" val="0"/>
</file>

<file path=xl/ctrlProps/ctrlProp221.xml><?xml version="1.0" encoding="utf-8"?>
<formControlPr xmlns="http://schemas.microsoft.com/office/spreadsheetml/2009/9/main" objectType="Drop" dropStyle="combo" dx="16" fmlaLink="_Output!$D$269" fmlaRange="_Input!$C$13:$C$17" noThreeD="1" sel="0" val="0"/>
</file>

<file path=xl/ctrlProps/ctrlProp222.xml><?xml version="1.0" encoding="utf-8"?>
<formControlPr xmlns="http://schemas.microsoft.com/office/spreadsheetml/2009/9/main" objectType="Drop" dropStyle="combo" dx="16" fmlaLink="_Output!$D$270" fmlaRange="_Input!$C$13:$C$17" noThreeD="1" sel="0" val="0"/>
</file>

<file path=xl/ctrlProps/ctrlProp223.xml><?xml version="1.0" encoding="utf-8"?>
<formControlPr xmlns="http://schemas.microsoft.com/office/spreadsheetml/2009/9/main" objectType="Drop" dropStyle="combo" dx="16" fmlaLink="_Output!$D$272" fmlaRange="_Input!$C$13:$C$17" noThreeD="1" sel="0" val="0"/>
</file>

<file path=xl/ctrlProps/ctrlProp224.xml><?xml version="1.0" encoding="utf-8"?>
<formControlPr xmlns="http://schemas.microsoft.com/office/spreadsheetml/2009/9/main" objectType="Drop" dropStyle="combo" dx="16" fmlaLink="_Output!$D$273" fmlaRange="_Input!$C$13:$C$17" noThreeD="1" sel="0" val="0"/>
</file>

<file path=xl/ctrlProps/ctrlProp225.xml><?xml version="1.0" encoding="utf-8"?>
<formControlPr xmlns="http://schemas.microsoft.com/office/spreadsheetml/2009/9/main" objectType="Drop" dropStyle="combo" dx="16" fmlaLink="_Output!$D$274" fmlaRange="_Input!$C$13:$C$17" noThreeD="1" sel="0" val="0"/>
</file>

<file path=xl/ctrlProps/ctrlProp226.xml><?xml version="1.0" encoding="utf-8"?>
<formControlPr xmlns="http://schemas.microsoft.com/office/spreadsheetml/2009/9/main" objectType="Drop" dropStyle="combo" dx="16" fmlaLink="_Output!$D$255" fmlaRange="_Input!$C$39:$C$43" noThreeD="1" sel="0" val="0"/>
</file>

<file path=xl/ctrlProps/ctrlProp227.xml><?xml version="1.0" encoding="utf-8"?>
<formControlPr xmlns="http://schemas.microsoft.com/office/spreadsheetml/2009/9/main" objectType="Drop" dropStyle="combo" dx="16" fmlaLink="_Output!$D$264" fmlaRange="_Input!$C$13:$C$17" noThreeD="1" sel="0" val="0"/>
</file>

<file path=xl/ctrlProps/ctrlProp228.xml><?xml version="1.0" encoding="utf-8"?>
<formControlPr xmlns="http://schemas.microsoft.com/office/spreadsheetml/2009/9/main" objectType="Drop" dropStyle="combo" dx="16" fmlaLink="_Output!$D$1006" fmlaRange="_Input!$C$13:$C$17" noThreeD="1" sel="0" val="0"/>
</file>

<file path=xl/ctrlProps/ctrlProp229.xml><?xml version="1.0" encoding="utf-8"?>
<formControlPr xmlns="http://schemas.microsoft.com/office/spreadsheetml/2009/9/main" objectType="Drop" dropStyle="combo" dx="16" fmlaLink="_Output!$D$1007" fmlaRange="_Input!$C$13:$C$17" noThreeD="1" sel="0" val="0"/>
</file>

<file path=xl/ctrlProps/ctrlProp23.xml><?xml version="1.0" encoding="utf-8"?>
<formControlPr xmlns="http://schemas.microsoft.com/office/spreadsheetml/2009/9/main" objectType="Drop" dropStyle="combo" dx="16" fmlaLink="_Output!$D$14" fmlaRange="_Input!$C$3:$C$4" noThreeD="1" sel="1" val="0"/>
</file>

<file path=xl/ctrlProps/ctrlProp230.xml><?xml version="1.0" encoding="utf-8"?>
<formControlPr xmlns="http://schemas.microsoft.com/office/spreadsheetml/2009/9/main" objectType="Drop" dropStyle="combo" dx="16" fmlaLink="_Output!$D$1008" fmlaRange="_Input!$C$13:$C$17" noThreeD="1" sel="0" val="0"/>
</file>

<file path=xl/ctrlProps/ctrlProp231.xml><?xml version="1.0" encoding="utf-8"?>
<formControlPr xmlns="http://schemas.microsoft.com/office/spreadsheetml/2009/9/main" objectType="Drop" dropStyle="combo" dx="16" fmlaLink="_Output!$D$1009" fmlaRange="_Input!$C$13:$C$17" noThreeD="1" sel="0" val="0"/>
</file>

<file path=xl/ctrlProps/ctrlProp232.xml><?xml version="1.0" encoding="utf-8"?>
<formControlPr xmlns="http://schemas.microsoft.com/office/spreadsheetml/2009/9/main" objectType="Drop" dropStyle="combo" dx="16" fmlaLink="_Output!$D$1010" fmlaRange="_Input!$C$13:$C$17" noThreeD="1" sel="0" val="0"/>
</file>

<file path=xl/ctrlProps/ctrlProp233.xml><?xml version="1.0" encoding="utf-8"?>
<formControlPr xmlns="http://schemas.microsoft.com/office/spreadsheetml/2009/9/main" objectType="Drop" dropStyle="combo" dx="16" fmlaLink="_Output!$D$1011" fmlaRange="_Input!$C$13:$C$17" noThreeD="1" sel="0" val="0"/>
</file>

<file path=xl/ctrlProps/ctrlProp234.xml><?xml version="1.0" encoding="utf-8"?>
<formControlPr xmlns="http://schemas.microsoft.com/office/spreadsheetml/2009/9/main" objectType="Drop" dropStyle="combo" dx="16" fmlaLink="_Output!$D$1012" fmlaRange="_Input!$C$13:$C$17" noThreeD="1" sel="0" val="0"/>
</file>

<file path=xl/ctrlProps/ctrlProp235.xml><?xml version="1.0" encoding="utf-8"?>
<formControlPr xmlns="http://schemas.microsoft.com/office/spreadsheetml/2009/9/main" objectType="Drop" dropStyle="combo" dx="16" fmlaLink="_Output!$D$278" fmlaRange="_Input!$C$13:$C$17" noThreeD="1" sel="0" val="0"/>
</file>

<file path=xl/ctrlProps/ctrlProp236.xml><?xml version="1.0" encoding="utf-8"?>
<formControlPr xmlns="http://schemas.microsoft.com/office/spreadsheetml/2009/9/main" objectType="Drop" dropStyle="combo" dx="16" fmlaLink="_Output!$D$281" fmlaRange="_Input!$C$13:$C$17" noThreeD="1" sel="0" val="0"/>
</file>

<file path=xl/ctrlProps/ctrlProp237.xml><?xml version="1.0" encoding="utf-8"?>
<formControlPr xmlns="http://schemas.microsoft.com/office/spreadsheetml/2009/9/main" objectType="Drop" dropStyle="combo" dx="16" fmlaLink="_Output!$D$284" fmlaRange="_Input!$C$13:$C$17" noThreeD="1" sel="0" val="0"/>
</file>

<file path=xl/ctrlProps/ctrlProp238.xml><?xml version="1.0" encoding="utf-8"?>
<formControlPr xmlns="http://schemas.microsoft.com/office/spreadsheetml/2009/9/main" objectType="Drop" dropStyle="combo" dx="16" fmlaLink="_Output!$D$287" fmlaRange="_Input!$C$13:$C$17" noThreeD="1" sel="0" val="0"/>
</file>

<file path=xl/ctrlProps/ctrlProp239.xml><?xml version="1.0" encoding="utf-8"?>
<formControlPr xmlns="http://schemas.microsoft.com/office/spreadsheetml/2009/9/main" objectType="Drop" dropStyle="combo" dx="16" fmlaLink="_Output!$D$291" fmlaRange="_Input!$C$13:$C$17" noThreeD="1" sel="0" val="0"/>
</file>

<file path=xl/ctrlProps/ctrlProp24.xml><?xml version="1.0" encoding="utf-8"?>
<formControlPr xmlns="http://schemas.microsoft.com/office/spreadsheetml/2009/9/main" objectType="Drop" dropStyle="combo" dx="16" fmlaLink="_Output!$D$15" fmlaRange="_Input!$C$3:$C$4" noThreeD="1" sel="1" val="0"/>
</file>

<file path=xl/ctrlProps/ctrlProp240.xml><?xml version="1.0" encoding="utf-8"?>
<formControlPr xmlns="http://schemas.microsoft.com/office/spreadsheetml/2009/9/main" objectType="Drop" dropStyle="combo" dx="16" fmlaLink="_Output!$D$294" fmlaRange="_Input!$C$13:$C$17" noThreeD="1" sel="0" val="0"/>
</file>

<file path=xl/ctrlProps/ctrlProp241.xml><?xml version="1.0" encoding="utf-8"?>
<formControlPr xmlns="http://schemas.microsoft.com/office/spreadsheetml/2009/9/main" objectType="Drop" dropStyle="combo" dx="16" fmlaLink="_Output!$D$297" fmlaRange="_Input!$C$13:$C$17" noThreeD="1" sel="0" val="0"/>
</file>

<file path=xl/ctrlProps/ctrlProp242.xml><?xml version="1.0" encoding="utf-8"?>
<formControlPr xmlns="http://schemas.microsoft.com/office/spreadsheetml/2009/9/main" objectType="Drop" dropStyle="combo" dx="16" fmlaLink="_Output!$D$300" fmlaRange="_Input!$C$13:$C$17" noThreeD="1" sel="0" val="0"/>
</file>

<file path=xl/ctrlProps/ctrlProp243.xml><?xml version="1.0" encoding="utf-8"?>
<formControlPr xmlns="http://schemas.microsoft.com/office/spreadsheetml/2009/9/main" objectType="Drop" dropStyle="combo" dx="16" fmlaLink="_Output!$D$306" fmlaRange="_Input!$C$13:$C$17" noThreeD="1" sel="0" val="0"/>
</file>

<file path=xl/ctrlProps/ctrlProp244.xml><?xml version="1.0" encoding="utf-8"?>
<formControlPr xmlns="http://schemas.microsoft.com/office/spreadsheetml/2009/9/main" objectType="Drop" dropStyle="combo" dx="16" fmlaLink="_Output!$D$309" fmlaRange="_Input!$C$13:$C$17" noThreeD="1" sel="0" val="0"/>
</file>

<file path=xl/ctrlProps/ctrlProp245.xml><?xml version="1.0" encoding="utf-8"?>
<formControlPr xmlns="http://schemas.microsoft.com/office/spreadsheetml/2009/9/main" objectType="Drop" dropStyle="combo" dx="16" fmlaLink="_Output!$D$312" fmlaRange="_Input!$C$39:$C$43" noThreeD="1" sel="0" val="0"/>
</file>

<file path=xl/ctrlProps/ctrlProp246.xml><?xml version="1.0" encoding="utf-8"?>
<formControlPr xmlns="http://schemas.microsoft.com/office/spreadsheetml/2009/9/main" objectType="Drop" dropStyle="combo" dx="16" fmlaLink="_Output!$D$1013" fmlaRange="_Input!$C$13:$C$17" noThreeD="1" sel="0" val="0"/>
</file>

<file path=xl/ctrlProps/ctrlProp247.xml><?xml version="1.0" encoding="utf-8"?>
<formControlPr xmlns="http://schemas.microsoft.com/office/spreadsheetml/2009/9/main" objectType="Drop" dropStyle="combo" dx="16" fmlaLink="_Output!$D$1014" fmlaRange="_Input!$C$13:$C$17" noThreeD="1" sel="0" val="0"/>
</file>

<file path=xl/ctrlProps/ctrlProp248.xml><?xml version="1.0" encoding="utf-8"?>
<formControlPr xmlns="http://schemas.microsoft.com/office/spreadsheetml/2009/9/main" objectType="Drop" dropStyle="combo" dx="16" fmlaLink="_Output!$D$1015" fmlaRange="_Input!$C$13:$C$17" noThreeD="1" sel="0" val="0"/>
</file>

<file path=xl/ctrlProps/ctrlProp249.xml><?xml version="1.0" encoding="utf-8"?>
<formControlPr xmlns="http://schemas.microsoft.com/office/spreadsheetml/2009/9/main" objectType="Drop" dropStyle="combo" dx="16" fmlaLink="_Output!$D$1016" fmlaRange="_Input!$C$13:$C$17" noThreeD="1" sel="0" val="0"/>
</file>

<file path=xl/ctrlProps/ctrlProp25.xml><?xml version="1.0" encoding="utf-8"?>
<formControlPr xmlns="http://schemas.microsoft.com/office/spreadsheetml/2009/9/main" objectType="Drop" dropStyle="combo" dx="16" fmlaLink="_Output!$D$16" fmlaRange="_Input!$C$3:$C$4" noThreeD="1" sel="1" val="0"/>
</file>

<file path=xl/ctrlProps/ctrlProp250.xml><?xml version="1.0" encoding="utf-8"?>
<formControlPr xmlns="http://schemas.microsoft.com/office/spreadsheetml/2009/9/main" objectType="Drop" dropStyle="combo" dx="16" fmlaLink="_Output!$D$1019" fmlaRange="_Input!$C$13:$C$17" noThreeD="1" sel="0" val="0"/>
</file>

<file path=xl/ctrlProps/ctrlProp251.xml><?xml version="1.0" encoding="utf-8"?>
<formControlPr xmlns="http://schemas.microsoft.com/office/spreadsheetml/2009/9/main" objectType="Drop" dropStyle="combo" dx="16" fmlaLink="_Output!$D$1020" fmlaRange="_Input!$C$13:$C$17" noThreeD="1" sel="0" val="0"/>
</file>

<file path=xl/ctrlProps/ctrlProp252.xml><?xml version="1.0" encoding="utf-8"?>
<formControlPr xmlns="http://schemas.microsoft.com/office/spreadsheetml/2009/9/main" objectType="Drop" dropStyle="combo" dx="16" fmlaLink="_Output!$D$1021" fmlaRange="_Input!$C$13:$C$17" noThreeD="1" sel="0" val="0"/>
</file>

<file path=xl/ctrlProps/ctrlProp253.xml><?xml version="1.0" encoding="utf-8"?>
<formControlPr xmlns="http://schemas.microsoft.com/office/spreadsheetml/2009/9/main" objectType="Drop" dropStyle="combo" dx="16" fmlaLink="_Output!$D$1017" fmlaRange="_Input!$C$13:$C$17" noThreeD="1" sel="0" val="0"/>
</file>

<file path=xl/ctrlProps/ctrlProp254.xml><?xml version="1.0" encoding="utf-8"?>
<formControlPr xmlns="http://schemas.microsoft.com/office/spreadsheetml/2009/9/main" objectType="Drop" dropStyle="combo" dx="16" fmlaLink="_Output!$D$1018" fmlaRange="_Input!$C$13:$C$17" noThreeD="1" sel="0" val="0"/>
</file>

<file path=xl/ctrlProps/ctrlProp255.xml><?xml version="1.0" encoding="utf-8"?>
<formControlPr xmlns="http://schemas.microsoft.com/office/spreadsheetml/2009/9/main" objectType="Drop" dropStyle="combo" dx="16" fmlaLink="_Output!$D$1024" fmlaRange="_Input!$C$13:$C$17" noThreeD="1" sel="0" val="0"/>
</file>

<file path=xl/ctrlProps/ctrlProp256.xml><?xml version="1.0" encoding="utf-8"?>
<formControlPr xmlns="http://schemas.microsoft.com/office/spreadsheetml/2009/9/main" objectType="Drop" dropStyle="combo" dx="16" fmlaLink="_Output!$D$1025" fmlaRange="_Input!$C$13:$C$17" noThreeD="1" sel="0" val="0"/>
</file>

<file path=xl/ctrlProps/ctrlProp257.xml><?xml version="1.0" encoding="utf-8"?>
<formControlPr xmlns="http://schemas.microsoft.com/office/spreadsheetml/2009/9/main" objectType="Drop" dropStyle="combo" dx="16" fmlaLink="_Output!$D$1026" fmlaRange="_Input!$C$13:$C$17" noThreeD="1" sel="0" val="0"/>
</file>

<file path=xl/ctrlProps/ctrlProp258.xml><?xml version="1.0" encoding="utf-8"?>
<formControlPr xmlns="http://schemas.microsoft.com/office/spreadsheetml/2009/9/main" objectType="Drop" dropStyle="combo" dx="16" fmlaLink="_Output!$D$1027" fmlaRange="_Input!$C$13:$C$17" noThreeD="1" sel="0" val="0"/>
</file>

<file path=xl/ctrlProps/ctrlProp259.xml><?xml version="1.0" encoding="utf-8"?>
<formControlPr xmlns="http://schemas.microsoft.com/office/spreadsheetml/2009/9/main" objectType="Drop" dropStyle="combo" dx="16" fmlaLink="_Output!$D$1028" fmlaRange="_Input!$C$13:$C$17" noThreeD="1" sel="0" val="0"/>
</file>

<file path=xl/ctrlProps/ctrlProp26.xml><?xml version="1.0" encoding="utf-8"?>
<formControlPr xmlns="http://schemas.microsoft.com/office/spreadsheetml/2009/9/main" objectType="Drop" dropStyle="combo" dx="16" fmlaLink="_Output!$D$17" fmlaRange="_Input!$C$3:$C$4" noThreeD="1" sel="1" val="0"/>
</file>

<file path=xl/ctrlProps/ctrlProp260.xml><?xml version="1.0" encoding="utf-8"?>
<formControlPr xmlns="http://schemas.microsoft.com/office/spreadsheetml/2009/9/main" objectType="Drop" dropStyle="combo" dx="16" fmlaLink="_Output!$D$1029" fmlaRange="_Input!$C$13:$C$17" noThreeD="1" sel="0" val="0"/>
</file>

<file path=xl/ctrlProps/ctrlProp261.xml><?xml version="1.0" encoding="utf-8"?>
<formControlPr xmlns="http://schemas.microsoft.com/office/spreadsheetml/2009/9/main" objectType="Drop" dropStyle="combo" dx="16" fmlaLink="_Output!$D$1030" fmlaRange="_Input!$C$13:$C$17" noThreeD="1" sel="0" val="0"/>
</file>

<file path=xl/ctrlProps/ctrlProp262.xml><?xml version="1.0" encoding="utf-8"?>
<formControlPr xmlns="http://schemas.microsoft.com/office/spreadsheetml/2009/9/main" objectType="Drop" dropStyle="combo" dx="16" fmlaLink="_Output!$D$1031" fmlaRange="_Input!$C$13:$C$17" noThreeD="1" sel="0" val="0"/>
</file>

<file path=xl/ctrlProps/ctrlProp263.xml><?xml version="1.0" encoding="utf-8"?>
<formControlPr xmlns="http://schemas.microsoft.com/office/spreadsheetml/2009/9/main" objectType="Drop" dropStyle="combo" dx="16" fmlaLink="_Output!$D$1032" fmlaRange="_Input!$C$13:$C$17" noThreeD="1" sel="0" val="0"/>
</file>

<file path=xl/ctrlProps/ctrlProp264.xml><?xml version="1.0" encoding="utf-8"?>
<formControlPr xmlns="http://schemas.microsoft.com/office/spreadsheetml/2009/9/main" objectType="Drop" dropStyle="combo" dx="16" fmlaLink="_Output!$D$1033" fmlaRange="_Input!$C$13:$C$17" noThreeD="1" sel="0" val="0"/>
</file>

<file path=xl/ctrlProps/ctrlProp265.xml><?xml version="1.0" encoding="utf-8"?>
<formControlPr xmlns="http://schemas.microsoft.com/office/spreadsheetml/2009/9/main" objectType="Drop" dropStyle="combo" dx="16" fmlaLink="_Output!$D$1034" fmlaRange="_Input!$C$13:$C$17" noThreeD="1" sel="0" val="0"/>
</file>

<file path=xl/ctrlProps/ctrlProp266.xml><?xml version="1.0" encoding="utf-8"?>
<formControlPr xmlns="http://schemas.microsoft.com/office/spreadsheetml/2009/9/main" objectType="Drop" dropStyle="combo" dx="16" fmlaLink="_Output!$D$1035" fmlaRange="_Input!$C$13:$C$17" noThreeD="1" sel="0" val="0"/>
</file>

<file path=xl/ctrlProps/ctrlProp267.xml><?xml version="1.0" encoding="utf-8"?>
<formControlPr xmlns="http://schemas.microsoft.com/office/spreadsheetml/2009/9/main" objectType="Drop" dropStyle="combo" dx="16" fmlaLink="_Output!$D$1036" fmlaRange="_Input!$C$13:$C$17" noThreeD="1" sel="0" val="0"/>
</file>

<file path=xl/ctrlProps/ctrlProp268.xml><?xml version="1.0" encoding="utf-8"?>
<formControlPr xmlns="http://schemas.microsoft.com/office/spreadsheetml/2009/9/main" objectType="Drop" dropStyle="combo" dx="16" fmlaLink="_Output!$D$1037" fmlaRange="_Input!$C$13:$C$17" noThreeD="1" sel="0" val="0"/>
</file>

<file path=xl/ctrlProps/ctrlProp269.xml><?xml version="1.0" encoding="utf-8"?>
<formControlPr xmlns="http://schemas.microsoft.com/office/spreadsheetml/2009/9/main" objectType="Drop" dropStyle="combo" dx="16" fmlaLink="_Output!$D$1038" fmlaRange="_Input!$C$13:$C$17" noThreeD="1" sel="0" val="0"/>
</file>

<file path=xl/ctrlProps/ctrlProp27.xml><?xml version="1.0" encoding="utf-8"?>
<formControlPr xmlns="http://schemas.microsoft.com/office/spreadsheetml/2009/9/main" objectType="Drop" dropStyle="combo" dx="16" fmlaLink="_Output!$D$18" fmlaRange="_Input!$C$3:$C$4" noThreeD="1" sel="1" val="0"/>
</file>

<file path=xl/ctrlProps/ctrlProp270.xml><?xml version="1.0" encoding="utf-8"?>
<formControlPr xmlns="http://schemas.microsoft.com/office/spreadsheetml/2009/9/main" objectType="Drop" dropStyle="combo" dx="16" fmlaLink="_Output!$D$1039" fmlaRange="_Input!$C$13:$C$17" noThreeD="1" sel="0" val="0"/>
</file>

<file path=xl/ctrlProps/ctrlProp271.xml><?xml version="1.0" encoding="utf-8"?>
<formControlPr xmlns="http://schemas.microsoft.com/office/spreadsheetml/2009/9/main" objectType="Drop" dropStyle="combo" dx="16" fmlaLink="_Output!$D$321" fmlaRange="_Input!$C$13:$C$17" noThreeD="1" sel="0" val="0"/>
</file>

<file path=xl/ctrlProps/ctrlProp272.xml><?xml version="1.0" encoding="utf-8"?>
<formControlPr xmlns="http://schemas.microsoft.com/office/spreadsheetml/2009/9/main" objectType="Drop" dropStyle="combo" dx="16" fmlaLink="_Output!$D$322" fmlaRange="_Input!$C$13:$C$17" noThreeD="1" sel="0" val="0"/>
</file>

<file path=xl/ctrlProps/ctrlProp273.xml><?xml version="1.0" encoding="utf-8"?>
<formControlPr xmlns="http://schemas.microsoft.com/office/spreadsheetml/2009/9/main" objectType="Drop" dropStyle="combo" dx="16" fmlaLink="_Output!$D$324" fmlaRange="_Input!$C$13:$C$17" noThreeD="1" sel="0" val="0"/>
</file>

<file path=xl/ctrlProps/ctrlProp274.xml><?xml version="1.0" encoding="utf-8"?>
<formControlPr xmlns="http://schemas.microsoft.com/office/spreadsheetml/2009/9/main" objectType="Drop" dropStyle="combo" dx="16" fmlaLink="_Output!$D$325" fmlaRange="_Input!$C$13:$C$17" noThreeD="1" sel="0" val="0"/>
</file>

<file path=xl/ctrlProps/ctrlProp275.xml><?xml version="1.0" encoding="utf-8"?>
<formControlPr xmlns="http://schemas.microsoft.com/office/spreadsheetml/2009/9/main" objectType="Drop" dropStyle="combo" dx="16" fmlaLink="_Output!$D$327" fmlaRange="_Input!$C$13:$C$17" noThreeD="1" sel="0" val="0"/>
</file>

<file path=xl/ctrlProps/ctrlProp276.xml><?xml version="1.0" encoding="utf-8"?>
<formControlPr xmlns="http://schemas.microsoft.com/office/spreadsheetml/2009/9/main" objectType="Drop" dropStyle="combo" dx="16" fmlaLink="_Output!$D$328" fmlaRange="_Input!$C$13:$C$17" noThreeD="1" sel="0" val="0"/>
</file>

<file path=xl/ctrlProps/ctrlProp277.xml><?xml version="1.0" encoding="utf-8"?>
<formControlPr xmlns="http://schemas.microsoft.com/office/spreadsheetml/2009/9/main" objectType="Drop" dropStyle="combo" dx="16" fmlaLink="_Output!$D$329" fmlaRange="_Input!$C$13:$C$17" noThreeD="1" sel="0" val="0"/>
</file>

<file path=xl/ctrlProps/ctrlProp278.xml><?xml version="1.0" encoding="utf-8"?>
<formControlPr xmlns="http://schemas.microsoft.com/office/spreadsheetml/2009/9/main" objectType="Drop" dropStyle="combo" dx="16" fmlaLink="_Output!$D$330" fmlaRange="_Input!$C$13:$C$17" noThreeD="1" sel="0" val="0"/>
</file>

<file path=xl/ctrlProps/ctrlProp279.xml><?xml version="1.0" encoding="utf-8"?>
<formControlPr xmlns="http://schemas.microsoft.com/office/spreadsheetml/2009/9/main" objectType="Drop" dropStyle="combo" dx="16" fmlaLink="_Output!$D$332" fmlaRange="_Input!$C$13:$C$17" noThreeD="1" sel="0" val="0"/>
</file>

<file path=xl/ctrlProps/ctrlProp28.xml><?xml version="1.0" encoding="utf-8"?>
<formControlPr xmlns="http://schemas.microsoft.com/office/spreadsheetml/2009/9/main" objectType="Drop" dropStyle="combo" dx="16" fmlaLink="_Output!$D$19" fmlaRange="_Input!$C$3:$C$4" noThreeD="1" sel="1" val="0"/>
</file>

<file path=xl/ctrlProps/ctrlProp280.xml><?xml version="1.0" encoding="utf-8"?>
<formControlPr xmlns="http://schemas.microsoft.com/office/spreadsheetml/2009/9/main" objectType="Drop" dropStyle="combo" dx="16" fmlaLink="_Output!$D$333" fmlaRange="_Input!$C$13:$C$17" noThreeD="1" sel="0" val="0"/>
</file>

<file path=xl/ctrlProps/ctrlProp281.xml><?xml version="1.0" encoding="utf-8"?>
<formControlPr xmlns="http://schemas.microsoft.com/office/spreadsheetml/2009/9/main" objectType="Drop" dropStyle="combo" dx="16" fmlaLink="_Output!$D$334" fmlaRange="_Input!$C$13:$C$17" noThreeD="1" sel="0" val="0"/>
</file>

<file path=xl/ctrlProps/ctrlProp282.xml><?xml version="1.0" encoding="utf-8"?>
<formControlPr xmlns="http://schemas.microsoft.com/office/spreadsheetml/2009/9/main" objectType="Drop" dropStyle="combo" dx="16" fmlaLink="_Output!$D$335" fmlaRange="_Input!$C$13:$C$17" noThreeD="1" sel="0" val="0"/>
</file>

<file path=xl/ctrlProps/ctrlProp283.xml><?xml version="1.0" encoding="utf-8"?>
<formControlPr xmlns="http://schemas.microsoft.com/office/spreadsheetml/2009/9/main" objectType="Drop" dropStyle="combo" dx="16" fmlaLink="_Output!$D$339" fmlaRange="_Input!$C$13:$C$17" noThreeD="1" sel="0" val="0"/>
</file>

<file path=xl/ctrlProps/ctrlProp284.xml><?xml version="1.0" encoding="utf-8"?>
<formControlPr xmlns="http://schemas.microsoft.com/office/spreadsheetml/2009/9/main" objectType="Drop" dropStyle="combo" dx="16" fmlaLink="_Output!$D$341" fmlaRange="_Input!$C$39:$C$43" noThreeD="1" sel="0" val="0"/>
</file>

<file path=xl/ctrlProps/ctrlProp285.xml><?xml version="1.0" encoding="utf-8"?>
<formControlPr xmlns="http://schemas.microsoft.com/office/spreadsheetml/2009/9/main" objectType="Drop" dropStyle="combo" dx="16" fmlaLink="_Output!$D$344" fmlaRange="_Input!$C$13:$C$18" noThreeD="1" sel="0" val="0"/>
</file>

<file path=xl/ctrlProps/ctrlProp286.xml><?xml version="1.0" encoding="utf-8"?>
<formControlPr xmlns="http://schemas.microsoft.com/office/spreadsheetml/2009/9/main" objectType="Drop" dropStyle="combo" dx="16" fmlaLink="_Output!$D$345" fmlaRange="_Input!$C$13:$C$18" noThreeD="1" sel="0" val="0"/>
</file>

<file path=xl/ctrlProps/ctrlProp287.xml><?xml version="1.0" encoding="utf-8"?>
<formControlPr xmlns="http://schemas.microsoft.com/office/spreadsheetml/2009/9/main" objectType="Drop" dropStyle="combo" dx="16" fmlaLink="_Output!$D$346" fmlaRange="_Input!$C$13:$C$18" noThreeD="1" sel="0" val="0"/>
</file>

<file path=xl/ctrlProps/ctrlProp288.xml><?xml version="1.0" encoding="utf-8"?>
<formControlPr xmlns="http://schemas.microsoft.com/office/spreadsheetml/2009/9/main" objectType="Drop" dropStyle="combo" dx="16" fmlaLink="_Output!$D$347" fmlaRange="_Input!$C$13:$C$18" noThreeD="1" sel="0" val="0"/>
</file>

<file path=xl/ctrlProps/ctrlProp289.xml><?xml version="1.0" encoding="utf-8"?>
<formControlPr xmlns="http://schemas.microsoft.com/office/spreadsheetml/2009/9/main" objectType="Drop" dropStyle="combo" dx="16" fmlaLink="_Output!$D$348" fmlaRange="_Input!$C$13:$C$18" noThreeD="1" sel="0" val="0"/>
</file>

<file path=xl/ctrlProps/ctrlProp29.xml><?xml version="1.0" encoding="utf-8"?>
<formControlPr xmlns="http://schemas.microsoft.com/office/spreadsheetml/2009/9/main" objectType="Drop" dropStyle="combo" dx="16" fmlaLink="_Output!$D$20" fmlaRange="_Input!$C$3:$C$4" noThreeD="1" sel="1" val="0"/>
</file>

<file path=xl/ctrlProps/ctrlProp290.xml><?xml version="1.0" encoding="utf-8"?>
<formControlPr xmlns="http://schemas.microsoft.com/office/spreadsheetml/2009/9/main" objectType="Drop" dropStyle="combo" dx="16" fmlaLink="_Output!$D$349" fmlaRange="_Input!$C$13:$C$18" noThreeD="1" sel="0" val="0"/>
</file>

<file path=xl/ctrlProps/ctrlProp291.xml><?xml version="1.0" encoding="utf-8"?>
<formControlPr xmlns="http://schemas.microsoft.com/office/spreadsheetml/2009/9/main" objectType="Drop" dropStyle="combo" dx="16" fmlaLink="_Output!$D$350" fmlaRange="_Input!$C$13:$C$18" noThreeD="1" sel="0" val="0"/>
</file>

<file path=xl/ctrlProps/ctrlProp292.xml><?xml version="1.0" encoding="utf-8"?>
<formControlPr xmlns="http://schemas.microsoft.com/office/spreadsheetml/2009/9/main" objectType="Drop" dropStyle="combo" dx="16" fmlaLink="_Output!$D$351" fmlaRange="_Input!$C$13:$C$18" noThreeD="1" sel="0" val="0"/>
</file>

<file path=xl/ctrlProps/ctrlProp293.xml><?xml version="1.0" encoding="utf-8"?>
<formControlPr xmlns="http://schemas.microsoft.com/office/spreadsheetml/2009/9/main" objectType="Drop" dropStyle="combo" dx="16" fmlaLink="_Output!$D$352" fmlaRange="_Input!$C$13:$C$18" noThreeD="1" sel="0" val="0"/>
</file>

<file path=xl/ctrlProps/ctrlProp294.xml><?xml version="1.0" encoding="utf-8"?>
<formControlPr xmlns="http://schemas.microsoft.com/office/spreadsheetml/2009/9/main" objectType="Drop" dropStyle="combo" dx="16" fmlaLink="_Output!$D$353" fmlaRange="_Input!$C$13:$C$18" noThreeD="1" sel="0" val="0"/>
</file>

<file path=xl/ctrlProps/ctrlProp295.xml><?xml version="1.0" encoding="utf-8"?>
<formControlPr xmlns="http://schemas.microsoft.com/office/spreadsheetml/2009/9/main" objectType="Drop" dropStyle="combo" dx="16" fmlaLink="_Output!$D$354" fmlaRange="_Input!$C$13:$C$18" noThreeD="1" sel="0" val="0"/>
</file>

<file path=xl/ctrlProps/ctrlProp296.xml><?xml version="1.0" encoding="utf-8"?>
<formControlPr xmlns="http://schemas.microsoft.com/office/spreadsheetml/2009/9/main" objectType="Drop" dropStyle="combo" dx="16" fmlaLink="_Output!$D$355" fmlaRange="_Input!$C$13:$C$18" noThreeD="1" sel="0" val="0"/>
</file>

<file path=xl/ctrlProps/ctrlProp297.xml><?xml version="1.0" encoding="utf-8"?>
<formControlPr xmlns="http://schemas.microsoft.com/office/spreadsheetml/2009/9/main" objectType="Drop" dropStyle="combo" dx="16" fmlaLink="_Output!$D$356" fmlaRange="_Input!$C$13:$C$18" noThreeD="1" sel="0" val="0"/>
</file>

<file path=xl/ctrlProps/ctrlProp298.xml><?xml version="1.0" encoding="utf-8"?>
<formControlPr xmlns="http://schemas.microsoft.com/office/spreadsheetml/2009/9/main" objectType="Drop" dropStyle="combo" dx="16" fmlaLink="_Output!$D$357" fmlaRange="_Input!$C$13:$C$18" noThreeD="1" sel="0" val="0"/>
</file>

<file path=xl/ctrlProps/ctrlProp299.xml><?xml version="1.0" encoding="utf-8"?>
<formControlPr xmlns="http://schemas.microsoft.com/office/spreadsheetml/2009/9/main" objectType="Drop" dropStyle="combo" dx="16" fmlaLink="_Output!$D$358" fmlaRange="_Input!$C$13:$C$18" noThreeD="1" sel="0" val="0"/>
</file>

<file path=xl/ctrlProps/ctrlProp3.xml><?xml version="1.0" encoding="utf-8"?>
<formControlPr xmlns="http://schemas.microsoft.com/office/spreadsheetml/2009/9/main" objectType="Drop" dropStyle="combo" dx="16" fmlaLink="_Output!$D$375" fmlaRange="_Input!$C$3:$C$4" noThreeD="1" sel="2" val="0"/>
</file>

<file path=xl/ctrlProps/ctrlProp30.xml><?xml version="1.0" encoding="utf-8"?>
<formControlPr xmlns="http://schemas.microsoft.com/office/spreadsheetml/2009/9/main" objectType="Drop" dropStyle="combo" dx="16" fmlaLink="_Output!$D$30" fmlaRange="_Input!$C$13:$C$17" noThreeD="1" sel="0" val="0"/>
</file>

<file path=xl/ctrlProps/ctrlProp300.xml><?xml version="1.0" encoding="utf-8"?>
<formControlPr xmlns="http://schemas.microsoft.com/office/spreadsheetml/2009/9/main" objectType="Drop" dropStyle="combo" dx="16" fmlaLink="_Output!$D$359" fmlaRange="_Input!$C$13:$C$18" noThreeD="1" sel="0" val="0"/>
</file>

<file path=xl/ctrlProps/ctrlProp301.xml><?xml version="1.0" encoding="utf-8"?>
<formControlPr xmlns="http://schemas.microsoft.com/office/spreadsheetml/2009/9/main" objectType="Drop" dropStyle="combo" dx="16" fmlaLink="_Output!$D$360" fmlaRange="_Input!$C$13:$C$18" noThreeD="1" sel="0" val="0"/>
</file>

<file path=xl/ctrlProps/ctrlProp302.xml><?xml version="1.0" encoding="utf-8"?>
<formControlPr xmlns="http://schemas.microsoft.com/office/spreadsheetml/2009/9/main" objectType="Drop" dropStyle="combo" dx="16" fmlaLink="_Output!$D$361" fmlaRange="_Input!$C$13:$C$18" noThreeD="1" sel="0" val="0"/>
</file>

<file path=xl/ctrlProps/ctrlProp303.xml><?xml version="1.0" encoding="utf-8"?>
<formControlPr xmlns="http://schemas.microsoft.com/office/spreadsheetml/2009/9/main" objectType="Drop" dropStyle="combo" dx="16" fmlaLink="_Output!$D$362" fmlaRange="_Input!$C$13:$C$18" noThreeD="1" sel="0" val="0"/>
</file>

<file path=xl/ctrlProps/ctrlProp304.xml><?xml version="1.0" encoding="utf-8"?>
<formControlPr xmlns="http://schemas.microsoft.com/office/spreadsheetml/2009/9/main" objectType="Drop" dropStyle="combo" dx="16" fmlaLink="_Output!$D$363" fmlaRange="_Input!$C$13:$C$18" noThreeD="1" sel="0" val="0"/>
</file>

<file path=xl/ctrlProps/ctrlProp305.xml><?xml version="1.0" encoding="utf-8"?>
<formControlPr xmlns="http://schemas.microsoft.com/office/spreadsheetml/2009/9/main" objectType="Drop" dropStyle="combo" dx="16" fmlaLink="_Output!$D$364" fmlaRange="_Input!$C$13:$C$18" noThreeD="1" sel="0" val="0"/>
</file>

<file path=xl/ctrlProps/ctrlProp306.xml><?xml version="1.0" encoding="utf-8"?>
<formControlPr xmlns="http://schemas.microsoft.com/office/spreadsheetml/2009/9/main" objectType="Drop" dropStyle="combo" dx="16" fmlaLink="_Output!$D$368" fmlaRange="_Input!$C$13:$C$18" noThreeD="1" sel="0" val="0"/>
</file>

<file path=xl/ctrlProps/ctrlProp307.xml><?xml version="1.0" encoding="utf-8"?>
<formControlPr xmlns="http://schemas.microsoft.com/office/spreadsheetml/2009/9/main" objectType="Drop" dropStyle="combo" dx="16" fmlaLink="_Output!$D$369" fmlaRange="_Input!$C$13:$C$18" noThreeD="1" sel="0" val="0"/>
</file>

<file path=xl/ctrlProps/ctrlProp308.xml><?xml version="1.0" encoding="utf-8"?>
<formControlPr xmlns="http://schemas.microsoft.com/office/spreadsheetml/2009/9/main" objectType="Drop" dropStyle="combo" dx="16" fmlaLink="_Output!$D$370" fmlaRange="_Input!$C$13:$C$18" noThreeD="1" sel="0" val="0"/>
</file>

<file path=xl/ctrlProps/ctrlProp309.xml><?xml version="1.0" encoding="utf-8"?>
<formControlPr xmlns="http://schemas.microsoft.com/office/spreadsheetml/2009/9/main" objectType="Drop" dropStyle="combo" dx="16" fmlaLink="_Output!$D$365" fmlaRange="_Input!$C$13:$C$18" noThreeD="1" sel="0" val="0"/>
</file>

<file path=xl/ctrlProps/ctrlProp31.xml><?xml version="1.0" encoding="utf-8"?>
<formControlPr xmlns="http://schemas.microsoft.com/office/spreadsheetml/2009/9/main" objectType="Drop" dropStyle="combo" dx="16" fmlaLink="_Output!$D$32" fmlaRange="_Input!$C$3:$C$4" noThreeD="1" sel="1" val="0"/>
</file>

<file path=xl/ctrlProps/ctrlProp310.xml><?xml version="1.0" encoding="utf-8"?>
<formControlPr xmlns="http://schemas.microsoft.com/office/spreadsheetml/2009/9/main" objectType="Drop" dropStyle="combo" dx="16" fmlaLink="_Output!$D$337" fmlaRange="_Input!$C$13:$C$17" noThreeD="1" sel="0" val="0"/>
</file>

<file path=xl/ctrlProps/ctrlProp311.xml><?xml version="1.0" encoding="utf-8"?>
<formControlPr xmlns="http://schemas.microsoft.com/office/spreadsheetml/2009/9/main" objectType="Drop" dropStyle="combo" dx="16" fmlaLink="_Output!$D$336" fmlaRange="_Input!$C$39:$C$43" noThreeD="1" sel="0" val="0"/>
</file>

<file path=xl/ctrlProps/ctrlProp312.xml><?xml version="1.0" encoding="utf-8"?>
<formControlPr xmlns="http://schemas.microsoft.com/office/spreadsheetml/2009/9/main" objectType="Drop" dropStyle="combo" dx="16" fmlaLink="_Output!$D$1043" fmlaRange="_Input!$C$13:$C$17" noThreeD="1" sel="0" val="0"/>
</file>

<file path=xl/ctrlProps/ctrlProp313.xml><?xml version="1.0" encoding="utf-8"?>
<formControlPr xmlns="http://schemas.microsoft.com/office/spreadsheetml/2009/9/main" objectType="Drop" dropStyle="combo" dx="16" fmlaLink="_Output!$D$1044" fmlaRange="_Input!$C$13:$C$17" noThreeD="1" sel="0" val="0"/>
</file>

<file path=xl/ctrlProps/ctrlProp314.xml><?xml version="1.0" encoding="utf-8"?>
<formControlPr xmlns="http://schemas.microsoft.com/office/spreadsheetml/2009/9/main" objectType="Drop" dropStyle="combo" dx="16" fmlaLink="_Output!$D$1045" fmlaRange="_Input!$C$13:$C$17" noThreeD="1" sel="0" val="0"/>
</file>

<file path=xl/ctrlProps/ctrlProp315.xml><?xml version="1.0" encoding="utf-8"?>
<formControlPr xmlns="http://schemas.microsoft.com/office/spreadsheetml/2009/9/main" objectType="Drop" dropStyle="combo" dx="16" fmlaLink="_Output!$D$1046" fmlaRange="_Input!$C$13:$C$17" noThreeD="1" sel="0" val="0"/>
</file>

<file path=xl/ctrlProps/ctrlProp316.xml><?xml version="1.0" encoding="utf-8"?>
<formControlPr xmlns="http://schemas.microsoft.com/office/spreadsheetml/2009/9/main" objectType="Drop" dropStyle="combo" dx="16" fmlaLink="_Output!$D$1047" fmlaRange="_Input!$C$13:$C$17" noThreeD="1" sel="0" val="0"/>
</file>

<file path=xl/ctrlProps/ctrlProp317.xml><?xml version="1.0" encoding="utf-8"?>
<formControlPr xmlns="http://schemas.microsoft.com/office/spreadsheetml/2009/9/main" objectType="Drop" dropStyle="combo" dx="16" fmlaLink="_Output!$D$377" fmlaRange="_Input!$C$13:$C$17" noThreeD="1" sel="0" val="0"/>
</file>

<file path=xl/ctrlProps/ctrlProp318.xml><?xml version="1.0" encoding="utf-8"?>
<formControlPr xmlns="http://schemas.microsoft.com/office/spreadsheetml/2009/9/main" objectType="Drop" dropStyle="combo" dx="16" fmlaLink="_Output!$D$378" fmlaRange="_Input!$C$13:$C$17" noThreeD="1" sel="0" val="0"/>
</file>

<file path=xl/ctrlProps/ctrlProp319.xml><?xml version="1.0" encoding="utf-8"?>
<formControlPr xmlns="http://schemas.microsoft.com/office/spreadsheetml/2009/9/main" objectType="Drop" dropStyle="combo" dx="16" fmlaLink="_Output!$D$380" fmlaRange="_Input!$C$13:$C$17" noThreeD="1" sel="0" val="0"/>
</file>

<file path=xl/ctrlProps/ctrlProp32.xml><?xml version="1.0" encoding="utf-8"?>
<formControlPr xmlns="http://schemas.microsoft.com/office/spreadsheetml/2009/9/main" objectType="Drop" dropStyle="combo" dx="16" fmlaLink="_Output!$D$33" fmlaRange="_Input!$C$3:$C$4" noThreeD="1" sel="1" val="0"/>
</file>

<file path=xl/ctrlProps/ctrlProp320.xml><?xml version="1.0" encoding="utf-8"?>
<formControlPr xmlns="http://schemas.microsoft.com/office/spreadsheetml/2009/9/main" objectType="Drop" dropStyle="combo" dx="16" fmlaLink="_Output!$D$381" fmlaRange="_Input!$C$13:$C$17" noThreeD="1" sel="0" val="0"/>
</file>

<file path=xl/ctrlProps/ctrlProp321.xml><?xml version="1.0" encoding="utf-8"?>
<formControlPr xmlns="http://schemas.microsoft.com/office/spreadsheetml/2009/9/main" objectType="Drop" dropStyle="combo" dx="16" fmlaLink="_Output!$D$383" fmlaRange="_Input!$C$13:$C$17" noThreeD="1" sel="0" val="0"/>
</file>

<file path=xl/ctrlProps/ctrlProp322.xml><?xml version="1.0" encoding="utf-8"?>
<formControlPr xmlns="http://schemas.microsoft.com/office/spreadsheetml/2009/9/main" objectType="Drop" dropStyle="combo" dx="16" fmlaLink="_Output!$D$384" fmlaRange="_Input!$C$13:$C$17" noThreeD="1" sel="0" val="0"/>
</file>

<file path=xl/ctrlProps/ctrlProp323.xml><?xml version="1.0" encoding="utf-8"?>
<formControlPr xmlns="http://schemas.microsoft.com/office/spreadsheetml/2009/9/main" objectType="Drop" dropStyle="combo" dx="16" fmlaLink="_Output!$D$385" fmlaRange="_Input!$C$13:$C$17" noThreeD="1" sel="0" val="0"/>
</file>

<file path=xl/ctrlProps/ctrlProp324.xml><?xml version="1.0" encoding="utf-8"?>
<formControlPr xmlns="http://schemas.microsoft.com/office/spreadsheetml/2009/9/main" objectType="Drop" dropStyle="combo" dx="16" fmlaLink="_Output!$D$386" fmlaRange="_Input!$C$13:$C$17" noThreeD="1" sel="0" val="0"/>
</file>

<file path=xl/ctrlProps/ctrlProp325.xml><?xml version="1.0" encoding="utf-8"?>
<formControlPr xmlns="http://schemas.microsoft.com/office/spreadsheetml/2009/9/main" objectType="Drop" dropStyle="combo" dx="16" fmlaLink="_Output!$D$388" fmlaRange="_Input!$C$13:$C$17" noThreeD="1" sel="0" val="0"/>
</file>

<file path=xl/ctrlProps/ctrlProp326.xml><?xml version="1.0" encoding="utf-8"?>
<formControlPr xmlns="http://schemas.microsoft.com/office/spreadsheetml/2009/9/main" objectType="Drop" dropStyle="combo" dx="16" fmlaLink="_Output!$D$389" fmlaRange="_Input!$C$13:$C$17" noThreeD="1" sel="0" val="0"/>
</file>

<file path=xl/ctrlProps/ctrlProp327.xml><?xml version="1.0" encoding="utf-8"?>
<formControlPr xmlns="http://schemas.microsoft.com/office/spreadsheetml/2009/9/main" objectType="Drop" dropStyle="combo" dx="16" fmlaLink="_Output!$D$390" fmlaRange="_Input!$C$13:$C$17" noThreeD="1" sel="0" val="0"/>
</file>

<file path=xl/ctrlProps/ctrlProp328.xml><?xml version="1.0" encoding="utf-8"?>
<formControlPr xmlns="http://schemas.microsoft.com/office/spreadsheetml/2009/9/main" objectType="Drop" dropStyle="combo" dx="16" fmlaLink="_Output!$D$391" fmlaRange="_Input!$C$13:$C$17" noThreeD="1" sel="0" val="0"/>
</file>

<file path=xl/ctrlProps/ctrlProp329.xml><?xml version="1.0" encoding="utf-8"?>
<formControlPr xmlns="http://schemas.microsoft.com/office/spreadsheetml/2009/9/main" objectType="Drop" dropStyle="combo" dx="16" fmlaLink="_Output!$D$395" fmlaRange="_Input!$C$13:$C$17" noThreeD="1" sel="0" val="0"/>
</file>

<file path=xl/ctrlProps/ctrlProp33.xml><?xml version="1.0" encoding="utf-8"?>
<formControlPr xmlns="http://schemas.microsoft.com/office/spreadsheetml/2009/9/main" objectType="Drop" dropStyle="combo" dx="16" fmlaLink="_Output!$D$34" fmlaRange="_Input!$C$3:$C$4" noThreeD="1" sel="1" val="0"/>
</file>

<file path=xl/ctrlProps/ctrlProp330.xml><?xml version="1.0" encoding="utf-8"?>
<formControlPr xmlns="http://schemas.microsoft.com/office/spreadsheetml/2009/9/main" objectType="Drop" dropStyle="combo" dx="16" fmlaLink="_Output!$D$397" fmlaRange="_Input!$C$39:$C$43" noThreeD="1" sel="0" val="0"/>
</file>

<file path=xl/ctrlProps/ctrlProp331.xml><?xml version="1.0" encoding="utf-8"?>
<formControlPr xmlns="http://schemas.microsoft.com/office/spreadsheetml/2009/9/main" objectType="Drop" dropStyle="combo" dx="16" fmlaLink="_Output!$D$400" fmlaRange="_Input!$C$13:$C$18" noThreeD="1" sel="0" val="0"/>
</file>

<file path=xl/ctrlProps/ctrlProp332.xml><?xml version="1.0" encoding="utf-8"?>
<formControlPr xmlns="http://schemas.microsoft.com/office/spreadsheetml/2009/9/main" objectType="Drop" dropStyle="combo" dx="16" fmlaLink="_Output!$D$401" fmlaRange="_Input!$C$13:$C$18" noThreeD="1" sel="0" val="0"/>
</file>

<file path=xl/ctrlProps/ctrlProp333.xml><?xml version="1.0" encoding="utf-8"?>
<formControlPr xmlns="http://schemas.microsoft.com/office/spreadsheetml/2009/9/main" objectType="Drop" dropStyle="combo" dx="16" fmlaLink="_Output!$D$402" fmlaRange="_Input!$C$13:$C$18" noThreeD="1" sel="0" val="0"/>
</file>

<file path=xl/ctrlProps/ctrlProp334.xml><?xml version="1.0" encoding="utf-8"?>
<formControlPr xmlns="http://schemas.microsoft.com/office/spreadsheetml/2009/9/main" objectType="Drop" dropStyle="combo" dx="16" fmlaLink="_Output!$D$403" fmlaRange="_Input!$C$13:$C$18" noThreeD="1" sel="0" val="0"/>
</file>

<file path=xl/ctrlProps/ctrlProp335.xml><?xml version="1.0" encoding="utf-8"?>
<formControlPr xmlns="http://schemas.microsoft.com/office/spreadsheetml/2009/9/main" objectType="Drop" dropStyle="combo" dx="16" fmlaLink="_Output!$D$404" fmlaRange="_Input!$C$13:$C$18" noThreeD="1" sel="0" val="0"/>
</file>

<file path=xl/ctrlProps/ctrlProp336.xml><?xml version="1.0" encoding="utf-8"?>
<formControlPr xmlns="http://schemas.microsoft.com/office/spreadsheetml/2009/9/main" objectType="Drop" dropStyle="combo" dx="16" fmlaLink="_Output!$D$405" fmlaRange="_Input!$C$13:$C$18" noThreeD="1" sel="0" val="0"/>
</file>

<file path=xl/ctrlProps/ctrlProp337.xml><?xml version="1.0" encoding="utf-8"?>
<formControlPr xmlns="http://schemas.microsoft.com/office/spreadsheetml/2009/9/main" objectType="Drop" dropStyle="combo" dx="16" fmlaLink="_Output!$D$406" fmlaRange="_Input!$C$13:$C$18" noThreeD="1" sel="0" val="0"/>
</file>

<file path=xl/ctrlProps/ctrlProp338.xml><?xml version="1.0" encoding="utf-8"?>
<formControlPr xmlns="http://schemas.microsoft.com/office/spreadsheetml/2009/9/main" objectType="Drop" dropStyle="combo" dx="16" fmlaLink="_Output!$D$407" fmlaRange="_Input!$C$13:$C$18" noThreeD="1" sel="0" val="0"/>
</file>

<file path=xl/ctrlProps/ctrlProp339.xml><?xml version="1.0" encoding="utf-8"?>
<formControlPr xmlns="http://schemas.microsoft.com/office/spreadsheetml/2009/9/main" objectType="Drop" dropStyle="combo" dx="16" fmlaLink="_Output!$D$408" fmlaRange="_Input!$C$13:$C$18" noThreeD="1" sel="0" val="0"/>
</file>

<file path=xl/ctrlProps/ctrlProp34.xml><?xml version="1.0" encoding="utf-8"?>
<formControlPr xmlns="http://schemas.microsoft.com/office/spreadsheetml/2009/9/main" objectType="Drop" dropStyle="combo" dx="16" fmlaLink="_Output!$D$35" fmlaRange="_Input!$C$3:$C$4" noThreeD="1" sel="1" val="0"/>
</file>

<file path=xl/ctrlProps/ctrlProp340.xml><?xml version="1.0" encoding="utf-8"?>
<formControlPr xmlns="http://schemas.microsoft.com/office/spreadsheetml/2009/9/main" objectType="Drop" dropStyle="combo" dx="16" fmlaLink="_Output!$D$409" fmlaRange="_Input!$C$13:$C$18" noThreeD="1" sel="0" val="0"/>
</file>

<file path=xl/ctrlProps/ctrlProp341.xml><?xml version="1.0" encoding="utf-8"?>
<formControlPr xmlns="http://schemas.microsoft.com/office/spreadsheetml/2009/9/main" objectType="Drop" dropStyle="combo" dx="16" fmlaLink="_Output!$D$415" fmlaRange="_Input!$C$13:$C$18" noThreeD="1" sel="0" val="0"/>
</file>

<file path=xl/ctrlProps/ctrlProp342.xml><?xml version="1.0" encoding="utf-8"?>
<formControlPr xmlns="http://schemas.microsoft.com/office/spreadsheetml/2009/9/main" objectType="Drop" dropStyle="combo" dx="16" fmlaLink="_Output!$D$416" fmlaRange="_Input!$C$13:$C$18" noThreeD="1" sel="0" val="0"/>
</file>

<file path=xl/ctrlProps/ctrlProp343.xml><?xml version="1.0" encoding="utf-8"?>
<formControlPr xmlns="http://schemas.microsoft.com/office/spreadsheetml/2009/9/main" objectType="Drop" dropStyle="combo" dx="16" fmlaLink="_Output!$D$417" fmlaRange="_Input!$C$13:$C$18" noThreeD="1" sel="0" val="0"/>
</file>

<file path=xl/ctrlProps/ctrlProp344.xml><?xml version="1.0" encoding="utf-8"?>
<formControlPr xmlns="http://schemas.microsoft.com/office/spreadsheetml/2009/9/main" objectType="Drop" dropStyle="combo" dx="16" fmlaLink="_Output!$D$412" fmlaRange="_Input!$C$13:$C$18" noThreeD="1" sel="0" val="0"/>
</file>

<file path=xl/ctrlProps/ctrlProp345.xml><?xml version="1.0" encoding="utf-8"?>
<formControlPr xmlns="http://schemas.microsoft.com/office/spreadsheetml/2009/9/main" objectType="Drop" dropStyle="combo" dx="16" fmlaLink="_Output!$D$393" fmlaRange="_Input!$C$13:$C$17" noThreeD="1" sel="0" val="0"/>
</file>

<file path=xl/ctrlProps/ctrlProp346.xml><?xml version="1.0" encoding="utf-8"?>
<formControlPr xmlns="http://schemas.microsoft.com/office/spreadsheetml/2009/9/main" objectType="Drop" dropStyle="combo" dx="16" fmlaLink="_Output!$D$392" fmlaRange="_Input!$C$39:$C$43" noThreeD="1" sel="0" val="0"/>
</file>

<file path=xl/ctrlProps/ctrlProp347.xml><?xml version="1.0" encoding="utf-8"?>
<formControlPr xmlns="http://schemas.microsoft.com/office/spreadsheetml/2009/9/main" objectType="Drop" dropStyle="combo" dx="16" fmlaLink="_Output!$D$410" fmlaRange="_Input!$C$13:$C$18" noThreeD="1" sel="0" val="0"/>
</file>

<file path=xl/ctrlProps/ctrlProp348.xml><?xml version="1.0" encoding="utf-8"?>
<formControlPr xmlns="http://schemas.microsoft.com/office/spreadsheetml/2009/9/main" objectType="Drop" dropStyle="combo" dx="16" fmlaLink="_Output!$D$411" fmlaRange="_Input!$C$13:$C$18" noThreeD="1" sel="0" val="0"/>
</file>

<file path=xl/ctrlProps/ctrlProp349.xml><?xml version="1.0" encoding="utf-8"?>
<formControlPr xmlns="http://schemas.microsoft.com/office/spreadsheetml/2009/9/main" objectType="Drop" dropStyle="combo" dx="16" fmlaLink="_Output!$D$1048" fmlaRange="_Input!$C$13:$C$17" noThreeD="1" sel="0" val="0"/>
</file>

<file path=xl/ctrlProps/ctrlProp35.xml><?xml version="1.0" encoding="utf-8"?>
<formControlPr xmlns="http://schemas.microsoft.com/office/spreadsheetml/2009/9/main" objectType="Drop" dropStyle="combo" dx="16" fmlaLink="_Output!$D$36" fmlaRange="_Input!$C$3:$C$4" noThreeD="1" sel="1" val="0"/>
</file>

<file path=xl/ctrlProps/ctrlProp350.xml><?xml version="1.0" encoding="utf-8"?>
<formControlPr xmlns="http://schemas.microsoft.com/office/spreadsheetml/2009/9/main" objectType="Drop" dropStyle="combo" dx="16" fmlaLink="_Output!$D$1049" fmlaRange="_Input!$C$13:$C$17" noThreeD="1" sel="0" val="0"/>
</file>

<file path=xl/ctrlProps/ctrlProp351.xml><?xml version="1.0" encoding="utf-8"?>
<formControlPr xmlns="http://schemas.microsoft.com/office/spreadsheetml/2009/9/main" objectType="Drop" dropStyle="combo" dx="16" fmlaLink="_Output!$D$1050" fmlaRange="_Input!$C$13:$C$17" noThreeD="1" sel="0" val="0"/>
</file>

<file path=xl/ctrlProps/ctrlProp352.xml><?xml version="1.0" encoding="utf-8"?>
<formControlPr xmlns="http://schemas.microsoft.com/office/spreadsheetml/2009/9/main" objectType="Drop" dropStyle="combo" dx="16" fmlaLink="_Output!$D$1051" fmlaRange="_Input!$C$13:$C$17" noThreeD="1" sel="0" val="0"/>
</file>

<file path=xl/ctrlProps/ctrlProp353.xml><?xml version="1.0" encoding="utf-8"?>
<formControlPr xmlns="http://schemas.microsoft.com/office/spreadsheetml/2009/9/main" objectType="Drop" dropStyle="combo" dx="16" fmlaLink="_Output!$D$1052" fmlaRange="_Input!$C$13:$C$17" noThreeD="1" sel="0" val="0"/>
</file>

<file path=xl/ctrlProps/ctrlProp354.xml><?xml version="1.0" encoding="utf-8"?>
<formControlPr xmlns="http://schemas.microsoft.com/office/spreadsheetml/2009/9/main" objectType="Drop" dropStyle="combo" dx="16" fmlaLink="_Output!$D$424" fmlaRange="_Input!$C$13:$C$17" noThreeD="1" sel="0" val="0"/>
</file>

<file path=xl/ctrlProps/ctrlProp355.xml><?xml version="1.0" encoding="utf-8"?>
<formControlPr xmlns="http://schemas.microsoft.com/office/spreadsheetml/2009/9/main" objectType="Drop" dropStyle="combo" dx="16" fmlaLink="_Output!$D$425" fmlaRange="_Input!$C$13:$C$17" noThreeD="1" sel="0" val="0"/>
</file>

<file path=xl/ctrlProps/ctrlProp356.xml><?xml version="1.0" encoding="utf-8"?>
<formControlPr xmlns="http://schemas.microsoft.com/office/spreadsheetml/2009/9/main" objectType="Drop" dropStyle="combo" dx="16" fmlaLink="_Output!$D$427" fmlaRange="_Input!$C$13:$C$17" noThreeD="1" sel="0" val="0"/>
</file>

<file path=xl/ctrlProps/ctrlProp357.xml><?xml version="1.0" encoding="utf-8"?>
<formControlPr xmlns="http://schemas.microsoft.com/office/spreadsheetml/2009/9/main" objectType="Drop" dropStyle="combo" dx="16" fmlaLink="_Output!$D$428" fmlaRange="_Input!$C$13:$C$17" noThreeD="1" sel="0" val="0"/>
</file>

<file path=xl/ctrlProps/ctrlProp358.xml><?xml version="1.0" encoding="utf-8"?>
<formControlPr xmlns="http://schemas.microsoft.com/office/spreadsheetml/2009/9/main" objectType="Drop" dropStyle="combo" dx="16" fmlaLink="_Output!$D$430" fmlaRange="_Input!$C$13:$C$17" noThreeD="1" sel="0" val="0"/>
</file>

<file path=xl/ctrlProps/ctrlProp359.xml><?xml version="1.0" encoding="utf-8"?>
<formControlPr xmlns="http://schemas.microsoft.com/office/spreadsheetml/2009/9/main" objectType="Drop" dropStyle="combo" dx="16" fmlaLink="_Output!$D$431" fmlaRange="_Input!$C$13:$C$17" noThreeD="1" sel="0" val="0"/>
</file>

<file path=xl/ctrlProps/ctrlProp36.xml><?xml version="1.0" encoding="utf-8"?>
<formControlPr xmlns="http://schemas.microsoft.com/office/spreadsheetml/2009/9/main" objectType="Drop" dropStyle="combo" dx="16" fmlaLink="_Output!$D$37" fmlaRange="_Input!$C$3:$C$4" noThreeD="1" sel="1" val="0"/>
</file>

<file path=xl/ctrlProps/ctrlProp360.xml><?xml version="1.0" encoding="utf-8"?>
<formControlPr xmlns="http://schemas.microsoft.com/office/spreadsheetml/2009/9/main" objectType="Drop" dropStyle="combo" dx="16" fmlaLink="_Output!$D$432" fmlaRange="_Input!$C$13:$C$17" noThreeD="1" sel="0" val="0"/>
</file>

<file path=xl/ctrlProps/ctrlProp361.xml><?xml version="1.0" encoding="utf-8"?>
<formControlPr xmlns="http://schemas.microsoft.com/office/spreadsheetml/2009/9/main" objectType="Drop" dropStyle="combo" dx="16" fmlaLink="_Output!$D$433" fmlaRange="_Input!$C$13:$C$17" noThreeD="1" sel="0" val="0"/>
</file>

<file path=xl/ctrlProps/ctrlProp362.xml><?xml version="1.0" encoding="utf-8"?>
<formControlPr xmlns="http://schemas.microsoft.com/office/spreadsheetml/2009/9/main" objectType="Drop" dropStyle="combo" dx="16" fmlaLink="_Output!$D$435" fmlaRange="_Input!$C$13:$C$17" noThreeD="1" sel="0" val="0"/>
</file>

<file path=xl/ctrlProps/ctrlProp363.xml><?xml version="1.0" encoding="utf-8"?>
<formControlPr xmlns="http://schemas.microsoft.com/office/spreadsheetml/2009/9/main" objectType="Drop" dropStyle="combo" dx="16" fmlaLink="_Output!$D$436" fmlaRange="_Input!$C$13:$C$17" noThreeD="1" sel="0" val="0"/>
</file>

<file path=xl/ctrlProps/ctrlProp364.xml><?xml version="1.0" encoding="utf-8"?>
<formControlPr xmlns="http://schemas.microsoft.com/office/spreadsheetml/2009/9/main" objectType="Drop" dropStyle="combo" dx="16" fmlaLink="_Output!$D$437" fmlaRange="_Input!$C$13:$C$17" noThreeD="1" sel="0" val="0"/>
</file>

<file path=xl/ctrlProps/ctrlProp365.xml><?xml version="1.0" encoding="utf-8"?>
<formControlPr xmlns="http://schemas.microsoft.com/office/spreadsheetml/2009/9/main" objectType="Drop" dropStyle="combo" dx="16" fmlaLink="_Output!$D$438" fmlaRange="_Input!$C$13:$C$17" noThreeD="1" sel="0" val="0"/>
</file>

<file path=xl/ctrlProps/ctrlProp366.xml><?xml version="1.0" encoding="utf-8"?>
<formControlPr xmlns="http://schemas.microsoft.com/office/spreadsheetml/2009/9/main" objectType="Drop" dropStyle="combo" dx="16" fmlaLink="_Output!$D$442" fmlaRange="_Input!$C$13:$C$17" noThreeD="1" sel="0" val="0"/>
</file>

<file path=xl/ctrlProps/ctrlProp367.xml><?xml version="1.0" encoding="utf-8"?>
<formControlPr xmlns="http://schemas.microsoft.com/office/spreadsheetml/2009/9/main" objectType="Drop" dropStyle="combo" dx="16" fmlaLink="_Output!$D$444" fmlaRange="_Input!$C$39:$C$43" noThreeD="1" sel="0" val="0"/>
</file>

<file path=xl/ctrlProps/ctrlProp368.xml><?xml version="1.0" encoding="utf-8"?>
<formControlPr xmlns="http://schemas.microsoft.com/office/spreadsheetml/2009/9/main" objectType="Drop" dropStyle="combo" dx="16" fmlaLink="_Output!$D$447" fmlaRange="_Input!$C$13:$C$18" noThreeD="1" sel="0" val="0"/>
</file>

<file path=xl/ctrlProps/ctrlProp369.xml><?xml version="1.0" encoding="utf-8"?>
<formControlPr xmlns="http://schemas.microsoft.com/office/spreadsheetml/2009/9/main" objectType="Drop" dropStyle="combo" dx="16" fmlaLink="_Output!$D$448" fmlaRange="_Input!$C$13:$C$18" noThreeD="1" sel="0" val="0"/>
</file>

<file path=xl/ctrlProps/ctrlProp37.xml><?xml version="1.0" encoding="utf-8"?>
<formControlPr xmlns="http://schemas.microsoft.com/office/spreadsheetml/2009/9/main" objectType="Drop" dropStyle="combo" dx="16" fmlaLink="_Output!$D$38" fmlaRange="_Input!$C$3:$C$4" noThreeD="1" sel="1" val="0"/>
</file>

<file path=xl/ctrlProps/ctrlProp370.xml><?xml version="1.0" encoding="utf-8"?>
<formControlPr xmlns="http://schemas.microsoft.com/office/spreadsheetml/2009/9/main" objectType="Drop" dropStyle="combo" dx="16" fmlaLink="_Output!$D$449" fmlaRange="_Input!$C$13:$C$18" noThreeD="1" sel="0" val="0"/>
</file>

<file path=xl/ctrlProps/ctrlProp371.xml><?xml version="1.0" encoding="utf-8"?>
<formControlPr xmlns="http://schemas.microsoft.com/office/spreadsheetml/2009/9/main" objectType="Drop" dropStyle="combo" dx="16" fmlaLink="_Output!$D$450" fmlaRange="_Input!$C$13:$C$18" noThreeD="1" sel="0" val="0"/>
</file>

<file path=xl/ctrlProps/ctrlProp372.xml><?xml version="1.0" encoding="utf-8"?>
<formControlPr xmlns="http://schemas.microsoft.com/office/spreadsheetml/2009/9/main" objectType="Drop" dropStyle="combo" dx="16" fmlaLink="_Output!$D$451" fmlaRange="_Input!$C$13:$C$18" noThreeD="1" sel="0" val="0"/>
</file>

<file path=xl/ctrlProps/ctrlProp373.xml><?xml version="1.0" encoding="utf-8"?>
<formControlPr xmlns="http://schemas.microsoft.com/office/spreadsheetml/2009/9/main" objectType="Drop" dropStyle="combo" dx="16" fmlaLink="_Output!$D$452" fmlaRange="_Input!$C$13:$C$18" noThreeD="1" sel="0" val="0"/>
</file>

<file path=xl/ctrlProps/ctrlProp374.xml><?xml version="1.0" encoding="utf-8"?>
<formControlPr xmlns="http://schemas.microsoft.com/office/spreadsheetml/2009/9/main" objectType="Drop" dropStyle="combo" dx="16" fmlaLink="_Output!$D$453" fmlaRange="_Input!$C$13:$C$18" noThreeD="1" sel="0" val="0"/>
</file>

<file path=xl/ctrlProps/ctrlProp375.xml><?xml version="1.0" encoding="utf-8"?>
<formControlPr xmlns="http://schemas.microsoft.com/office/spreadsheetml/2009/9/main" objectType="Drop" dropStyle="combo" dx="16" fmlaLink="_Output!$D$454" fmlaRange="_Input!$C$13:$C$18" noThreeD="1" sel="0" val="0"/>
</file>

<file path=xl/ctrlProps/ctrlProp376.xml><?xml version="1.0" encoding="utf-8"?>
<formControlPr xmlns="http://schemas.microsoft.com/office/spreadsheetml/2009/9/main" objectType="Drop" dropStyle="combo" dx="16" fmlaLink="_Output!$D$455" fmlaRange="_Input!$C$13:$C$18" noThreeD="1" sel="0" val="0"/>
</file>

<file path=xl/ctrlProps/ctrlProp377.xml><?xml version="1.0" encoding="utf-8"?>
<formControlPr xmlns="http://schemas.microsoft.com/office/spreadsheetml/2009/9/main" objectType="Drop" dropStyle="combo" dx="16" fmlaLink="_Output!$D$456" fmlaRange="_Input!$C$13:$C$18" noThreeD="1" sel="0" val="0"/>
</file>

<file path=xl/ctrlProps/ctrlProp378.xml><?xml version="1.0" encoding="utf-8"?>
<formControlPr xmlns="http://schemas.microsoft.com/office/spreadsheetml/2009/9/main" objectType="Drop" dropStyle="combo" dx="16" fmlaLink="_Output!$D$457" fmlaRange="_Input!$C$13:$C$18" noThreeD="1" sel="0" val="0"/>
</file>

<file path=xl/ctrlProps/ctrlProp379.xml><?xml version="1.0" encoding="utf-8"?>
<formControlPr xmlns="http://schemas.microsoft.com/office/spreadsheetml/2009/9/main" objectType="Drop" dropStyle="combo" dx="16" fmlaLink="_Output!$D$458" fmlaRange="_Input!$C$13:$C$18" noThreeD="1" sel="0" val="0"/>
</file>

<file path=xl/ctrlProps/ctrlProp38.xml><?xml version="1.0" encoding="utf-8"?>
<formControlPr xmlns="http://schemas.microsoft.com/office/spreadsheetml/2009/9/main" objectType="Drop" dropStyle="combo" dx="16" fmlaLink="_Output!$D$39" fmlaRange="_Input!$C$3:$C$4" noThreeD="1" sel="1" val="0"/>
</file>

<file path=xl/ctrlProps/ctrlProp380.xml><?xml version="1.0" encoding="utf-8"?>
<formControlPr xmlns="http://schemas.microsoft.com/office/spreadsheetml/2009/9/main" objectType="Drop" dropStyle="combo" dx="16" fmlaLink="_Output!$D$459" fmlaRange="_Input!$C$13:$C$18" noThreeD="1" sel="0" val="0"/>
</file>

<file path=xl/ctrlProps/ctrlProp381.xml><?xml version="1.0" encoding="utf-8"?>
<formControlPr xmlns="http://schemas.microsoft.com/office/spreadsheetml/2009/9/main" objectType="Drop" dropStyle="combo" dx="16" fmlaLink="_Output!$D$460" fmlaRange="_Input!$C$13:$C$18" noThreeD="1" sel="0" val="0"/>
</file>

<file path=xl/ctrlProps/ctrlProp382.xml><?xml version="1.0" encoding="utf-8"?>
<formControlPr xmlns="http://schemas.microsoft.com/office/spreadsheetml/2009/9/main" objectType="Drop" dropStyle="combo" dx="16" fmlaLink="_Output!$D$461" fmlaRange="_Input!$C$13:$C$18" noThreeD="1" sel="0" val="0"/>
</file>

<file path=xl/ctrlProps/ctrlProp383.xml><?xml version="1.0" encoding="utf-8"?>
<formControlPr xmlns="http://schemas.microsoft.com/office/spreadsheetml/2009/9/main" objectType="Drop" dropStyle="combo" dx="16" fmlaLink="_Output!$D$462" fmlaRange="_Input!$C$13:$C$18" noThreeD="1" sel="0" val="0"/>
</file>

<file path=xl/ctrlProps/ctrlProp384.xml><?xml version="1.0" encoding="utf-8"?>
<formControlPr xmlns="http://schemas.microsoft.com/office/spreadsheetml/2009/9/main" objectType="Drop" dropStyle="combo" dx="16" fmlaLink="_Output!$D$463" fmlaRange="_Input!$C$13:$C$18" noThreeD="1" sel="0" val="0"/>
</file>

<file path=xl/ctrlProps/ctrlProp385.xml><?xml version="1.0" encoding="utf-8"?>
<formControlPr xmlns="http://schemas.microsoft.com/office/spreadsheetml/2009/9/main" objectType="Drop" dropStyle="combo" dx="16" fmlaLink="_Output!$D$464" fmlaRange="_Input!$C$13:$C$18" noThreeD="1" sel="0" val="0"/>
</file>

<file path=xl/ctrlProps/ctrlProp386.xml><?xml version="1.0" encoding="utf-8"?>
<formControlPr xmlns="http://schemas.microsoft.com/office/spreadsheetml/2009/9/main" objectType="Drop" dropStyle="combo" dx="16" fmlaLink="_Output!$D$465" fmlaRange="_Input!$C$13:$C$18" noThreeD="1" sel="0" val="0"/>
</file>

<file path=xl/ctrlProps/ctrlProp387.xml><?xml version="1.0" encoding="utf-8"?>
<formControlPr xmlns="http://schemas.microsoft.com/office/spreadsheetml/2009/9/main" objectType="Drop" dropStyle="combo" dx="16" fmlaLink="_Output!$D$466" fmlaRange="_Input!$C$13:$C$18" noThreeD="1" sel="0" val="0"/>
</file>

<file path=xl/ctrlProps/ctrlProp388.xml><?xml version="1.0" encoding="utf-8"?>
<formControlPr xmlns="http://schemas.microsoft.com/office/spreadsheetml/2009/9/main" objectType="Drop" dropStyle="combo" dx="16" fmlaLink="_Output!$D$467" fmlaRange="_Input!$C$13:$C$18" noThreeD="1" sel="0" val="0"/>
</file>

<file path=xl/ctrlProps/ctrlProp389.xml><?xml version="1.0" encoding="utf-8"?>
<formControlPr xmlns="http://schemas.microsoft.com/office/spreadsheetml/2009/9/main" objectType="Drop" dropStyle="combo" dx="16" fmlaLink="_Output!$D$471" fmlaRange="_Input!$C$13:$C$18" noThreeD="1" sel="0" val="0"/>
</file>

<file path=xl/ctrlProps/ctrlProp39.xml><?xml version="1.0" encoding="utf-8"?>
<formControlPr xmlns="http://schemas.microsoft.com/office/spreadsheetml/2009/9/main" objectType="Drop" dropStyle="combo" dx="16" fmlaLink="_Output!$D$40" fmlaRange="_Input!$C$3:$C$4" noThreeD="1" sel="1" val="0"/>
</file>

<file path=xl/ctrlProps/ctrlProp390.xml><?xml version="1.0" encoding="utf-8"?>
<formControlPr xmlns="http://schemas.microsoft.com/office/spreadsheetml/2009/9/main" objectType="Drop" dropStyle="combo" dx="16" fmlaLink="_Output!$D$468" fmlaRange="_Input!$C$13:$C$18" noThreeD="1" sel="0" val="0"/>
</file>

<file path=xl/ctrlProps/ctrlProp391.xml><?xml version="1.0" encoding="utf-8"?>
<formControlPr xmlns="http://schemas.microsoft.com/office/spreadsheetml/2009/9/main" objectType="Drop" dropStyle="combo" dx="16" fmlaLink="_Output!$D$440" fmlaRange="_Input!$C$13:$C$17" noThreeD="1" sel="0" val="0"/>
</file>

<file path=xl/ctrlProps/ctrlProp392.xml><?xml version="1.0" encoding="utf-8"?>
<formControlPr xmlns="http://schemas.microsoft.com/office/spreadsheetml/2009/9/main" objectType="Drop" dropStyle="combo" dx="16" fmlaLink="_Output!$D$439" fmlaRange="_Input!$C$39:$C$43" noThreeD="1" sel="0" val="0"/>
</file>

<file path=xl/ctrlProps/ctrlProp393.xml><?xml version="1.0" encoding="utf-8"?>
<formControlPr xmlns="http://schemas.microsoft.com/office/spreadsheetml/2009/9/main" objectType="Drop" dropStyle="combo" dx="16" fmlaLink="_Output!$D$1053" fmlaRange="_Input!$C$13:$C$17" noThreeD="1" sel="0" val="0"/>
</file>

<file path=xl/ctrlProps/ctrlProp394.xml><?xml version="1.0" encoding="utf-8"?>
<formControlPr xmlns="http://schemas.microsoft.com/office/spreadsheetml/2009/9/main" objectType="Drop" dropStyle="combo" dx="16" fmlaLink="_Output!$D$1054" fmlaRange="_Input!$C$13:$C$17" noThreeD="1" sel="0" val="0"/>
</file>

<file path=xl/ctrlProps/ctrlProp395.xml><?xml version="1.0" encoding="utf-8"?>
<formControlPr xmlns="http://schemas.microsoft.com/office/spreadsheetml/2009/9/main" objectType="Drop" dropStyle="combo" dx="16" fmlaLink="_Output!$D$1055" fmlaRange="_Input!$C$13:$C$17" noThreeD="1" sel="0" val="0"/>
</file>

<file path=xl/ctrlProps/ctrlProp396.xml><?xml version="1.0" encoding="utf-8"?>
<formControlPr xmlns="http://schemas.microsoft.com/office/spreadsheetml/2009/9/main" objectType="Drop" dropStyle="combo" dx="16" fmlaLink="_Output!$D$1056" fmlaRange="_Input!$C$13:$C$17" noThreeD="1" sel="0" val="0"/>
</file>

<file path=xl/ctrlProps/ctrlProp397.xml><?xml version="1.0" encoding="utf-8"?>
<formControlPr xmlns="http://schemas.microsoft.com/office/spreadsheetml/2009/9/main" objectType="Drop" dropStyle="combo" dx="16" fmlaLink="_Output!$D$1057" fmlaRange="_Input!$C$13:$C$17" noThreeD="1" sel="0" val="0"/>
</file>

<file path=xl/ctrlProps/ctrlProp398.xml><?xml version="1.0" encoding="utf-8"?>
<formControlPr xmlns="http://schemas.microsoft.com/office/spreadsheetml/2009/9/main" objectType="Drop" dropStyle="combo" dx="16" fmlaLink="_Output!$D$478" fmlaRange="_Input!$C$13:$C$17" noThreeD="1" sel="0" val="0"/>
</file>

<file path=xl/ctrlProps/ctrlProp399.xml><?xml version="1.0" encoding="utf-8"?>
<formControlPr xmlns="http://schemas.microsoft.com/office/spreadsheetml/2009/9/main" objectType="Drop" dropStyle="combo" dx="16" fmlaLink="_Output!$D$479" fmlaRange="_Input!$C$13:$C$17" noThreeD="1" sel="0" val="0"/>
</file>

<file path=xl/ctrlProps/ctrlProp4.xml><?xml version="1.0" encoding="utf-8"?>
<formControlPr xmlns="http://schemas.microsoft.com/office/spreadsheetml/2009/9/main" objectType="Drop" dropStyle="combo" dx="16" fmlaLink="_Output!$D$319" fmlaRange="_Input!$C$3:$C$4" noThreeD="1" sel="2" val="0"/>
</file>

<file path=xl/ctrlProps/ctrlProp40.xml><?xml version="1.0" encoding="utf-8"?>
<formControlPr xmlns="http://schemas.microsoft.com/office/spreadsheetml/2009/9/main" objectType="Drop" dropStyle="combo" dx="16" fmlaLink="_Output!$D$43" fmlaRange="_Input!$C$39:$C$43" noThreeD="1" sel="0" val="0"/>
</file>

<file path=xl/ctrlProps/ctrlProp400.xml><?xml version="1.0" encoding="utf-8"?>
<formControlPr xmlns="http://schemas.microsoft.com/office/spreadsheetml/2009/9/main" objectType="Drop" dropStyle="combo" dx="16" fmlaLink="_Output!$D$481" fmlaRange="_Input!$C$13:$C$17" noThreeD="1" sel="0" val="0"/>
</file>

<file path=xl/ctrlProps/ctrlProp401.xml><?xml version="1.0" encoding="utf-8"?>
<formControlPr xmlns="http://schemas.microsoft.com/office/spreadsheetml/2009/9/main" objectType="Drop" dropStyle="combo" dx="16" fmlaLink="_Output!$D$482" fmlaRange="_Input!$C$13:$C$17" noThreeD="1" sel="0" val="0"/>
</file>

<file path=xl/ctrlProps/ctrlProp402.xml><?xml version="1.0" encoding="utf-8"?>
<formControlPr xmlns="http://schemas.microsoft.com/office/spreadsheetml/2009/9/main" objectType="Drop" dropStyle="combo" dx="16" fmlaLink="_Output!$D$484" fmlaRange="_Input!$C$13:$C$17" noThreeD="1" sel="0" val="0"/>
</file>

<file path=xl/ctrlProps/ctrlProp403.xml><?xml version="1.0" encoding="utf-8"?>
<formControlPr xmlns="http://schemas.microsoft.com/office/spreadsheetml/2009/9/main" objectType="Drop" dropStyle="combo" dx="16" fmlaLink="_Output!$D$485" fmlaRange="_Input!$C$13:$C$17" noThreeD="1" sel="0" val="0"/>
</file>

<file path=xl/ctrlProps/ctrlProp404.xml><?xml version="1.0" encoding="utf-8"?>
<formControlPr xmlns="http://schemas.microsoft.com/office/spreadsheetml/2009/9/main" objectType="Drop" dropStyle="combo" dx="16" fmlaLink="_Output!$D$486" fmlaRange="_Input!$C$13:$C$17" noThreeD="1" sel="0" val="0"/>
</file>

<file path=xl/ctrlProps/ctrlProp405.xml><?xml version="1.0" encoding="utf-8"?>
<formControlPr xmlns="http://schemas.microsoft.com/office/spreadsheetml/2009/9/main" objectType="Drop" dropStyle="combo" dx="16" fmlaLink="_Output!$D$487" fmlaRange="_Input!$C$13:$C$17" noThreeD="1" sel="0" val="0"/>
</file>

<file path=xl/ctrlProps/ctrlProp406.xml><?xml version="1.0" encoding="utf-8"?>
<formControlPr xmlns="http://schemas.microsoft.com/office/spreadsheetml/2009/9/main" objectType="Drop" dropStyle="combo" dx="16" fmlaLink="_Output!$D$489" fmlaRange="_Input!$C$13:$C$17" noThreeD="1" sel="0" val="0"/>
</file>

<file path=xl/ctrlProps/ctrlProp407.xml><?xml version="1.0" encoding="utf-8"?>
<formControlPr xmlns="http://schemas.microsoft.com/office/spreadsheetml/2009/9/main" objectType="Drop" dropStyle="combo" dx="16" fmlaLink="_Output!$D$490" fmlaRange="_Input!$C$13:$C$17" noThreeD="1" sel="0" val="0"/>
</file>

<file path=xl/ctrlProps/ctrlProp408.xml><?xml version="1.0" encoding="utf-8"?>
<formControlPr xmlns="http://schemas.microsoft.com/office/spreadsheetml/2009/9/main" objectType="Drop" dropStyle="combo" dx="16" fmlaLink="_Output!$D$491" fmlaRange="_Input!$C$13:$C$17" noThreeD="1" sel="0" val="0"/>
</file>

<file path=xl/ctrlProps/ctrlProp409.xml><?xml version="1.0" encoding="utf-8"?>
<formControlPr xmlns="http://schemas.microsoft.com/office/spreadsheetml/2009/9/main" objectType="Drop" dropStyle="combo" dx="16" fmlaLink="_Output!$D$492" fmlaRange="_Input!$C$13:$C$17" noThreeD="1" sel="0" val="0"/>
</file>

<file path=xl/ctrlProps/ctrlProp41.xml><?xml version="1.0" encoding="utf-8"?>
<formControlPr xmlns="http://schemas.microsoft.com/office/spreadsheetml/2009/9/main" objectType="Drop" dropStyle="combo" dx="16" fmlaLink="_Output!$D$44" fmlaRange="_Input!$C$13:$C$17" noThreeD="1" sel="0" val="0"/>
</file>

<file path=xl/ctrlProps/ctrlProp410.xml><?xml version="1.0" encoding="utf-8"?>
<formControlPr xmlns="http://schemas.microsoft.com/office/spreadsheetml/2009/9/main" objectType="Drop" dropStyle="combo" dx="16" fmlaLink="_Output!$D$496" fmlaRange="_Input!$C$13:$C$17" noThreeD="1" sel="0" val="0"/>
</file>

<file path=xl/ctrlProps/ctrlProp411.xml><?xml version="1.0" encoding="utf-8"?>
<formControlPr xmlns="http://schemas.microsoft.com/office/spreadsheetml/2009/9/main" objectType="Drop" dropStyle="combo" dx="16" fmlaLink="_Output!$D$498" fmlaRange="_Input!$C$39:$C$43" noThreeD="1" sel="0" val="0"/>
</file>

<file path=xl/ctrlProps/ctrlProp412.xml><?xml version="1.0" encoding="utf-8"?>
<formControlPr xmlns="http://schemas.microsoft.com/office/spreadsheetml/2009/9/main" objectType="Drop" dropStyle="combo" dx="16" fmlaLink="_Output!$D$501" fmlaRange="_Input!$C$13:$C$18" noThreeD="1" sel="0" val="0"/>
</file>

<file path=xl/ctrlProps/ctrlProp413.xml><?xml version="1.0" encoding="utf-8"?>
<formControlPr xmlns="http://schemas.microsoft.com/office/spreadsheetml/2009/9/main" objectType="Drop" dropStyle="combo" dx="16" fmlaLink="_Output!$D$502" fmlaRange="_Input!$C$13:$C$18" noThreeD="1" sel="0" val="0"/>
</file>

<file path=xl/ctrlProps/ctrlProp414.xml><?xml version="1.0" encoding="utf-8"?>
<formControlPr xmlns="http://schemas.microsoft.com/office/spreadsheetml/2009/9/main" objectType="Drop" dropStyle="combo" dx="16" fmlaLink="_Output!$D$503" fmlaRange="_Input!$C$13:$C$18" noThreeD="1" sel="0" val="0"/>
</file>

<file path=xl/ctrlProps/ctrlProp415.xml><?xml version="1.0" encoding="utf-8"?>
<formControlPr xmlns="http://schemas.microsoft.com/office/spreadsheetml/2009/9/main" objectType="Drop" dropStyle="combo" dx="16" fmlaLink="_Output!$D$504" fmlaRange="_Input!$C$13:$C$18" noThreeD="1" sel="0" val="0"/>
</file>

<file path=xl/ctrlProps/ctrlProp416.xml><?xml version="1.0" encoding="utf-8"?>
<formControlPr xmlns="http://schemas.microsoft.com/office/spreadsheetml/2009/9/main" objectType="Drop" dropStyle="combo" dx="16" fmlaLink="_Output!$D$505" fmlaRange="_Input!$C$13:$C$18" noThreeD="1" sel="0" val="0"/>
</file>

<file path=xl/ctrlProps/ctrlProp417.xml><?xml version="1.0" encoding="utf-8"?>
<formControlPr xmlns="http://schemas.microsoft.com/office/spreadsheetml/2009/9/main" objectType="Drop" dropStyle="combo" dx="16" fmlaLink="_Output!$D$506" fmlaRange="_Input!$C$13:$C$18" noThreeD="1" sel="0" val="0"/>
</file>

<file path=xl/ctrlProps/ctrlProp418.xml><?xml version="1.0" encoding="utf-8"?>
<formControlPr xmlns="http://schemas.microsoft.com/office/spreadsheetml/2009/9/main" objectType="Drop" dropStyle="combo" dx="16" fmlaLink="_Output!$D$507" fmlaRange="_Input!$C$13:$C$18" noThreeD="1" sel="0" val="0"/>
</file>

<file path=xl/ctrlProps/ctrlProp419.xml><?xml version="1.0" encoding="utf-8"?>
<formControlPr xmlns="http://schemas.microsoft.com/office/spreadsheetml/2009/9/main" objectType="Drop" dropStyle="combo" dx="16" fmlaLink="_Output!$D$508" fmlaRange="_Input!$C$13:$C$18" noThreeD="1" sel="0" val="0"/>
</file>

<file path=xl/ctrlProps/ctrlProp42.xml><?xml version="1.0" encoding="utf-8"?>
<formControlPr xmlns="http://schemas.microsoft.com/office/spreadsheetml/2009/9/main" objectType="Drop" dropStyle="combo" dx="16" fmlaLink="_Output!$D$45" fmlaRange="_Input!$C$13:$C$17" noThreeD="1" sel="0" val="0"/>
</file>

<file path=xl/ctrlProps/ctrlProp420.xml><?xml version="1.0" encoding="utf-8"?>
<formControlPr xmlns="http://schemas.microsoft.com/office/spreadsheetml/2009/9/main" objectType="Drop" dropStyle="combo" dx="16" fmlaLink="_Output!$D$509" fmlaRange="_Input!$C$13:$C$18" noThreeD="1" sel="0" val="0"/>
</file>

<file path=xl/ctrlProps/ctrlProp421.xml><?xml version="1.0" encoding="utf-8"?>
<formControlPr xmlns="http://schemas.microsoft.com/office/spreadsheetml/2009/9/main" objectType="Drop" dropStyle="combo" dx="16" fmlaLink="_Output!$D$510" fmlaRange="_Input!$C$13:$C$18" noThreeD="1" sel="0" val="0"/>
</file>

<file path=xl/ctrlProps/ctrlProp422.xml><?xml version="1.0" encoding="utf-8"?>
<formControlPr xmlns="http://schemas.microsoft.com/office/spreadsheetml/2009/9/main" objectType="Drop" dropStyle="combo" dx="16" fmlaLink="_Output!$D$511" fmlaRange="_Input!$C$13:$C$18" noThreeD="1" sel="0" val="0"/>
</file>

<file path=xl/ctrlProps/ctrlProp423.xml><?xml version="1.0" encoding="utf-8"?>
<formControlPr xmlns="http://schemas.microsoft.com/office/spreadsheetml/2009/9/main" objectType="Drop" dropStyle="combo" dx="16" fmlaLink="_Output!$D$512" fmlaRange="_Input!$C$13:$C$18" noThreeD="1" sel="0" val="0"/>
</file>

<file path=xl/ctrlProps/ctrlProp424.xml><?xml version="1.0" encoding="utf-8"?>
<formControlPr xmlns="http://schemas.microsoft.com/office/spreadsheetml/2009/9/main" objectType="Drop" dropStyle="combo" dx="16" fmlaLink="_Output!$D$513" fmlaRange="_Input!$C$13:$C$18" noThreeD="1" sel="0" val="0"/>
</file>

<file path=xl/ctrlProps/ctrlProp425.xml><?xml version="1.0" encoding="utf-8"?>
<formControlPr xmlns="http://schemas.microsoft.com/office/spreadsheetml/2009/9/main" objectType="Drop" dropStyle="combo" dx="16" fmlaLink="_Output!$D$514" fmlaRange="_Input!$C$13:$C$18" noThreeD="1" sel="0" val="0"/>
</file>

<file path=xl/ctrlProps/ctrlProp426.xml><?xml version="1.0" encoding="utf-8"?>
<formControlPr xmlns="http://schemas.microsoft.com/office/spreadsheetml/2009/9/main" objectType="Drop" dropStyle="combo" dx="16" fmlaLink="_Output!$D$515" fmlaRange="_Input!$C$13:$C$18" noThreeD="1" sel="0" val="0"/>
</file>

<file path=xl/ctrlProps/ctrlProp427.xml><?xml version="1.0" encoding="utf-8"?>
<formControlPr xmlns="http://schemas.microsoft.com/office/spreadsheetml/2009/9/main" objectType="Drop" dropStyle="combo" dx="16" fmlaLink="_Output!$D$519" fmlaRange="_Input!$C$13:$C$18" noThreeD="1" sel="0" val="0"/>
</file>

<file path=xl/ctrlProps/ctrlProp428.xml><?xml version="1.0" encoding="utf-8"?>
<formControlPr xmlns="http://schemas.microsoft.com/office/spreadsheetml/2009/9/main" objectType="Drop" dropStyle="combo" dx="16" fmlaLink="_Output!$D$520" fmlaRange="_Input!$C$13:$C$18" noThreeD="1" sel="0" val="0"/>
</file>

<file path=xl/ctrlProps/ctrlProp429.xml><?xml version="1.0" encoding="utf-8"?>
<formControlPr xmlns="http://schemas.microsoft.com/office/spreadsheetml/2009/9/main" objectType="Drop" dropStyle="combo" dx="16" fmlaLink="_Output!$D$516" fmlaRange="_Input!$C$13:$C$18" noThreeD="1" sel="0" val="0"/>
</file>

<file path=xl/ctrlProps/ctrlProp43.xml><?xml version="1.0" encoding="utf-8"?>
<formControlPr xmlns="http://schemas.microsoft.com/office/spreadsheetml/2009/9/main" objectType="Drop" dropStyle="combo" dx="16" fmlaLink="_Output!$D$41" fmlaRange="_Input!$C$3:$C$4" noThreeD="1" sel="1" val="0"/>
</file>

<file path=xl/ctrlProps/ctrlProp430.xml><?xml version="1.0" encoding="utf-8"?>
<formControlPr xmlns="http://schemas.microsoft.com/office/spreadsheetml/2009/9/main" objectType="Drop" dropStyle="combo" dx="16" fmlaLink="_Output!$D$494" fmlaRange="_Input!$C$13:$C$17" noThreeD="1" sel="0" val="0"/>
</file>

<file path=xl/ctrlProps/ctrlProp431.xml><?xml version="1.0" encoding="utf-8"?>
<formControlPr xmlns="http://schemas.microsoft.com/office/spreadsheetml/2009/9/main" objectType="Drop" dropStyle="combo" dx="16" fmlaLink="_Output!$D$493" fmlaRange="_Input!$C$39:$C$43" noThreeD="1" sel="0" val="0"/>
</file>

<file path=xl/ctrlProps/ctrlProp432.xml><?xml version="1.0" encoding="utf-8"?>
<formControlPr xmlns="http://schemas.microsoft.com/office/spreadsheetml/2009/9/main" objectType="Drop" dropStyle="combo" dx="16" fmlaLink="_Output!$D$1058" fmlaRange="_Input!$C$13:$C$17" noThreeD="1" sel="0" val="0"/>
</file>

<file path=xl/ctrlProps/ctrlProp433.xml><?xml version="1.0" encoding="utf-8"?>
<formControlPr xmlns="http://schemas.microsoft.com/office/spreadsheetml/2009/9/main" objectType="Drop" dropStyle="combo" dx="16" fmlaLink="_Output!$D$1059" fmlaRange="_Input!$C$13:$C$17" noThreeD="1" sel="0" val="0"/>
</file>

<file path=xl/ctrlProps/ctrlProp434.xml><?xml version="1.0" encoding="utf-8"?>
<formControlPr xmlns="http://schemas.microsoft.com/office/spreadsheetml/2009/9/main" objectType="Drop" dropStyle="combo" dx="16" fmlaLink="_Output!$D$1060" fmlaRange="_Input!$C$13:$C$17" noThreeD="1" sel="0" val="0"/>
</file>

<file path=xl/ctrlProps/ctrlProp435.xml><?xml version="1.0" encoding="utf-8"?>
<formControlPr xmlns="http://schemas.microsoft.com/office/spreadsheetml/2009/9/main" objectType="Drop" dropStyle="combo" dx="16" fmlaLink="_Output!$D$1061" fmlaRange="_Input!$C$13:$C$17" noThreeD="1" sel="0" val="0"/>
</file>

<file path=xl/ctrlProps/ctrlProp436.xml><?xml version="1.0" encoding="utf-8"?>
<formControlPr xmlns="http://schemas.microsoft.com/office/spreadsheetml/2009/9/main" objectType="Drop" dropStyle="combo" dx="16" fmlaLink="_Output!$D$1062" fmlaRange="_Input!$C$13:$C$17" noThreeD="1" sel="0" val="0"/>
</file>

<file path=xl/ctrlProps/ctrlProp437.xml><?xml version="1.0" encoding="utf-8"?>
<formControlPr xmlns="http://schemas.microsoft.com/office/spreadsheetml/2009/9/main" objectType="Drop" dropStyle="combo" dx="16" fmlaLink="_Output!$D$537" fmlaRange="_Input!$C$3:$C$4" noThreeD="1" sel="1" val="0"/>
</file>

<file path=xl/ctrlProps/ctrlProp438.xml><?xml version="1.0" encoding="utf-8"?>
<formControlPr xmlns="http://schemas.microsoft.com/office/spreadsheetml/2009/9/main" objectType="Drop" dropStyle="combo" dx="16" fmlaLink="_Output!$D$538" fmlaRange="_Input!$C$3:$C$4" noThreeD="1" sel="1" val="0"/>
</file>

<file path=xl/ctrlProps/ctrlProp439.xml><?xml version="1.0" encoding="utf-8"?>
<formControlPr xmlns="http://schemas.microsoft.com/office/spreadsheetml/2009/9/main" objectType="Drop" dropStyle="combo" dx="16" fmlaLink="_Output!$D$539" fmlaRange="_Input!$C$3:$C$4" noThreeD="1" sel="1" val="0"/>
</file>

<file path=xl/ctrlProps/ctrlProp44.xml><?xml version="1.0" encoding="utf-8"?>
<formControlPr xmlns="http://schemas.microsoft.com/office/spreadsheetml/2009/9/main" objectType="Drop" dropStyle="combo" dx="16" fmlaLink="_Output!$D$42" fmlaRange="_Input!$C$3:$C$4" noThreeD="1" sel="1" val="0"/>
</file>

<file path=xl/ctrlProps/ctrlProp440.xml><?xml version="1.0" encoding="utf-8"?>
<formControlPr xmlns="http://schemas.microsoft.com/office/spreadsheetml/2009/9/main" objectType="Drop" dropStyle="combo" dx="16" fmlaLink="_Output!$D$540" fmlaRange="_Input!$C$3:$C$4" noThreeD="1" sel="1" val="0"/>
</file>

<file path=xl/ctrlProps/ctrlProp441.xml><?xml version="1.0" encoding="utf-8"?>
<formControlPr xmlns="http://schemas.microsoft.com/office/spreadsheetml/2009/9/main" objectType="Drop" dropStyle="combo" dx="16" fmlaLink="_Output!$D$541" fmlaRange="_Input!$C$3:$C$4" noThreeD="1" sel="1" val="0"/>
</file>

<file path=xl/ctrlProps/ctrlProp442.xml><?xml version="1.0" encoding="utf-8"?>
<formControlPr xmlns="http://schemas.microsoft.com/office/spreadsheetml/2009/9/main" objectType="Drop" dropStyle="combo" dx="16" fmlaLink="_Output!$D$542" fmlaRange="_Input!$C$3:$C$4" noThreeD="1" sel="1" val="0"/>
</file>

<file path=xl/ctrlProps/ctrlProp443.xml><?xml version="1.0" encoding="utf-8"?>
<formControlPr xmlns="http://schemas.microsoft.com/office/spreadsheetml/2009/9/main" objectType="Drop" dropStyle="combo" dx="16" fmlaLink="_Output!$D$543" fmlaRange="_Input!$C$3:$C$4" noThreeD="1" sel="1" val="0"/>
</file>

<file path=xl/ctrlProps/ctrlProp444.xml><?xml version="1.0" encoding="utf-8"?>
<formControlPr xmlns="http://schemas.microsoft.com/office/spreadsheetml/2009/9/main" objectType="Drop" dropStyle="combo" dx="16" fmlaLink="_Output!$D$544" fmlaRange="_Input!$C$3:$C$4" noThreeD="1" sel="1" val="0"/>
</file>

<file path=xl/ctrlProps/ctrlProp445.xml><?xml version="1.0" encoding="utf-8"?>
<formControlPr xmlns="http://schemas.microsoft.com/office/spreadsheetml/2009/9/main" objectType="Drop" dropStyle="combo" dx="16" fmlaLink="_Output!$D$545" fmlaRange="_Input!$C$3:$C$4" noThreeD="1" sel="1" val="0"/>
</file>

<file path=xl/ctrlProps/ctrlProp446.xml><?xml version="1.0" encoding="utf-8"?>
<formControlPr xmlns="http://schemas.microsoft.com/office/spreadsheetml/2009/9/main" objectType="Drop" dropStyle="combo" dx="16" fmlaLink="_Output!$D$546" fmlaRange="_Input!$C$3:$C$4" noThreeD="1" sel="1" val="0"/>
</file>

<file path=xl/ctrlProps/ctrlProp447.xml><?xml version="1.0" encoding="utf-8"?>
<formControlPr xmlns="http://schemas.microsoft.com/office/spreadsheetml/2009/9/main" objectType="Drop" dropStyle="combo" dx="16" fmlaLink="_Output!$D$547" fmlaRange="_Input!$C$3:$C$4" noThreeD="1" sel="1" val="0"/>
</file>

<file path=xl/ctrlProps/ctrlProp448.xml><?xml version="1.0" encoding="utf-8"?>
<formControlPr xmlns="http://schemas.microsoft.com/office/spreadsheetml/2009/9/main" objectType="Drop" dropStyle="combo" dx="16" fmlaLink="_Output!$D$527" fmlaRange="_Input!$C$13:$C$17" noThreeD="1" sel="0" val="0"/>
</file>

<file path=xl/ctrlProps/ctrlProp449.xml><?xml version="1.0" encoding="utf-8"?>
<formControlPr xmlns="http://schemas.microsoft.com/office/spreadsheetml/2009/9/main" objectType="Drop" dropStyle="combo" dx="16" fmlaLink="_Output!$D$548" fmlaRange="_Input!$C$13:$C$17" noThreeD="1" sel="0" val="0"/>
</file>

<file path=xl/ctrlProps/ctrlProp45.xml><?xml version="1.0" encoding="utf-8"?>
<formControlPr xmlns="http://schemas.microsoft.com/office/spreadsheetml/2009/9/main" objectType="Drop" dropStyle="combo" dx="16" fmlaLink="_Output!$D$49" fmlaRange="_Input!$C$13:$C$17" noThreeD="1" sel="0" val="0"/>
</file>

<file path=xl/ctrlProps/ctrlProp450.xml><?xml version="1.0" encoding="utf-8"?>
<formControlPr xmlns="http://schemas.microsoft.com/office/spreadsheetml/2009/9/main" objectType="Drop" dropStyle="combo" dx="16" fmlaLink="_Output!$D$549" fmlaRange="_Input!$C$13:$C$17" noThreeD="1" sel="0" val="0"/>
</file>

<file path=xl/ctrlProps/ctrlProp451.xml><?xml version="1.0" encoding="utf-8"?>
<formControlPr xmlns="http://schemas.microsoft.com/office/spreadsheetml/2009/9/main" objectType="Drop" dropStyle="combo" dx="16" fmlaLink="_Output!$D$550" fmlaRange="_Input!$C$13:$C$17" noThreeD="1" sel="0" val="0"/>
</file>

<file path=xl/ctrlProps/ctrlProp452.xml><?xml version="1.0" encoding="utf-8"?>
<formControlPr xmlns="http://schemas.microsoft.com/office/spreadsheetml/2009/9/main" objectType="Drop" dropStyle="combo" dx="16" fmlaLink="_Output!$D$551" fmlaRange="_Input!$C$13:$C$17" noThreeD="1" sel="0" val="0"/>
</file>

<file path=xl/ctrlProps/ctrlProp453.xml><?xml version="1.0" encoding="utf-8"?>
<formControlPr xmlns="http://schemas.microsoft.com/office/spreadsheetml/2009/9/main" objectType="Drop" dropStyle="combo" dx="16" fmlaLink="_Output!$D$552" fmlaRange="_Input!$C$13:$C$17" noThreeD="1" sel="0" val="0"/>
</file>

<file path=xl/ctrlProps/ctrlProp454.xml><?xml version="1.0" encoding="utf-8"?>
<formControlPr xmlns="http://schemas.microsoft.com/office/spreadsheetml/2009/9/main" objectType="Drop" dropStyle="combo" dx="16" fmlaLink="_Output!$D$553" fmlaRange="_Input!$C$13:$C$17" noThreeD="1" sel="0" val="0"/>
</file>

<file path=xl/ctrlProps/ctrlProp455.xml><?xml version="1.0" encoding="utf-8"?>
<formControlPr xmlns="http://schemas.microsoft.com/office/spreadsheetml/2009/9/main" objectType="Drop" dropStyle="combo" dx="16" fmlaLink="_Output!$D$554" fmlaRange="_Input!$C$13:$C$17" noThreeD="1" sel="0" val="0"/>
</file>

<file path=xl/ctrlProps/ctrlProp456.xml><?xml version="1.0" encoding="utf-8"?>
<formControlPr xmlns="http://schemas.microsoft.com/office/spreadsheetml/2009/9/main" objectType="Drop" dropStyle="combo" dx="16" fmlaLink="_Output!$D$556" fmlaRange="_Input!$C$13:$C$17" noThreeD="1" sel="0" val="0"/>
</file>

<file path=xl/ctrlProps/ctrlProp457.xml><?xml version="1.0" encoding="utf-8"?>
<formControlPr xmlns="http://schemas.microsoft.com/office/spreadsheetml/2009/9/main" objectType="Drop" dropStyle="combo" dx="16" fmlaLink="_Output!$D$557" fmlaRange="_Input!$C$13:$C$17" noThreeD="1" sel="0" val="0"/>
</file>

<file path=xl/ctrlProps/ctrlProp458.xml><?xml version="1.0" encoding="utf-8"?>
<formControlPr xmlns="http://schemas.microsoft.com/office/spreadsheetml/2009/9/main" objectType="Drop" dropStyle="combo" dx="16" fmlaLink="_Output!$D$558" fmlaRange="_Input!$C$13:$C$17" noThreeD="1" sel="0" val="0"/>
</file>

<file path=xl/ctrlProps/ctrlProp459.xml><?xml version="1.0" encoding="utf-8"?>
<formControlPr xmlns="http://schemas.microsoft.com/office/spreadsheetml/2009/9/main" objectType="Drop" dropStyle="combo" dx="16" fmlaLink="_Output!$D$567" fmlaRange="_Input!$C$13:$C$17" noThreeD="1" sel="0" val="0"/>
</file>

<file path=xl/ctrlProps/ctrlProp46.xml><?xml version="1.0" encoding="utf-8"?>
<formControlPr xmlns="http://schemas.microsoft.com/office/spreadsheetml/2009/9/main" objectType="Drop" dropStyle="combo" dx="16" fmlaLink="_Output!$D$50" fmlaRange="_Input!$C$13:$C$17" noThreeD="1" sel="0" val="0"/>
</file>

<file path=xl/ctrlProps/ctrlProp460.xml><?xml version="1.0" encoding="utf-8"?>
<formControlPr xmlns="http://schemas.microsoft.com/office/spreadsheetml/2009/9/main" objectType="Drop" dropStyle="combo" dx="16" fmlaLink="_Output!$D$568" fmlaRange="_Input!$C$13:$C$17" noThreeD="1" sel="0" val="0"/>
</file>

<file path=xl/ctrlProps/ctrlProp461.xml><?xml version="1.0" encoding="utf-8"?>
<formControlPr xmlns="http://schemas.microsoft.com/office/spreadsheetml/2009/9/main" objectType="Drop" dropStyle="combo" dx="16" fmlaLink="_Output!$D$570" fmlaRange="_Input!$C$13:$C$18" noThreeD="1" sel="0" val="0"/>
</file>

<file path=xl/ctrlProps/ctrlProp462.xml><?xml version="1.0" encoding="utf-8"?>
<formControlPr xmlns="http://schemas.microsoft.com/office/spreadsheetml/2009/9/main" objectType="Drop" dropStyle="combo" dx="16" fmlaLink="_Output!$D$571" fmlaRange="_Input!$C$13:$C$18" noThreeD="1" sel="0" val="0"/>
</file>

<file path=xl/ctrlProps/ctrlProp463.xml><?xml version="1.0" encoding="utf-8"?>
<formControlPr xmlns="http://schemas.microsoft.com/office/spreadsheetml/2009/9/main" objectType="Drop" dropStyle="combo" dx="16" fmlaLink="_Output!$D$572" fmlaRange="_Input!$C$13:$C$18" noThreeD="1" sel="0" val="0"/>
</file>

<file path=xl/ctrlProps/ctrlProp464.xml><?xml version="1.0" encoding="utf-8"?>
<formControlPr xmlns="http://schemas.microsoft.com/office/spreadsheetml/2009/9/main" objectType="Drop" dropStyle="combo" dx="16" fmlaLink="_Output!$D$573" fmlaRange="_Input!$C$13:$C$18" noThreeD="1" sel="0" val="0"/>
</file>

<file path=xl/ctrlProps/ctrlProp465.xml><?xml version="1.0" encoding="utf-8"?>
<formControlPr xmlns="http://schemas.microsoft.com/office/spreadsheetml/2009/9/main" objectType="Drop" dropStyle="combo" dx="16" fmlaLink="_Output!$D$574" fmlaRange="_Input!$C$13:$C$18" noThreeD="1" sel="0" val="0"/>
</file>

<file path=xl/ctrlProps/ctrlProp466.xml><?xml version="1.0" encoding="utf-8"?>
<formControlPr xmlns="http://schemas.microsoft.com/office/spreadsheetml/2009/9/main" objectType="Drop" dropStyle="combo" dx="16" fmlaLink="_Output!$D$576" fmlaRange="_Input!$C$13:$C$18" noThreeD="1" sel="0" val="0"/>
</file>

<file path=xl/ctrlProps/ctrlProp467.xml><?xml version="1.0" encoding="utf-8"?>
<formControlPr xmlns="http://schemas.microsoft.com/office/spreadsheetml/2009/9/main" objectType="Drop" dropStyle="combo" dx="16" fmlaLink="_Output!$D$577" fmlaRange="_Input!$C$13:$C$18" noThreeD="1" sel="0" val="0"/>
</file>

<file path=xl/ctrlProps/ctrlProp468.xml><?xml version="1.0" encoding="utf-8"?>
<formControlPr xmlns="http://schemas.microsoft.com/office/spreadsheetml/2009/9/main" objectType="Drop" dropStyle="combo" dx="16" fmlaLink="_Output!$D$578" fmlaRange="_Input!$C$13:$C$18" noThreeD="1" sel="0" val="0"/>
</file>

<file path=xl/ctrlProps/ctrlProp469.xml><?xml version="1.0" encoding="utf-8"?>
<formControlPr xmlns="http://schemas.microsoft.com/office/spreadsheetml/2009/9/main" objectType="Drop" dropStyle="combo" dx="16" fmlaLink="_Output!$D$590" fmlaRange="_Input!$C$13:$C$18" noThreeD="1" sel="0" val="0"/>
</file>

<file path=xl/ctrlProps/ctrlProp47.xml><?xml version="1.0" encoding="utf-8"?>
<formControlPr xmlns="http://schemas.microsoft.com/office/spreadsheetml/2009/9/main" objectType="Drop" dropStyle="combo" dx="16" fmlaLink="_Output!$D$52" fmlaRange="_Input!$C$3:$C$4" noThreeD="1" sel="1" val="0"/>
</file>

<file path=xl/ctrlProps/ctrlProp470.xml><?xml version="1.0" encoding="utf-8"?>
<formControlPr xmlns="http://schemas.microsoft.com/office/spreadsheetml/2009/9/main" objectType="Drop" dropStyle="combo" dx="16" fmlaLink="_Output!$D$592" fmlaRange="_Input!$C$13:$C$18" noThreeD="1" sel="0" val="0"/>
</file>

<file path=xl/ctrlProps/ctrlProp471.xml><?xml version="1.0" encoding="utf-8"?>
<formControlPr xmlns="http://schemas.microsoft.com/office/spreadsheetml/2009/9/main" objectType="Drop" dropStyle="combo" dx="16" fmlaLink="_Output!$D$593" fmlaRange="_Input!$C$13:$C$18" noThreeD="1" sel="0" val="0"/>
</file>

<file path=xl/ctrlProps/ctrlProp472.xml><?xml version="1.0" encoding="utf-8"?>
<formControlPr xmlns="http://schemas.microsoft.com/office/spreadsheetml/2009/9/main" objectType="Drop" dropStyle="combo" dx="16" fmlaLink="_Output!$D$594" fmlaRange="_Input!$C$13:$C$18" noThreeD="1" sel="0" val="0"/>
</file>

<file path=xl/ctrlProps/ctrlProp473.xml><?xml version="1.0" encoding="utf-8"?>
<formControlPr xmlns="http://schemas.microsoft.com/office/spreadsheetml/2009/9/main" objectType="Drop" dropStyle="combo" dx="16" fmlaLink="_Output!$D$579" fmlaRange="_Input!$C$13:$C$18" noThreeD="1" sel="0" val="0"/>
</file>

<file path=xl/ctrlProps/ctrlProp474.xml><?xml version="1.0" encoding="utf-8"?>
<formControlPr xmlns="http://schemas.microsoft.com/office/spreadsheetml/2009/9/main" objectType="Drop" dropStyle="combo" dx="16" fmlaLink="_Output!$D$580" fmlaRange="_Input!$C$13:$C$18" noThreeD="1" sel="0" val="0"/>
</file>

<file path=xl/ctrlProps/ctrlProp475.xml><?xml version="1.0" encoding="utf-8"?>
<formControlPr xmlns="http://schemas.microsoft.com/office/spreadsheetml/2009/9/main" objectType="Drop" dropStyle="combo" dx="16" fmlaLink="_Output!$D$581" fmlaRange="_Input!$C$13:$C$18" noThreeD="1" sel="0" val="0"/>
</file>

<file path=xl/ctrlProps/ctrlProp476.xml><?xml version="1.0" encoding="utf-8"?>
<formControlPr xmlns="http://schemas.microsoft.com/office/spreadsheetml/2009/9/main" objectType="Drop" dropStyle="combo" dx="16" fmlaLink="_Output!$D$582" fmlaRange="_Input!$C$13:$C$18" noThreeD="1" sel="0" val="0"/>
</file>

<file path=xl/ctrlProps/ctrlProp477.xml><?xml version="1.0" encoding="utf-8"?>
<formControlPr xmlns="http://schemas.microsoft.com/office/spreadsheetml/2009/9/main" objectType="Drop" dropStyle="combo" dx="16" fmlaLink="_Output!$D$583" fmlaRange="_Input!$C$13:$C$18" noThreeD="1" sel="0" val="0"/>
</file>

<file path=xl/ctrlProps/ctrlProp478.xml><?xml version="1.0" encoding="utf-8"?>
<formControlPr xmlns="http://schemas.microsoft.com/office/spreadsheetml/2009/9/main" objectType="Drop" dropStyle="combo" dx="16" fmlaLink="_Output!$D$584" fmlaRange="_Input!$C$13:$C$18" noThreeD="1" sel="0" val="0"/>
</file>

<file path=xl/ctrlProps/ctrlProp479.xml><?xml version="1.0" encoding="utf-8"?>
<formControlPr xmlns="http://schemas.microsoft.com/office/spreadsheetml/2009/9/main" objectType="Drop" dropStyle="combo" dx="16" fmlaLink="_Output!$D$585" fmlaRange="_Input!$C$13:$C$18" noThreeD="1" sel="0" val="0"/>
</file>

<file path=xl/ctrlProps/ctrlProp48.xml><?xml version="1.0" encoding="utf-8"?>
<formControlPr xmlns="http://schemas.microsoft.com/office/spreadsheetml/2009/9/main" objectType="Drop" dropStyle="combo" dx="16" fmlaLink="_Output!$D$53" fmlaRange="_Input!$C$3:$C$4" noThreeD="1" sel="1" val="0"/>
</file>

<file path=xl/ctrlProps/ctrlProp480.xml><?xml version="1.0" encoding="utf-8"?>
<formControlPr xmlns="http://schemas.microsoft.com/office/spreadsheetml/2009/9/main" objectType="Drop" dropStyle="combo" dx="16" fmlaLink="_Output!$D$586" fmlaRange="_Input!$C$13:$C$18" noThreeD="1" sel="0" val="0"/>
</file>

<file path=xl/ctrlProps/ctrlProp481.xml><?xml version="1.0" encoding="utf-8"?>
<formControlPr xmlns="http://schemas.microsoft.com/office/spreadsheetml/2009/9/main" objectType="Drop" dropStyle="combo" dx="16" fmlaLink="_Output!$D$587" fmlaRange="_Input!$C$13:$C$18" noThreeD="1" sel="0" val="0"/>
</file>

<file path=xl/ctrlProps/ctrlProp482.xml><?xml version="1.0" encoding="utf-8"?>
<formControlPr xmlns="http://schemas.microsoft.com/office/spreadsheetml/2009/9/main" objectType="Drop" dropStyle="combo" dx="16" fmlaLink="_Output!$D$588" fmlaRange="_Input!$C$13:$C$18" noThreeD="1" sel="0" val="0"/>
</file>

<file path=xl/ctrlProps/ctrlProp483.xml><?xml version="1.0" encoding="utf-8"?>
<formControlPr xmlns="http://schemas.microsoft.com/office/spreadsheetml/2009/9/main" objectType="Drop" dropStyle="combo" dx="16" fmlaLink="_Output!$D$591" fmlaRange="_Input!$C$13:$C$18" noThreeD="1" sel="0" val="0"/>
</file>

<file path=xl/ctrlProps/ctrlProp484.xml><?xml version="1.0" encoding="utf-8"?>
<formControlPr xmlns="http://schemas.microsoft.com/office/spreadsheetml/2009/9/main" objectType="Drop" dropStyle="combo" dx="16" fmlaLink="_Output!$D$589" fmlaRange="_Input!$C$13:$C$18" noThreeD="1" sel="0" val="0"/>
</file>

<file path=xl/ctrlProps/ctrlProp485.xml><?xml version="1.0" encoding="utf-8"?>
<formControlPr xmlns="http://schemas.microsoft.com/office/spreadsheetml/2009/9/main" objectType="Drop" dropStyle="combo" dx="16" fmlaLink="_Output!$D$972" fmlaRange="_Input!$C$13:$C$18" noThreeD="1" sel="0" val="0"/>
</file>

<file path=xl/ctrlProps/ctrlProp486.xml><?xml version="1.0" encoding="utf-8"?>
<formControlPr xmlns="http://schemas.microsoft.com/office/spreadsheetml/2009/9/main" objectType="Drop" dropStyle="combo" dx="16" fmlaLink="_Output!$D$973" fmlaRange="_Input!$C$13:$C$18" noThreeD="1" sel="0" val="0"/>
</file>

<file path=xl/ctrlProps/ctrlProp487.xml><?xml version="1.0" encoding="utf-8"?>
<formControlPr xmlns="http://schemas.microsoft.com/office/spreadsheetml/2009/9/main" objectType="Drop" dropStyle="combo" dx="16" fmlaLink="_Output!$D$1064" fmlaRange="_Input!$C$13:$C$17" noThreeD="1" sel="0" val="0"/>
</file>

<file path=xl/ctrlProps/ctrlProp488.xml><?xml version="1.0" encoding="utf-8"?>
<formControlPr xmlns="http://schemas.microsoft.com/office/spreadsheetml/2009/9/main" objectType="Drop" dropStyle="combo" dx="16" fmlaLink="_Output!$D$601" fmlaRange="_Input!$C$3:$C$4" noThreeD="1" sel="1" val="0"/>
</file>

<file path=xl/ctrlProps/ctrlProp489.xml><?xml version="1.0" encoding="utf-8"?>
<formControlPr xmlns="http://schemas.microsoft.com/office/spreadsheetml/2009/9/main" objectType="Drop" dropStyle="combo" dx="16" fmlaLink="_Output!$D$604" fmlaRange="_Input!$C$13:$C$17" noThreeD="1" sel="0" val="0"/>
</file>

<file path=xl/ctrlProps/ctrlProp49.xml><?xml version="1.0" encoding="utf-8"?>
<formControlPr xmlns="http://schemas.microsoft.com/office/spreadsheetml/2009/9/main" objectType="Drop" dropStyle="combo" dx="16" fmlaLink="_Output!$D$54" fmlaRange="_Input!$C$3:$C$4" noThreeD="1" sel="1" val="0"/>
</file>

<file path=xl/ctrlProps/ctrlProp490.xml><?xml version="1.0" encoding="utf-8"?>
<formControlPr xmlns="http://schemas.microsoft.com/office/spreadsheetml/2009/9/main" objectType="Drop" dropStyle="combo" dx="16" fmlaLink="_Output!$D$605" fmlaRange="_Input!$C$13:$C$17" noThreeD="1" sel="0" val="0"/>
</file>

<file path=xl/ctrlProps/ctrlProp491.xml><?xml version="1.0" encoding="utf-8"?>
<formControlPr xmlns="http://schemas.microsoft.com/office/spreadsheetml/2009/9/main" objectType="Drop" dropStyle="combo" dx="16" fmlaLink="_Output!$D$607" fmlaRange="_Input!$C$3:$C$4" noThreeD="1" sel="1" val="0"/>
</file>

<file path=xl/ctrlProps/ctrlProp492.xml><?xml version="1.0" encoding="utf-8"?>
<formControlPr xmlns="http://schemas.microsoft.com/office/spreadsheetml/2009/9/main" objectType="Drop" dropStyle="combo" dx="16" fmlaLink="_Output!$D$608" fmlaRange="_Input!$C$3:$C$4" noThreeD="1" sel="1" val="0"/>
</file>

<file path=xl/ctrlProps/ctrlProp493.xml><?xml version="1.0" encoding="utf-8"?>
<formControlPr xmlns="http://schemas.microsoft.com/office/spreadsheetml/2009/9/main" objectType="Drop" dropStyle="combo" dx="16" fmlaLink="_Output!$D$609" fmlaRange="_Input!$C$3:$C$4" noThreeD="1" sel="1" val="0"/>
</file>

<file path=xl/ctrlProps/ctrlProp494.xml><?xml version="1.0" encoding="utf-8"?>
<formControlPr xmlns="http://schemas.microsoft.com/office/spreadsheetml/2009/9/main" objectType="Drop" dropStyle="combo" dx="16" fmlaLink="_Output!$D$610" fmlaRange="_Input!$C$3:$C$4" noThreeD="1" sel="1" val="0"/>
</file>

<file path=xl/ctrlProps/ctrlProp495.xml><?xml version="1.0" encoding="utf-8"?>
<formControlPr xmlns="http://schemas.microsoft.com/office/spreadsheetml/2009/9/main" objectType="Drop" dropStyle="combo" dx="16" fmlaLink="_Output!$D$611" fmlaRange="_Input!$C$3:$C$4" noThreeD="1" sel="1" val="0"/>
</file>

<file path=xl/ctrlProps/ctrlProp496.xml><?xml version="1.0" encoding="utf-8"?>
<formControlPr xmlns="http://schemas.microsoft.com/office/spreadsheetml/2009/9/main" objectType="Drop" dropStyle="combo" dx="16" fmlaLink="_Output!$D$612" fmlaRange="_Input!$C$3:$C$4" noThreeD="1" sel="1" val="0"/>
</file>

<file path=xl/ctrlProps/ctrlProp497.xml><?xml version="1.0" encoding="utf-8"?>
<formControlPr xmlns="http://schemas.microsoft.com/office/spreadsheetml/2009/9/main" objectType="Drop" dropStyle="combo" dx="16" fmlaLink="_Output!$D$613" fmlaRange="_Input!$C$3:$C$4" noThreeD="1" sel="1" val="0"/>
</file>

<file path=xl/ctrlProps/ctrlProp498.xml><?xml version="1.0" encoding="utf-8"?>
<formControlPr xmlns="http://schemas.microsoft.com/office/spreadsheetml/2009/9/main" objectType="Drop" dropStyle="combo" dx="16" fmlaLink="_Output!$D$614" fmlaRange="_Input!$C$3:$C$4" noThreeD="1" sel="1" val="0"/>
</file>

<file path=xl/ctrlProps/ctrlProp499.xml><?xml version="1.0" encoding="utf-8"?>
<formControlPr xmlns="http://schemas.microsoft.com/office/spreadsheetml/2009/9/main" objectType="Drop" dropStyle="combo" dx="16" fmlaLink="_Output!$D$615" fmlaRange="_Input!$C$3:$C$4" noThreeD="1" sel="1" val="0"/>
</file>

<file path=xl/ctrlProps/ctrlProp5.xml><?xml version="1.0" encoding="utf-8"?>
<formControlPr xmlns="http://schemas.microsoft.com/office/spreadsheetml/2009/9/main" objectType="Drop" dropStyle="combo" dx="16" fmlaLink="_Output!$D$526" fmlaRange="_Input!$C$3:$C$4" noThreeD="1" sel="2" val="0"/>
</file>

<file path=xl/ctrlProps/ctrlProp50.xml><?xml version="1.0" encoding="utf-8"?>
<formControlPr xmlns="http://schemas.microsoft.com/office/spreadsheetml/2009/9/main" objectType="Drop" dropStyle="combo" dx="16" fmlaLink="_Output!$D$55" fmlaRange="_Input!$C$3:$C$4" noThreeD="1" sel="1" val="0"/>
</file>

<file path=xl/ctrlProps/ctrlProp500.xml><?xml version="1.0" encoding="utf-8"?>
<formControlPr xmlns="http://schemas.microsoft.com/office/spreadsheetml/2009/9/main" objectType="Drop" dropStyle="combo" dx="16" fmlaLink="_Output!$D$616" fmlaRange="_Input!$C$3:$C$4" noThreeD="1" sel="1" val="0"/>
</file>

<file path=xl/ctrlProps/ctrlProp501.xml><?xml version="1.0" encoding="utf-8"?>
<formControlPr xmlns="http://schemas.microsoft.com/office/spreadsheetml/2009/9/main" objectType="Drop" dropStyle="combo" dx="16" fmlaLink="_Output!$D$617" fmlaRange="_Input!$C$3:$C$4" noThreeD="1" sel="1" val="0"/>
</file>

<file path=xl/ctrlProps/ctrlProp502.xml><?xml version="1.0" encoding="utf-8"?>
<formControlPr xmlns="http://schemas.microsoft.com/office/spreadsheetml/2009/9/main" objectType="Drop" dropStyle="combo" dx="16" fmlaLink="_Output!$D$618" fmlaRange="_Input!$C$13:$C$17" noThreeD="1" sel="0" val="0"/>
</file>

<file path=xl/ctrlProps/ctrlProp503.xml><?xml version="1.0" encoding="utf-8"?>
<formControlPr xmlns="http://schemas.microsoft.com/office/spreadsheetml/2009/9/main" objectType="Drop" dropStyle="combo" dx="16" fmlaLink="_Output!$D$619" fmlaRange="_Input!$C$13:$C$17" noThreeD="1" sel="0" val="0"/>
</file>

<file path=xl/ctrlProps/ctrlProp504.xml><?xml version="1.0" encoding="utf-8"?>
<formControlPr xmlns="http://schemas.microsoft.com/office/spreadsheetml/2009/9/main" objectType="Drop" dropStyle="combo" dx="16" fmlaLink="_Output!$D$620" fmlaRange="_Input!$C$13:$C$17" noThreeD="1" sel="0" val="0"/>
</file>

<file path=xl/ctrlProps/ctrlProp505.xml><?xml version="1.0" encoding="utf-8"?>
<formControlPr xmlns="http://schemas.microsoft.com/office/spreadsheetml/2009/9/main" objectType="Drop" dropStyle="combo" dx="16" fmlaLink="_Output!$D$624" fmlaRange="_Input!$C$13:$C$17" noThreeD="1" sel="0" val="0"/>
</file>

<file path=xl/ctrlProps/ctrlProp506.xml><?xml version="1.0" encoding="utf-8"?>
<formControlPr xmlns="http://schemas.microsoft.com/office/spreadsheetml/2009/9/main" objectType="Drop" dropStyle="combo" dx="16" fmlaLink="_Output!$D$625" fmlaRange="_Input!$C$13:$C$17" noThreeD="1" sel="0" val="0"/>
</file>

<file path=xl/ctrlProps/ctrlProp507.xml><?xml version="1.0" encoding="utf-8"?>
<formControlPr xmlns="http://schemas.microsoft.com/office/spreadsheetml/2009/9/main" objectType="Drop" dropStyle="combo" dx="16" fmlaLink="_Output!$D$626" fmlaRange="_Input!$C$13:$C$17" noThreeD="1" sel="0" val="0"/>
</file>

<file path=xl/ctrlProps/ctrlProp508.xml><?xml version="1.0" encoding="utf-8"?>
<formControlPr xmlns="http://schemas.microsoft.com/office/spreadsheetml/2009/9/main" objectType="Drop" dropStyle="combo" dx="16" fmlaLink="_Output!$D$627" fmlaRange="_Input!$C$13:$C$17" noThreeD="1" sel="0" val="0"/>
</file>

<file path=xl/ctrlProps/ctrlProp509.xml><?xml version="1.0" encoding="utf-8"?>
<formControlPr xmlns="http://schemas.microsoft.com/office/spreadsheetml/2009/9/main" objectType="Drop" dropStyle="combo" dx="16" fmlaLink="_Output!$D$630" fmlaRange="_Input!$C$13:$C$17" noThreeD="1" sel="0" val="0"/>
</file>

<file path=xl/ctrlProps/ctrlProp51.xml><?xml version="1.0" encoding="utf-8"?>
<formControlPr xmlns="http://schemas.microsoft.com/office/spreadsheetml/2009/9/main" objectType="Drop" dropStyle="combo" dx="16" fmlaLink="_Output!$D$56" fmlaRange="_Input!$C$3:$C$4" noThreeD="1" sel="1" val="0"/>
</file>

<file path=xl/ctrlProps/ctrlProp510.xml><?xml version="1.0" encoding="utf-8"?>
<formControlPr xmlns="http://schemas.microsoft.com/office/spreadsheetml/2009/9/main" objectType="Drop" dropStyle="combo" dx="16" fmlaLink="_Output!$D$631" fmlaRange="_Input!$C$13:$C$17" noThreeD="1" sel="0" val="0"/>
</file>

<file path=xl/ctrlProps/ctrlProp511.xml><?xml version="1.0" encoding="utf-8"?>
<formControlPr xmlns="http://schemas.microsoft.com/office/spreadsheetml/2009/9/main" objectType="Drop" dropStyle="combo" dx="16" fmlaLink="_Output!$D$636" fmlaRange="_Input!$C$13:$C$18" noThreeD="1" sel="0" val="0"/>
</file>

<file path=xl/ctrlProps/ctrlProp512.xml><?xml version="1.0" encoding="utf-8"?>
<formControlPr xmlns="http://schemas.microsoft.com/office/spreadsheetml/2009/9/main" objectType="Drop" dropStyle="combo" dx="16" fmlaLink="_Output!$D$637" fmlaRange="_Input!$C$13:$C$18" noThreeD="1" sel="0" val="0"/>
</file>

<file path=xl/ctrlProps/ctrlProp513.xml><?xml version="1.0" encoding="utf-8"?>
<formControlPr xmlns="http://schemas.microsoft.com/office/spreadsheetml/2009/9/main" objectType="Drop" dropStyle="combo" dx="16" fmlaLink="_Output!$D$638" fmlaRange="_Input!$C$13:$C$18" noThreeD="1" sel="0" val="0"/>
</file>

<file path=xl/ctrlProps/ctrlProp514.xml><?xml version="1.0" encoding="utf-8"?>
<formControlPr xmlns="http://schemas.microsoft.com/office/spreadsheetml/2009/9/main" objectType="Drop" dropStyle="combo" dx="16" fmlaLink="_Output!$D$639" fmlaRange="_Input!$C$13:$C$18" noThreeD="1" sel="0" val="0"/>
</file>

<file path=xl/ctrlProps/ctrlProp515.xml><?xml version="1.0" encoding="utf-8"?>
<formControlPr xmlns="http://schemas.microsoft.com/office/spreadsheetml/2009/9/main" objectType="Drop" dropStyle="combo" dx="16" fmlaLink="_Output!$D$640" fmlaRange="_Input!$C$13:$C$18" noThreeD="1" sel="0" val="0"/>
</file>

<file path=xl/ctrlProps/ctrlProp516.xml><?xml version="1.0" encoding="utf-8"?>
<formControlPr xmlns="http://schemas.microsoft.com/office/spreadsheetml/2009/9/main" objectType="Drop" dropStyle="combo" dx="16" fmlaLink="_Output!$D$641" fmlaRange="_Input!$C$13:$C$18" noThreeD="1" sel="0" val="0"/>
</file>

<file path=xl/ctrlProps/ctrlProp517.xml><?xml version="1.0" encoding="utf-8"?>
<formControlPr xmlns="http://schemas.microsoft.com/office/spreadsheetml/2009/9/main" objectType="Drop" dropStyle="combo" dx="16" fmlaLink="_Output!$D$642" fmlaRange="_Input!$C$13:$C$18" noThreeD="1" sel="0" val="0"/>
</file>

<file path=xl/ctrlProps/ctrlProp518.xml><?xml version="1.0" encoding="utf-8"?>
<formControlPr xmlns="http://schemas.microsoft.com/office/spreadsheetml/2009/9/main" objectType="Drop" dropStyle="combo" dx="16" fmlaLink="_Output!$D$643" fmlaRange="_Input!$C$13:$C$18" noThreeD="1" sel="0" val="0"/>
</file>

<file path=xl/ctrlProps/ctrlProp519.xml><?xml version="1.0" encoding="utf-8"?>
<formControlPr xmlns="http://schemas.microsoft.com/office/spreadsheetml/2009/9/main" objectType="Drop" dropStyle="combo" dx="16" fmlaLink="_Output!$D$644" fmlaRange="_Input!$C$13:$C$18" noThreeD="1" sel="0" val="0"/>
</file>

<file path=xl/ctrlProps/ctrlProp52.xml><?xml version="1.0" encoding="utf-8"?>
<formControlPr xmlns="http://schemas.microsoft.com/office/spreadsheetml/2009/9/main" objectType="Drop" dropStyle="combo" dx="16" fmlaLink="_Output!$D$57" fmlaRange="_Input!$C$3:$C$4" noThreeD="1" sel="1" val="0"/>
</file>

<file path=xl/ctrlProps/ctrlProp520.xml><?xml version="1.0" encoding="utf-8"?>
<formControlPr xmlns="http://schemas.microsoft.com/office/spreadsheetml/2009/9/main" objectType="Drop" dropStyle="combo" dx="16" fmlaLink="_Output!$D$645" fmlaRange="_Input!$C$13:$C$18" noThreeD="1" sel="0" val="0"/>
</file>

<file path=xl/ctrlProps/ctrlProp521.xml><?xml version="1.0" encoding="utf-8"?>
<formControlPr xmlns="http://schemas.microsoft.com/office/spreadsheetml/2009/9/main" objectType="Drop" dropStyle="combo" dx="16" fmlaLink="_Output!$D$646" fmlaRange="_Input!$C$13:$C$18" noThreeD="1" sel="0" val="0"/>
</file>

<file path=xl/ctrlProps/ctrlProp522.xml><?xml version="1.0" encoding="utf-8"?>
<formControlPr xmlns="http://schemas.microsoft.com/office/spreadsheetml/2009/9/main" objectType="Drop" dropStyle="combo" dx="16" fmlaLink="_Output!$D$647" fmlaRange="_Input!$C$13:$C$18" noThreeD="1" sel="0" val="0"/>
</file>

<file path=xl/ctrlProps/ctrlProp523.xml><?xml version="1.0" encoding="utf-8"?>
<formControlPr xmlns="http://schemas.microsoft.com/office/spreadsheetml/2009/9/main" objectType="Drop" dropStyle="combo" dx="16" fmlaLink="_Output!$D$648" fmlaRange="_Input!$C$13:$C$18" noThreeD="1" sel="0" val="0"/>
</file>

<file path=xl/ctrlProps/ctrlProp524.xml><?xml version="1.0" encoding="utf-8"?>
<formControlPr xmlns="http://schemas.microsoft.com/office/spreadsheetml/2009/9/main" objectType="Drop" dropStyle="combo" dx="16" fmlaLink="_Output!$D$649" fmlaRange="_Input!$C$13:$C$18" noThreeD="1" sel="0" val="0"/>
</file>

<file path=xl/ctrlProps/ctrlProp525.xml><?xml version="1.0" encoding="utf-8"?>
<formControlPr xmlns="http://schemas.microsoft.com/office/spreadsheetml/2009/9/main" objectType="Drop" dropStyle="combo" dx="16" fmlaLink="_Output!$D$650" fmlaRange="_Input!$C$13:$C$18" noThreeD="1" sel="0" val="0"/>
</file>

<file path=xl/ctrlProps/ctrlProp526.xml><?xml version="1.0" encoding="utf-8"?>
<formControlPr xmlns="http://schemas.microsoft.com/office/spreadsheetml/2009/9/main" objectType="Drop" dropStyle="combo" dx="16" fmlaLink="_Output!$D$652" fmlaRange="_Input!$C$13:$C$18" noThreeD="1" sel="0" val="0"/>
</file>

<file path=xl/ctrlProps/ctrlProp527.xml><?xml version="1.0" encoding="utf-8"?>
<formControlPr xmlns="http://schemas.microsoft.com/office/spreadsheetml/2009/9/main" objectType="Drop" dropStyle="combo" dx="16" fmlaLink="_Output!$D$654" fmlaRange="_Input!$C$13:$C$18" noThreeD="1" sel="0" val="0"/>
</file>

<file path=xl/ctrlProps/ctrlProp528.xml><?xml version="1.0" encoding="utf-8"?>
<formControlPr xmlns="http://schemas.microsoft.com/office/spreadsheetml/2009/9/main" objectType="Drop" dropStyle="combo" dx="16" fmlaLink="_Output!$D$655" fmlaRange="_Input!$C$13:$C$18" noThreeD="1" sel="0" val="0"/>
</file>

<file path=xl/ctrlProps/ctrlProp529.xml><?xml version="1.0" encoding="utf-8"?>
<formControlPr xmlns="http://schemas.microsoft.com/office/spreadsheetml/2009/9/main" objectType="Drop" dropStyle="combo" dx="16" fmlaLink="_Output!$D$656" fmlaRange="_Input!$C$13:$C$18" noThreeD="1" sel="0" val="0"/>
</file>

<file path=xl/ctrlProps/ctrlProp53.xml><?xml version="1.0" encoding="utf-8"?>
<formControlPr xmlns="http://schemas.microsoft.com/office/spreadsheetml/2009/9/main" objectType="Drop" dropStyle="combo" dx="16" fmlaLink="_Output!$D$58" fmlaRange="_Input!$C$3:$C$4" noThreeD="1" sel="1" val="0"/>
</file>

<file path=xl/ctrlProps/ctrlProp530.xml><?xml version="1.0" encoding="utf-8"?>
<formControlPr xmlns="http://schemas.microsoft.com/office/spreadsheetml/2009/9/main" objectType="Drop" dropStyle="combo" dx="16" fmlaLink="_Output!$D$657" fmlaRange="_Input!$C$13:$C$18" noThreeD="1" sel="0" val="0"/>
</file>

<file path=xl/ctrlProps/ctrlProp531.xml><?xml version="1.0" encoding="utf-8"?>
<formControlPr xmlns="http://schemas.microsoft.com/office/spreadsheetml/2009/9/main" objectType="Drop" dropStyle="combo" dx="16" fmlaLink="_Output!$D$660" fmlaRange="_Input!$C$13:$C$18" noThreeD="1" sel="0" val="0"/>
</file>

<file path=xl/ctrlProps/ctrlProp532.xml><?xml version="1.0" encoding="utf-8"?>
<formControlPr xmlns="http://schemas.microsoft.com/office/spreadsheetml/2009/9/main" objectType="Drop" dropStyle="combo" dx="16" fmlaLink="_Output!$D$661" fmlaRange="_Input!$C$13:$C$18" noThreeD="1" sel="0" val="0"/>
</file>

<file path=xl/ctrlProps/ctrlProp533.xml><?xml version="1.0" encoding="utf-8"?>
<formControlPr xmlns="http://schemas.microsoft.com/office/spreadsheetml/2009/9/main" objectType="Drop" dropStyle="combo" dx="16" fmlaLink="_Output!$D$662" fmlaRange="_Input!$C$13:$C$18" noThreeD="1" sel="0" val="0"/>
</file>

<file path=xl/ctrlProps/ctrlProp534.xml><?xml version="1.0" encoding="utf-8"?>
<formControlPr xmlns="http://schemas.microsoft.com/office/spreadsheetml/2009/9/main" objectType="Drop" dropStyle="combo" dx="16" fmlaLink="_Output!$D$663" fmlaRange="_Input!$C$13:$C$18" noThreeD="1" sel="0" val="0"/>
</file>

<file path=xl/ctrlProps/ctrlProp535.xml><?xml version="1.0" encoding="utf-8"?>
<formControlPr xmlns="http://schemas.microsoft.com/office/spreadsheetml/2009/9/main" objectType="Drop" dropStyle="combo" dx="16" fmlaLink="_Output!$D$665" fmlaRange="_Input!$C$13:$C$18" noThreeD="1" sel="0" val="0"/>
</file>

<file path=xl/ctrlProps/ctrlProp536.xml><?xml version="1.0" encoding="utf-8"?>
<formControlPr xmlns="http://schemas.microsoft.com/office/spreadsheetml/2009/9/main" objectType="Drop" dropStyle="combo" dx="16" fmlaLink="_Output!$D$667" fmlaRange="_Input!$C$13:$C$18" noThreeD="1" sel="0" val="0"/>
</file>

<file path=xl/ctrlProps/ctrlProp537.xml><?xml version="1.0" encoding="utf-8"?>
<formControlPr xmlns="http://schemas.microsoft.com/office/spreadsheetml/2009/9/main" objectType="Drop" dropStyle="combo" dx="16" fmlaLink="_Output!$D$669" fmlaRange="_Input!$C$13:$C$18" noThreeD="1" sel="0" val="0"/>
</file>

<file path=xl/ctrlProps/ctrlProp538.xml><?xml version="1.0" encoding="utf-8"?>
<formControlPr xmlns="http://schemas.microsoft.com/office/spreadsheetml/2009/9/main" objectType="Drop" dropStyle="combo" dx="16" fmlaLink="_Output!$D$670" fmlaRange="_Input!$C$13:$C$18" noThreeD="1" sel="0" val="0"/>
</file>

<file path=xl/ctrlProps/ctrlProp539.xml><?xml version="1.0" encoding="utf-8"?>
<formControlPr xmlns="http://schemas.microsoft.com/office/spreadsheetml/2009/9/main" objectType="Drop" dropStyle="combo" dx="16" fmlaLink="_Output!$D$671" fmlaRange="_Input!$C$13:$C$18" noThreeD="1" sel="0" val="0"/>
</file>

<file path=xl/ctrlProps/ctrlProp54.xml><?xml version="1.0" encoding="utf-8"?>
<formControlPr xmlns="http://schemas.microsoft.com/office/spreadsheetml/2009/9/main" objectType="Drop" dropStyle="combo" dx="16" fmlaLink="_Output!$D$59" fmlaRange="_Input!$C$3:$C$4" noThreeD="1" sel="1" val="0"/>
</file>

<file path=xl/ctrlProps/ctrlProp540.xml><?xml version="1.0" encoding="utf-8"?>
<formControlPr xmlns="http://schemas.microsoft.com/office/spreadsheetml/2009/9/main" objectType="Drop" dropStyle="combo" dx="16" fmlaLink="_Output!$D$632" fmlaRange="_Input!$C$13:$C$17" noThreeD="1" sel="0" val="0"/>
</file>

<file path=xl/ctrlProps/ctrlProp541.xml><?xml version="1.0" encoding="utf-8"?>
<formControlPr xmlns="http://schemas.microsoft.com/office/spreadsheetml/2009/9/main" objectType="Drop" dropStyle="combo" dx="16" fmlaLink="_Output!$D$633" fmlaRange="_Input!$C$13:$C$17" noThreeD="1" sel="0" val="0"/>
</file>

<file path=xl/ctrlProps/ctrlProp542.xml><?xml version="1.0" encoding="utf-8"?>
<formControlPr xmlns="http://schemas.microsoft.com/office/spreadsheetml/2009/9/main" objectType="Drop" dropStyle="combo" dx="16" fmlaLink="_Output!$D$658" fmlaRange="_Input!$C$13:$C$18" noThreeD="1" sel="0" val="0"/>
</file>

<file path=xl/ctrlProps/ctrlProp543.xml><?xml version="1.0" encoding="utf-8"?>
<formControlPr xmlns="http://schemas.microsoft.com/office/spreadsheetml/2009/9/main" objectType="Drop" dropStyle="combo" dx="16" fmlaLink="_Output!$D$659" fmlaRange="_Input!$C$13:$C$18" noThreeD="1" sel="0" val="0"/>
</file>

<file path=xl/ctrlProps/ctrlProp544.xml><?xml version="1.0" encoding="utf-8"?>
<formControlPr xmlns="http://schemas.microsoft.com/office/spreadsheetml/2009/9/main" objectType="Drop" dropStyle="combo" dx="16" fmlaLink="_Output!$D$672" fmlaRange="_Input!$C$13:$C$18" noThreeD="1" sel="0" val="0"/>
</file>

<file path=xl/ctrlProps/ctrlProp545.xml><?xml version="1.0" encoding="utf-8"?>
<formControlPr xmlns="http://schemas.microsoft.com/office/spreadsheetml/2009/9/main" objectType="Drop" dropStyle="combo" dx="16" fmlaLink="_Output!$D$975" fmlaRange="_Input!$C$13:$C$18" noThreeD="1" sel="0" val="0"/>
</file>

<file path=xl/ctrlProps/ctrlProp546.xml><?xml version="1.0" encoding="utf-8"?>
<formControlPr xmlns="http://schemas.microsoft.com/office/spreadsheetml/2009/9/main" objectType="Drop" dropStyle="combo" dx="16" fmlaLink="_Output!$D$976" fmlaRange="_Input!$C$13:$C$18" noThreeD="1" sel="0" val="0"/>
</file>

<file path=xl/ctrlProps/ctrlProp547.xml><?xml version="1.0" encoding="utf-8"?>
<formControlPr xmlns="http://schemas.microsoft.com/office/spreadsheetml/2009/9/main" objectType="Drop" dropStyle="combo" dx="16" fmlaLink="_Output!$D$978" fmlaRange="_Input!$C$13:$C$18" noThreeD="1" sel="0" val="0"/>
</file>

<file path=xl/ctrlProps/ctrlProp548.xml><?xml version="1.0" encoding="utf-8"?>
<formControlPr xmlns="http://schemas.microsoft.com/office/spreadsheetml/2009/9/main" objectType="Drop" dropStyle="combo" dx="16" fmlaLink="_Output!$D$1065" fmlaRange="_Input!$C$13:$C$17" noThreeD="1" sel="0" val="0"/>
</file>

<file path=xl/ctrlProps/ctrlProp549.xml><?xml version="1.0" encoding="utf-8"?>
<formControlPr xmlns="http://schemas.microsoft.com/office/spreadsheetml/2009/9/main" objectType="Drop" dropStyle="combo" dx="16" fmlaLink="_Output!$D$680" fmlaRange="_Input!$C$13:$C$17" noThreeD="1" sel="0" val="0"/>
</file>

<file path=xl/ctrlProps/ctrlProp55.xml><?xml version="1.0" encoding="utf-8"?>
<formControlPr xmlns="http://schemas.microsoft.com/office/spreadsheetml/2009/9/main" objectType="Drop" dropStyle="combo" dx="16" fmlaLink="_Output!$D$60" fmlaRange="_Input!$C$3:$C$4" noThreeD="1" sel="1" val="0"/>
</file>

<file path=xl/ctrlProps/ctrlProp550.xml><?xml version="1.0" encoding="utf-8"?>
<formControlPr xmlns="http://schemas.microsoft.com/office/spreadsheetml/2009/9/main" objectType="Drop" dropStyle="combo" dx="16" fmlaLink="_Output!$D$685" fmlaRange="_Input!$C$3:$C$4" noThreeD="1" sel="1" val="0"/>
</file>

<file path=xl/ctrlProps/ctrlProp551.xml><?xml version="1.0" encoding="utf-8"?>
<formControlPr xmlns="http://schemas.microsoft.com/office/spreadsheetml/2009/9/main" objectType="Drop" dropStyle="combo" dx="16" fmlaLink="_Output!$D$686" fmlaRange="_Input!$C$3:$C$4" noThreeD="1" sel="1" val="0"/>
</file>

<file path=xl/ctrlProps/ctrlProp552.xml><?xml version="1.0" encoding="utf-8"?>
<formControlPr xmlns="http://schemas.microsoft.com/office/spreadsheetml/2009/9/main" objectType="Drop" dropStyle="combo" dx="16" fmlaLink="_Output!$D$687" fmlaRange="_Input!$C$3:$C$4" noThreeD="1" sel="1" val="0"/>
</file>

<file path=xl/ctrlProps/ctrlProp553.xml><?xml version="1.0" encoding="utf-8"?>
<formControlPr xmlns="http://schemas.microsoft.com/office/spreadsheetml/2009/9/main" objectType="Drop" dropStyle="combo" dx="16" fmlaLink="_Output!$D$688" fmlaRange="_Input!$C$3:$C$4" noThreeD="1" sel="1" val="0"/>
</file>

<file path=xl/ctrlProps/ctrlProp554.xml><?xml version="1.0" encoding="utf-8"?>
<formControlPr xmlns="http://schemas.microsoft.com/office/spreadsheetml/2009/9/main" objectType="Drop" dropStyle="combo" dx="16" fmlaLink="_Output!$D$689" fmlaRange="_Input!$C$3:$C$4" noThreeD="1" sel="1" val="0"/>
</file>

<file path=xl/ctrlProps/ctrlProp555.xml><?xml version="1.0" encoding="utf-8"?>
<formControlPr xmlns="http://schemas.microsoft.com/office/spreadsheetml/2009/9/main" objectType="Drop" dropStyle="combo" dx="16" fmlaLink="_Output!$D$690" fmlaRange="_Input!$C$3:$C$4" noThreeD="1" sel="1" val="0"/>
</file>

<file path=xl/ctrlProps/ctrlProp556.xml><?xml version="1.0" encoding="utf-8"?>
<formControlPr xmlns="http://schemas.microsoft.com/office/spreadsheetml/2009/9/main" objectType="Drop" dropStyle="combo" dx="16" fmlaLink="_Output!$D$691" fmlaRange="_Input!$C$3:$C$4" noThreeD="1" sel="1" val="0"/>
</file>

<file path=xl/ctrlProps/ctrlProp557.xml><?xml version="1.0" encoding="utf-8"?>
<formControlPr xmlns="http://schemas.microsoft.com/office/spreadsheetml/2009/9/main" objectType="Drop" dropStyle="combo" dx="16" fmlaLink="_Output!$D$692" fmlaRange="_Input!$C$3:$C$4" noThreeD="1" sel="1" val="0"/>
</file>

<file path=xl/ctrlProps/ctrlProp558.xml><?xml version="1.0" encoding="utf-8"?>
<formControlPr xmlns="http://schemas.microsoft.com/office/spreadsheetml/2009/9/main" objectType="Drop" dropStyle="combo" dx="16" fmlaLink="_Output!$D$693" fmlaRange="_Input!$C$3:$C$4" noThreeD="1" sel="1" val="0"/>
</file>

<file path=xl/ctrlProps/ctrlProp559.xml><?xml version="1.0" encoding="utf-8"?>
<formControlPr xmlns="http://schemas.microsoft.com/office/spreadsheetml/2009/9/main" objectType="Drop" dropStyle="combo" dx="16" fmlaLink="_Output!$D$694" fmlaRange="_Input!$C$3:$C$4" noThreeD="1" sel="1" val="0"/>
</file>

<file path=xl/ctrlProps/ctrlProp56.xml><?xml version="1.0" encoding="utf-8"?>
<formControlPr xmlns="http://schemas.microsoft.com/office/spreadsheetml/2009/9/main" objectType="Drop" dropStyle="combo" dx="16" fmlaLink="_Output!$D$62" fmlaRange="_Input!$C$3:$C$4" noThreeD="1" sel="1" val="0"/>
</file>

<file path=xl/ctrlProps/ctrlProp560.xml><?xml version="1.0" encoding="utf-8"?>
<formControlPr xmlns="http://schemas.microsoft.com/office/spreadsheetml/2009/9/main" objectType="Drop" dropStyle="combo" dx="16" fmlaLink="_Output!$D$695" fmlaRange="_Input!$C$3:$C$4" noThreeD="1" sel="1" val="0"/>
</file>

<file path=xl/ctrlProps/ctrlProp561.xml><?xml version="1.0" encoding="utf-8"?>
<formControlPr xmlns="http://schemas.microsoft.com/office/spreadsheetml/2009/9/main" objectType="Drop" dropStyle="combo" dx="16" fmlaLink="_Output!$D$696" fmlaRange="_Input!$C$13:$C$17" noThreeD="1" sel="0" val="0"/>
</file>

<file path=xl/ctrlProps/ctrlProp562.xml><?xml version="1.0" encoding="utf-8"?>
<formControlPr xmlns="http://schemas.microsoft.com/office/spreadsheetml/2009/9/main" objectType="Drop" dropStyle="combo" dx="16" fmlaLink="_Output!$D$697" fmlaRange="_Input!$C$13:$C$17" noThreeD="1" sel="0" val="0"/>
</file>

<file path=xl/ctrlProps/ctrlProp563.xml><?xml version="1.0" encoding="utf-8"?>
<formControlPr xmlns="http://schemas.microsoft.com/office/spreadsheetml/2009/9/main" objectType="Drop" dropStyle="combo" dx="16" fmlaLink="_Output!$D$698" fmlaRange="_Input!$C$13:$C$17" noThreeD="1" sel="0" val="0"/>
</file>

<file path=xl/ctrlProps/ctrlProp564.xml><?xml version="1.0" encoding="utf-8"?>
<formControlPr xmlns="http://schemas.microsoft.com/office/spreadsheetml/2009/9/main" objectType="Drop" dropStyle="combo" dx="16" fmlaLink="_Output!$D$699" fmlaRange="_Input!$C$13:$C$17" noThreeD="1" sel="0" val="0"/>
</file>

<file path=xl/ctrlProps/ctrlProp565.xml><?xml version="1.0" encoding="utf-8"?>
<formControlPr xmlns="http://schemas.microsoft.com/office/spreadsheetml/2009/9/main" objectType="Drop" dropStyle="combo" dx="16" fmlaLink="_Output!$D$700" fmlaRange="_Input!$C$13:$C$17" noThreeD="1" sel="0" val="0"/>
</file>

<file path=xl/ctrlProps/ctrlProp566.xml><?xml version="1.0" encoding="utf-8"?>
<formControlPr xmlns="http://schemas.microsoft.com/office/spreadsheetml/2009/9/main" objectType="Drop" dropStyle="combo" dx="16" fmlaLink="_Output!$D$701" fmlaRange="_Input!$C$13:$C$17" noThreeD="1" sel="0" val="0"/>
</file>

<file path=xl/ctrlProps/ctrlProp567.xml><?xml version="1.0" encoding="utf-8"?>
<formControlPr xmlns="http://schemas.microsoft.com/office/spreadsheetml/2009/9/main" objectType="Drop" dropStyle="combo" dx="16" fmlaLink="_Output!$D$702" fmlaRange="_Input!$C$13:$C$17" noThreeD="1" sel="0" val="0"/>
</file>

<file path=xl/ctrlProps/ctrlProp568.xml><?xml version="1.0" encoding="utf-8"?>
<formControlPr xmlns="http://schemas.microsoft.com/office/spreadsheetml/2009/9/main" objectType="Drop" dropStyle="combo" dx="16" fmlaLink="_Output!$D$704" fmlaRange="_Input!$C$13:$C$17" noThreeD="1" sel="0" val="0"/>
</file>

<file path=xl/ctrlProps/ctrlProp569.xml><?xml version="1.0" encoding="utf-8"?>
<formControlPr xmlns="http://schemas.microsoft.com/office/spreadsheetml/2009/9/main" objectType="Drop" dropStyle="combo" dx="16" fmlaLink="_Output!$D$705" fmlaRange="_Input!$C$13:$C$17" noThreeD="1" sel="0" val="0"/>
</file>

<file path=xl/ctrlProps/ctrlProp57.xml><?xml version="1.0" encoding="utf-8"?>
<formControlPr xmlns="http://schemas.microsoft.com/office/spreadsheetml/2009/9/main" objectType="Drop" dropStyle="combo" dx="16" fmlaLink="_Output!$D$61" fmlaRange="_Input!$C$3:$C$4" noThreeD="1" sel="1" val="0"/>
</file>

<file path=xl/ctrlProps/ctrlProp570.xml><?xml version="1.0" encoding="utf-8"?>
<formControlPr xmlns="http://schemas.microsoft.com/office/spreadsheetml/2009/9/main" objectType="Drop" dropStyle="combo" dx="16" fmlaLink="_Output!$D$706" fmlaRange="_Input!$C$13:$C$17" noThreeD="1" sel="0" val="0"/>
</file>

<file path=xl/ctrlProps/ctrlProp571.xml><?xml version="1.0" encoding="utf-8"?>
<formControlPr xmlns="http://schemas.microsoft.com/office/spreadsheetml/2009/9/main" objectType="Drop" dropStyle="combo" dx="16" fmlaLink="_Output!$D$710" fmlaRange="_Input!$C$13:$C$17" noThreeD="1" sel="0" val="0"/>
</file>

<file path=xl/ctrlProps/ctrlProp572.xml><?xml version="1.0" encoding="utf-8"?>
<formControlPr xmlns="http://schemas.microsoft.com/office/spreadsheetml/2009/9/main" objectType="Drop" dropStyle="combo" dx="16" fmlaLink="_Output!$D$711" fmlaRange="_Input!$C$13:$C$17" noThreeD="1" sel="0" val="0"/>
</file>

<file path=xl/ctrlProps/ctrlProp573.xml><?xml version="1.0" encoding="utf-8"?>
<formControlPr xmlns="http://schemas.microsoft.com/office/spreadsheetml/2009/9/main" objectType="Drop" dropStyle="combo" dx="16" fmlaLink="_Output!$D$713" fmlaRange="_Input!$C$13:$C$18" noThreeD="1" sel="0" val="0"/>
</file>

<file path=xl/ctrlProps/ctrlProp574.xml><?xml version="1.0" encoding="utf-8"?>
<formControlPr xmlns="http://schemas.microsoft.com/office/spreadsheetml/2009/9/main" objectType="Drop" dropStyle="combo" dx="16" fmlaLink="_Output!$D$715" fmlaRange="_Input!$C$13:$C$18" noThreeD="1" sel="0" val="0"/>
</file>

<file path=xl/ctrlProps/ctrlProp575.xml><?xml version="1.0" encoding="utf-8"?>
<formControlPr xmlns="http://schemas.microsoft.com/office/spreadsheetml/2009/9/main" objectType="Drop" dropStyle="combo" dx="16" fmlaLink="_Output!$D$716" fmlaRange="_Input!$C$13:$C$18" noThreeD="1" sel="0" val="0"/>
</file>

<file path=xl/ctrlProps/ctrlProp576.xml><?xml version="1.0" encoding="utf-8"?>
<formControlPr xmlns="http://schemas.microsoft.com/office/spreadsheetml/2009/9/main" objectType="Drop" dropStyle="combo" dx="16" fmlaLink="_Output!$D$717" fmlaRange="_Input!$C$13:$C$18" noThreeD="1" sel="0" val="0"/>
</file>

<file path=xl/ctrlProps/ctrlProp577.xml><?xml version="1.0" encoding="utf-8"?>
<formControlPr xmlns="http://schemas.microsoft.com/office/spreadsheetml/2009/9/main" objectType="Drop" dropStyle="combo" dx="16" fmlaLink="_Output!$D$718" fmlaRange="_Input!$C$13:$C$18" noThreeD="1" sel="0" val="0"/>
</file>

<file path=xl/ctrlProps/ctrlProp578.xml><?xml version="1.0" encoding="utf-8"?>
<formControlPr xmlns="http://schemas.microsoft.com/office/spreadsheetml/2009/9/main" objectType="Drop" dropStyle="combo" dx="16" fmlaLink="_Output!$D$719" fmlaRange="_Input!$C$13:$C$18" noThreeD="1" sel="0" val="0"/>
</file>

<file path=xl/ctrlProps/ctrlProp579.xml><?xml version="1.0" encoding="utf-8"?>
<formControlPr xmlns="http://schemas.microsoft.com/office/spreadsheetml/2009/9/main" objectType="Drop" dropStyle="combo" dx="16" fmlaLink="_Output!$D$720" fmlaRange="_Input!$C$13:$C$18" noThreeD="1" sel="0" val="0"/>
</file>

<file path=xl/ctrlProps/ctrlProp58.xml><?xml version="1.0" encoding="utf-8"?>
<formControlPr xmlns="http://schemas.microsoft.com/office/spreadsheetml/2009/9/main" objectType="Drop" dropStyle="combo" dx="16" fmlaLink="_Output!$D$63" fmlaRange="_Input!$C$3:$C$4" noThreeD="1" sel="1" val="0"/>
</file>

<file path=xl/ctrlProps/ctrlProp580.xml><?xml version="1.0" encoding="utf-8"?>
<formControlPr xmlns="http://schemas.microsoft.com/office/spreadsheetml/2009/9/main" objectType="Drop" dropStyle="combo" dx="16" fmlaLink="_Output!$D$721" fmlaRange="_Input!$C$13:$C$18" noThreeD="1" sel="0" val="0"/>
</file>

<file path=xl/ctrlProps/ctrlProp581.xml><?xml version="1.0" encoding="utf-8"?>
<formControlPr xmlns="http://schemas.microsoft.com/office/spreadsheetml/2009/9/main" objectType="Drop" dropStyle="combo" dx="16" fmlaLink="_Output!$D$722" fmlaRange="_Input!$C$13:$C$18" noThreeD="1" sel="0" val="0"/>
</file>

<file path=xl/ctrlProps/ctrlProp582.xml><?xml version="1.0" encoding="utf-8"?>
<formControlPr xmlns="http://schemas.microsoft.com/office/spreadsheetml/2009/9/main" objectType="Drop" dropStyle="combo" dx="16" fmlaLink="_Output!$D$724" fmlaRange="_Input!$C$13:$C$18" noThreeD="1" sel="0" val="0"/>
</file>

<file path=xl/ctrlProps/ctrlProp583.xml><?xml version="1.0" encoding="utf-8"?>
<formControlPr xmlns="http://schemas.microsoft.com/office/spreadsheetml/2009/9/main" objectType="Drop" dropStyle="combo" dx="16" fmlaLink="_Output!$D$725" fmlaRange="_Input!$C$13:$C$18" noThreeD="1" sel="0" val="0"/>
</file>

<file path=xl/ctrlProps/ctrlProp584.xml><?xml version="1.0" encoding="utf-8"?>
<formControlPr xmlns="http://schemas.microsoft.com/office/spreadsheetml/2009/9/main" objectType="Drop" dropStyle="combo" dx="16" fmlaLink="_Output!$D$726" fmlaRange="_Input!$C$13:$C$18" noThreeD="1" sel="0" val="0"/>
</file>

<file path=xl/ctrlProps/ctrlProp585.xml><?xml version="1.0" encoding="utf-8"?>
<formControlPr xmlns="http://schemas.microsoft.com/office/spreadsheetml/2009/9/main" objectType="Drop" dropStyle="combo" dx="16" fmlaLink="_Output!$D$727" fmlaRange="_Input!$C$13:$C$18" noThreeD="1" sel="0" val="0"/>
</file>

<file path=xl/ctrlProps/ctrlProp586.xml><?xml version="1.0" encoding="utf-8"?>
<formControlPr xmlns="http://schemas.microsoft.com/office/spreadsheetml/2009/9/main" objectType="Drop" dropStyle="combo" dx="16" fmlaLink="_Output!$D$730" fmlaRange="_Input!$C$13:$C$18" noThreeD="1" sel="0" val="0"/>
</file>

<file path=xl/ctrlProps/ctrlProp587.xml><?xml version="1.0" encoding="utf-8"?>
<formControlPr xmlns="http://schemas.microsoft.com/office/spreadsheetml/2009/9/main" objectType="Drop" dropStyle="combo" dx="16" fmlaLink="_Output!$D$731" fmlaRange="_Input!$C$13:$C$18" noThreeD="1" sel="0" val="0"/>
</file>

<file path=xl/ctrlProps/ctrlProp588.xml><?xml version="1.0" encoding="utf-8"?>
<formControlPr xmlns="http://schemas.microsoft.com/office/spreadsheetml/2009/9/main" objectType="Drop" dropStyle="combo" dx="16" fmlaLink="_Output!$D$732" fmlaRange="_Input!$C$13:$C$18" noThreeD="1" sel="0" val="0"/>
</file>

<file path=xl/ctrlProps/ctrlProp589.xml><?xml version="1.0" encoding="utf-8"?>
<formControlPr xmlns="http://schemas.microsoft.com/office/spreadsheetml/2009/9/main" objectType="Drop" dropStyle="combo" dx="16" fmlaLink="_Output!$D$736" fmlaRange="_Input!$C$13:$C$18" noThreeD="1" sel="0" val="0"/>
</file>

<file path=xl/ctrlProps/ctrlProp59.xml><?xml version="1.0" encoding="utf-8"?>
<formControlPr xmlns="http://schemas.microsoft.com/office/spreadsheetml/2009/9/main" objectType="Drop" dropStyle="combo" dx="16" fmlaLink="_Output!$D$64" fmlaRange="_Input!$C$3:$C$4" noThreeD="1" sel="1" val="0"/>
</file>

<file path=xl/ctrlProps/ctrlProp590.xml><?xml version="1.0" encoding="utf-8"?>
<formControlPr xmlns="http://schemas.microsoft.com/office/spreadsheetml/2009/9/main" objectType="Drop" dropStyle="combo" dx="16" fmlaLink="_Output!$D$714" fmlaRange="_Input!$C$13:$C$18" noThreeD="1" sel="0" val="0"/>
</file>

<file path=xl/ctrlProps/ctrlProp591.xml><?xml version="1.0" encoding="utf-8"?>
<formControlPr xmlns="http://schemas.microsoft.com/office/spreadsheetml/2009/9/main" objectType="Drop" dropStyle="combo" dx="16" fmlaLink="_Output!$D$728" fmlaRange="_Input!$C$13:$C$18" noThreeD="1" sel="0" val="0"/>
</file>

<file path=xl/ctrlProps/ctrlProp592.xml><?xml version="1.0" encoding="utf-8"?>
<formControlPr xmlns="http://schemas.microsoft.com/office/spreadsheetml/2009/9/main" objectType="Drop" dropStyle="combo" dx="16" fmlaLink="_Output!$D$729" fmlaRange="_Input!$C$13:$C$18" noThreeD="1" sel="0" val="0"/>
</file>

<file path=xl/ctrlProps/ctrlProp593.xml><?xml version="1.0" encoding="utf-8"?>
<formControlPr xmlns="http://schemas.microsoft.com/office/spreadsheetml/2009/9/main" objectType="Drop" dropStyle="combo" dx="16" fmlaLink="_Output!$D$733" fmlaRange="_Input!$C$13:$C$18" noThreeD="1" sel="0" val="0"/>
</file>

<file path=xl/ctrlProps/ctrlProp594.xml><?xml version="1.0" encoding="utf-8"?>
<formControlPr xmlns="http://schemas.microsoft.com/office/spreadsheetml/2009/9/main" objectType="Drop" dropStyle="combo" dx="16" fmlaLink="_Output!$D$734" fmlaRange="_Input!$C$13:$C$18" noThreeD="1" sel="0" val="0"/>
</file>

<file path=xl/ctrlProps/ctrlProp595.xml><?xml version="1.0" encoding="utf-8"?>
<formControlPr xmlns="http://schemas.microsoft.com/office/spreadsheetml/2009/9/main" objectType="Drop" dropStyle="combo" dx="16" fmlaLink="_Output!$D$735" fmlaRange="_Input!$C$13:$C$18" noThreeD="1" sel="0" val="0"/>
</file>

<file path=xl/ctrlProps/ctrlProp596.xml><?xml version="1.0" encoding="utf-8"?>
<formControlPr xmlns="http://schemas.microsoft.com/office/spreadsheetml/2009/9/main" objectType="Drop" dropStyle="combo" dx="16" fmlaLink="_Output!$D$723" fmlaRange="_Input!$C$13:$C$18" noThreeD="1" sel="0" val="0"/>
</file>

<file path=xl/ctrlProps/ctrlProp597.xml><?xml version="1.0" encoding="utf-8"?>
<formControlPr xmlns="http://schemas.microsoft.com/office/spreadsheetml/2009/9/main" objectType="Drop" dropStyle="combo" dx="16" fmlaLink="_Output!$D$1066" fmlaRange="_Input!$C$13:$C$17" noThreeD="1" sel="0" val="0"/>
</file>

<file path=xl/ctrlProps/ctrlProp598.xml><?xml version="1.0" encoding="utf-8"?>
<formControlPr xmlns="http://schemas.microsoft.com/office/spreadsheetml/2009/9/main" objectType="Drop" dropStyle="combo" dx="16" fmlaLink="_Output!$D$743" fmlaRange="_Input!$C$13:$C$17" noThreeD="1" sel="0" val="0"/>
</file>

<file path=xl/ctrlProps/ctrlProp599.xml><?xml version="1.0" encoding="utf-8"?>
<formControlPr xmlns="http://schemas.microsoft.com/office/spreadsheetml/2009/9/main" objectType="Drop" dropStyle="combo" dx="16" fmlaLink="_Output!$D$745" fmlaRange="_Input!$C$3:$C$4" noThreeD="1" sel="1" val="0"/>
</file>

<file path=xl/ctrlProps/ctrlProp6.xml><?xml version="1.0" encoding="utf-8"?>
<formControlPr xmlns="http://schemas.microsoft.com/office/spreadsheetml/2009/9/main" objectType="Drop" dropStyle="combo" dx="16" fmlaLink="_Output!$D$917" fmlaRange="_Input!$C$3:$C$4" noThreeD="1" sel="2" val="0"/>
</file>

<file path=xl/ctrlProps/ctrlProp60.xml><?xml version="1.0" encoding="utf-8"?>
<formControlPr xmlns="http://schemas.microsoft.com/office/spreadsheetml/2009/9/main" objectType="Drop" dropStyle="combo" dx="16" fmlaLink="_Output!$D$75" fmlaRange="_Input!$C$13:$C$17" noThreeD="1" sel="0" val="0"/>
</file>

<file path=xl/ctrlProps/ctrlProp600.xml><?xml version="1.0" encoding="utf-8"?>
<formControlPr xmlns="http://schemas.microsoft.com/office/spreadsheetml/2009/9/main" objectType="Drop" dropStyle="combo" dx="16" fmlaLink="_Output!$D$746" fmlaRange="_Input!$C$3:$C$4" noThreeD="1" sel="1" val="0"/>
</file>

<file path=xl/ctrlProps/ctrlProp601.xml><?xml version="1.0" encoding="utf-8"?>
<formControlPr xmlns="http://schemas.microsoft.com/office/spreadsheetml/2009/9/main" objectType="Drop" dropStyle="combo" dx="16" fmlaLink="_Output!$D$747" fmlaRange="_Input!$C$3:$C$4" noThreeD="1" sel="1" val="0"/>
</file>

<file path=xl/ctrlProps/ctrlProp602.xml><?xml version="1.0" encoding="utf-8"?>
<formControlPr xmlns="http://schemas.microsoft.com/office/spreadsheetml/2009/9/main" objectType="Drop" dropStyle="combo" dx="16" fmlaLink="_Output!$D$748" fmlaRange="_Input!$C$3:$C$4" noThreeD="1" sel="1" val="0"/>
</file>

<file path=xl/ctrlProps/ctrlProp603.xml><?xml version="1.0" encoding="utf-8"?>
<formControlPr xmlns="http://schemas.microsoft.com/office/spreadsheetml/2009/9/main" objectType="Drop" dropStyle="combo" dx="16" fmlaLink="_Output!$D$749" fmlaRange="_Input!$C$3:$C$4" noThreeD="1" sel="1" val="0"/>
</file>

<file path=xl/ctrlProps/ctrlProp604.xml><?xml version="1.0" encoding="utf-8"?>
<formControlPr xmlns="http://schemas.microsoft.com/office/spreadsheetml/2009/9/main" objectType="Drop" dropStyle="combo" dx="16" fmlaLink="_Output!$D$750" fmlaRange="_Input!$C$3:$C$4" noThreeD="1" sel="1" val="0"/>
</file>

<file path=xl/ctrlProps/ctrlProp605.xml><?xml version="1.0" encoding="utf-8"?>
<formControlPr xmlns="http://schemas.microsoft.com/office/spreadsheetml/2009/9/main" objectType="Drop" dropStyle="combo" dx="16" fmlaLink="_Output!$D$751" fmlaRange="_Input!$C$3:$C$4" noThreeD="1" sel="1" val="0"/>
</file>

<file path=xl/ctrlProps/ctrlProp606.xml><?xml version="1.0" encoding="utf-8"?>
<formControlPr xmlns="http://schemas.microsoft.com/office/spreadsheetml/2009/9/main" objectType="Drop" dropStyle="combo" dx="16" fmlaLink="_Output!$D$752" fmlaRange="_Input!$C$3:$C$4" noThreeD="1" sel="1" val="0"/>
</file>

<file path=xl/ctrlProps/ctrlProp607.xml><?xml version="1.0" encoding="utf-8"?>
<formControlPr xmlns="http://schemas.microsoft.com/office/spreadsheetml/2009/9/main" objectType="Drop" dropStyle="combo" dx="16" fmlaLink="_Output!$D$753" fmlaRange="_Input!$C$3:$C$4" noThreeD="1" sel="1" val="0"/>
</file>

<file path=xl/ctrlProps/ctrlProp608.xml><?xml version="1.0" encoding="utf-8"?>
<formControlPr xmlns="http://schemas.microsoft.com/office/spreadsheetml/2009/9/main" objectType="Drop" dropStyle="combo" dx="16" fmlaLink="_Output!$D$754" fmlaRange="_Input!$C$3:$C$4" noThreeD="1" sel="1" val="0"/>
</file>

<file path=xl/ctrlProps/ctrlProp609.xml><?xml version="1.0" encoding="utf-8"?>
<formControlPr xmlns="http://schemas.microsoft.com/office/spreadsheetml/2009/9/main" objectType="Drop" dropStyle="combo" dx="16" fmlaLink="_Output!$D$755" fmlaRange="_Input!$C$3:$C$4" noThreeD="1" sel="1" val="0"/>
</file>

<file path=xl/ctrlProps/ctrlProp61.xml><?xml version="1.0" encoding="utf-8"?>
<formControlPr xmlns="http://schemas.microsoft.com/office/spreadsheetml/2009/9/main" objectType="Drop" dropStyle="combo" dx="16" fmlaLink="_Output!$D$76" fmlaRange="_Input!$C$39:$C$43" noThreeD="1" sel="0" val="0"/>
</file>

<file path=xl/ctrlProps/ctrlProp610.xml><?xml version="1.0" encoding="utf-8"?>
<formControlPr xmlns="http://schemas.microsoft.com/office/spreadsheetml/2009/9/main" objectType="Drop" dropStyle="combo" dx="16" fmlaLink="_Output!$D$756" fmlaRange="_Input!$C$13:$C$17" noThreeD="1" sel="0" val="0"/>
</file>

<file path=xl/ctrlProps/ctrlProp611.xml><?xml version="1.0" encoding="utf-8"?>
<formControlPr xmlns="http://schemas.microsoft.com/office/spreadsheetml/2009/9/main" objectType="Drop" dropStyle="combo" dx="16" fmlaLink="_Output!$D$757" fmlaRange="_Input!$C$13:$C$17" noThreeD="1" sel="0" val="0"/>
</file>

<file path=xl/ctrlProps/ctrlProp612.xml><?xml version="1.0" encoding="utf-8"?>
<formControlPr xmlns="http://schemas.microsoft.com/office/spreadsheetml/2009/9/main" objectType="Drop" dropStyle="combo" dx="16" fmlaLink="_Output!$D$758" fmlaRange="_Input!$C$13:$C$17" noThreeD="1" sel="0" val="0"/>
</file>

<file path=xl/ctrlProps/ctrlProp613.xml><?xml version="1.0" encoding="utf-8"?>
<formControlPr xmlns="http://schemas.microsoft.com/office/spreadsheetml/2009/9/main" objectType="Drop" dropStyle="combo" dx="16" fmlaLink="_Output!$D$759" fmlaRange="_Input!$C$13:$C$17" noThreeD="1" sel="0" val="0"/>
</file>

<file path=xl/ctrlProps/ctrlProp614.xml><?xml version="1.0" encoding="utf-8"?>
<formControlPr xmlns="http://schemas.microsoft.com/office/spreadsheetml/2009/9/main" objectType="Drop" dropStyle="combo" dx="16" fmlaLink="_Output!$D$760" fmlaRange="_Input!$C$13:$C$17" noThreeD="1" sel="0" val="0"/>
</file>

<file path=xl/ctrlProps/ctrlProp615.xml><?xml version="1.0" encoding="utf-8"?>
<formControlPr xmlns="http://schemas.microsoft.com/office/spreadsheetml/2009/9/main" objectType="Drop" dropStyle="combo" dx="16" fmlaLink="_Output!$D$761" fmlaRange="_Input!$C$13:$C$17" noThreeD="1" sel="0" val="0"/>
</file>

<file path=xl/ctrlProps/ctrlProp616.xml><?xml version="1.0" encoding="utf-8"?>
<formControlPr xmlns="http://schemas.microsoft.com/office/spreadsheetml/2009/9/main" objectType="Drop" dropStyle="combo" dx="16" fmlaLink="_Output!$D$762" fmlaRange="_Input!$C$13:$C$17" noThreeD="1" sel="0" val="0"/>
</file>

<file path=xl/ctrlProps/ctrlProp617.xml><?xml version="1.0" encoding="utf-8"?>
<formControlPr xmlns="http://schemas.microsoft.com/office/spreadsheetml/2009/9/main" objectType="Drop" dropStyle="combo" dx="16" fmlaLink="_Output!$D$764" fmlaRange="_Input!$C$13:$C$17" noThreeD="1" sel="0" val="0"/>
</file>

<file path=xl/ctrlProps/ctrlProp618.xml><?xml version="1.0" encoding="utf-8"?>
<formControlPr xmlns="http://schemas.microsoft.com/office/spreadsheetml/2009/9/main" objectType="Drop" dropStyle="combo" dx="16" fmlaLink="_Output!$D$765" fmlaRange="_Input!$C$13:$C$17" noThreeD="1" sel="0" val="0"/>
</file>

<file path=xl/ctrlProps/ctrlProp619.xml><?xml version="1.0" encoding="utf-8"?>
<formControlPr xmlns="http://schemas.microsoft.com/office/spreadsheetml/2009/9/main" objectType="Drop" dropStyle="combo" dx="16" fmlaLink="_Output!$D$766" fmlaRange="_Input!$C$13:$C$17" noThreeD="1" sel="0" val="0"/>
</file>

<file path=xl/ctrlProps/ctrlProp62.xml><?xml version="1.0" encoding="utf-8"?>
<formControlPr xmlns="http://schemas.microsoft.com/office/spreadsheetml/2009/9/main" objectType="Drop" dropStyle="combo" dx="16" fmlaLink="_Output!$D$77" fmlaRange="_Input!$C$13:$C$17" noThreeD="1" sel="0" val="0"/>
</file>

<file path=xl/ctrlProps/ctrlProp620.xml><?xml version="1.0" encoding="utf-8"?>
<formControlPr xmlns="http://schemas.microsoft.com/office/spreadsheetml/2009/9/main" objectType="Drop" dropStyle="combo" dx="16" fmlaLink="_Output!$D$767" fmlaRange="_Input!$C$13:$C$17" noThreeD="1" sel="0" val="0"/>
</file>

<file path=xl/ctrlProps/ctrlProp621.xml><?xml version="1.0" encoding="utf-8"?>
<formControlPr xmlns="http://schemas.microsoft.com/office/spreadsheetml/2009/9/main" objectType="Drop" dropStyle="combo" dx="16" fmlaLink="_Output!$D$769" fmlaRange="_Input!$C$13:$C$18" noThreeD="1" sel="0" val="0"/>
</file>

<file path=xl/ctrlProps/ctrlProp622.xml><?xml version="1.0" encoding="utf-8"?>
<formControlPr xmlns="http://schemas.microsoft.com/office/spreadsheetml/2009/9/main" objectType="Drop" dropStyle="combo" dx="16" fmlaLink="_Output!$D$770" fmlaRange="_Input!$C$13:$C$18" noThreeD="1" sel="0" val="0"/>
</file>

<file path=xl/ctrlProps/ctrlProp623.xml><?xml version="1.0" encoding="utf-8"?>
<formControlPr xmlns="http://schemas.microsoft.com/office/spreadsheetml/2009/9/main" objectType="Drop" dropStyle="combo" dx="16" fmlaLink="_Output!$D$771" fmlaRange="_Input!$C$13:$C$18" noThreeD="1" sel="0" val="0"/>
</file>

<file path=xl/ctrlProps/ctrlProp624.xml><?xml version="1.0" encoding="utf-8"?>
<formControlPr xmlns="http://schemas.microsoft.com/office/spreadsheetml/2009/9/main" objectType="Drop" dropStyle="combo" dx="16" fmlaLink="_Output!$D$772" fmlaRange="_Input!$C$13:$C$18" noThreeD="1" sel="0" val="0"/>
</file>

<file path=xl/ctrlProps/ctrlProp625.xml><?xml version="1.0" encoding="utf-8"?>
<formControlPr xmlns="http://schemas.microsoft.com/office/spreadsheetml/2009/9/main" objectType="Drop" dropStyle="combo" dx="16" fmlaLink="_Output!$D$774" fmlaRange="_Input!$C$13:$C$18" noThreeD="1" sel="0" val="0"/>
</file>

<file path=xl/ctrlProps/ctrlProp626.xml><?xml version="1.0" encoding="utf-8"?>
<formControlPr xmlns="http://schemas.microsoft.com/office/spreadsheetml/2009/9/main" objectType="Drop" dropStyle="combo" dx="16" fmlaLink="_Output!$D$775" fmlaRange="_Input!$C$13:$C$18" noThreeD="1" sel="0" val="0"/>
</file>

<file path=xl/ctrlProps/ctrlProp627.xml><?xml version="1.0" encoding="utf-8"?>
<formControlPr xmlns="http://schemas.microsoft.com/office/spreadsheetml/2009/9/main" objectType="Drop" dropStyle="combo" dx="16" fmlaLink="_Output!$D$776" fmlaRange="_Input!$C$13:$C$18" noThreeD="1" sel="0" val="0"/>
</file>

<file path=xl/ctrlProps/ctrlProp628.xml><?xml version="1.0" encoding="utf-8"?>
<formControlPr xmlns="http://schemas.microsoft.com/office/spreadsheetml/2009/9/main" objectType="Drop" dropStyle="combo" dx="16" fmlaLink="_Output!$D$777" fmlaRange="_Input!$C$13:$C$18" noThreeD="1" sel="0" val="0"/>
</file>

<file path=xl/ctrlProps/ctrlProp629.xml><?xml version="1.0" encoding="utf-8"?>
<formControlPr xmlns="http://schemas.microsoft.com/office/spreadsheetml/2009/9/main" objectType="Drop" dropStyle="combo" dx="16" fmlaLink="_Output!$D$778" fmlaRange="_Input!$C$13:$C$18" noThreeD="1" sel="0" val="0"/>
</file>

<file path=xl/ctrlProps/ctrlProp63.xml><?xml version="1.0" encoding="utf-8"?>
<formControlPr xmlns="http://schemas.microsoft.com/office/spreadsheetml/2009/9/main" objectType="Drop" dropStyle="combo" dx="16" fmlaLink="_Output!$D$78" fmlaRange="_Input!$C$39:$C$43" noThreeD="1" sel="0" val="0"/>
</file>

<file path=xl/ctrlProps/ctrlProp630.xml><?xml version="1.0" encoding="utf-8"?>
<formControlPr xmlns="http://schemas.microsoft.com/office/spreadsheetml/2009/9/main" objectType="Drop" dropStyle="combo" dx="16" fmlaLink="_Output!$D$779" fmlaRange="_Input!$C$13:$C$18" noThreeD="1" sel="0" val="0"/>
</file>

<file path=xl/ctrlProps/ctrlProp631.xml><?xml version="1.0" encoding="utf-8"?>
<formControlPr xmlns="http://schemas.microsoft.com/office/spreadsheetml/2009/9/main" objectType="Drop" dropStyle="combo" dx="16" fmlaLink="_Output!$D$780" fmlaRange="_Input!$C$13:$C$18" noThreeD="1" sel="0" val="0"/>
</file>

<file path=xl/ctrlProps/ctrlProp632.xml><?xml version="1.0" encoding="utf-8"?>
<formControlPr xmlns="http://schemas.microsoft.com/office/spreadsheetml/2009/9/main" objectType="Drop" dropStyle="combo" dx="16" fmlaLink="_Output!$D$781" fmlaRange="_Input!$C$13:$C$18" noThreeD="1" sel="0" val="0"/>
</file>

<file path=xl/ctrlProps/ctrlProp633.xml><?xml version="1.0" encoding="utf-8"?>
<formControlPr xmlns="http://schemas.microsoft.com/office/spreadsheetml/2009/9/main" objectType="Drop" dropStyle="combo" dx="16" fmlaLink="_Output!$D$782" fmlaRange="_Input!$C$13:$C$18" noThreeD="1" sel="0" val="0"/>
</file>

<file path=xl/ctrlProps/ctrlProp634.xml><?xml version="1.0" encoding="utf-8"?>
<formControlPr xmlns="http://schemas.microsoft.com/office/spreadsheetml/2009/9/main" objectType="Drop" dropStyle="combo" dx="16" fmlaLink="_Output!$D$783" fmlaRange="_Input!$C$13:$C$18" noThreeD="1" sel="0" val="0"/>
</file>

<file path=xl/ctrlProps/ctrlProp635.xml><?xml version="1.0" encoding="utf-8"?>
<formControlPr xmlns="http://schemas.microsoft.com/office/spreadsheetml/2009/9/main" objectType="Drop" dropStyle="combo" dx="16" fmlaLink="_Output!$D$785" fmlaRange="_Input!$C$13:$C$18" noThreeD="1" sel="0" val="0"/>
</file>

<file path=xl/ctrlProps/ctrlProp636.xml><?xml version="1.0" encoding="utf-8"?>
<formControlPr xmlns="http://schemas.microsoft.com/office/spreadsheetml/2009/9/main" objectType="Drop" dropStyle="combo" dx="16" fmlaLink="_Output!$D$786" fmlaRange="_Input!$C$13:$C$18" noThreeD="1" sel="0" val="0"/>
</file>

<file path=xl/ctrlProps/ctrlProp637.xml><?xml version="1.0" encoding="utf-8"?>
<formControlPr xmlns="http://schemas.microsoft.com/office/spreadsheetml/2009/9/main" objectType="Drop" dropStyle="combo" dx="16" fmlaLink="_Output!$D$787" fmlaRange="_Input!$C$13:$C$18" noThreeD="1" sel="0" val="0"/>
</file>

<file path=xl/ctrlProps/ctrlProp638.xml><?xml version="1.0" encoding="utf-8"?>
<formControlPr xmlns="http://schemas.microsoft.com/office/spreadsheetml/2009/9/main" objectType="Drop" dropStyle="combo" dx="16" fmlaLink="_Output!$D$788" fmlaRange="_Input!$C$13:$C$18" noThreeD="1" sel="0" val="0"/>
</file>

<file path=xl/ctrlProps/ctrlProp639.xml><?xml version="1.0" encoding="utf-8"?>
<formControlPr xmlns="http://schemas.microsoft.com/office/spreadsheetml/2009/9/main" objectType="Drop" dropStyle="combo" dx="16" fmlaLink="_Output!$D$789" fmlaRange="_Input!$C$13:$C$18" noThreeD="1" sel="0" val="0"/>
</file>

<file path=xl/ctrlProps/ctrlProp64.xml><?xml version="1.0" encoding="utf-8"?>
<formControlPr xmlns="http://schemas.microsoft.com/office/spreadsheetml/2009/9/main" objectType="Drop" dropStyle="combo" dx="16" fmlaLink="_Output!$D$67" fmlaRange="_Input!$C$3:$C$4" noThreeD="1" sel="1" val="0"/>
</file>

<file path=xl/ctrlProps/ctrlProp640.xml><?xml version="1.0" encoding="utf-8"?>
<formControlPr xmlns="http://schemas.microsoft.com/office/spreadsheetml/2009/9/main" objectType="Drop" dropStyle="combo" dx="16" fmlaLink="_Output!$D$790" fmlaRange="_Input!$C$13:$C$18" noThreeD="1" sel="0" val="0"/>
</file>

<file path=xl/ctrlProps/ctrlProp641.xml><?xml version="1.0" encoding="utf-8"?>
<formControlPr xmlns="http://schemas.microsoft.com/office/spreadsheetml/2009/9/main" objectType="Drop" dropStyle="combo" dx="16" fmlaLink="_Output!$D$792" fmlaRange="_Input!$C$13:$C$18" noThreeD="1" sel="0" val="0"/>
</file>

<file path=xl/ctrlProps/ctrlProp642.xml><?xml version="1.0" encoding="utf-8"?>
<formControlPr xmlns="http://schemas.microsoft.com/office/spreadsheetml/2009/9/main" objectType="Drop" dropStyle="combo" dx="16" fmlaLink="_Output!$D$793" fmlaRange="_Input!$C$13:$C$18" noThreeD="1" sel="0" val="0"/>
</file>

<file path=xl/ctrlProps/ctrlProp643.xml><?xml version="1.0" encoding="utf-8"?>
<formControlPr xmlns="http://schemas.microsoft.com/office/spreadsheetml/2009/9/main" objectType="Drop" dropStyle="combo" dx="16" fmlaLink="_Output!$D$794" fmlaRange="_Input!$C$13:$C$18" noThreeD="1" sel="0" val="0"/>
</file>

<file path=xl/ctrlProps/ctrlProp644.xml><?xml version="1.0" encoding="utf-8"?>
<formControlPr xmlns="http://schemas.microsoft.com/office/spreadsheetml/2009/9/main" objectType="Drop" dropStyle="combo" dx="16" fmlaLink="_Output!$D$795" fmlaRange="_Input!$C$13:$C$18" noThreeD="1" sel="0" val="0"/>
</file>

<file path=xl/ctrlProps/ctrlProp645.xml><?xml version="1.0" encoding="utf-8"?>
<formControlPr xmlns="http://schemas.microsoft.com/office/spreadsheetml/2009/9/main" objectType="Drop" dropStyle="combo" dx="16" fmlaLink="_Output!$D$796" fmlaRange="_Input!$C$13:$C$18" noThreeD="1" sel="0" val="0"/>
</file>

<file path=xl/ctrlProps/ctrlProp646.xml><?xml version="1.0" encoding="utf-8"?>
<formControlPr xmlns="http://schemas.microsoft.com/office/spreadsheetml/2009/9/main" objectType="Drop" dropStyle="combo" dx="16" fmlaLink="_Output!$D$773" fmlaRange="_Input!$C$13:$C$18" noThreeD="1" sel="0" val="0"/>
</file>

<file path=xl/ctrlProps/ctrlProp647.xml><?xml version="1.0" encoding="utf-8"?>
<formControlPr xmlns="http://schemas.microsoft.com/office/spreadsheetml/2009/9/main" objectType="Drop" dropStyle="combo" dx="16" fmlaLink="_Output!$D$784" fmlaRange="_Input!$C$13:$C$18" noThreeD="1" sel="0" val="0"/>
</file>

<file path=xl/ctrlProps/ctrlProp648.xml><?xml version="1.0" encoding="utf-8"?>
<formControlPr xmlns="http://schemas.microsoft.com/office/spreadsheetml/2009/9/main" objectType="Drop" dropStyle="combo" dx="16" fmlaLink="_Output!$D$791" fmlaRange="_Input!$C$13:$C$18" noThreeD="1" sel="0" val="0"/>
</file>

<file path=xl/ctrlProps/ctrlProp649.xml><?xml version="1.0" encoding="utf-8"?>
<formControlPr xmlns="http://schemas.microsoft.com/office/spreadsheetml/2009/9/main" objectType="Drop" dropStyle="combo" dx="16" fmlaLink="_Output!$D$797" fmlaRange="_Input!$C$13:$C$18" noThreeD="1" sel="0" val="0"/>
</file>

<file path=xl/ctrlProps/ctrlProp65.xml><?xml version="1.0" encoding="utf-8"?>
<formControlPr xmlns="http://schemas.microsoft.com/office/spreadsheetml/2009/9/main" objectType="Drop" dropStyle="combo" dx="16" fmlaLink="_Output!$D$68" fmlaRange="_Input!$C$3:$C$4" noThreeD="1" sel="1" val="0"/>
</file>

<file path=xl/ctrlProps/ctrlProp650.xml><?xml version="1.0" encoding="utf-8"?>
<formControlPr xmlns="http://schemas.microsoft.com/office/spreadsheetml/2009/9/main" objectType="Drop" dropStyle="combo" dx="16" fmlaLink="_Output!$D$1071" fmlaRange="_Input!$C$13:$C$18" noThreeD="1" sel="0" val="0"/>
</file>

<file path=xl/ctrlProps/ctrlProp651.xml><?xml version="1.0" encoding="utf-8"?>
<formControlPr xmlns="http://schemas.microsoft.com/office/spreadsheetml/2009/9/main" objectType="Drop" dropStyle="combo" dx="16" fmlaLink="_Output!$D$1072" fmlaRange="_Input!$C$13:$C$18" noThreeD="1" sel="0" val="0"/>
</file>

<file path=xl/ctrlProps/ctrlProp652.xml><?xml version="1.0" encoding="utf-8"?>
<formControlPr xmlns="http://schemas.microsoft.com/office/spreadsheetml/2009/9/main" objectType="Drop" dropStyle="combo" dx="16" fmlaLink="_Output!$D$1067" fmlaRange="_Input!$C$13:$C$17" noThreeD="1" sel="0" val="0"/>
</file>

<file path=xl/ctrlProps/ctrlProp653.xml><?xml version="1.0" encoding="utf-8"?>
<formControlPr xmlns="http://schemas.microsoft.com/office/spreadsheetml/2009/9/main" objectType="Drop" dropStyle="combo" dx="16" fmlaLink="_Output!$D$807" fmlaRange="_Input!$C$3:$C$4" noThreeD="1" sel="1" val="0"/>
</file>

<file path=xl/ctrlProps/ctrlProp654.xml><?xml version="1.0" encoding="utf-8"?>
<formControlPr xmlns="http://schemas.microsoft.com/office/spreadsheetml/2009/9/main" objectType="Drop" dropStyle="combo" dx="16" fmlaLink="_Output!$D$808" fmlaRange="_Input!$C$3:$C$4" noThreeD="1" sel="1" val="0"/>
</file>

<file path=xl/ctrlProps/ctrlProp655.xml><?xml version="1.0" encoding="utf-8"?>
<formControlPr xmlns="http://schemas.microsoft.com/office/spreadsheetml/2009/9/main" objectType="Drop" dropStyle="combo" dx="16" fmlaLink="_Output!$D$809" fmlaRange="_Input!$C$3:$C$4" noThreeD="1" sel="1" val="0"/>
</file>

<file path=xl/ctrlProps/ctrlProp656.xml><?xml version="1.0" encoding="utf-8"?>
<formControlPr xmlns="http://schemas.microsoft.com/office/spreadsheetml/2009/9/main" objectType="Drop" dropStyle="combo" dx="16" fmlaLink="_Output!$D$810" fmlaRange="_Input!$C$3:$C$4" noThreeD="1" sel="1" val="0"/>
</file>

<file path=xl/ctrlProps/ctrlProp657.xml><?xml version="1.0" encoding="utf-8"?>
<formControlPr xmlns="http://schemas.microsoft.com/office/spreadsheetml/2009/9/main" objectType="Drop" dropStyle="combo" dx="16" fmlaLink="_Output!$D$811" fmlaRange="_Input!$C$3:$C$4" noThreeD="1" sel="1" val="0"/>
</file>

<file path=xl/ctrlProps/ctrlProp658.xml><?xml version="1.0" encoding="utf-8"?>
<formControlPr xmlns="http://schemas.microsoft.com/office/spreadsheetml/2009/9/main" objectType="Drop" dropStyle="combo" dx="16" fmlaLink="_Output!$D$812" fmlaRange="_Input!$C$3:$C$4" noThreeD="1" sel="1" val="0"/>
</file>

<file path=xl/ctrlProps/ctrlProp659.xml><?xml version="1.0" encoding="utf-8"?>
<formControlPr xmlns="http://schemas.microsoft.com/office/spreadsheetml/2009/9/main" objectType="Drop" dropStyle="combo" dx="16" fmlaLink="_Output!$D$813" fmlaRange="_Input!$C$3:$C$4" noThreeD="1" sel="1" val="0"/>
</file>

<file path=xl/ctrlProps/ctrlProp66.xml><?xml version="1.0" encoding="utf-8"?>
<formControlPr xmlns="http://schemas.microsoft.com/office/spreadsheetml/2009/9/main" objectType="Drop" dropStyle="combo" dx="16" fmlaLink="_Output!$D$65" fmlaRange="_Input!$C$13:$C$17" noThreeD="1" sel="0" val="0"/>
</file>

<file path=xl/ctrlProps/ctrlProp660.xml><?xml version="1.0" encoding="utf-8"?>
<formControlPr xmlns="http://schemas.microsoft.com/office/spreadsheetml/2009/9/main" objectType="Drop" dropStyle="combo" dx="16" fmlaLink="_Output!$D$814" fmlaRange="_Input!$C$3:$C$4" noThreeD="1" sel="1" val="0"/>
</file>

<file path=xl/ctrlProps/ctrlProp661.xml><?xml version="1.0" encoding="utf-8"?>
<formControlPr xmlns="http://schemas.microsoft.com/office/spreadsheetml/2009/9/main" objectType="Drop" dropStyle="combo" dx="16" fmlaLink="_Output!$D$815" fmlaRange="_Input!$C$3:$C$4" noThreeD="1" sel="1" val="0"/>
</file>

<file path=xl/ctrlProps/ctrlProp662.xml><?xml version="1.0" encoding="utf-8"?>
<formControlPr xmlns="http://schemas.microsoft.com/office/spreadsheetml/2009/9/main" objectType="Drop" dropStyle="combo" dx="16" fmlaLink="_Output!$D$816" fmlaRange="_Input!$C$3:$C$4" noThreeD="1" sel="1" val="0"/>
</file>

<file path=xl/ctrlProps/ctrlProp663.xml><?xml version="1.0" encoding="utf-8"?>
<formControlPr xmlns="http://schemas.microsoft.com/office/spreadsheetml/2009/9/main" objectType="Drop" dropStyle="combo" dx="16" fmlaLink="_Output!$D$817" fmlaRange="_Input!$C$3:$C$4" noThreeD="1" sel="1" val="0"/>
</file>

<file path=xl/ctrlProps/ctrlProp664.xml><?xml version="1.0" encoding="utf-8"?>
<formControlPr xmlns="http://schemas.microsoft.com/office/spreadsheetml/2009/9/main" objectType="Drop" dropStyle="combo" dx="16" fmlaLink="_Output!$D$805" fmlaRange="_Input!$C$13:$C$17" noThreeD="1" sel="0" val="0"/>
</file>

<file path=xl/ctrlProps/ctrlProp665.xml><?xml version="1.0" encoding="utf-8"?>
<formControlPr xmlns="http://schemas.microsoft.com/office/spreadsheetml/2009/9/main" objectType="Drop" dropStyle="combo" dx="16" fmlaLink="_Output!$D$818" fmlaRange="_Input!$C$13:$C$17" noThreeD="1" sel="0" val="0"/>
</file>

<file path=xl/ctrlProps/ctrlProp666.xml><?xml version="1.0" encoding="utf-8"?>
<formControlPr xmlns="http://schemas.microsoft.com/office/spreadsheetml/2009/9/main" objectType="Drop" dropStyle="combo" dx="16" fmlaLink="_Output!$D$819" fmlaRange="_Input!$C$13:$C$17" noThreeD="1" sel="0" val="0"/>
</file>

<file path=xl/ctrlProps/ctrlProp667.xml><?xml version="1.0" encoding="utf-8"?>
<formControlPr xmlns="http://schemas.microsoft.com/office/spreadsheetml/2009/9/main" objectType="Drop" dropStyle="combo" dx="16" fmlaLink="_Output!$D$820" fmlaRange="_Input!$C$13:$C$17" noThreeD="1" sel="0" val="0"/>
</file>

<file path=xl/ctrlProps/ctrlProp668.xml><?xml version="1.0" encoding="utf-8"?>
<formControlPr xmlns="http://schemas.microsoft.com/office/spreadsheetml/2009/9/main" objectType="Drop" dropStyle="combo" dx="16" fmlaLink="_Output!$D$821" fmlaRange="_Input!$C$13:$C$17" noThreeD="1" sel="0" val="0"/>
</file>

<file path=xl/ctrlProps/ctrlProp669.xml><?xml version="1.0" encoding="utf-8"?>
<formControlPr xmlns="http://schemas.microsoft.com/office/spreadsheetml/2009/9/main" objectType="Drop" dropStyle="combo" dx="16" fmlaLink="_Output!$D$822" fmlaRange="_Input!$C$13:$C$17" noThreeD="1" sel="0" val="0"/>
</file>

<file path=xl/ctrlProps/ctrlProp67.xml><?xml version="1.0" encoding="utf-8"?>
<formControlPr xmlns="http://schemas.microsoft.com/office/spreadsheetml/2009/9/main" objectType="Drop" dropStyle="combo" dx="16" fmlaLink="_Output!$D$69" fmlaRange="_Input!$C$3:$C$4" noThreeD="1" sel="1" val="0"/>
</file>

<file path=xl/ctrlProps/ctrlProp670.xml><?xml version="1.0" encoding="utf-8"?>
<formControlPr xmlns="http://schemas.microsoft.com/office/spreadsheetml/2009/9/main" objectType="Drop" dropStyle="combo" dx="16" fmlaLink="_Output!$D$823" fmlaRange="_Input!$C$13:$C$17" noThreeD="1" sel="0" val="0"/>
</file>

<file path=xl/ctrlProps/ctrlProp671.xml><?xml version="1.0" encoding="utf-8"?>
<formControlPr xmlns="http://schemas.microsoft.com/office/spreadsheetml/2009/9/main" objectType="Drop" dropStyle="combo" dx="16" fmlaLink="_Output!$D$824" fmlaRange="_Input!$C$13:$C$17" noThreeD="1" sel="0" val="0"/>
</file>

<file path=xl/ctrlProps/ctrlProp672.xml><?xml version="1.0" encoding="utf-8"?>
<formControlPr xmlns="http://schemas.microsoft.com/office/spreadsheetml/2009/9/main" objectType="Drop" dropStyle="combo" dx="16" fmlaLink="_Output!$D$826" fmlaRange="_Input!$C$13:$C$17" noThreeD="1" sel="0" val="0"/>
</file>

<file path=xl/ctrlProps/ctrlProp673.xml><?xml version="1.0" encoding="utf-8"?>
<formControlPr xmlns="http://schemas.microsoft.com/office/spreadsheetml/2009/9/main" objectType="Drop" dropStyle="combo" dx="16" fmlaLink="_Output!$D$827" fmlaRange="_Input!$C$13:$C$17" noThreeD="1" sel="0" val="0"/>
</file>

<file path=xl/ctrlProps/ctrlProp674.xml><?xml version="1.0" encoding="utf-8"?>
<formControlPr xmlns="http://schemas.microsoft.com/office/spreadsheetml/2009/9/main" objectType="Drop" dropStyle="combo" dx="16" fmlaLink="_Output!$D$828" fmlaRange="_Input!$C$13:$C$17" noThreeD="1" sel="0" val="0"/>
</file>

<file path=xl/ctrlProps/ctrlProp675.xml><?xml version="1.0" encoding="utf-8"?>
<formControlPr xmlns="http://schemas.microsoft.com/office/spreadsheetml/2009/9/main" objectType="Drop" dropStyle="combo" dx="16" fmlaLink="_Output!$D$829" fmlaRange="_Input!$C$13:$C$17" noThreeD="1" sel="0" val="0"/>
</file>

<file path=xl/ctrlProps/ctrlProp676.xml><?xml version="1.0" encoding="utf-8"?>
<formControlPr xmlns="http://schemas.microsoft.com/office/spreadsheetml/2009/9/main" objectType="Drop" dropStyle="combo" dx="16" fmlaLink="_Output!$D$831" fmlaRange="_Input!$C$13:$C$18" noThreeD="1" sel="0" val="0"/>
</file>

<file path=xl/ctrlProps/ctrlProp677.xml><?xml version="1.0" encoding="utf-8"?>
<formControlPr xmlns="http://schemas.microsoft.com/office/spreadsheetml/2009/9/main" objectType="Drop" dropStyle="combo" dx="16" fmlaLink="_Output!$D$832" fmlaRange="_Input!$C$13:$C$18" noThreeD="1" sel="0" val="0"/>
</file>

<file path=xl/ctrlProps/ctrlProp678.xml><?xml version="1.0" encoding="utf-8"?>
<formControlPr xmlns="http://schemas.microsoft.com/office/spreadsheetml/2009/9/main" objectType="Drop" dropStyle="combo" dx="16" fmlaLink="_Output!$D$833" fmlaRange="_Input!$C$13:$C$18" noThreeD="1" sel="0" val="0"/>
</file>

<file path=xl/ctrlProps/ctrlProp679.xml><?xml version="1.0" encoding="utf-8"?>
<formControlPr xmlns="http://schemas.microsoft.com/office/spreadsheetml/2009/9/main" objectType="Drop" dropStyle="combo" dx="16" fmlaLink="_Output!$D$834" fmlaRange="_Input!$C$13:$C$18" noThreeD="1" sel="0" val="0"/>
</file>

<file path=xl/ctrlProps/ctrlProp68.xml><?xml version="1.0" encoding="utf-8"?>
<formControlPr xmlns="http://schemas.microsoft.com/office/spreadsheetml/2009/9/main" objectType="Drop" dropStyle="combo" dx="16" fmlaLink="_Output!$D$70" fmlaRange="_Input!$C$3:$C$4" noThreeD="1" sel="1" val="0"/>
</file>

<file path=xl/ctrlProps/ctrlProp680.xml><?xml version="1.0" encoding="utf-8"?>
<formControlPr xmlns="http://schemas.microsoft.com/office/spreadsheetml/2009/9/main" objectType="Drop" dropStyle="combo" dx="16" fmlaLink="_Output!$D$835" fmlaRange="_Input!$C$13:$C$18" noThreeD="1" sel="0" val="0"/>
</file>

<file path=xl/ctrlProps/ctrlProp681.xml><?xml version="1.0" encoding="utf-8"?>
<formControlPr xmlns="http://schemas.microsoft.com/office/spreadsheetml/2009/9/main" objectType="Drop" dropStyle="combo" dx="16" fmlaLink="_Output!$D$836" fmlaRange="_Input!$C$13:$C$18" noThreeD="1" sel="0" val="0"/>
</file>

<file path=xl/ctrlProps/ctrlProp682.xml><?xml version="1.0" encoding="utf-8"?>
<formControlPr xmlns="http://schemas.microsoft.com/office/spreadsheetml/2009/9/main" objectType="Drop" dropStyle="combo" dx="16" fmlaLink="_Output!$D$837" fmlaRange="_Input!$C$13:$C$18" noThreeD="1" sel="0" val="0"/>
</file>

<file path=xl/ctrlProps/ctrlProp683.xml><?xml version="1.0" encoding="utf-8"?>
<formControlPr xmlns="http://schemas.microsoft.com/office/spreadsheetml/2009/9/main" objectType="Drop" dropStyle="combo" dx="16" fmlaLink="_Output!$D$838" fmlaRange="_Input!$C$13:$C$18" noThreeD="1" sel="0" val="0"/>
</file>

<file path=xl/ctrlProps/ctrlProp684.xml><?xml version="1.0" encoding="utf-8"?>
<formControlPr xmlns="http://schemas.microsoft.com/office/spreadsheetml/2009/9/main" objectType="Drop" dropStyle="combo" dx="16" fmlaLink="_Output!$D$839" fmlaRange="_Input!$C$13:$C$18" noThreeD="1" sel="0" val="0"/>
</file>

<file path=xl/ctrlProps/ctrlProp685.xml><?xml version="1.0" encoding="utf-8"?>
<formControlPr xmlns="http://schemas.microsoft.com/office/spreadsheetml/2009/9/main" objectType="Drop" dropStyle="combo" dx="16" fmlaLink="_Output!$D$840" fmlaRange="_Input!$C$13:$C$18" noThreeD="1" sel="0" val="0"/>
</file>

<file path=xl/ctrlProps/ctrlProp686.xml><?xml version="1.0" encoding="utf-8"?>
<formControlPr xmlns="http://schemas.microsoft.com/office/spreadsheetml/2009/9/main" objectType="Drop" dropStyle="combo" dx="16" fmlaLink="_Output!$D$842" fmlaRange="_Input!$C$13:$C$18" noThreeD="1" sel="0" val="0"/>
</file>

<file path=xl/ctrlProps/ctrlProp687.xml><?xml version="1.0" encoding="utf-8"?>
<formControlPr xmlns="http://schemas.microsoft.com/office/spreadsheetml/2009/9/main" objectType="Drop" dropStyle="combo" dx="16" fmlaLink="_Output!$D$843" fmlaRange="_Input!$C$13:$C$18" noThreeD="1" sel="0" val="0"/>
</file>

<file path=xl/ctrlProps/ctrlProp688.xml><?xml version="1.0" encoding="utf-8"?>
<formControlPr xmlns="http://schemas.microsoft.com/office/spreadsheetml/2009/9/main" objectType="Drop" dropStyle="combo" dx="16" fmlaLink="_Output!$D$844" fmlaRange="_Input!$C$13:$C$18" noThreeD="1" sel="0" val="0"/>
</file>

<file path=xl/ctrlProps/ctrlProp689.xml><?xml version="1.0" encoding="utf-8"?>
<formControlPr xmlns="http://schemas.microsoft.com/office/spreadsheetml/2009/9/main" objectType="Drop" dropStyle="combo" dx="16" fmlaLink="_Output!$D$845" fmlaRange="_Input!$C$13:$C$18" noThreeD="1" sel="0" val="0"/>
</file>

<file path=xl/ctrlProps/ctrlProp69.xml><?xml version="1.0" encoding="utf-8"?>
<formControlPr xmlns="http://schemas.microsoft.com/office/spreadsheetml/2009/9/main" objectType="Drop" dropStyle="combo" dx="16" fmlaLink="_Output!$D$71" fmlaRange="_Input!$C$3:$C$4" noThreeD="1" sel="1" val="0"/>
</file>

<file path=xl/ctrlProps/ctrlProp690.xml><?xml version="1.0" encoding="utf-8"?>
<formControlPr xmlns="http://schemas.microsoft.com/office/spreadsheetml/2009/9/main" objectType="Drop" dropStyle="combo" dx="16" fmlaLink="_Output!$D$846" fmlaRange="_Input!$C$13:$C$18" noThreeD="1" sel="0" val="0"/>
</file>

<file path=xl/ctrlProps/ctrlProp691.xml><?xml version="1.0" encoding="utf-8"?>
<formControlPr xmlns="http://schemas.microsoft.com/office/spreadsheetml/2009/9/main" objectType="Drop" dropStyle="combo" dx="16" fmlaLink="_Output!$D$847" fmlaRange="_Input!$C$13:$C$18" noThreeD="1" sel="0" val="0"/>
</file>

<file path=xl/ctrlProps/ctrlProp692.xml><?xml version="1.0" encoding="utf-8"?>
<formControlPr xmlns="http://schemas.microsoft.com/office/spreadsheetml/2009/9/main" objectType="Drop" dropStyle="combo" dx="16" fmlaLink="_Output!$D$848" fmlaRange="_Input!$C$13:$C$18" noThreeD="1" sel="0" val="0"/>
</file>

<file path=xl/ctrlProps/ctrlProp693.xml><?xml version="1.0" encoding="utf-8"?>
<formControlPr xmlns="http://schemas.microsoft.com/office/spreadsheetml/2009/9/main" objectType="Drop" dropStyle="combo" dx="16" fmlaLink="_Output!$D$849" fmlaRange="_Input!$C$13:$C$18" noThreeD="1" sel="0" val="0"/>
</file>

<file path=xl/ctrlProps/ctrlProp694.xml><?xml version="1.0" encoding="utf-8"?>
<formControlPr xmlns="http://schemas.microsoft.com/office/spreadsheetml/2009/9/main" objectType="Drop" dropStyle="combo" dx="16" fmlaLink="_Output!$D$850" fmlaRange="_Input!$C$13:$C$18" noThreeD="1" sel="0" val="0"/>
</file>

<file path=xl/ctrlProps/ctrlProp695.xml><?xml version="1.0" encoding="utf-8"?>
<formControlPr xmlns="http://schemas.microsoft.com/office/spreadsheetml/2009/9/main" objectType="Drop" dropStyle="combo" dx="16" fmlaLink="_Output!$D$851" fmlaRange="_Input!$C$13:$C$18" noThreeD="1" sel="0" val="0"/>
</file>

<file path=xl/ctrlProps/ctrlProp696.xml><?xml version="1.0" encoding="utf-8"?>
<formControlPr xmlns="http://schemas.microsoft.com/office/spreadsheetml/2009/9/main" objectType="Drop" dropStyle="combo" dx="16" fmlaLink="_Output!$D$804" fmlaRange="_Input!$C$13:$C$17" noThreeD="1" sel="0" val="0"/>
</file>

<file path=xl/ctrlProps/ctrlProp697.xml><?xml version="1.0" encoding="utf-8"?>
<formControlPr xmlns="http://schemas.microsoft.com/office/spreadsheetml/2009/9/main" objectType="Drop" dropStyle="combo" dx="16" fmlaLink="_Output!$D$841" fmlaRange="_Input!$C$13:$C$18" noThreeD="1" sel="0" val="0"/>
</file>

<file path=xl/ctrlProps/ctrlProp698.xml><?xml version="1.0" encoding="utf-8"?>
<formControlPr xmlns="http://schemas.microsoft.com/office/spreadsheetml/2009/9/main" objectType="Drop" dropStyle="combo" dx="16" fmlaLink="_Output!$D$1068" fmlaRange="_Input!$C$13:$C$17" noThreeD="1" sel="0" val="0"/>
</file>

<file path=xl/ctrlProps/ctrlProp699.xml><?xml version="1.0" encoding="utf-8"?>
<formControlPr xmlns="http://schemas.microsoft.com/office/spreadsheetml/2009/9/main" objectType="Drop" dropStyle="combo" dx="16" fmlaLink="_Output!$D$858" fmlaRange="_Input!$C$13:$C$17" noThreeD="1" sel="0" val="0"/>
</file>

<file path=xl/ctrlProps/ctrlProp7.xml><?xml version="1.0" encoding="utf-8"?>
<formControlPr xmlns="http://schemas.microsoft.com/office/spreadsheetml/2009/9/main" objectType="Drop" dropStyle="combo" dx="16" fmlaLink="_Output!$D$857" fmlaRange="_Input!$C$3:$C$4" noThreeD="1" sel="2" val="0"/>
</file>

<file path=xl/ctrlProps/ctrlProp70.xml><?xml version="1.0" encoding="utf-8"?>
<formControlPr xmlns="http://schemas.microsoft.com/office/spreadsheetml/2009/9/main" objectType="Drop" dropStyle="combo" dx="16" fmlaLink="_Output!$D$72" fmlaRange="_Input!$C$3:$C$4" noThreeD="1" sel="1" val="0"/>
</file>

<file path=xl/ctrlProps/ctrlProp700.xml><?xml version="1.0" encoding="utf-8"?>
<formControlPr xmlns="http://schemas.microsoft.com/office/spreadsheetml/2009/9/main" objectType="Drop" dropStyle="combo" dx="16" fmlaLink="_Output!$D$861" fmlaRange="_Input!$C$3:$C$4" noThreeD="1" sel="1" val="0"/>
</file>

<file path=xl/ctrlProps/ctrlProp701.xml><?xml version="1.0" encoding="utf-8"?>
<formControlPr xmlns="http://schemas.microsoft.com/office/spreadsheetml/2009/9/main" objectType="Drop" dropStyle="combo" dx="16" fmlaLink="_Output!$D$862" fmlaRange="_Input!$C$3:$C$4" noThreeD="1" sel="1" val="0"/>
</file>

<file path=xl/ctrlProps/ctrlProp702.xml><?xml version="1.0" encoding="utf-8"?>
<formControlPr xmlns="http://schemas.microsoft.com/office/spreadsheetml/2009/9/main" objectType="Drop" dropStyle="combo" dx="16" fmlaLink="_Output!$D$863" fmlaRange="_Input!$C$3:$C$4" noThreeD="1" sel="1" val="0"/>
</file>

<file path=xl/ctrlProps/ctrlProp703.xml><?xml version="1.0" encoding="utf-8"?>
<formControlPr xmlns="http://schemas.microsoft.com/office/spreadsheetml/2009/9/main" objectType="Drop" dropStyle="combo" dx="16" fmlaLink="_Output!$D$864" fmlaRange="_Input!$C$3:$C$4" noThreeD="1" sel="1" val="0"/>
</file>

<file path=xl/ctrlProps/ctrlProp704.xml><?xml version="1.0" encoding="utf-8"?>
<formControlPr xmlns="http://schemas.microsoft.com/office/spreadsheetml/2009/9/main" objectType="Drop" dropStyle="combo" dx="16" fmlaLink="_Output!$D$865" fmlaRange="_Input!$C$3:$C$4" noThreeD="1" sel="1" val="0"/>
</file>

<file path=xl/ctrlProps/ctrlProp705.xml><?xml version="1.0" encoding="utf-8"?>
<formControlPr xmlns="http://schemas.microsoft.com/office/spreadsheetml/2009/9/main" objectType="Drop" dropStyle="combo" dx="16" fmlaLink="_Output!$D$866" fmlaRange="_Input!$C$3:$C$4" noThreeD="1" sel="1" val="0"/>
</file>

<file path=xl/ctrlProps/ctrlProp706.xml><?xml version="1.0" encoding="utf-8"?>
<formControlPr xmlns="http://schemas.microsoft.com/office/spreadsheetml/2009/9/main" objectType="Drop" dropStyle="combo" dx="16" fmlaLink="_Output!$D$867" fmlaRange="_Input!$C$3:$C$4" noThreeD="1" sel="1" val="0"/>
</file>

<file path=xl/ctrlProps/ctrlProp707.xml><?xml version="1.0" encoding="utf-8"?>
<formControlPr xmlns="http://schemas.microsoft.com/office/spreadsheetml/2009/9/main" objectType="Drop" dropStyle="combo" dx="16" fmlaLink="_Output!$D$868" fmlaRange="_Input!$C$3:$C$4" noThreeD="1" sel="1" val="0"/>
</file>

<file path=xl/ctrlProps/ctrlProp708.xml><?xml version="1.0" encoding="utf-8"?>
<formControlPr xmlns="http://schemas.microsoft.com/office/spreadsheetml/2009/9/main" objectType="Drop" dropStyle="combo" dx="16" fmlaLink="_Output!$D$869" fmlaRange="_Input!$C$3:$C$4" noThreeD="1" sel="1" val="0"/>
</file>

<file path=xl/ctrlProps/ctrlProp709.xml><?xml version="1.0" encoding="utf-8"?>
<formControlPr xmlns="http://schemas.microsoft.com/office/spreadsheetml/2009/9/main" objectType="Drop" dropStyle="combo" dx="16" fmlaLink="_Output!$D$870" fmlaRange="_Input!$C$3:$C$4" noThreeD="1" sel="1" val="0"/>
</file>

<file path=xl/ctrlProps/ctrlProp71.xml><?xml version="1.0" encoding="utf-8"?>
<formControlPr xmlns="http://schemas.microsoft.com/office/spreadsheetml/2009/9/main" objectType="Drop" dropStyle="combo" dx="16" fmlaLink="_Output!$D$73" fmlaRange="_Input!$C$3:$C$4" noThreeD="1" sel="1" val="0"/>
</file>

<file path=xl/ctrlProps/ctrlProp710.xml><?xml version="1.0" encoding="utf-8"?>
<formControlPr xmlns="http://schemas.microsoft.com/office/spreadsheetml/2009/9/main" objectType="Drop" dropStyle="combo" dx="16" fmlaLink="_Output!$D$871" fmlaRange="_Input!$C$3:$C$4" noThreeD="1" sel="1" val="0"/>
</file>

<file path=xl/ctrlProps/ctrlProp711.xml><?xml version="1.0" encoding="utf-8"?>
<formControlPr xmlns="http://schemas.microsoft.com/office/spreadsheetml/2009/9/main" objectType="Drop" dropStyle="combo" dx="16" fmlaLink="_Output!$D$872" fmlaRange="_Input!$C$13:$C$17" noThreeD="1" sel="0" val="0"/>
</file>

<file path=xl/ctrlProps/ctrlProp712.xml><?xml version="1.0" encoding="utf-8"?>
<formControlPr xmlns="http://schemas.microsoft.com/office/spreadsheetml/2009/9/main" objectType="Drop" dropStyle="combo" dx="16" fmlaLink="_Output!$D$873" fmlaRange="_Input!$C$13:$C$17" noThreeD="1" sel="0" val="0"/>
</file>

<file path=xl/ctrlProps/ctrlProp713.xml><?xml version="1.0" encoding="utf-8"?>
<formControlPr xmlns="http://schemas.microsoft.com/office/spreadsheetml/2009/9/main" objectType="Drop" dropStyle="combo" dx="16" fmlaLink="_Output!$D$874" fmlaRange="_Input!$C$13:$C$17" noThreeD="1" sel="0" val="0"/>
</file>

<file path=xl/ctrlProps/ctrlProp714.xml><?xml version="1.0" encoding="utf-8"?>
<formControlPr xmlns="http://schemas.microsoft.com/office/spreadsheetml/2009/9/main" objectType="Drop" dropStyle="combo" dx="16" fmlaLink="_Output!$D$875" fmlaRange="_Input!$C$13:$C$17" noThreeD="1" sel="0" val="0"/>
</file>

<file path=xl/ctrlProps/ctrlProp715.xml><?xml version="1.0" encoding="utf-8"?>
<formControlPr xmlns="http://schemas.microsoft.com/office/spreadsheetml/2009/9/main" objectType="Drop" dropStyle="combo" dx="16" fmlaLink="_Output!$D$876" fmlaRange="_Input!$C$13:$C$17" noThreeD="1" sel="0" val="0"/>
</file>

<file path=xl/ctrlProps/ctrlProp716.xml><?xml version="1.0" encoding="utf-8"?>
<formControlPr xmlns="http://schemas.microsoft.com/office/spreadsheetml/2009/9/main" objectType="Drop" dropStyle="combo" dx="16" fmlaLink="_Output!$D$877" fmlaRange="_Input!$C$13:$C$17" noThreeD="1" sel="0" val="0"/>
</file>

<file path=xl/ctrlProps/ctrlProp717.xml><?xml version="1.0" encoding="utf-8"?>
<formControlPr xmlns="http://schemas.microsoft.com/office/spreadsheetml/2009/9/main" objectType="Drop" dropStyle="combo" dx="16" fmlaLink="_Output!$D$878" fmlaRange="_Input!$C$13:$C$17" noThreeD="1" sel="0" val="0"/>
</file>

<file path=xl/ctrlProps/ctrlProp718.xml><?xml version="1.0" encoding="utf-8"?>
<formControlPr xmlns="http://schemas.microsoft.com/office/spreadsheetml/2009/9/main" objectType="Drop" dropStyle="combo" dx="16" fmlaLink="_Output!$D$880" fmlaRange="_Input!$C$13:$C$17" noThreeD="1" sel="0" val="0"/>
</file>

<file path=xl/ctrlProps/ctrlProp719.xml><?xml version="1.0" encoding="utf-8"?>
<formControlPr xmlns="http://schemas.microsoft.com/office/spreadsheetml/2009/9/main" objectType="Drop" dropStyle="combo" dx="16" fmlaLink="_Output!$D$882" fmlaRange="_Input!$C$13:$C$17" noThreeD="1" sel="0" val="0"/>
</file>

<file path=xl/ctrlProps/ctrlProp72.xml><?xml version="1.0" encoding="utf-8"?>
<formControlPr xmlns="http://schemas.microsoft.com/office/spreadsheetml/2009/9/main" objectType="Drop" dropStyle="combo" dx="16" fmlaLink="_Output!$D$74" fmlaRange="_Input!$C$3:$C$4" noThreeD="1" sel="1" val="0"/>
</file>

<file path=xl/ctrlProps/ctrlProp720.xml><?xml version="1.0" encoding="utf-8"?>
<formControlPr xmlns="http://schemas.microsoft.com/office/spreadsheetml/2009/9/main" objectType="Drop" dropStyle="combo" dx="16" fmlaLink="_Output!$D$883" fmlaRange="_Input!$C$13:$C$17" noThreeD="1" sel="0" val="0"/>
</file>

<file path=xl/ctrlProps/ctrlProp721.xml><?xml version="1.0" encoding="utf-8"?>
<formControlPr xmlns="http://schemas.microsoft.com/office/spreadsheetml/2009/9/main" objectType="Drop" dropStyle="combo" dx="16" fmlaLink="_Output!$D$884" fmlaRange="_Input!$C$13:$C$17" noThreeD="1" sel="0" val="0"/>
</file>

<file path=xl/ctrlProps/ctrlProp722.xml><?xml version="1.0" encoding="utf-8"?>
<formControlPr xmlns="http://schemas.microsoft.com/office/spreadsheetml/2009/9/main" objectType="Drop" dropStyle="combo" dx="16" fmlaLink="_Output!$D$886" fmlaRange="_Input!$C$13:$C$18" noThreeD="1" sel="0" val="0"/>
</file>

<file path=xl/ctrlProps/ctrlProp723.xml><?xml version="1.0" encoding="utf-8"?>
<formControlPr xmlns="http://schemas.microsoft.com/office/spreadsheetml/2009/9/main" objectType="Drop" dropStyle="combo" dx="16" fmlaLink="_Output!$D$888" fmlaRange="_Input!$C$13:$C$18" noThreeD="1" sel="0" val="0"/>
</file>

<file path=xl/ctrlProps/ctrlProp724.xml><?xml version="1.0" encoding="utf-8"?>
<formControlPr xmlns="http://schemas.microsoft.com/office/spreadsheetml/2009/9/main" objectType="Drop" dropStyle="combo" dx="16" fmlaLink="_Output!$D$890" fmlaRange="_Input!$C$13:$C$18" noThreeD="1" sel="0" val="0"/>
</file>

<file path=xl/ctrlProps/ctrlProp725.xml><?xml version="1.0" encoding="utf-8"?>
<formControlPr xmlns="http://schemas.microsoft.com/office/spreadsheetml/2009/9/main" objectType="Drop" dropStyle="combo" dx="16" fmlaLink="_Output!$D$893" fmlaRange="_Input!$C$13:$C$18" noThreeD="1" sel="0" val="0"/>
</file>

<file path=xl/ctrlProps/ctrlProp726.xml><?xml version="1.0" encoding="utf-8"?>
<formControlPr xmlns="http://schemas.microsoft.com/office/spreadsheetml/2009/9/main" objectType="Drop" dropStyle="combo" dx="16" fmlaLink="_Output!$D$894" fmlaRange="_Input!$C$13:$C$18" noThreeD="1" sel="0" val="0"/>
</file>

<file path=xl/ctrlProps/ctrlProp727.xml><?xml version="1.0" encoding="utf-8"?>
<formControlPr xmlns="http://schemas.microsoft.com/office/spreadsheetml/2009/9/main" objectType="Drop" dropStyle="combo" dx="16" fmlaLink="_Output!$D$895" fmlaRange="_Input!$C$13:$C$18" noThreeD="1" sel="0" val="0"/>
</file>

<file path=xl/ctrlProps/ctrlProp728.xml><?xml version="1.0" encoding="utf-8"?>
<formControlPr xmlns="http://schemas.microsoft.com/office/spreadsheetml/2009/9/main" objectType="Drop" dropStyle="combo" dx="16" fmlaLink="_Output!$D$896" fmlaRange="_Input!$C$13:$C$18" noThreeD="1" sel="0" val="0"/>
</file>

<file path=xl/ctrlProps/ctrlProp729.xml><?xml version="1.0" encoding="utf-8"?>
<formControlPr xmlns="http://schemas.microsoft.com/office/spreadsheetml/2009/9/main" objectType="Drop" dropStyle="combo" dx="16" fmlaLink="_Output!$D$897" fmlaRange="_Input!$C$13:$C$18" noThreeD="1" sel="0" val="0"/>
</file>

<file path=xl/ctrlProps/ctrlProp73.xml><?xml version="1.0" encoding="utf-8"?>
<formControlPr xmlns="http://schemas.microsoft.com/office/spreadsheetml/2009/9/main" objectType="Drop" dropStyle="combo" dx="16" fmlaLink="_Output!$D$983" fmlaRange="_Input!$C$13:$C$17" noThreeD="1" sel="0" val="0"/>
</file>

<file path=xl/ctrlProps/ctrlProp730.xml><?xml version="1.0" encoding="utf-8"?>
<formControlPr xmlns="http://schemas.microsoft.com/office/spreadsheetml/2009/9/main" objectType="Drop" dropStyle="combo" dx="16" fmlaLink="_Output!$D$898" fmlaRange="_Input!$C$13:$C$18" noThreeD="1" sel="0" val="0"/>
</file>

<file path=xl/ctrlProps/ctrlProp731.xml><?xml version="1.0" encoding="utf-8"?>
<formControlPr xmlns="http://schemas.microsoft.com/office/spreadsheetml/2009/9/main" objectType="Drop" dropStyle="combo" dx="16" fmlaLink="_Output!$D$901" fmlaRange="_Input!$C$13:$C$18" noThreeD="1" sel="0" val="0"/>
</file>

<file path=xl/ctrlProps/ctrlProp732.xml><?xml version="1.0" encoding="utf-8"?>
<formControlPr xmlns="http://schemas.microsoft.com/office/spreadsheetml/2009/9/main" objectType="Drop" dropStyle="combo" dx="16" fmlaLink="_Output!$D$903" fmlaRange="_Input!$C$13:$C$18" noThreeD="1" sel="0" val="0"/>
</file>

<file path=xl/ctrlProps/ctrlProp733.xml><?xml version="1.0" encoding="utf-8"?>
<formControlPr xmlns="http://schemas.microsoft.com/office/spreadsheetml/2009/9/main" objectType="Drop" dropStyle="combo" dx="16" fmlaLink="_Output!$D$904" fmlaRange="_Input!$C$13:$C$18" noThreeD="1" sel="0" val="0"/>
</file>

<file path=xl/ctrlProps/ctrlProp734.xml><?xml version="1.0" encoding="utf-8"?>
<formControlPr xmlns="http://schemas.microsoft.com/office/spreadsheetml/2009/9/main" objectType="Drop" dropStyle="combo" dx="16" fmlaLink="_Output!$D$906" fmlaRange="_Input!$C$13:$C$18" noThreeD="1" sel="0" val="0"/>
</file>

<file path=xl/ctrlProps/ctrlProp735.xml><?xml version="1.0" encoding="utf-8"?>
<formControlPr xmlns="http://schemas.microsoft.com/office/spreadsheetml/2009/9/main" objectType="Drop" dropStyle="combo" dx="16" fmlaLink="_Output!$D$907" fmlaRange="_Input!$C$13:$C$18" noThreeD="1" sel="0" val="0"/>
</file>

<file path=xl/ctrlProps/ctrlProp736.xml><?xml version="1.0" encoding="utf-8"?>
<formControlPr xmlns="http://schemas.microsoft.com/office/spreadsheetml/2009/9/main" objectType="Drop" dropStyle="combo" dx="16" fmlaLink="_Output!$D$908" fmlaRange="_Input!$C$13:$C$18" noThreeD="1" sel="0" val="0"/>
</file>

<file path=xl/ctrlProps/ctrlProp737.xml><?xml version="1.0" encoding="utf-8"?>
<formControlPr xmlns="http://schemas.microsoft.com/office/spreadsheetml/2009/9/main" objectType="Drop" dropStyle="combo" dx="16" fmlaLink="_Output!$D$909" fmlaRange="_Input!$C$13:$C$18" noThreeD="1" sel="0" val="0"/>
</file>

<file path=xl/ctrlProps/ctrlProp738.xml><?xml version="1.0" encoding="utf-8"?>
<formControlPr xmlns="http://schemas.microsoft.com/office/spreadsheetml/2009/9/main" objectType="Drop" dropStyle="combo" dx="16" fmlaLink="_Output!$D$910" fmlaRange="_Input!$C$13:$C$18" noThreeD="1" sel="0" val="0"/>
</file>

<file path=xl/ctrlProps/ctrlProp739.xml><?xml version="1.0" encoding="utf-8"?>
<formControlPr xmlns="http://schemas.microsoft.com/office/spreadsheetml/2009/9/main" objectType="Drop" dropStyle="combo" dx="16" fmlaLink="_Output!$D$911" fmlaRange="_Input!$C$13:$C$18" noThreeD="1" sel="0" val="0"/>
</file>

<file path=xl/ctrlProps/ctrlProp74.xml><?xml version="1.0" encoding="utf-8"?>
<formControlPr xmlns="http://schemas.microsoft.com/office/spreadsheetml/2009/9/main" objectType="Drop" dropStyle="combo" dx="16" fmlaLink="_Output!$D$83" fmlaRange="_Input!$C$13:$C$17" noThreeD="1" sel="0" val="0"/>
</file>

<file path=xl/ctrlProps/ctrlProp740.xml><?xml version="1.0" encoding="utf-8"?>
<formControlPr xmlns="http://schemas.microsoft.com/office/spreadsheetml/2009/9/main" objectType="Drop" dropStyle="combo" dx="16" fmlaLink="_Output!$D$892" fmlaRange="_Input!$C$13:$C$18" noThreeD="1" sel="0" val="0"/>
</file>

<file path=xl/ctrlProps/ctrlProp741.xml><?xml version="1.0" encoding="utf-8"?>
<formControlPr xmlns="http://schemas.microsoft.com/office/spreadsheetml/2009/9/main" objectType="Drop" dropStyle="combo" dx="16" fmlaLink="_Output!$D$979" fmlaRange="_Input!$C$13:$C$18" noThreeD="1" sel="0" val="0"/>
</file>

<file path=xl/ctrlProps/ctrlProp742.xml><?xml version="1.0" encoding="utf-8"?>
<formControlPr xmlns="http://schemas.microsoft.com/office/spreadsheetml/2009/9/main" objectType="Drop" dropStyle="combo" dx="16" fmlaLink="_Output!$D$1069" fmlaRange="_Input!$C$13:$C$17" noThreeD="1" sel="0" val="0"/>
</file>

<file path=xl/ctrlProps/ctrlProp743.xml><?xml version="1.0" encoding="utf-8"?>
<formControlPr xmlns="http://schemas.microsoft.com/office/spreadsheetml/2009/9/main" objectType="Drop" dropStyle="combo" dx="16" fmlaLink="_Output!$D$918" fmlaRange="_Input!$C$13:$C$17" noThreeD="1" sel="0" val="0"/>
</file>

<file path=xl/ctrlProps/ctrlProp744.xml><?xml version="1.0" encoding="utf-8"?>
<formControlPr xmlns="http://schemas.microsoft.com/office/spreadsheetml/2009/9/main" objectType="Drop" dropStyle="combo" dx="16" fmlaLink="_Output!$D$920" fmlaRange="_Input!$C$3:$C$4" noThreeD="1" sel="1" val="0"/>
</file>

<file path=xl/ctrlProps/ctrlProp745.xml><?xml version="1.0" encoding="utf-8"?>
<formControlPr xmlns="http://schemas.microsoft.com/office/spreadsheetml/2009/9/main" objectType="Drop" dropStyle="combo" dx="16" fmlaLink="_Output!$D$921" fmlaRange="_Input!$C$3:$C$4" noThreeD="1" sel="1" val="0"/>
</file>

<file path=xl/ctrlProps/ctrlProp746.xml><?xml version="1.0" encoding="utf-8"?>
<formControlPr xmlns="http://schemas.microsoft.com/office/spreadsheetml/2009/9/main" objectType="Drop" dropStyle="combo" dx="16" fmlaLink="_Output!$D$922" fmlaRange="_Input!$C$3:$C$4" noThreeD="1" sel="1" val="0"/>
</file>

<file path=xl/ctrlProps/ctrlProp747.xml><?xml version="1.0" encoding="utf-8"?>
<formControlPr xmlns="http://schemas.microsoft.com/office/spreadsheetml/2009/9/main" objectType="Drop" dropStyle="combo" dx="16" fmlaLink="_Output!$D$923" fmlaRange="_Input!$C$3:$C$4" noThreeD="1" sel="1" val="0"/>
</file>

<file path=xl/ctrlProps/ctrlProp748.xml><?xml version="1.0" encoding="utf-8"?>
<formControlPr xmlns="http://schemas.microsoft.com/office/spreadsheetml/2009/9/main" objectType="Drop" dropStyle="combo" dx="16" fmlaLink="_Output!$D$924" fmlaRange="_Input!$C$3:$C$4" noThreeD="1" sel="1" val="0"/>
</file>

<file path=xl/ctrlProps/ctrlProp749.xml><?xml version="1.0" encoding="utf-8"?>
<formControlPr xmlns="http://schemas.microsoft.com/office/spreadsheetml/2009/9/main" objectType="Drop" dropStyle="combo" dx="16" fmlaLink="_Output!$D$925" fmlaRange="_Input!$C$3:$C$4" noThreeD="1" sel="1" val="0"/>
</file>

<file path=xl/ctrlProps/ctrlProp75.xml><?xml version="1.0" encoding="utf-8"?>
<formControlPr xmlns="http://schemas.microsoft.com/office/spreadsheetml/2009/9/main" objectType="Drop" dropStyle="combo" dx="16" fmlaLink="_Output!$D$86" fmlaRange="_Input!$C$13:$C$17" noThreeD="1" sel="0" val="0"/>
</file>

<file path=xl/ctrlProps/ctrlProp750.xml><?xml version="1.0" encoding="utf-8"?>
<formControlPr xmlns="http://schemas.microsoft.com/office/spreadsheetml/2009/9/main" objectType="Drop" dropStyle="combo" dx="16" fmlaLink="_Output!$D$926" fmlaRange="_Input!$C$3:$C$4" noThreeD="1" sel="1" val="0"/>
</file>

<file path=xl/ctrlProps/ctrlProp751.xml><?xml version="1.0" encoding="utf-8"?>
<formControlPr xmlns="http://schemas.microsoft.com/office/spreadsheetml/2009/9/main" objectType="Drop" dropStyle="combo" dx="16" fmlaLink="_Output!$D$927" fmlaRange="_Input!$C$3:$C$4" noThreeD="1" sel="1" val="0"/>
</file>

<file path=xl/ctrlProps/ctrlProp752.xml><?xml version="1.0" encoding="utf-8"?>
<formControlPr xmlns="http://schemas.microsoft.com/office/spreadsheetml/2009/9/main" objectType="Drop" dropStyle="combo" dx="16" fmlaLink="_Output!$D$928" fmlaRange="_Input!$C$3:$C$4" noThreeD="1" sel="1" val="0"/>
</file>

<file path=xl/ctrlProps/ctrlProp753.xml><?xml version="1.0" encoding="utf-8"?>
<formControlPr xmlns="http://schemas.microsoft.com/office/spreadsheetml/2009/9/main" objectType="Drop" dropStyle="combo" dx="16" fmlaLink="_Output!$D$929" fmlaRange="_Input!$C$3:$C$4" noThreeD="1" sel="1" val="0"/>
</file>

<file path=xl/ctrlProps/ctrlProp754.xml><?xml version="1.0" encoding="utf-8"?>
<formControlPr xmlns="http://schemas.microsoft.com/office/spreadsheetml/2009/9/main" objectType="Drop" dropStyle="combo" dx="16" fmlaLink="_Output!$D$930" fmlaRange="_Input!$C$3:$C$4" noThreeD="1" sel="1" val="0"/>
</file>

<file path=xl/ctrlProps/ctrlProp755.xml><?xml version="1.0" encoding="utf-8"?>
<formControlPr xmlns="http://schemas.microsoft.com/office/spreadsheetml/2009/9/main" objectType="Drop" dropStyle="combo" dx="16" fmlaLink="_Output!$D$931" fmlaRange="_Input!$C$13:$C$17" noThreeD="1" sel="0" val="0"/>
</file>

<file path=xl/ctrlProps/ctrlProp756.xml><?xml version="1.0" encoding="utf-8"?>
<formControlPr xmlns="http://schemas.microsoft.com/office/spreadsheetml/2009/9/main" objectType="Drop" dropStyle="combo" dx="16" fmlaLink="_Output!$D$932" fmlaRange="_Input!$C$13:$C$17" noThreeD="1" sel="0" val="0"/>
</file>

<file path=xl/ctrlProps/ctrlProp757.xml><?xml version="1.0" encoding="utf-8"?>
<formControlPr xmlns="http://schemas.microsoft.com/office/spreadsheetml/2009/9/main" objectType="Drop" dropStyle="combo" dx="16" fmlaLink="_Output!$D$933" fmlaRange="_Input!$C$13:$C$17" noThreeD="1" sel="0" val="0"/>
</file>

<file path=xl/ctrlProps/ctrlProp758.xml><?xml version="1.0" encoding="utf-8"?>
<formControlPr xmlns="http://schemas.microsoft.com/office/spreadsheetml/2009/9/main" objectType="Drop" dropStyle="combo" dx="16" fmlaLink="_Output!$D$934" fmlaRange="_Input!$C$13:$C$17" noThreeD="1" sel="0" val="0"/>
</file>

<file path=xl/ctrlProps/ctrlProp759.xml><?xml version="1.0" encoding="utf-8"?>
<formControlPr xmlns="http://schemas.microsoft.com/office/spreadsheetml/2009/9/main" objectType="Drop" dropStyle="combo" dx="16" fmlaLink="_Output!$D$935" fmlaRange="_Input!$C$13:$C$17" noThreeD="1" sel="0" val="0"/>
</file>

<file path=xl/ctrlProps/ctrlProp76.xml><?xml version="1.0" encoding="utf-8"?>
<formControlPr xmlns="http://schemas.microsoft.com/office/spreadsheetml/2009/9/main" objectType="Drop" dropStyle="combo" dx="16" fmlaLink="_Output!$D$87" fmlaRange="_Input!$C$13:$C$17" noThreeD="1" sel="0" val="0"/>
</file>

<file path=xl/ctrlProps/ctrlProp760.xml><?xml version="1.0" encoding="utf-8"?>
<formControlPr xmlns="http://schemas.microsoft.com/office/spreadsheetml/2009/9/main" objectType="Drop" dropStyle="combo" dx="16" fmlaLink="_Output!$D$936" fmlaRange="_Input!$C$13:$C$17" noThreeD="1" sel="0" val="0"/>
</file>

<file path=xl/ctrlProps/ctrlProp761.xml><?xml version="1.0" encoding="utf-8"?>
<formControlPr xmlns="http://schemas.microsoft.com/office/spreadsheetml/2009/9/main" objectType="Drop" dropStyle="combo" dx="16" fmlaLink="_Output!$D$937" fmlaRange="_Input!$C$13:$C$17" noThreeD="1" sel="0" val="0"/>
</file>

<file path=xl/ctrlProps/ctrlProp762.xml><?xml version="1.0" encoding="utf-8"?>
<formControlPr xmlns="http://schemas.microsoft.com/office/spreadsheetml/2009/9/main" objectType="Drop" dropStyle="combo" dx="16" fmlaLink="_Output!$D$939" fmlaRange="_Input!$C$13:$C$17" noThreeD="1" sel="0" val="0"/>
</file>

<file path=xl/ctrlProps/ctrlProp763.xml><?xml version="1.0" encoding="utf-8"?>
<formControlPr xmlns="http://schemas.microsoft.com/office/spreadsheetml/2009/9/main" objectType="Drop" dropStyle="combo" dx="16" fmlaLink="_Output!$D$940" fmlaRange="_Input!$C$13:$C$17" noThreeD="1" sel="0" val="0"/>
</file>

<file path=xl/ctrlProps/ctrlProp764.xml><?xml version="1.0" encoding="utf-8"?>
<formControlPr xmlns="http://schemas.microsoft.com/office/spreadsheetml/2009/9/main" objectType="Drop" dropStyle="combo" dx="16" fmlaLink="_Output!$D$941" fmlaRange="_Input!$C$13:$C$17" noThreeD="1" sel="0" val="0"/>
</file>

<file path=xl/ctrlProps/ctrlProp765.xml><?xml version="1.0" encoding="utf-8"?>
<formControlPr xmlns="http://schemas.microsoft.com/office/spreadsheetml/2009/9/main" objectType="Drop" dropStyle="combo" dx="16" fmlaLink="_Output!$D$942" fmlaRange="_Input!$C$13:$C$17" noThreeD="1" sel="0" val="0"/>
</file>

<file path=xl/ctrlProps/ctrlProp766.xml><?xml version="1.0" encoding="utf-8"?>
<formControlPr xmlns="http://schemas.microsoft.com/office/spreadsheetml/2009/9/main" objectType="Drop" dropStyle="combo" dx="16" fmlaLink="_Output!$D$944" fmlaRange="_Input!$C$13:$C$18" noThreeD="1" sel="0" val="0"/>
</file>

<file path=xl/ctrlProps/ctrlProp767.xml><?xml version="1.0" encoding="utf-8"?>
<formControlPr xmlns="http://schemas.microsoft.com/office/spreadsheetml/2009/9/main" objectType="Drop" dropStyle="combo" dx="16" fmlaLink="_Output!$D$945" fmlaRange="_Input!$C$13:$C$18" noThreeD="1" sel="0" val="0"/>
</file>

<file path=xl/ctrlProps/ctrlProp768.xml><?xml version="1.0" encoding="utf-8"?>
<formControlPr xmlns="http://schemas.microsoft.com/office/spreadsheetml/2009/9/main" objectType="Drop" dropStyle="combo" dx="16" fmlaLink="_Output!$D$946" fmlaRange="_Input!$C$13:$C$18" noThreeD="1" sel="0" val="0"/>
</file>

<file path=xl/ctrlProps/ctrlProp769.xml><?xml version="1.0" encoding="utf-8"?>
<formControlPr xmlns="http://schemas.microsoft.com/office/spreadsheetml/2009/9/main" objectType="Drop" dropStyle="combo" dx="16" fmlaLink="_Output!$D$947" fmlaRange="_Input!$C$13:$C$18" noThreeD="1" sel="0" val="0"/>
</file>

<file path=xl/ctrlProps/ctrlProp77.xml><?xml version="1.0" encoding="utf-8"?>
<formControlPr xmlns="http://schemas.microsoft.com/office/spreadsheetml/2009/9/main" objectType="Drop" dropStyle="combo" dx="16" fmlaLink="_Output!$D$88" fmlaRange="_Input!$C$13:$C$17" noThreeD="1" sel="0" val="0"/>
</file>

<file path=xl/ctrlProps/ctrlProp770.xml><?xml version="1.0" encoding="utf-8"?>
<formControlPr xmlns="http://schemas.microsoft.com/office/spreadsheetml/2009/9/main" objectType="Drop" dropStyle="combo" dx="16" fmlaLink="_Output!$D$948" fmlaRange="_Input!$C$13:$C$18" noThreeD="1" sel="0" val="0"/>
</file>

<file path=xl/ctrlProps/ctrlProp771.xml><?xml version="1.0" encoding="utf-8"?>
<formControlPr xmlns="http://schemas.microsoft.com/office/spreadsheetml/2009/9/main" objectType="Drop" dropStyle="combo" dx="16" fmlaLink="_Output!$D$949" fmlaRange="_Input!$C$13:$C$18" noThreeD="1" sel="0" val="0"/>
</file>

<file path=xl/ctrlProps/ctrlProp772.xml><?xml version="1.0" encoding="utf-8"?>
<formControlPr xmlns="http://schemas.microsoft.com/office/spreadsheetml/2009/9/main" objectType="Drop" dropStyle="combo" dx="16" fmlaLink="_Output!$D$950" fmlaRange="_Input!$C$13:$C$18" noThreeD="1" sel="0" val="0"/>
</file>

<file path=xl/ctrlProps/ctrlProp773.xml><?xml version="1.0" encoding="utf-8"?>
<formControlPr xmlns="http://schemas.microsoft.com/office/spreadsheetml/2009/9/main" objectType="Drop" dropStyle="combo" dx="16" fmlaLink="_Output!$D$951" fmlaRange="_Input!$C$13:$C$18" noThreeD="1" sel="0" val="0"/>
</file>

<file path=xl/ctrlProps/ctrlProp774.xml><?xml version="1.0" encoding="utf-8"?>
<formControlPr xmlns="http://schemas.microsoft.com/office/spreadsheetml/2009/9/main" objectType="Drop" dropStyle="combo" dx="16" fmlaLink="_Output!$D$952" fmlaRange="_Input!$C$13:$C$18" noThreeD="1" sel="0" val="0"/>
</file>

<file path=xl/ctrlProps/ctrlProp775.xml><?xml version="1.0" encoding="utf-8"?>
<formControlPr xmlns="http://schemas.microsoft.com/office/spreadsheetml/2009/9/main" objectType="Drop" dropStyle="combo" dx="16" fmlaLink="_Output!$D$953" fmlaRange="_Input!$C$13:$C$18" noThreeD="1" sel="0" val="0"/>
</file>

<file path=xl/ctrlProps/ctrlProp776.xml><?xml version="1.0" encoding="utf-8"?>
<formControlPr xmlns="http://schemas.microsoft.com/office/spreadsheetml/2009/9/main" objectType="Drop" dropStyle="combo" dx="16" fmlaLink="_Output!$D$954" fmlaRange="_Input!$C$13:$C$18" noThreeD="1" sel="0" val="0"/>
</file>

<file path=xl/ctrlProps/ctrlProp777.xml><?xml version="1.0" encoding="utf-8"?>
<formControlPr xmlns="http://schemas.microsoft.com/office/spreadsheetml/2009/9/main" objectType="Drop" dropStyle="combo" dx="16" fmlaLink="_Output!$D$955" fmlaRange="_Input!$C$13:$C$18" noThreeD="1" sel="0" val="0"/>
</file>

<file path=xl/ctrlProps/ctrlProp778.xml><?xml version="1.0" encoding="utf-8"?>
<formControlPr xmlns="http://schemas.microsoft.com/office/spreadsheetml/2009/9/main" objectType="Drop" dropStyle="combo" dx="16" fmlaLink="_Output!$D$956" fmlaRange="_Input!$C$13:$C$18" noThreeD="1" sel="0" val="0"/>
</file>

<file path=xl/ctrlProps/ctrlProp779.xml><?xml version="1.0" encoding="utf-8"?>
<formControlPr xmlns="http://schemas.microsoft.com/office/spreadsheetml/2009/9/main" objectType="Drop" dropStyle="combo" dx="16" fmlaLink="_Output!$D$957" fmlaRange="_Input!$C$13:$C$18" noThreeD="1" sel="0" val="0"/>
</file>

<file path=xl/ctrlProps/ctrlProp78.xml><?xml version="1.0" encoding="utf-8"?>
<formControlPr xmlns="http://schemas.microsoft.com/office/spreadsheetml/2009/9/main" objectType="Drop" dropStyle="combo" dx="16" fmlaLink="_Output!$D$89" fmlaRange="_Input!$C$39:$C$43" noThreeD="1" sel="0" val="0"/>
</file>

<file path=xl/ctrlProps/ctrlProp780.xml><?xml version="1.0" encoding="utf-8"?>
<formControlPr xmlns="http://schemas.microsoft.com/office/spreadsheetml/2009/9/main" objectType="Drop" dropStyle="combo" dx="16" fmlaLink="_Output!$D$958" fmlaRange="_Input!$C$13:$C$18" noThreeD="1" sel="0" val="0"/>
</file>

<file path=xl/ctrlProps/ctrlProp781.xml><?xml version="1.0" encoding="utf-8"?>
<formControlPr xmlns="http://schemas.microsoft.com/office/spreadsheetml/2009/9/main" objectType="Drop" dropStyle="combo" dx="16" fmlaLink="_Output!$D$959" fmlaRange="_Input!$C$13:$C$18" noThreeD="1" sel="0" val="0"/>
</file>

<file path=xl/ctrlProps/ctrlProp782.xml><?xml version="1.0" encoding="utf-8"?>
<formControlPr xmlns="http://schemas.microsoft.com/office/spreadsheetml/2009/9/main" objectType="Drop" dropStyle="combo" dx="16" fmlaLink="_Output!$D$960" fmlaRange="_Input!$C$13:$C$18" noThreeD="1" sel="0" val="0"/>
</file>

<file path=xl/ctrlProps/ctrlProp783.xml><?xml version="1.0" encoding="utf-8"?>
<formControlPr xmlns="http://schemas.microsoft.com/office/spreadsheetml/2009/9/main" objectType="Drop" dropStyle="combo" dx="16" fmlaLink="_Output!$D$961" fmlaRange="_Input!$C$13:$C$18" noThreeD="1" sel="0" val="0"/>
</file>

<file path=xl/ctrlProps/ctrlProp784.xml><?xml version="1.0" encoding="utf-8"?>
<formControlPr xmlns="http://schemas.microsoft.com/office/spreadsheetml/2009/9/main" objectType="Drop" dropStyle="combo" dx="16" fmlaLink="_Output!$D$962" fmlaRange="_Input!$C$13:$C$18" noThreeD="1" sel="0" val="0"/>
</file>

<file path=xl/ctrlProps/ctrlProp785.xml><?xml version="1.0" encoding="utf-8"?>
<formControlPr xmlns="http://schemas.microsoft.com/office/spreadsheetml/2009/9/main" objectType="Drop" dropStyle="combo" dx="16" fmlaLink="_Output!$D$964" fmlaRange="_Input!$C$13:$C$18" noThreeD="1" sel="0" val="0"/>
</file>

<file path=xl/ctrlProps/ctrlProp786.xml><?xml version="1.0" encoding="utf-8"?>
<formControlPr xmlns="http://schemas.microsoft.com/office/spreadsheetml/2009/9/main" objectType="Drop" dropStyle="combo" dx="16" fmlaLink="_Output!$D$1070" fmlaRange="_Input!$C$13:$C$17" noThreeD="1" sel="0" val="0"/>
</file>

<file path=xl/ctrlProps/ctrlProp79.xml><?xml version="1.0" encoding="utf-8"?>
<formControlPr xmlns="http://schemas.microsoft.com/office/spreadsheetml/2009/9/main" objectType="Drop" dropStyle="combo" dx="16" fmlaLink="_Output!$D$82" fmlaRange="_Input!$C$13:$C$17" noThreeD="1" sel="0" val="0"/>
</file>

<file path=xl/ctrlProps/ctrlProp8.xml><?xml version="1.0" encoding="utf-8"?>
<formControlPr xmlns="http://schemas.microsoft.com/office/spreadsheetml/2009/9/main" objectType="Drop" dropStyle="combo" dx="16" fmlaLink="_Output!$D$803" fmlaRange="_Input!$C$3:$C$4" noThreeD="1" sel="2" val="0"/>
</file>

<file path=xl/ctrlProps/ctrlProp80.xml><?xml version="1.0" encoding="utf-8"?>
<formControlPr xmlns="http://schemas.microsoft.com/office/spreadsheetml/2009/9/main" objectType="Drop" dropStyle="combo" dx="16" fmlaLink="_Output!$D$985" fmlaRange="_Input!$C$13:$C$17" noThreeD="1" sel="0" val="0"/>
</file>

<file path=xl/ctrlProps/ctrlProp81.xml><?xml version="1.0" encoding="utf-8"?>
<formControlPr xmlns="http://schemas.microsoft.com/office/spreadsheetml/2009/9/main" objectType="Drop" dropStyle="combo" dx="16" fmlaLink="_Output!$D$987" fmlaRange="_Input!$C$13:$C$17" noThreeD="1" sel="0" val="0"/>
</file>

<file path=xl/ctrlProps/ctrlProp82.xml><?xml version="1.0" encoding="utf-8"?>
<formControlPr xmlns="http://schemas.microsoft.com/office/spreadsheetml/2009/9/main" objectType="Drop" dropStyle="combo" dx="16" fmlaLink="_Output!$D$989" fmlaRange="_Input!$C$13:$C$17" noThreeD="1" sel="0" val="0"/>
</file>

<file path=xl/ctrlProps/ctrlProp83.xml><?xml version="1.0" encoding="utf-8"?>
<formControlPr xmlns="http://schemas.microsoft.com/office/spreadsheetml/2009/9/main" objectType="Drop" dropStyle="combo" dx="16" fmlaLink="_Output!$D$98" fmlaRange="_Input!$C$45:$C$49" noThreeD="1" sel="0" val="0"/>
</file>

<file path=xl/ctrlProps/ctrlProp84.xml><?xml version="1.0" encoding="utf-8"?>
<formControlPr xmlns="http://schemas.microsoft.com/office/spreadsheetml/2009/9/main" objectType="Drop" dropStyle="combo" dx="16" fmlaLink="_Output!$D$99" fmlaRange="_Input!$C$45:$C$49" noThreeD="1" sel="0" val="0"/>
</file>

<file path=xl/ctrlProps/ctrlProp85.xml><?xml version="1.0" encoding="utf-8"?>
<formControlPr xmlns="http://schemas.microsoft.com/office/spreadsheetml/2009/9/main" objectType="Drop" dropStyle="combo" dx="16" fmlaLink="_Output!$D$97" fmlaRange="_Input!$C$45:$C$49" noThreeD="1" sel="0" val="0"/>
</file>

<file path=xl/ctrlProps/ctrlProp86.xml><?xml version="1.0" encoding="utf-8"?>
<formControlPr xmlns="http://schemas.microsoft.com/office/spreadsheetml/2009/9/main" objectType="Drop" dropStyle="combo" dx="16" fmlaLink="_Output!$D$95" fmlaRange="_Input!$C$3:$C$4" noThreeD="1" sel="1" val="0"/>
</file>

<file path=xl/ctrlProps/ctrlProp87.xml><?xml version="1.0" encoding="utf-8"?>
<formControlPr xmlns="http://schemas.microsoft.com/office/spreadsheetml/2009/9/main" objectType="Drop" dropStyle="combo" dx="16" fmlaLink="_Output!$D$101" fmlaRange="_Input!$C$45:$C$49" noThreeD="1" sel="0" val="0"/>
</file>

<file path=xl/ctrlProps/ctrlProp88.xml><?xml version="1.0" encoding="utf-8"?>
<formControlPr xmlns="http://schemas.microsoft.com/office/spreadsheetml/2009/9/main" objectType="Drop" dropStyle="combo" dx="16" fmlaLink="_Output!$D$102" fmlaRange="_Input!$C$45:$C$49" noThreeD="1" sel="0" val="0"/>
</file>

<file path=xl/ctrlProps/ctrlProp89.xml><?xml version="1.0" encoding="utf-8"?>
<formControlPr xmlns="http://schemas.microsoft.com/office/spreadsheetml/2009/9/main" objectType="Drop" dropStyle="combo" dx="16" fmlaLink="_Output!$D$100" fmlaRange="_Input!$C$45:$C$49" noThreeD="1" sel="0" val="0"/>
</file>

<file path=xl/ctrlProps/ctrlProp9.xml><?xml version="1.0" encoding="utf-8"?>
<formControlPr xmlns="http://schemas.microsoft.com/office/spreadsheetml/2009/9/main" objectType="Drop" dropStyle="combo" dx="16" fmlaLink="_Output!$D$742" fmlaRange="_Input!$C$3:$C$4" noThreeD="1" sel="2" val="0"/>
</file>

<file path=xl/ctrlProps/ctrlProp90.xml><?xml version="1.0" encoding="utf-8"?>
<formControlPr xmlns="http://schemas.microsoft.com/office/spreadsheetml/2009/9/main" objectType="Drop" dropStyle="combo" dx="16" fmlaLink="_Output!$D$993" fmlaRange="_Input!$C$45:$C$49" noThreeD="1" sel="0" val="0"/>
</file>

<file path=xl/ctrlProps/ctrlProp91.xml><?xml version="1.0" encoding="utf-8"?>
<formControlPr xmlns="http://schemas.microsoft.com/office/spreadsheetml/2009/9/main" objectType="Drop" dropStyle="combo" dx="16" fmlaLink="_Output!$D$994" fmlaRange="_Input!$C$45:$C$49" noThreeD="1" sel="0" val="0"/>
</file>

<file path=xl/ctrlProps/ctrlProp92.xml><?xml version="1.0" encoding="utf-8"?>
<formControlPr xmlns="http://schemas.microsoft.com/office/spreadsheetml/2009/9/main" objectType="Drop" dropStyle="combo" dx="16" fmlaLink="_Output!$D$110" fmlaRange="_Input!$C$3:$C$4" noThreeD="1" sel="1" val="0"/>
</file>

<file path=xl/ctrlProps/ctrlProp93.xml><?xml version="1.0" encoding="utf-8"?>
<formControlPr xmlns="http://schemas.microsoft.com/office/spreadsheetml/2009/9/main" objectType="Drop" dropStyle="combo" dx="16" fmlaLink="_Output!$D$111" fmlaRange="_Input!$C$3:$C$4" noThreeD="1" sel="1" val="0"/>
</file>

<file path=xl/ctrlProps/ctrlProp94.xml><?xml version="1.0" encoding="utf-8"?>
<formControlPr xmlns="http://schemas.microsoft.com/office/spreadsheetml/2009/9/main" objectType="Drop" dropStyle="combo" dx="16" fmlaLink="_Output!$D$112" fmlaRange="_Input!$C$3:$C$4" noThreeD="1" sel="1" val="0"/>
</file>

<file path=xl/ctrlProps/ctrlProp95.xml><?xml version="1.0" encoding="utf-8"?>
<formControlPr xmlns="http://schemas.microsoft.com/office/spreadsheetml/2009/9/main" objectType="Drop" dropStyle="combo" dx="16" fmlaLink="_Output!$D$113" fmlaRange="_Input!$C$3:$C$4" noThreeD="1" sel="1" val="0"/>
</file>

<file path=xl/ctrlProps/ctrlProp96.xml><?xml version="1.0" encoding="utf-8"?>
<formControlPr xmlns="http://schemas.microsoft.com/office/spreadsheetml/2009/9/main" objectType="Drop" dropStyle="combo" dx="16" fmlaLink="_Output!$D$114" fmlaRange="_Input!$C$3:$C$4" noThreeD="1" sel="1" val="0"/>
</file>

<file path=xl/ctrlProps/ctrlProp97.xml><?xml version="1.0" encoding="utf-8"?>
<formControlPr xmlns="http://schemas.microsoft.com/office/spreadsheetml/2009/9/main" objectType="Drop" dropStyle="combo" dx="16" fmlaLink="_Output!$D$115" fmlaRange="_Input!$C$3:$C$4" noThreeD="1" sel="1" val="0"/>
</file>

<file path=xl/ctrlProps/ctrlProp98.xml><?xml version="1.0" encoding="utf-8"?>
<formControlPr xmlns="http://schemas.microsoft.com/office/spreadsheetml/2009/9/main" objectType="Drop" dropStyle="combo" dx="16" fmlaLink="_Output!$D$116" fmlaRange="_Input!$C$3:$C$4" noThreeD="1" sel="1" val="0"/>
</file>

<file path=xl/ctrlProps/ctrlProp99.xml><?xml version="1.0" encoding="utf-8"?>
<formControlPr xmlns="http://schemas.microsoft.com/office/spreadsheetml/2009/9/main" objectType="Drop" dropStyle="combo" dx="16" fmlaLink="_Output!$D$117" fmlaRange="_Input!$C$3:$C$4" noThreeD="1" sel="1" val="0"/>
</file>

<file path=xl/drawings/_rels/drawing1.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1.png"/><Relationship Id="rId1" Type="http://schemas.openxmlformats.org/officeDocument/2006/relationships/hyperlink" Target="#'Introduction - INT'!A1"/><Relationship Id="rId6" Type="http://schemas.openxmlformats.org/officeDocument/2006/relationships/image" Target="../media/image3.png"/><Relationship Id="rId5" Type="http://schemas.openxmlformats.org/officeDocument/2006/relationships/hyperlink" Target="#'Results - OVR'!A1"/><Relationship Id="rId4" Type="http://schemas.openxmlformats.org/officeDocument/2006/relationships/image" Target="../media/image2.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General - PRO'!A1"/><Relationship Id="rId7" Type="http://schemas.openxmlformats.org/officeDocument/2006/relationships/hyperlink" Target="#Index!A1"/><Relationship Id="rId2" Type="http://schemas.openxmlformats.org/officeDocument/2006/relationships/image" Target="../media/image8.png"/><Relationship Id="rId1" Type="http://schemas.openxmlformats.org/officeDocument/2006/relationships/hyperlink" Target="#'Business - GOV'!A1"/><Relationship Id="rId6" Type="http://schemas.openxmlformats.org/officeDocument/2006/relationships/image" Target="../media/image14.png"/><Relationship Id="rId5" Type="http://schemas.openxmlformats.org/officeDocument/2006/relationships/hyperlink" Target="#'People - EMP'!A1"/><Relationship Id="rId10" Type="http://schemas.openxmlformats.org/officeDocument/2006/relationships/image" Target="../media/image3.png"/><Relationship Id="rId4" Type="http://schemas.openxmlformats.org/officeDocument/2006/relationships/image" Target="../media/image12.png"/><Relationship Id="rId9" Type="http://schemas.openxmlformats.org/officeDocument/2006/relationships/hyperlink" Target="#'Results - OVR'!A1"/></Relationships>
</file>

<file path=xl/drawings/_rels/drawing1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Process - MGT'!A1"/><Relationship Id="rId7" Type="http://schemas.openxmlformats.org/officeDocument/2006/relationships/hyperlink" Target="#'People - R&amp;H'!A1"/><Relationship Id="rId2" Type="http://schemas.openxmlformats.org/officeDocument/2006/relationships/image" Target="../media/image12.png"/><Relationship Id="rId1" Type="http://schemas.openxmlformats.org/officeDocument/2006/relationships/hyperlink" Target="#'Business - BSD'!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hyperlink" Target="#'Results - OVR'!A1"/></Relationships>
</file>

<file path=xl/drawings/_rels/drawing12.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People - EMP'!A1"/><Relationship Id="rId7" Type="http://schemas.openxmlformats.org/officeDocument/2006/relationships/hyperlink" Target="#'Process - MGT'!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People - PEM'!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Business - BSD'!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13.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People - R&amp;H'!A1"/><Relationship Id="rId7" Type="http://schemas.openxmlformats.org/officeDocument/2006/relationships/hyperlink" Target="#'Process - MGT'!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People - KNM'!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Business - BSD'!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1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People - PEM'!A1"/><Relationship Id="rId7" Type="http://schemas.openxmlformats.org/officeDocument/2006/relationships/hyperlink" Target="#'Process - MGT'!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People - T&amp;E'!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Business - BSD'!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15.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Business - BSD'!A1"/><Relationship Id="rId7" Type="http://schemas.openxmlformats.org/officeDocument/2006/relationships/hyperlink" Target="#Index!A1"/><Relationship Id="rId2" Type="http://schemas.openxmlformats.org/officeDocument/2006/relationships/image" Target="../media/image8.png"/><Relationship Id="rId1" Type="http://schemas.openxmlformats.org/officeDocument/2006/relationships/hyperlink" Target="#'People - KNM'!A1"/><Relationship Id="rId6" Type="http://schemas.openxmlformats.org/officeDocument/2006/relationships/image" Target="../media/image5.png"/><Relationship Id="rId5" Type="http://schemas.openxmlformats.org/officeDocument/2006/relationships/hyperlink" Target="#'Process - MGT'!A1"/><Relationship Id="rId10" Type="http://schemas.openxmlformats.org/officeDocument/2006/relationships/image" Target="../media/image3.png"/><Relationship Id="rId4" Type="http://schemas.openxmlformats.org/officeDocument/2006/relationships/image" Target="../media/image12.png"/><Relationship Id="rId9" Type="http://schemas.openxmlformats.org/officeDocument/2006/relationships/hyperlink" Target="#'Results - OVR'!A1"/></Relationships>
</file>

<file path=xl/drawings/_rels/drawing16.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Technology - SIM'!A1"/><Relationship Id="rId7" Type="http://schemas.openxmlformats.org/officeDocument/2006/relationships/hyperlink" Target="#'Process - O&amp;F'!A1"/><Relationship Id="rId2" Type="http://schemas.openxmlformats.org/officeDocument/2006/relationships/image" Target="../media/image12.png"/><Relationship Id="rId1" Type="http://schemas.openxmlformats.org/officeDocument/2006/relationships/hyperlink" Target="#'People - EMP'!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3.png"/><Relationship Id="rId9" Type="http://schemas.openxmlformats.org/officeDocument/2006/relationships/hyperlink" Target="#'Results - OVR'!A1"/></Relationships>
</file>

<file path=xl/drawings/_rels/drawing17.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Process - MGT'!A1"/><Relationship Id="rId7" Type="http://schemas.openxmlformats.org/officeDocument/2006/relationships/hyperlink" Target="#'Technology - SIM'!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Process - RPT'!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People - EMP'!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18.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Process - O&amp;F'!A1"/><Relationship Id="rId7" Type="http://schemas.openxmlformats.org/officeDocument/2006/relationships/hyperlink" Target="#'Technology - SIM'!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Process - UCM'!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People - EMP'!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19.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Technology - SIM'!A1"/><Relationship Id="rId7" Type="http://schemas.openxmlformats.org/officeDocument/2006/relationships/hyperlink" Target="#'Process - DTE'!A1"/><Relationship Id="rId12" Type="http://schemas.openxmlformats.org/officeDocument/2006/relationships/image" Target="../media/image3.png"/><Relationship Id="rId2" Type="http://schemas.openxmlformats.org/officeDocument/2006/relationships/image" Target="../media/image12.png"/><Relationship Id="rId1" Type="http://schemas.openxmlformats.org/officeDocument/2006/relationships/hyperlink" Target="#'People - EMP'!A1"/><Relationship Id="rId6" Type="http://schemas.openxmlformats.org/officeDocument/2006/relationships/image" Target="../media/image2.png"/><Relationship Id="rId11" Type="http://schemas.openxmlformats.org/officeDocument/2006/relationships/hyperlink" Target="#'Results - OVR'!A1"/><Relationship Id="rId5" Type="http://schemas.openxmlformats.org/officeDocument/2006/relationships/hyperlink" Target="#Index!A1"/><Relationship Id="rId10" Type="http://schemas.openxmlformats.org/officeDocument/2006/relationships/image" Target="../media/image8.png"/><Relationship Id="rId4" Type="http://schemas.openxmlformats.org/officeDocument/2006/relationships/image" Target="../media/image14.png"/><Relationship Id="rId9" Type="http://schemas.openxmlformats.org/officeDocument/2006/relationships/hyperlink" Target="#'Process - RPT'!A1"/></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9.png"/><Relationship Id="rId3" Type="http://schemas.openxmlformats.org/officeDocument/2006/relationships/image" Target="../media/image5.png"/><Relationship Id="rId7" Type="http://schemas.openxmlformats.org/officeDocument/2006/relationships/image" Target="../media/image6.png"/><Relationship Id="rId12" Type="http://schemas.openxmlformats.org/officeDocument/2006/relationships/hyperlink" Target="#'Results - OVR'!A1"/><Relationship Id="rId2" Type="http://schemas.openxmlformats.org/officeDocument/2006/relationships/hyperlink" Target="#'General - PRO'!A1"/><Relationship Id="rId16" Type="http://schemas.openxmlformats.org/officeDocument/2006/relationships/image" Target="../media/image12.png"/><Relationship Id="rId1" Type="http://schemas.openxmlformats.org/officeDocument/2006/relationships/image" Target="../media/image4.png"/><Relationship Id="rId6" Type="http://schemas.openxmlformats.org/officeDocument/2006/relationships/hyperlink" Target="#'Introduction - USG'!A1"/><Relationship Id="rId11" Type="http://schemas.openxmlformats.org/officeDocument/2006/relationships/image" Target="../media/image3.png"/><Relationship Id="rId5" Type="http://schemas.openxmlformats.org/officeDocument/2006/relationships/image" Target="../media/image2.png"/><Relationship Id="rId15" Type="http://schemas.openxmlformats.org/officeDocument/2006/relationships/image" Target="../media/image11.png"/><Relationship Id="rId10" Type="http://schemas.openxmlformats.org/officeDocument/2006/relationships/image" Target="../media/image8.png"/><Relationship Id="rId4" Type="http://schemas.openxmlformats.org/officeDocument/2006/relationships/hyperlink" Target="#Index!A1"/><Relationship Id="rId9" Type="http://schemas.openxmlformats.org/officeDocument/2006/relationships/image" Target="../media/image1.png"/><Relationship Id="rId14" Type="http://schemas.openxmlformats.org/officeDocument/2006/relationships/image" Target="../media/image10.png"/></Relationships>
</file>

<file path=xl/drawings/_rels/drawing20.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People - EMP'!A1"/><Relationship Id="rId7" Type="http://schemas.openxmlformats.org/officeDocument/2006/relationships/hyperlink" Target="#Index!A1"/><Relationship Id="rId2" Type="http://schemas.openxmlformats.org/officeDocument/2006/relationships/image" Target="../media/image8.png"/><Relationship Id="rId1" Type="http://schemas.openxmlformats.org/officeDocument/2006/relationships/hyperlink" Target="#'Process - UCM'!A1"/><Relationship Id="rId6" Type="http://schemas.openxmlformats.org/officeDocument/2006/relationships/image" Target="../media/image14.png"/><Relationship Id="rId5" Type="http://schemas.openxmlformats.org/officeDocument/2006/relationships/hyperlink" Target="#'Technology - SIM'!A1"/><Relationship Id="rId10" Type="http://schemas.openxmlformats.org/officeDocument/2006/relationships/image" Target="../media/image3.png"/><Relationship Id="rId4" Type="http://schemas.openxmlformats.org/officeDocument/2006/relationships/image" Target="../media/image12.png"/><Relationship Id="rId9" Type="http://schemas.openxmlformats.org/officeDocument/2006/relationships/hyperlink" Target="#'Results - OVR'!A1"/></Relationships>
</file>

<file path=xl/drawings/_rels/drawing21.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Services - SCM'!A1"/><Relationship Id="rId7" Type="http://schemas.openxmlformats.org/officeDocument/2006/relationships/hyperlink" Target="#'Technology - IDS'!A1"/><Relationship Id="rId2" Type="http://schemas.openxmlformats.org/officeDocument/2006/relationships/image" Target="../media/image12.png"/><Relationship Id="rId1" Type="http://schemas.openxmlformats.org/officeDocument/2006/relationships/hyperlink" Target="#'Process - MGT'!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3.png"/><Relationship Id="rId9" Type="http://schemas.openxmlformats.org/officeDocument/2006/relationships/hyperlink" Target="#'Results - OVR'!A1"/></Relationships>
</file>

<file path=xl/drawings/_rels/drawing22.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Technology - SIM'!A1"/><Relationship Id="rId7" Type="http://schemas.openxmlformats.org/officeDocument/2006/relationships/hyperlink" Target="#'Services - SCM'!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Technology - SEA'!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Process - MGT'!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23.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Technology - IDS'!A1"/><Relationship Id="rId7" Type="http://schemas.openxmlformats.org/officeDocument/2006/relationships/hyperlink" Target="#'Services - SCM'!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Technology - A&amp;O'!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Process - MGT'!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2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Process - MGT'!A1"/><Relationship Id="rId7" Type="http://schemas.openxmlformats.org/officeDocument/2006/relationships/hyperlink" Target="#Index!A1"/><Relationship Id="rId2" Type="http://schemas.openxmlformats.org/officeDocument/2006/relationships/image" Target="../media/image8.png"/><Relationship Id="rId1" Type="http://schemas.openxmlformats.org/officeDocument/2006/relationships/hyperlink" Target="#'Technology - SEA'!A1"/><Relationship Id="rId6" Type="http://schemas.openxmlformats.org/officeDocument/2006/relationships/image" Target="../media/image14.png"/><Relationship Id="rId5" Type="http://schemas.openxmlformats.org/officeDocument/2006/relationships/hyperlink" Target="#'Services - SCM'!A1"/><Relationship Id="rId10" Type="http://schemas.openxmlformats.org/officeDocument/2006/relationships/image" Target="../media/image3.png"/><Relationship Id="rId4" Type="http://schemas.openxmlformats.org/officeDocument/2006/relationships/image" Target="../media/image12.png"/><Relationship Id="rId9" Type="http://schemas.openxmlformats.org/officeDocument/2006/relationships/hyperlink" Target="#'Results - OVR'!A1"/></Relationships>
</file>

<file path=xl/drawings/_rels/drawing25.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Results - OVR'!A1"/><Relationship Id="rId7" Type="http://schemas.openxmlformats.org/officeDocument/2006/relationships/hyperlink" Target="#'Services - SIM'!A1"/><Relationship Id="rId2" Type="http://schemas.openxmlformats.org/officeDocument/2006/relationships/image" Target="../media/image12.png"/><Relationship Id="rId1" Type="http://schemas.openxmlformats.org/officeDocument/2006/relationships/hyperlink" Target="#'Technology - SIM'!A1"/><Relationship Id="rId6" Type="http://schemas.openxmlformats.org/officeDocument/2006/relationships/image" Target="../media/image2.png"/><Relationship Id="rId5" Type="http://schemas.openxmlformats.org/officeDocument/2006/relationships/hyperlink" Target="#Index!A1"/><Relationship Id="rId4" Type="http://schemas.openxmlformats.org/officeDocument/2006/relationships/image" Target="../media/image1.png"/><Relationship Id="rId9" Type="http://schemas.openxmlformats.org/officeDocument/2006/relationships/image" Target="../media/image3.png"/></Relationships>
</file>

<file path=xl/drawings/_rels/drawing26.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Services - SCM'!A1"/><Relationship Id="rId7" Type="http://schemas.openxmlformats.org/officeDocument/2006/relationships/hyperlink" Target="#'Results - OVR'!A1"/><Relationship Id="rId2" Type="http://schemas.openxmlformats.org/officeDocument/2006/relationships/image" Target="../media/image6.png"/><Relationship Id="rId1" Type="http://schemas.openxmlformats.org/officeDocument/2006/relationships/hyperlink" Target="#'Services - A&amp;F'!A1"/><Relationship Id="rId6" Type="http://schemas.openxmlformats.org/officeDocument/2006/relationships/image" Target="../media/image12.png"/><Relationship Id="rId11" Type="http://schemas.openxmlformats.org/officeDocument/2006/relationships/image" Target="../media/image3.png"/><Relationship Id="rId5" Type="http://schemas.openxmlformats.org/officeDocument/2006/relationships/hyperlink" Target="#'Technology - SIM'!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27.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Services - SIM'!A1"/><Relationship Id="rId7" Type="http://schemas.openxmlformats.org/officeDocument/2006/relationships/hyperlink" Target="#'Results - OVR'!A1"/><Relationship Id="rId2" Type="http://schemas.openxmlformats.org/officeDocument/2006/relationships/image" Target="../media/image6.png"/><Relationship Id="rId1" Type="http://schemas.openxmlformats.org/officeDocument/2006/relationships/hyperlink" Target="#'Services - THR'!A1"/><Relationship Id="rId6" Type="http://schemas.openxmlformats.org/officeDocument/2006/relationships/image" Target="../media/image12.png"/><Relationship Id="rId11" Type="http://schemas.openxmlformats.org/officeDocument/2006/relationships/image" Target="../media/image3.png"/><Relationship Id="rId5" Type="http://schemas.openxmlformats.org/officeDocument/2006/relationships/hyperlink" Target="#'Technology - SIM'!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28.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Services - A&amp;F'!A1"/><Relationship Id="rId7" Type="http://schemas.openxmlformats.org/officeDocument/2006/relationships/hyperlink" Target="#'Results - OVR'!A1"/><Relationship Id="rId2" Type="http://schemas.openxmlformats.org/officeDocument/2006/relationships/image" Target="../media/image6.png"/><Relationship Id="rId1" Type="http://schemas.openxmlformats.org/officeDocument/2006/relationships/hyperlink" Target="#'Services - HNT'!A1"/><Relationship Id="rId6" Type="http://schemas.openxmlformats.org/officeDocument/2006/relationships/image" Target="../media/image12.png"/><Relationship Id="rId11" Type="http://schemas.openxmlformats.org/officeDocument/2006/relationships/image" Target="../media/image3.png"/><Relationship Id="rId5" Type="http://schemas.openxmlformats.org/officeDocument/2006/relationships/hyperlink" Target="#'Technology - SIM'!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29.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Services - THR'!A1"/><Relationship Id="rId7" Type="http://schemas.openxmlformats.org/officeDocument/2006/relationships/hyperlink" Target="#'Results - OVR'!A1"/><Relationship Id="rId2" Type="http://schemas.openxmlformats.org/officeDocument/2006/relationships/image" Target="../media/image6.png"/><Relationship Id="rId1" Type="http://schemas.openxmlformats.org/officeDocument/2006/relationships/hyperlink" Target="#'Services - VUL'!A1"/><Relationship Id="rId6" Type="http://schemas.openxmlformats.org/officeDocument/2006/relationships/image" Target="../media/image12.png"/><Relationship Id="rId11" Type="http://schemas.openxmlformats.org/officeDocument/2006/relationships/image" Target="../media/image3.png"/><Relationship Id="rId5" Type="http://schemas.openxmlformats.org/officeDocument/2006/relationships/hyperlink" Target="#'Technology - SIM'!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3.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Results - OVR'!A1"/><Relationship Id="rId7" Type="http://schemas.openxmlformats.org/officeDocument/2006/relationships/hyperlink" Target="#Index!A1"/><Relationship Id="rId2" Type="http://schemas.openxmlformats.org/officeDocument/2006/relationships/image" Target="../media/image8.png"/><Relationship Id="rId1" Type="http://schemas.openxmlformats.org/officeDocument/2006/relationships/hyperlink" Target="#'Introduction - INT'!A1"/><Relationship Id="rId6" Type="http://schemas.openxmlformats.org/officeDocument/2006/relationships/image" Target="../media/image1.png"/><Relationship Id="rId5" Type="http://schemas.openxmlformats.org/officeDocument/2006/relationships/hyperlink" Target="#'General - PRO'!A1"/><Relationship Id="rId4" Type="http://schemas.openxmlformats.org/officeDocument/2006/relationships/image" Target="../media/image3.png"/><Relationship Id="rId9" Type="http://schemas.openxmlformats.org/officeDocument/2006/relationships/image" Target="../media/image12.png"/></Relationships>
</file>

<file path=xl/drawings/_rels/drawing30.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Services - HNT'!A1"/><Relationship Id="rId7" Type="http://schemas.openxmlformats.org/officeDocument/2006/relationships/hyperlink" Target="#'Results - OVR'!A1"/><Relationship Id="rId2" Type="http://schemas.openxmlformats.org/officeDocument/2006/relationships/image" Target="../media/image6.png"/><Relationship Id="rId1" Type="http://schemas.openxmlformats.org/officeDocument/2006/relationships/hyperlink" Target="#'Services - LOG'!A1"/><Relationship Id="rId6" Type="http://schemas.openxmlformats.org/officeDocument/2006/relationships/image" Target="../media/image12.png"/><Relationship Id="rId11" Type="http://schemas.openxmlformats.org/officeDocument/2006/relationships/image" Target="../media/image3.png"/><Relationship Id="rId5" Type="http://schemas.openxmlformats.org/officeDocument/2006/relationships/hyperlink" Target="#'Technology - SIM'!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3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Technology - SIM'!A1"/><Relationship Id="rId7" Type="http://schemas.openxmlformats.org/officeDocument/2006/relationships/hyperlink" Target="#Index!A1"/><Relationship Id="rId2" Type="http://schemas.openxmlformats.org/officeDocument/2006/relationships/image" Target="../media/image8.png"/><Relationship Id="rId1" Type="http://schemas.openxmlformats.org/officeDocument/2006/relationships/hyperlink" Target="#'Services - VUL'!A1"/><Relationship Id="rId6" Type="http://schemas.openxmlformats.org/officeDocument/2006/relationships/image" Target="../media/image5.png"/><Relationship Id="rId5" Type="http://schemas.openxmlformats.org/officeDocument/2006/relationships/hyperlink" Target="#'Results - OVR'!A1"/><Relationship Id="rId4" Type="http://schemas.openxmlformats.org/officeDocument/2006/relationships/image" Target="../media/image12.png"/><Relationship Id="rId9" Type="http://schemas.openxmlformats.org/officeDocument/2006/relationships/image" Target="../media/image3.png"/></Relationships>
</file>

<file path=xl/drawings/_rels/drawing32.xml.rels><?xml version="1.0" encoding="UTF-8" standalone="yes"?>
<Relationships xmlns="http://schemas.openxmlformats.org/package/2006/relationships"><Relationship Id="rId8" Type="http://schemas.openxmlformats.org/officeDocument/2006/relationships/hyperlink" Target="#Index!A1"/><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Next Steps'!A1"/><Relationship Id="rId11" Type="http://schemas.openxmlformats.org/officeDocument/2006/relationships/image" Target="../media/image6.png"/><Relationship Id="rId5" Type="http://schemas.openxmlformats.org/officeDocument/2006/relationships/image" Target="../media/image12.png"/><Relationship Id="rId10" Type="http://schemas.openxmlformats.org/officeDocument/2006/relationships/hyperlink" Target="#'Results - CSF 1.1'!A1"/><Relationship Id="rId4" Type="http://schemas.openxmlformats.org/officeDocument/2006/relationships/hyperlink" Target="#'Services - SCM'!A1"/><Relationship Id="rId9" Type="http://schemas.openxmlformats.org/officeDocument/2006/relationships/image" Target="../media/image2.png"/></Relationships>
</file>

<file path=xl/drawings/_rels/drawing34.xml.rels><?xml version="1.0" encoding="UTF-8" standalone="yes"?>
<Relationships xmlns="http://schemas.openxmlformats.org/package/2006/relationships"><Relationship Id="rId8" Type="http://schemas.openxmlformats.org/officeDocument/2006/relationships/hyperlink" Target="#'Next Steps'!A1"/><Relationship Id="rId3" Type="http://schemas.openxmlformats.org/officeDocument/2006/relationships/hyperlink" Target="#'Results - OVR'!A1"/><Relationship Id="rId7" Type="http://schemas.openxmlformats.org/officeDocument/2006/relationships/image" Target="../media/image12.pn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hyperlink" Target="#'Services - SCM'!A1"/><Relationship Id="rId11" Type="http://schemas.openxmlformats.org/officeDocument/2006/relationships/image" Target="../media/image2.png"/><Relationship Id="rId5" Type="http://schemas.openxmlformats.org/officeDocument/2006/relationships/chart" Target="../charts/chart6.xml"/><Relationship Id="rId10" Type="http://schemas.openxmlformats.org/officeDocument/2006/relationships/hyperlink" Target="#Index!A1"/><Relationship Id="rId4" Type="http://schemas.openxmlformats.org/officeDocument/2006/relationships/image" Target="../media/image8.png"/><Relationship Id="rId9" Type="http://schemas.openxmlformats.org/officeDocument/2006/relationships/image" Target="../media/image5.png"/></Relationships>
</file>

<file path=xl/drawings/_rels/drawing36.xml.rels><?xml version="1.0" encoding="UTF-8" standalone="yes"?>
<Relationships xmlns="http://schemas.openxmlformats.org/package/2006/relationships"><Relationship Id="rId3" Type="http://schemas.openxmlformats.org/officeDocument/2006/relationships/hyperlink" Target="#Index!A1"/><Relationship Id="rId2" Type="http://schemas.openxmlformats.org/officeDocument/2006/relationships/image" Target="../media/image12.png"/><Relationship Id="rId1" Type="http://schemas.openxmlformats.org/officeDocument/2006/relationships/hyperlink" Target="#'Results - OVR'!A1"/><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hyperlink" Target="#'Business - BSD'!A1"/><Relationship Id="rId7" Type="http://schemas.openxmlformats.org/officeDocument/2006/relationships/hyperlink" Target="#'General - SCP'!A1"/><Relationship Id="rId2" Type="http://schemas.openxmlformats.org/officeDocument/2006/relationships/image" Target="../media/image12.png"/><Relationship Id="rId1" Type="http://schemas.openxmlformats.org/officeDocument/2006/relationships/hyperlink" Target="#'Introduction - INT'!A1"/><Relationship Id="rId6" Type="http://schemas.openxmlformats.org/officeDocument/2006/relationships/image" Target="../media/image2.png"/><Relationship Id="rId5" Type="http://schemas.openxmlformats.org/officeDocument/2006/relationships/hyperlink" Target="#Index!A1"/><Relationship Id="rId10" Type="http://schemas.openxmlformats.org/officeDocument/2006/relationships/image" Target="../media/image3.png"/><Relationship Id="rId4" Type="http://schemas.openxmlformats.org/officeDocument/2006/relationships/image" Target="../media/image1.png"/><Relationship Id="rId9" Type="http://schemas.openxmlformats.org/officeDocument/2006/relationships/hyperlink" Target="#'Results - OVR'!A1"/></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hyperlink" Target="#'Results - OVR'!A1"/><Relationship Id="rId7" Type="http://schemas.openxmlformats.org/officeDocument/2006/relationships/hyperlink" Target="#'Business - BSD'!A1"/><Relationship Id="rId2" Type="http://schemas.openxmlformats.org/officeDocument/2006/relationships/image" Target="../media/image8.png"/><Relationship Id="rId1" Type="http://schemas.openxmlformats.org/officeDocument/2006/relationships/hyperlink" Target="#'General - PRO'!A1"/><Relationship Id="rId6" Type="http://schemas.openxmlformats.org/officeDocument/2006/relationships/image" Target="../media/image12.png"/><Relationship Id="rId5" Type="http://schemas.openxmlformats.org/officeDocument/2006/relationships/hyperlink" Target="#'Introduction - INT'!A1"/><Relationship Id="rId10" Type="http://schemas.openxmlformats.org/officeDocument/2006/relationships/image" Target="../media/image2.png"/><Relationship Id="rId4" Type="http://schemas.openxmlformats.org/officeDocument/2006/relationships/image" Target="../media/image3.png"/><Relationship Id="rId9" Type="http://schemas.openxmlformats.org/officeDocument/2006/relationships/hyperlink" Target="#Index!A1"/></Relationships>
</file>

<file path=xl/drawings/_rels/drawing6.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hyperlink" Target="#'General - PRO'!A1"/><Relationship Id="rId7" Type="http://schemas.openxmlformats.org/officeDocument/2006/relationships/hyperlink" Target="#Index!A1"/><Relationship Id="rId2" Type="http://schemas.openxmlformats.org/officeDocument/2006/relationships/image" Target="../media/image6.png"/><Relationship Id="rId1" Type="http://schemas.openxmlformats.org/officeDocument/2006/relationships/hyperlink" Target="#'Business - CST'!A1"/><Relationship Id="rId6" Type="http://schemas.openxmlformats.org/officeDocument/2006/relationships/image" Target="../media/image13.png"/><Relationship Id="rId5" Type="http://schemas.openxmlformats.org/officeDocument/2006/relationships/hyperlink" Target="#'People - EMP'!A1"/><Relationship Id="rId10" Type="http://schemas.openxmlformats.org/officeDocument/2006/relationships/image" Target="../media/image3.png"/><Relationship Id="rId4" Type="http://schemas.openxmlformats.org/officeDocument/2006/relationships/image" Target="../media/image12.png"/><Relationship Id="rId9" Type="http://schemas.openxmlformats.org/officeDocument/2006/relationships/hyperlink" Target="#'Results - OVR'!A1"/></Relationships>
</file>

<file path=xl/drawings/_rels/drawing7.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Business - BSD'!A1"/><Relationship Id="rId7" Type="http://schemas.openxmlformats.org/officeDocument/2006/relationships/hyperlink" Target="#'People - EMP'!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Business - CHT'!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General - PRO'!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8.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Business - CST'!A1"/><Relationship Id="rId7" Type="http://schemas.openxmlformats.org/officeDocument/2006/relationships/hyperlink" Target="#'People - EMP'!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Business - GOV'!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General - PRO'!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_rels/drawing9.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hyperlink" Target="#'Business - CHT'!A1"/><Relationship Id="rId7" Type="http://schemas.openxmlformats.org/officeDocument/2006/relationships/hyperlink" Target="#'People - EMP'!A1"/><Relationship Id="rId12"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hyperlink" Target="#'Business - PRV'!A1"/><Relationship Id="rId6" Type="http://schemas.openxmlformats.org/officeDocument/2006/relationships/image" Target="../media/image12.png"/><Relationship Id="rId11" Type="http://schemas.openxmlformats.org/officeDocument/2006/relationships/hyperlink" Target="#'Results - OVR'!A1"/><Relationship Id="rId5" Type="http://schemas.openxmlformats.org/officeDocument/2006/relationships/hyperlink" Target="#'General - PRO'!A1"/><Relationship Id="rId10" Type="http://schemas.openxmlformats.org/officeDocument/2006/relationships/image" Target="../media/image2.png"/><Relationship Id="rId4" Type="http://schemas.openxmlformats.org/officeDocument/2006/relationships/image" Target="../media/image8.png"/><Relationship Id="rId9" Type="http://schemas.openxmlformats.org/officeDocument/2006/relationships/hyperlink" Target="#Index!A1"/></Relationships>
</file>

<file path=xl/drawings/drawing1.xml><?xml version="1.0" encoding="utf-8"?>
<xdr:wsDr xmlns:xdr="http://schemas.openxmlformats.org/drawingml/2006/spreadsheetDrawing" xmlns:a="http://schemas.openxmlformats.org/drawingml/2006/main">
  <xdr:twoCellAnchor editAs="oneCell">
    <xdr:from>
      <xdr:col>11</xdr:col>
      <xdr:colOff>982902</xdr:colOff>
      <xdr:row>0</xdr:row>
      <xdr:rowOff>1</xdr:rowOff>
    </xdr:from>
    <xdr:to>
      <xdr:col>12</xdr:col>
      <xdr:colOff>114300</xdr:colOff>
      <xdr:row>2</xdr:row>
      <xdr:rowOff>11487</xdr:rowOff>
    </xdr:to>
    <xdr:pic>
      <xdr:nvPicPr>
        <xdr:cNvPr id="3" name="Afbeelding 2">
          <a:hlinkClick xmlns:r="http://schemas.openxmlformats.org/officeDocument/2006/relationships" r:id="rId1" tooltip="Next domain"/>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764702" y="1"/>
          <a:ext cx="53157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3" tooltip="Back to index"/>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6" name="Afbeelding 5">
          <a:hlinkClick xmlns:r="http://schemas.openxmlformats.org/officeDocument/2006/relationships" r:id="rId5" tooltip="Skip to results"/>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1" tooltip="Previous section"/>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70658" name="Drop Down 2" hidden="1">
              <a:extLst>
                <a:ext uri="{63B3BB69-23CF-44E3-9099-C40C66FF867C}">
                  <a14:compatExt spid="_x0000_s70658"/>
                </a:ext>
                <a:ext uri="{FF2B5EF4-FFF2-40B4-BE49-F238E27FC236}">
                  <a16:creationId xmlns:a16="http://schemas.microsoft.com/office/drawing/2014/main" id="{00000000-0008-0000-0A00-000002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70659" name="Drop Down 3" hidden="1">
              <a:extLst>
                <a:ext uri="{63B3BB69-23CF-44E3-9099-C40C66FF867C}">
                  <a14:compatExt spid="_x0000_s70659"/>
                </a:ext>
                <a:ext uri="{FF2B5EF4-FFF2-40B4-BE49-F238E27FC236}">
                  <a16:creationId xmlns:a16="http://schemas.microsoft.com/office/drawing/2014/main" id="{00000000-0008-0000-0A00-000003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70660" name="Drop Down 4" hidden="1">
              <a:extLst>
                <a:ext uri="{63B3BB69-23CF-44E3-9099-C40C66FF867C}">
                  <a14:compatExt spid="_x0000_s70660"/>
                </a:ext>
                <a:ext uri="{FF2B5EF4-FFF2-40B4-BE49-F238E27FC236}">
                  <a16:creationId xmlns:a16="http://schemas.microsoft.com/office/drawing/2014/main" id="{00000000-0008-0000-0A00-000004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70661" name="Drop Down 5" hidden="1">
              <a:extLst>
                <a:ext uri="{63B3BB69-23CF-44E3-9099-C40C66FF867C}">
                  <a14:compatExt spid="_x0000_s70661"/>
                </a:ext>
                <a:ext uri="{FF2B5EF4-FFF2-40B4-BE49-F238E27FC236}">
                  <a16:creationId xmlns:a16="http://schemas.microsoft.com/office/drawing/2014/main" id="{00000000-0008-0000-0A00-000005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70662" name="Drop Down 6" hidden="1">
              <a:extLst>
                <a:ext uri="{63B3BB69-23CF-44E3-9099-C40C66FF867C}">
                  <a14:compatExt spid="_x0000_s70662"/>
                </a:ext>
                <a:ext uri="{FF2B5EF4-FFF2-40B4-BE49-F238E27FC236}">
                  <a16:creationId xmlns:a16="http://schemas.microsoft.com/office/drawing/2014/main" id="{00000000-0008-0000-0A00-000006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19" name="Afbeelding 18">
          <a:hlinkClick xmlns:r="http://schemas.openxmlformats.org/officeDocument/2006/relationships" r:id="rId3" tooltip="Previous domain"/>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20" name="Afbeelding 19">
          <a:hlinkClick xmlns:r="http://schemas.openxmlformats.org/officeDocument/2006/relationships" r:id="rId5" tooltip="Next domain"/>
          <a:extLst>
            <a:ext uri="{FF2B5EF4-FFF2-40B4-BE49-F238E27FC236}">
              <a16:creationId xmlns:a16="http://schemas.microsoft.com/office/drawing/2014/main" id="{00000000-0008-0000-0A00-00001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1" name="Afbeelding 20">
          <a:hlinkClick xmlns:r="http://schemas.openxmlformats.org/officeDocument/2006/relationships" r:id="rId7" tooltip="Back to index"/>
          <a:extLst>
            <a:ext uri="{FF2B5EF4-FFF2-40B4-BE49-F238E27FC236}">
              <a16:creationId xmlns:a16="http://schemas.microsoft.com/office/drawing/2014/main" id="{00000000-0008-0000-0A00-00001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70669" name="Drop Down 13" hidden="1">
              <a:extLst>
                <a:ext uri="{63B3BB69-23CF-44E3-9099-C40C66FF867C}">
                  <a14:compatExt spid="_x0000_s70669"/>
                </a:ext>
                <a:ext uri="{FF2B5EF4-FFF2-40B4-BE49-F238E27FC236}">
                  <a16:creationId xmlns:a16="http://schemas.microsoft.com/office/drawing/2014/main" id="{00000000-0008-0000-0A00-00000D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70671" name="Drop Down 15" hidden="1">
              <a:extLst>
                <a:ext uri="{63B3BB69-23CF-44E3-9099-C40C66FF867C}">
                  <a14:compatExt spid="_x0000_s70671"/>
                </a:ext>
                <a:ext uri="{FF2B5EF4-FFF2-40B4-BE49-F238E27FC236}">
                  <a16:creationId xmlns:a16="http://schemas.microsoft.com/office/drawing/2014/main" id="{00000000-0008-0000-0A00-00000F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70675" name="Drop Down 19" hidden="1">
              <a:extLst>
                <a:ext uri="{63B3BB69-23CF-44E3-9099-C40C66FF867C}">
                  <a14:compatExt spid="_x0000_s70675"/>
                </a:ext>
                <a:ext uri="{FF2B5EF4-FFF2-40B4-BE49-F238E27FC236}">
                  <a16:creationId xmlns:a16="http://schemas.microsoft.com/office/drawing/2014/main" id="{00000000-0008-0000-0A00-000013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70677" name="Drop Down 21" hidden="1">
              <a:extLst>
                <a:ext uri="{63B3BB69-23CF-44E3-9099-C40C66FF867C}">
                  <a14:compatExt spid="_x0000_s70677"/>
                </a:ext>
                <a:ext uri="{FF2B5EF4-FFF2-40B4-BE49-F238E27FC236}">
                  <a16:creationId xmlns:a16="http://schemas.microsoft.com/office/drawing/2014/main" id="{00000000-0008-0000-0A00-0000151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25" name="Afbeelding 24">
          <a:hlinkClick xmlns:r="http://schemas.openxmlformats.org/officeDocument/2006/relationships" r:id="rId9" tooltip="Skip to results"/>
          <a:extLst>
            <a:ext uri="{FF2B5EF4-FFF2-40B4-BE49-F238E27FC236}">
              <a16:creationId xmlns:a16="http://schemas.microsoft.com/office/drawing/2014/main" id="{148DFB31-937B-4A32-9F41-FD6F775B8FD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2526" name="Drop Down 62" hidden="1">
              <a:extLst>
                <a:ext uri="{63B3BB69-23CF-44E3-9099-C40C66FF867C}">
                  <a14:compatExt spid="_x0000_s62526"/>
                </a:ext>
                <a:ext uri="{FF2B5EF4-FFF2-40B4-BE49-F238E27FC236}">
                  <a16:creationId xmlns:a16="http://schemas.microsoft.com/office/drawing/2014/main" id="{00000000-0008-0000-0B00-00003E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2527" name="Drop Down 63" hidden="1">
              <a:extLst>
                <a:ext uri="{63B3BB69-23CF-44E3-9099-C40C66FF867C}">
                  <a14:compatExt spid="_x0000_s62527"/>
                </a:ext>
                <a:ext uri="{FF2B5EF4-FFF2-40B4-BE49-F238E27FC236}">
                  <a16:creationId xmlns:a16="http://schemas.microsoft.com/office/drawing/2014/main" id="{00000000-0008-0000-0B00-00003F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2530" name="Drop Down 66" hidden="1">
              <a:extLst>
                <a:ext uri="{63B3BB69-23CF-44E3-9099-C40C66FF867C}">
                  <a14:compatExt spid="_x0000_s62530"/>
                </a:ext>
                <a:ext uri="{FF2B5EF4-FFF2-40B4-BE49-F238E27FC236}">
                  <a16:creationId xmlns:a16="http://schemas.microsoft.com/office/drawing/2014/main" id="{00000000-0008-0000-0B00-00004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62532" name="Drop Down 68" hidden="1">
              <a:extLst>
                <a:ext uri="{63B3BB69-23CF-44E3-9099-C40C66FF867C}">
                  <a14:compatExt spid="_x0000_s62532"/>
                </a:ext>
                <a:ext uri="{FF2B5EF4-FFF2-40B4-BE49-F238E27FC236}">
                  <a16:creationId xmlns:a16="http://schemas.microsoft.com/office/drawing/2014/main" id="{00000000-0008-0000-0B00-00004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2560" name="Drop Down 96" hidden="1">
              <a:extLst>
                <a:ext uri="{63B3BB69-23CF-44E3-9099-C40C66FF867C}">
                  <a14:compatExt spid="_x0000_s62560"/>
                </a:ext>
                <a:ext uri="{FF2B5EF4-FFF2-40B4-BE49-F238E27FC236}">
                  <a16:creationId xmlns:a16="http://schemas.microsoft.com/office/drawing/2014/main" id="{00000000-0008-0000-0B00-000060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2561" name="Drop Down 97" hidden="1">
              <a:extLst>
                <a:ext uri="{63B3BB69-23CF-44E3-9099-C40C66FF867C}">
                  <a14:compatExt spid="_x0000_s62561"/>
                </a:ext>
                <a:ext uri="{FF2B5EF4-FFF2-40B4-BE49-F238E27FC236}">
                  <a16:creationId xmlns:a16="http://schemas.microsoft.com/office/drawing/2014/main" id="{00000000-0008-0000-0B00-000061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465945</xdr:colOff>
      <xdr:row>2</xdr:row>
      <xdr:rowOff>9525</xdr:rowOff>
    </xdr:to>
    <xdr:pic>
      <xdr:nvPicPr>
        <xdr:cNvPr id="116" name="Afbeelding 115">
          <a:hlinkClick xmlns:r="http://schemas.openxmlformats.org/officeDocument/2006/relationships" r:id="rId1" tooltip="Previous domain"/>
          <a:extLst>
            <a:ext uri="{FF2B5EF4-FFF2-40B4-BE49-F238E27FC236}">
              <a16:creationId xmlns:a16="http://schemas.microsoft.com/office/drawing/2014/main" id="{00000000-0008-0000-0B00-00007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982902</xdr:colOff>
      <xdr:row>0</xdr:row>
      <xdr:rowOff>1</xdr:rowOff>
    </xdr:from>
    <xdr:to>
      <xdr:col>12</xdr:col>
      <xdr:colOff>114300</xdr:colOff>
      <xdr:row>2</xdr:row>
      <xdr:rowOff>11487</xdr:rowOff>
    </xdr:to>
    <xdr:pic>
      <xdr:nvPicPr>
        <xdr:cNvPr id="117" name="Afbeelding 116">
          <a:hlinkClick xmlns:r="http://schemas.openxmlformats.org/officeDocument/2006/relationships" r:id="rId3" tooltip="Next domain"/>
          <a:extLst>
            <a:ext uri="{FF2B5EF4-FFF2-40B4-BE49-F238E27FC236}">
              <a16:creationId xmlns:a16="http://schemas.microsoft.com/office/drawing/2014/main" id="{00000000-0008-0000-0B00-00007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4702" y="1"/>
          <a:ext cx="53157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118" name="Afbeelding 117">
          <a:hlinkClick xmlns:r="http://schemas.openxmlformats.org/officeDocument/2006/relationships" r:id="rId5" tooltip="Back to index"/>
          <a:extLst>
            <a:ext uri="{FF2B5EF4-FFF2-40B4-BE49-F238E27FC236}">
              <a16:creationId xmlns:a16="http://schemas.microsoft.com/office/drawing/2014/main" id="{00000000-0008-0000-0B00-00007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2" name="Afbeelding 1">
          <a:hlinkClick xmlns:r="http://schemas.openxmlformats.org/officeDocument/2006/relationships" r:id="rId7" tooltip="Next section"/>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2564" name="Drop Down 100" hidden="1">
              <a:extLst>
                <a:ext uri="{63B3BB69-23CF-44E3-9099-C40C66FF867C}">
                  <a14:compatExt spid="_x0000_s62564"/>
                </a:ext>
                <a:ext uri="{FF2B5EF4-FFF2-40B4-BE49-F238E27FC236}">
                  <a16:creationId xmlns:a16="http://schemas.microsoft.com/office/drawing/2014/main" id="{00000000-0008-0000-0B00-00006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2566" name="Drop Down 102" hidden="1">
              <a:extLst>
                <a:ext uri="{63B3BB69-23CF-44E3-9099-C40C66FF867C}">
                  <a14:compatExt spid="_x0000_s62566"/>
                </a:ext>
                <a:ext uri="{FF2B5EF4-FFF2-40B4-BE49-F238E27FC236}">
                  <a16:creationId xmlns:a16="http://schemas.microsoft.com/office/drawing/2014/main" id="{00000000-0008-0000-0B00-00006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2568" name="Drop Down 104" hidden="1">
              <a:extLst>
                <a:ext uri="{63B3BB69-23CF-44E3-9099-C40C66FF867C}">
                  <a14:compatExt spid="_x0000_s62568"/>
                </a:ext>
                <a:ext uri="{FF2B5EF4-FFF2-40B4-BE49-F238E27FC236}">
                  <a16:creationId xmlns:a16="http://schemas.microsoft.com/office/drawing/2014/main" id="{00000000-0008-0000-0B00-00006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24" name="Afbeelding 23">
          <a:hlinkClick xmlns:r="http://schemas.openxmlformats.org/officeDocument/2006/relationships" r:id="rId9" tooltip="Skip to results"/>
          <a:extLst>
            <a:ext uri="{FF2B5EF4-FFF2-40B4-BE49-F238E27FC236}">
              <a16:creationId xmlns:a16="http://schemas.microsoft.com/office/drawing/2014/main" id="{358F0699-697A-487A-8A6D-D1B14A22ADD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11</xdr:row>
          <xdr:rowOff>38100</xdr:rowOff>
        </xdr:from>
        <xdr:to>
          <xdr:col>12</xdr:col>
          <xdr:colOff>12700</xdr:colOff>
          <xdr:row>11</xdr:row>
          <xdr:rowOff>241300</xdr:rowOff>
        </xdr:to>
        <xdr:sp macro="" textlink="">
          <xdr:nvSpPr>
            <xdr:cNvPr id="63489" name="Drop Down 1" hidden="1">
              <a:extLst>
                <a:ext uri="{63B3BB69-23CF-44E3-9099-C40C66FF867C}">
                  <a14:compatExt spid="_x0000_s63489"/>
                </a:ext>
                <a:ext uri="{FF2B5EF4-FFF2-40B4-BE49-F238E27FC236}">
                  <a16:creationId xmlns:a16="http://schemas.microsoft.com/office/drawing/2014/main" id="{00000000-0008-0000-0C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3490" name="Drop Down 2" hidden="1">
              <a:extLst>
                <a:ext uri="{63B3BB69-23CF-44E3-9099-C40C66FF867C}">
                  <a14:compatExt spid="_x0000_s63490"/>
                </a:ext>
                <a:ext uri="{FF2B5EF4-FFF2-40B4-BE49-F238E27FC236}">
                  <a16:creationId xmlns:a16="http://schemas.microsoft.com/office/drawing/2014/main" id="{00000000-0008-0000-0C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3491" name="Drop Down 3" hidden="1">
              <a:extLst>
                <a:ext uri="{63B3BB69-23CF-44E3-9099-C40C66FF867C}">
                  <a14:compatExt spid="_x0000_s63491"/>
                </a:ext>
                <a:ext uri="{FF2B5EF4-FFF2-40B4-BE49-F238E27FC236}">
                  <a16:creationId xmlns:a16="http://schemas.microsoft.com/office/drawing/2014/main" id="{00000000-0008-0000-0C00-000003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3492" name="Drop Down 4" hidden="1">
              <a:extLst>
                <a:ext uri="{63B3BB69-23CF-44E3-9099-C40C66FF867C}">
                  <a14:compatExt spid="_x0000_s63492"/>
                </a:ext>
                <a:ext uri="{FF2B5EF4-FFF2-40B4-BE49-F238E27FC236}">
                  <a16:creationId xmlns:a16="http://schemas.microsoft.com/office/drawing/2014/main" id="{00000000-0008-0000-0C00-000004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3493" name="Drop Down 5" hidden="1">
              <a:extLst>
                <a:ext uri="{63B3BB69-23CF-44E3-9099-C40C66FF867C}">
                  <a14:compatExt spid="_x0000_s63493"/>
                </a:ext>
                <a:ext uri="{FF2B5EF4-FFF2-40B4-BE49-F238E27FC236}">
                  <a16:creationId xmlns:a16="http://schemas.microsoft.com/office/drawing/2014/main" id="{00000000-0008-0000-0C00-000005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3494" name="Drop Down 6" hidden="1">
              <a:extLst>
                <a:ext uri="{63B3BB69-23CF-44E3-9099-C40C66FF867C}">
                  <a14:compatExt spid="_x0000_s63494"/>
                </a:ext>
                <a:ext uri="{FF2B5EF4-FFF2-40B4-BE49-F238E27FC236}">
                  <a16:creationId xmlns:a16="http://schemas.microsoft.com/office/drawing/2014/main" id="{00000000-0008-0000-0C00-000006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3495" name="Drop Down 7" hidden="1">
              <a:extLst>
                <a:ext uri="{63B3BB69-23CF-44E3-9099-C40C66FF867C}">
                  <a14:compatExt spid="_x0000_s63495"/>
                </a:ext>
                <a:ext uri="{FF2B5EF4-FFF2-40B4-BE49-F238E27FC236}">
                  <a16:creationId xmlns:a16="http://schemas.microsoft.com/office/drawing/2014/main" id="{00000000-0008-0000-0C00-000007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3496" name="Drop Down 8" hidden="1">
              <a:extLst>
                <a:ext uri="{63B3BB69-23CF-44E3-9099-C40C66FF867C}">
                  <a14:compatExt spid="_x0000_s63496"/>
                </a:ext>
                <a:ext uri="{FF2B5EF4-FFF2-40B4-BE49-F238E27FC236}">
                  <a16:creationId xmlns:a16="http://schemas.microsoft.com/office/drawing/2014/main" id="{00000000-0008-0000-0C00-000008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3497" name="Drop Down 9" hidden="1">
              <a:extLst>
                <a:ext uri="{63B3BB69-23CF-44E3-9099-C40C66FF867C}">
                  <a14:compatExt spid="_x0000_s63497"/>
                </a:ext>
                <a:ext uri="{FF2B5EF4-FFF2-40B4-BE49-F238E27FC236}">
                  <a16:creationId xmlns:a16="http://schemas.microsoft.com/office/drawing/2014/main" id="{00000000-0008-0000-0C00-000009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3498" name="Drop Down 10" hidden="1">
              <a:extLst>
                <a:ext uri="{63B3BB69-23CF-44E3-9099-C40C66FF867C}">
                  <a14:compatExt spid="_x0000_s63498"/>
                </a:ext>
                <a:ext uri="{FF2B5EF4-FFF2-40B4-BE49-F238E27FC236}">
                  <a16:creationId xmlns:a16="http://schemas.microsoft.com/office/drawing/2014/main" id="{00000000-0008-0000-0C00-00000A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3499" name="Drop Down 11" hidden="1">
              <a:extLst>
                <a:ext uri="{63B3BB69-23CF-44E3-9099-C40C66FF867C}">
                  <a14:compatExt spid="_x0000_s63499"/>
                </a:ext>
                <a:ext uri="{FF2B5EF4-FFF2-40B4-BE49-F238E27FC236}">
                  <a16:creationId xmlns:a16="http://schemas.microsoft.com/office/drawing/2014/main" id="{00000000-0008-0000-0C00-00000B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3501" name="Drop Down 13" hidden="1">
              <a:extLst>
                <a:ext uri="{63B3BB69-23CF-44E3-9099-C40C66FF867C}">
                  <a14:compatExt spid="_x0000_s63501"/>
                </a:ext>
                <a:ext uri="{FF2B5EF4-FFF2-40B4-BE49-F238E27FC236}">
                  <a16:creationId xmlns:a16="http://schemas.microsoft.com/office/drawing/2014/main" id="{00000000-0008-0000-0C00-00000D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63503" name="Drop Down 15" hidden="1">
              <a:extLst>
                <a:ext uri="{63B3BB69-23CF-44E3-9099-C40C66FF867C}">
                  <a14:compatExt spid="_x0000_s63503"/>
                </a:ext>
                <a:ext uri="{FF2B5EF4-FFF2-40B4-BE49-F238E27FC236}">
                  <a16:creationId xmlns:a16="http://schemas.microsoft.com/office/drawing/2014/main" id="{00000000-0008-0000-0C00-00000F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25400</xdr:rowOff>
        </xdr:from>
        <xdr:to>
          <xdr:col>12</xdr:col>
          <xdr:colOff>12700</xdr:colOff>
          <xdr:row>29</xdr:row>
          <xdr:rowOff>228600</xdr:rowOff>
        </xdr:to>
        <xdr:sp macro="" textlink="">
          <xdr:nvSpPr>
            <xdr:cNvPr id="63506" name="Drop Down 18" hidden="1">
              <a:extLst>
                <a:ext uri="{63B3BB69-23CF-44E3-9099-C40C66FF867C}">
                  <a14:compatExt spid="_x0000_s63506"/>
                </a:ext>
                <a:ext uri="{FF2B5EF4-FFF2-40B4-BE49-F238E27FC236}">
                  <a16:creationId xmlns:a16="http://schemas.microsoft.com/office/drawing/2014/main" id="{00000000-0008-0000-0C00-00001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25400</xdr:rowOff>
        </xdr:from>
        <xdr:to>
          <xdr:col>12</xdr:col>
          <xdr:colOff>12700</xdr:colOff>
          <xdr:row>30</xdr:row>
          <xdr:rowOff>228600</xdr:rowOff>
        </xdr:to>
        <xdr:sp macro="" textlink="">
          <xdr:nvSpPr>
            <xdr:cNvPr id="63507" name="Drop Down 19" hidden="1">
              <a:extLst>
                <a:ext uri="{63B3BB69-23CF-44E3-9099-C40C66FF867C}">
                  <a14:compatExt spid="_x0000_s63507"/>
                </a:ext>
                <a:ext uri="{FF2B5EF4-FFF2-40B4-BE49-F238E27FC236}">
                  <a16:creationId xmlns:a16="http://schemas.microsoft.com/office/drawing/2014/main" id="{00000000-0008-0000-0C00-000013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25400</xdr:rowOff>
        </xdr:from>
        <xdr:to>
          <xdr:col>12</xdr:col>
          <xdr:colOff>12700</xdr:colOff>
          <xdr:row>31</xdr:row>
          <xdr:rowOff>228600</xdr:rowOff>
        </xdr:to>
        <xdr:sp macro="" textlink="">
          <xdr:nvSpPr>
            <xdr:cNvPr id="63508" name="Drop Down 20" hidden="1">
              <a:extLst>
                <a:ext uri="{63B3BB69-23CF-44E3-9099-C40C66FF867C}">
                  <a14:compatExt spid="_x0000_s63508"/>
                </a:ext>
                <a:ext uri="{FF2B5EF4-FFF2-40B4-BE49-F238E27FC236}">
                  <a16:creationId xmlns:a16="http://schemas.microsoft.com/office/drawing/2014/main" id="{00000000-0008-0000-0C00-000014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25400</xdr:rowOff>
        </xdr:from>
        <xdr:to>
          <xdr:col>12</xdr:col>
          <xdr:colOff>12700</xdr:colOff>
          <xdr:row>32</xdr:row>
          <xdr:rowOff>228600</xdr:rowOff>
        </xdr:to>
        <xdr:sp macro="" textlink="">
          <xdr:nvSpPr>
            <xdr:cNvPr id="63509" name="Drop Down 21" hidden="1">
              <a:extLst>
                <a:ext uri="{63B3BB69-23CF-44E3-9099-C40C66FF867C}">
                  <a14:compatExt spid="_x0000_s63509"/>
                </a:ext>
                <a:ext uri="{FF2B5EF4-FFF2-40B4-BE49-F238E27FC236}">
                  <a16:creationId xmlns:a16="http://schemas.microsoft.com/office/drawing/2014/main" id="{00000000-0008-0000-0C00-000015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63510" name="Drop Down 22" hidden="1">
              <a:extLst>
                <a:ext uri="{63B3BB69-23CF-44E3-9099-C40C66FF867C}">
                  <a14:compatExt spid="_x0000_s63510"/>
                </a:ext>
                <a:ext uri="{FF2B5EF4-FFF2-40B4-BE49-F238E27FC236}">
                  <a16:creationId xmlns:a16="http://schemas.microsoft.com/office/drawing/2014/main" id="{00000000-0008-0000-0C00-000016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25400</xdr:rowOff>
        </xdr:from>
        <xdr:to>
          <xdr:col>12</xdr:col>
          <xdr:colOff>12700</xdr:colOff>
          <xdr:row>34</xdr:row>
          <xdr:rowOff>228600</xdr:rowOff>
        </xdr:to>
        <xdr:sp macro="" textlink="">
          <xdr:nvSpPr>
            <xdr:cNvPr id="63511" name="Drop Down 23" hidden="1">
              <a:extLst>
                <a:ext uri="{63B3BB69-23CF-44E3-9099-C40C66FF867C}">
                  <a14:compatExt spid="_x0000_s63511"/>
                </a:ext>
                <a:ext uri="{FF2B5EF4-FFF2-40B4-BE49-F238E27FC236}">
                  <a16:creationId xmlns:a16="http://schemas.microsoft.com/office/drawing/2014/main" id="{00000000-0008-0000-0C00-000017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25400</xdr:rowOff>
        </xdr:from>
        <xdr:to>
          <xdr:col>12</xdr:col>
          <xdr:colOff>12700</xdr:colOff>
          <xdr:row>35</xdr:row>
          <xdr:rowOff>228600</xdr:rowOff>
        </xdr:to>
        <xdr:sp macro="" textlink="">
          <xdr:nvSpPr>
            <xdr:cNvPr id="63512" name="Drop Down 24" hidden="1">
              <a:extLst>
                <a:ext uri="{63B3BB69-23CF-44E3-9099-C40C66FF867C}">
                  <a14:compatExt spid="_x0000_s63512"/>
                </a:ext>
                <a:ext uri="{FF2B5EF4-FFF2-40B4-BE49-F238E27FC236}">
                  <a16:creationId xmlns:a16="http://schemas.microsoft.com/office/drawing/2014/main" id="{00000000-0008-0000-0C00-000018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25400</xdr:rowOff>
        </xdr:from>
        <xdr:to>
          <xdr:col>12</xdr:col>
          <xdr:colOff>12700</xdr:colOff>
          <xdr:row>36</xdr:row>
          <xdr:rowOff>228600</xdr:rowOff>
        </xdr:to>
        <xdr:sp macro="" textlink="">
          <xdr:nvSpPr>
            <xdr:cNvPr id="63513" name="Drop Down 25" hidden="1">
              <a:extLst>
                <a:ext uri="{63B3BB69-23CF-44E3-9099-C40C66FF867C}">
                  <a14:compatExt spid="_x0000_s63513"/>
                </a:ext>
                <a:ext uri="{FF2B5EF4-FFF2-40B4-BE49-F238E27FC236}">
                  <a16:creationId xmlns:a16="http://schemas.microsoft.com/office/drawing/2014/main" id="{00000000-0008-0000-0C00-000019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63514" name="Drop Down 26" hidden="1">
              <a:extLst>
                <a:ext uri="{63B3BB69-23CF-44E3-9099-C40C66FF867C}">
                  <a14:compatExt spid="_x0000_s63514"/>
                </a:ext>
                <a:ext uri="{FF2B5EF4-FFF2-40B4-BE49-F238E27FC236}">
                  <a16:creationId xmlns:a16="http://schemas.microsoft.com/office/drawing/2014/main" id="{00000000-0008-0000-0C00-00001A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25400</xdr:rowOff>
        </xdr:from>
        <xdr:to>
          <xdr:col>12</xdr:col>
          <xdr:colOff>12700</xdr:colOff>
          <xdr:row>40</xdr:row>
          <xdr:rowOff>228600</xdr:rowOff>
        </xdr:to>
        <xdr:sp macro="" textlink="">
          <xdr:nvSpPr>
            <xdr:cNvPr id="63516" name="Drop Down 28" hidden="1">
              <a:extLst>
                <a:ext uri="{63B3BB69-23CF-44E3-9099-C40C66FF867C}">
                  <a14:compatExt spid="_x0000_s63516"/>
                </a:ext>
                <a:ext uri="{FF2B5EF4-FFF2-40B4-BE49-F238E27FC236}">
                  <a16:creationId xmlns:a16="http://schemas.microsoft.com/office/drawing/2014/main" id="{00000000-0008-0000-0C00-00001C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3558" name="Drop Down 70" hidden="1">
              <a:extLst>
                <a:ext uri="{63B3BB69-23CF-44E3-9099-C40C66FF867C}">
                  <a14:compatExt spid="_x0000_s63558"/>
                </a:ext>
                <a:ext uri="{FF2B5EF4-FFF2-40B4-BE49-F238E27FC236}">
                  <a16:creationId xmlns:a16="http://schemas.microsoft.com/office/drawing/2014/main" id="{00000000-0008-0000-0C00-000046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63559" name="Drop Down 71" hidden="1">
              <a:extLst>
                <a:ext uri="{63B3BB69-23CF-44E3-9099-C40C66FF867C}">
                  <a14:compatExt spid="_x0000_s63559"/>
                </a:ext>
                <a:ext uri="{FF2B5EF4-FFF2-40B4-BE49-F238E27FC236}">
                  <a16:creationId xmlns:a16="http://schemas.microsoft.com/office/drawing/2014/main" id="{00000000-0008-0000-0C00-000047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25400</xdr:rowOff>
        </xdr:from>
        <xdr:to>
          <xdr:col>12</xdr:col>
          <xdr:colOff>12700</xdr:colOff>
          <xdr:row>39</xdr:row>
          <xdr:rowOff>228600</xdr:rowOff>
        </xdr:to>
        <xdr:sp macro="" textlink="">
          <xdr:nvSpPr>
            <xdr:cNvPr id="63592" name="Drop Down 104" hidden="1">
              <a:extLst>
                <a:ext uri="{63B3BB69-23CF-44E3-9099-C40C66FF867C}">
                  <a14:compatExt spid="_x0000_s63592"/>
                </a:ext>
                <a:ext uri="{FF2B5EF4-FFF2-40B4-BE49-F238E27FC236}">
                  <a16:creationId xmlns:a16="http://schemas.microsoft.com/office/drawing/2014/main" id="{00000000-0008-0000-0C00-000068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22" name="Afbeelding 121">
          <a:hlinkClick xmlns:r="http://schemas.openxmlformats.org/officeDocument/2006/relationships" r:id="rId1" tooltip="Next section"/>
          <a:extLst>
            <a:ext uri="{FF2B5EF4-FFF2-40B4-BE49-F238E27FC236}">
              <a16:creationId xmlns:a16="http://schemas.microsoft.com/office/drawing/2014/main" id="{00000000-0008-0000-0C00-00007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23" name="Afbeelding 122">
          <a:hlinkClick xmlns:r="http://schemas.openxmlformats.org/officeDocument/2006/relationships" r:id="rId3" tooltip="Previous section"/>
          <a:extLst>
            <a:ext uri="{FF2B5EF4-FFF2-40B4-BE49-F238E27FC236}">
              <a16:creationId xmlns:a16="http://schemas.microsoft.com/office/drawing/2014/main" id="{00000000-0008-0000-0C00-00007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38</xdr:row>
          <xdr:rowOff>25400</xdr:rowOff>
        </xdr:from>
        <xdr:to>
          <xdr:col>12</xdr:col>
          <xdr:colOff>12700</xdr:colOff>
          <xdr:row>38</xdr:row>
          <xdr:rowOff>228600</xdr:rowOff>
        </xdr:to>
        <xdr:sp macro="" textlink="">
          <xdr:nvSpPr>
            <xdr:cNvPr id="63596" name="Drop Down 108" hidden="1">
              <a:extLst>
                <a:ext uri="{63B3BB69-23CF-44E3-9099-C40C66FF867C}">
                  <a14:compatExt spid="_x0000_s63596"/>
                </a:ext>
                <a:ext uri="{FF2B5EF4-FFF2-40B4-BE49-F238E27FC236}">
                  <a16:creationId xmlns:a16="http://schemas.microsoft.com/office/drawing/2014/main" id="{00000000-0008-0000-0C00-00006C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43" name="Afbeelding 42">
          <a:hlinkClick xmlns:r="http://schemas.openxmlformats.org/officeDocument/2006/relationships" r:id="rId5" tooltip="Previous domain"/>
          <a:extLst>
            <a:ext uri="{FF2B5EF4-FFF2-40B4-BE49-F238E27FC236}">
              <a16:creationId xmlns:a16="http://schemas.microsoft.com/office/drawing/2014/main" id="{00000000-0008-0000-0C00-00002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44" name="Afbeelding 43">
          <a:hlinkClick xmlns:r="http://schemas.openxmlformats.org/officeDocument/2006/relationships" r:id="rId7" tooltip="Next domain"/>
          <a:extLst>
            <a:ext uri="{FF2B5EF4-FFF2-40B4-BE49-F238E27FC236}">
              <a16:creationId xmlns:a16="http://schemas.microsoft.com/office/drawing/2014/main" id="{00000000-0008-0000-0C00-00002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5" name="Afbeelding 44">
          <a:hlinkClick xmlns:r="http://schemas.openxmlformats.org/officeDocument/2006/relationships" r:id="rId9" tooltip="Back to index"/>
          <a:extLst>
            <a:ext uri="{FF2B5EF4-FFF2-40B4-BE49-F238E27FC236}">
              <a16:creationId xmlns:a16="http://schemas.microsoft.com/office/drawing/2014/main" id="{00000000-0008-0000-0C00-00002D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twoCellAnchor editAs="oneCell">
    <xdr:from>
      <xdr:col>13</xdr:col>
      <xdr:colOff>171450</xdr:colOff>
      <xdr:row>0</xdr:row>
      <xdr:rowOff>12700</xdr:rowOff>
    </xdr:from>
    <xdr:to>
      <xdr:col>13</xdr:col>
      <xdr:colOff>678625</xdr:colOff>
      <xdr:row>2</xdr:row>
      <xdr:rowOff>21400</xdr:rowOff>
    </xdr:to>
    <xdr:pic>
      <xdr:nvPicPr>
        <xdr:cNvPr id="46" name="Afbeelding 45">
          <a:hlinkClick xmlns:r="http://schemas.openxmlformats.org/officeDocument/2006/relationships" r:id="rId11" tooltip="Skip to results"/>
          <a:extLst>
            <a:ext uri="{FF2B5EF4-FFF2-40B4-BE49-F238E27FC236}">
              <a16:creationId xmlns:a16="http://schemas.microsoft.com/office/drawing/2014/main" id="{C2442FFC-F3B9-4CDE-B75A-CBA7F5159AB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4542" name="Drop Down 30" hidden="1">
              <a:extLst>
                <a:ext uri="{63B3BB69-23CF-44E3-9099-C40C66FF867C}">
                  <a14:compatExt spid="_x0000_s64542"/>
                </a:ext>
                <a:ext uri="{FF2B5EF4-FFF2-40B4-BE49-F238E27FC236}">
                  <a16:creationId xmlns:a16="http://schemas.microsoft.com/office/drawing/2014/main" id="{00000000-0008-0000-0D00-00001E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64543" name="Drop Down 31" hidden="1">
              <a:extLst>
                <a:ext uri="{63B3BB69-23CF-44E3-9099-C40C66FF867C}">
                  <a14:compatExt spid="_x0000_s64543"/>
                </a:ext>
                <a:ext uri="{FF2B5EF4-FFF2-40B4-BE49-F238E27FC236}">
                  <a16:creationId xmlns:a16="http://schemas.microsoft.com/office/drawing/2014/main" id="{00000000-0008-0000-0D00-00001F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4552" name="Drop Down 40" hidden="1">
              <a:extLst>
                <a:ext uri="{63B3BB69-23CF-44E3-9099-C40C66FF867C}">
                  <a14:compatExt spid="_x0000_s64552"/>
                </a:ext>
                <a:ext uri="{FF2B5EF4-FFF2-40B4-BE49-F238E27FC236}">
                  <a16:creationId xmlns:a16="http://schemas.microsoft.com/office/drawing/2014/main" id="{00000000-0008-0000-0D00-000028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4553" name="Drop Down 41" hidden="1">
              <a:extLst>
                <a:ext uri="{63B3BB69-23CF-44E3-9099-C40C66FF867C}">
                  <a14:compatExt spid="_x0000_s64553"/>
                </a:ext>
                <a:ext uri="{FF2B5EF4-FFF2-40B4-BE49-F238E27FC236}">
                  <a16:creationId xmlns:a16="http://schemas.microsoft.com/office/drawing/2014/main" id="{00000000-0008-0000-0D00-000029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4581" name="Drop Down 69" hidden="1">
              <a:extLst>
                <a:ext uri="{63B3BB69-23CF-44E3-9099-C40C66FF867C}">
                  <a14:compatExt spid="_x0000_s64581"/>
                </a:ext>
                <a:ext uri="{FF2B5EF4-FFF2-40B4-BE49-F238E27FC236}">
                  <a16:creationId xmlns:a16="http://schemas.microsoft.com/office/drawing/2014/main" id="{00000000-0008-0000-0D00-000045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4605" name="Drop Down 93" hidden="1">
              <a:extLst>
                <a:ext uri="{63B3BB69-23CF-44E3-9099-C40C66FF867C}">
                  <a14:compatExt spid="_x0000_s64605"/>
                </a:ext>
                <a:ext uri="{FF2B5EF4-FFF2-40B4-BE49-F238E27FC236}">
                  <a16:creationId xmlns:a16="http://schemas.microsoft.com/office/drawing/2014/main" id="{00000000-0008-0000-0D00-00005D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4606" name="Drop Down 94" hidden="1">
              <a:extLst>
                <a:ext uri="{63B3BB69-23CF-44E3-9099-C40C66FF867C}">
                  <a14:compatExt spid="_x0000_s64606"/>
                </a:ext>
                <a:ext uri="{FF2B5EF4-FFF2-40B4-BE49-F238E27FC236}">
                  <a16:creationId xmlns:a16="http://schemas.microsoft.com/office/drawing/2014/main" id="{00000000-0008-0000-0D00-00005E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4620" name="Drop Down 108" hidden="1">
              <a:extLst>
                <a:ext uri="{63B3BB69-23CF-44E3-9099-C40C66FF867C}">
                  <a14:compatExt spid="_x0000_s64620"/>
                </a:ext>
                <a:ext uri="{FF2B5EF4-FFF2-40B4-BE49-F238E27FC236}">
                  <a16:creationId xmlns:a16="http://schemas.microsoft.com/office/drawing/2014/main" id="{00000000-0008-0000-0D00-00006C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4622" name="Drop Down 110" hidden="1">
              <a:extLst>
                <a:ext uri="{63B3BB69-23CF-44E3-9099-C40C66FF867C}">
                  <a14:compatExt spid="_x0000_s64622"/>
                </a:ext>
                <a:ext uri="{FF2B5EF4-FFF2-40B4-BE49-F238E27FC236}">
                  <a16:creationId xmlns:a16="http://schemas.microsoft.com/office/drawing/2014/main" id="{00000000-0008-0000-0D00-00006E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14" name="Afbeelding 113">
          <a:hlinkClick xmlns:r="http://schemas.openxmlformats.org/officeDocument/2006/relationships" r:id="rId1" tooltip="Next section"/>
          <a:extLst>
            <a:ext uri="{FF2B5EF4-FFF2-40B4-BE49-F238E27FC236}">
              <a16:creationId xmlns:a16="http://schemas.microsoft.com/office/drawing/2014/main" id="{00000000-0008-0000-0D00-00007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15" name="Afbeelding 114">
          <a:hlinkClick xmlns:r="http://schemas.openxmlformats.org/officeDocument/2006/relationships" r:id="rId3" tooltip="Previous section"/>
          <a:extLst>
            <a:ext uri="{FF2B5EF4-FFF2-40B4-BE49-F238E27FC236}">
              <a16:creationId xmlns:a16="http://schemas.microsoft.com/office/drawing/2014/main" id="{00000000-0008-0000-0D00-00007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4624" name="Drop Down 112" hidden="1">
              <a:extLst>
                <a:ext uri="{63B3BB69-23CF-44E3-9099-C40C66FF867C}">
                  <a14:compatExt spid="_x0000_s64624"/>
                </a:ext>
                <a:ext uri="{FF2B5EF4-FFF2-40B4-BE49-F238E27FC236}">
                  <a16:creationId xmlns:a16="http://schemas.microsoft.com/office/drawing/2014/main" id="{00000000-0008-0000-0D00-000070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28" name="Afbeelding 27">
          <a:hlinkClick xmlns:r="http://schemas.openxmlformats.org/officeDocument/2006/relationships" r:id="rId5" tooltip="Previous domain"/>
          <a:extLst>
            <a:ext uri="{FF2B5EF4-FFF2-40B4-BE49-F238E27FC236}">
              <a16:creationId xmlns:a16="http://schemas.microsoft.com/office/drawing/2014/main" id="{00000000-0008-0000-0D00-00001C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29" name="Afbeelding 28">
          <a:hlinkClick xmlns:r="http://schemas.openxmlformats.org/officeDocument/2006/relationships" r:id="rId7" tooltip="Next domain"/>
          <a:extLst>
            <a:ext uri="{FF2B5EF4-FFF2-40B4-BE49-F238E27FC236}">
              <a16:creationId xmlns:a16="http://schemas.microsoft.com/office/drawing/2014/main" id="{00000000-0008-0000-0D00-00001D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0" name="Afbeelding 29">
          <a:hlinkClick xmlns:r="http://schemas.openxmlformats.org/officeDocument/2006/relationships" r:id="rId9" tooltip="Back to index"/>
          <a:extLst>
            <a:ext uri="{FF2B5EF4-FFF2-40B4-BE49-F238E27FC236}">
              <a16:creationId xmlns:a16="http://schemas.microsoft.com/office/drawing/2014/main" id="{00000000-0008-0000-0D00-00001E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4626" name="Drop Down 114" hidden="1">
              <a:extLst>
                <a:ext uri="{63B3BB69-23CF-44E3-9099-C40C66FF867C}">
                  <a14:compatExt spid="_x0000_s64626"/>
                </a:ext>
                <a:ext uri="{FF2B5EF4-FFF2-40B4-BE49-F238E27FC236}">
                  <a16:creationId xmlns:a16="http://schemas.microsoft.com/office/drawing/2014/main" id="{00000000-0008-0000-0D00-000072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4628" name="Drop Down 116" hidden="1">
              <a:extLst>
                <a:ext uri="{63B3BB69-23CF-44E3-9099-C40C66FF867C}">
                  <a14:compatExt spid="_x0000_s64628"/>
                </a:ext>
                <a:ext uri="{FF2B5EF4-FFF2-40B4-BE49-F238E27FC236}">
                  <a16:creationId xmlns:a16="http://schemas.microsoft.com/office/drawing/2014/main" id="{00000000-0008-0000-0D00-000074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4630" name="Drop Down 118" hidden="1">
              <a:extLst>
                <a:ext uri="{63B3BB69-23CF-44E3-9099-C40C66FF867C}">
                  <a14:compatExt spid="_x0000_s64630"/>
                </a:ext>
                <a:ext uri="{FF2B5EF4-FFF2-40B4-BE49-F238E27FC236}">
                  <a16:creationId xmlns:a16="http://schemas.microsoft.com/office/drawing/2014/main" id="{00000000-0008-0000-0D00-000076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4632" name="Drop Down 120" hidden="1">
              <a:extLst>
                <a:ext uri="{63B3BB69-23CF-44E3-9099-C40C66FF867C}">
                  <a14:compatExt spid="_x0000_s64632"/>
                </a:ext>
                <a:ext uri="{FF2B5EF4-FFF2-40B4-BE49-F238E27FC236}">
                  <a16:creationId xmlns:a16="http://schemas.microsoft.com/office/drawing/2014/main" id="{00000000-0008-0000-0D00-000078F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36" name="Afbeelding 35">
          <a:hlinkClick xmlns:r="http://schemas.openxmlformats.org/officeDocument/2006/relationships" r:id="rId11" tooltip="Skip to results"/>
          <a:extLst>
            <a:ext uri="{FF2B5EF4-FFF2-40B4-BE49-F238E27FC236}">
              <a16:creationId xmlns:a16="http://schemas.microsoft.com/office/drawing/2014/main" id="{D09D974E-BAF4-4298-BE02-17A8AD81E7E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5570" name="Drop Down 34" hidden="1">
              <a:extLst>
                <a:ext uri="{63B3BB69-23CF-44E3-9099-C40C66FF867C}">
                  <a14:compatExt spid="_x0000_s65570"/>
                </a:ext>
                <a:ext uri="{FF2B5EF4-FFF2-40B4-BE49-F238E27FC236}">
                  <a16:creationId xmlns:a16="http://schemas.microsoft.com/office/drawing/2014/main" id="{00000000-0008-0000-0E00-000022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5608" name="Drop Down 72" hidden="1">
              <a:extLst>
                <a:ext uri="{63B3BB69-23CF-44E3-9099-C40C66FF867C}">
                  <a14:compatExt spid="_x0000_s65608"/>
                </a:ext>
                <a:ext uri="{FF2B5EF4-FFF2-40B4-BE49-F238E27FC236}">
                  <a16:creationId xmlns:a16="http://schemas.microsoft.com/office/drawing/2014/main" id="{00000000-0008-0000-0E00-000048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5610" name="Drop Down 74" hidden="1">
              <a:extLst>
                <a:ext uri="{63B3BB69-23CF-44E3-9099-C40C66FF867C}">
                  <a14:compatExt spid="_x0000_s65610"/>
                </a:ext>
                <a:ext uri="{FF2B5EF4-FFF2-40B4-BE49-F238E27FC236}">
                  <a16:creationId xmlns:a16="http://schemas.microsoft.com/office/drawing/2014/main" id="{00000000-0008-0000-0E00-00004A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5612" name="Drop Down 76" hidden="1">
              <a:extLst>
                <a:ext uri="{63B3BB69-23CF-44E3-9099-C40C66FF867C}">
                  <a14:compatExt spid="_x0000_s65612"/>
                </a:ext>
                <a:ext uri="{FF2B5EF4-FFF2-40B4-BE49-F238E27FC236}">
                  <a16:creationId xmlns:a16="http://schemas.microsoft.com/office/drawing/2014/main" id="{00000000-0008-0000-0E00-00004C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5613" name="Drop Down 77" hidden="1">
              <a:extLst>
                <a:ext uri="{63B3BB69-23CF-44E3-9099-C40C66FF867C}">
                  <a14:compatExt spid="_x0000_s65613"/>
                </a:ext>
                <a:ext uri="{FF2B5EF4-FFF2-40B4-BE49-F238E27FC236}">
                  <a16:creationId xmlns:a16="http://schemas.microsoft.com/office/drawing/2014/main" id="{00000000-0008-0000-0E00-00004D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5614" name="Drop Down 78" hidden="1">
              <a:extLst>
                <a:ext uri="{63B3BB69-23CF-44E3-9099-C40C66FF867C}">
                  <a14:compatExt spid="_x0000_s65614"/>
                </a:ext>
                <a:ext uri="{FF2B5EF4-FFF2-40B4-BE49-F238E27FC236}">
                  <a16:creationId xmlns:a16="http://schemas.microsoft.com/office/drawing/2014/main" id="{00000000-0008-0000-0E00-00004E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5615" name="Drop Down 79" hidden="1">
              <a:extLst>
                <a:ext uri="{63B3BB69-23CF-44E3-9099-C40C66FF867C}">
                  <a14:compatExt spid="_x0000_s65615"/>
                </a:ext>
                <a:ext uri="{FF2B5EF4-FFF2-40B4-BE49-F238E27FC236}">
                  <a16:creationId xmlns:a16="http://schemas.microsoft.com/office/drawing/2014/main" id="{00000000-0008-0000-0E00-00004F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5617" name="Drop Down 81" hidden="1">
              <a:extLst>
                <a:ext uri="{63B3BB69-23CF-44E3-9099-C40C66FF867C}">
                  <a14:compatExt spid="_x0000_s65617"/>
                </a:ext>
                <a:ext uri="{FF2B5EF4-FFF2-40B4-BE49-F238E27FC236}">
                  <a16:creationId xmlns:a16="http://schemas.microsoft.com/office/drawing/2014/main" id="{00000000-0008-0000-0E00-000051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5619" name="Drop Down 83" hidden="1">
              <a:extLst>
                <a:ext uri="{63B3BB69-23CF-44E3-9099-C40C66FF867C}">
                  <a14:compatExt spid="_x0000_s65619"/>
                </a:ext>
                <a:ext uri="{FF2B5EF4-FFF2-40B4-BE49-F238E27FC236}">
                  <a16:creationId xmlns:a16="http://schemas.microsoft.com/office/drawing/2014/main" id="{00000000-0008-0000-0E00-000053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5625" name="Drop Down 89" hidden="1">
              <a:extLst>
                <a:ext uri="{63B3BB69-23CF-44E3-9099-C40C66FF867C}">
                  <a14:compatExt spid="_x0000_s65625"/>
                </a:ext>
                <a:ext uri="{FF2B5EF4-FFF2-40B4-BE49-F238E27FC236}">
                  <a16:creationId xmlns:a16="http://schemas.microsoft.com/office/drawing/2014/main" id="{00000000-0008-0000-0E00-000059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65627" name="Drop Down 91" hidden="1">
              <a:extLst>
                <a:ext uri="{63B3BB69-23CF-44E3-9099-C40C66FF867C}">
                  <a14:compatExt spid="_x0000_s65627"/>
                </a:ext>
                <a:ext uri="{FF2B5EF4-FFF2-40B4-BE49-F238E27FC236}">
                  <a16:creationId xmlns:a16="http://schemas.microsoft.com/office/drawing/2014/main" id="{00000000-0008-0000-0E00-00005B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65638" name="Drop Down 102" hidden="1">
              <a:extLst>
                <a:ext uri="{63B3BB69-23CF-44E3-9099-C40C66FF867C}">
                  <a14:compatExt spid="_x0000_s65638"/>
                </a:ext>
                <a:ext uri="{FF2B5EF4-FFF2-40B4-BE49-F238E27FC236}">
                  <a16:creationId xmlns:a16="http://schemas.microsoft.com/office/drawing/2014/main" id="{00000000-0008-0000-0E00-000066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13" name="Afbeelding 112">
          <a:hlinkClick xmlns:r="http://schemas.openxmlformats.org/officeDocument/2006/relationships" r:id="rId1" tooltip="Next section"/>
          <a:extLst>
            <a:ext uri="{FF2B5EF4-FFF2-40B4-BE49-F238E27FC236}">
              <a16:creationId xmlns:a16="http://schemas.microsoft.com/office/drawing/2014/main" id="{00000000-0008-0000-0E00-00007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14" name="Afbeelding 113">
          <a:hlinkClick xmlns:r="http://schemas.openxmlformats.org/officeDocument/2006/relationships" r:id="rId3" tooltip="Previous section"/>
          <a:extLst>
            <a:ext uri="{FF2B5EF4-FFF2-40B4-BE49-F238E27FC236}">
              <a16:creationId xmlns:a16="http://schemas.microsoft.com/office/drawing/2014/main" id="{00000000-0008-0000-0E00-000072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5640" name="Drop Down 104" hidden="1">
              <a:extLst>
                <a:ext uri="{63B3BB69-23CF-44E3-9099-C40C66FF867C}">
                  <a14:compatExt spid="_x0000_s65640"/>
                </a:ext>
                <a:ext uri="{FF2B5EF4-FFF2-40B4-BE49-F238E27FC236}">
                  <a16:creationId xmlns:a16="http://schemas.microsoft.com/office/drawing/2014/main" id="{00000000-0008-0000-0E00-000068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5642" name="Drop Down 106" hidden="1">
              <a:extLst>
                <a:ext uri="{63B3BB69-23CF-44E3-9099-C40C66FF867C}">
                  <a14:compatExt spid="_x0000_s65642"/>
                </a:ext>
                <a:ext uri="{FF2B5EF4-FFF2-40B4-BE49-F238E27FC236}">
                  <a16:creationId xmlns:a16="http://schemas.microsoft.com/office/drawing/2014/main" id="{00000000-0008-0000-0E00-00006A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36" name="Afbeelding 35">
          <a:hlinkClick xmlns:r="http://schemas.openxmlformats.org/officeDocument/2006/relationships" r:id="rId5" tooltip="Previous domain"/>
          <a:extLst>
            <a:ext uri="{FF2B5EF4-FFF2-40B4-BE49-F238E27FC236}">
              <a16:creationId xmlns:a16="http://schemas.microsoft.com/office/drawing/2014/main" id="{00000000-0008-0000-0E00-00002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37" name="Afbeelding 36">
          <a:hlinkClick xmlns:r="http://schemas.openxmlformats.org/officeDocument/2006/relationships" r:id="rId7" tooltip="Next domain"/>
          <a:extLst>
            <a:ext uri="{FF2B5EF4-FFF2-40B4-BE49-F238E27FC236}">
              <a16:creationId xmlns:a16="http://schemas.microsoft.com/office/drawing/2014/main" id="{00000000-0008-0000-0E00-00002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8" name="Afbeelding 37">
          <a:hlinkClick xmlns:r="http://schemas.openxmlformats.org/officeDocument/2006/relationships" r:id="rId9" tooltip="Back to index"/>
          <a:extLst>
            <a:ext uri="{FF2B5EF4-FFF2-40B4-BE49-F238E27FC236}">
              <a16:creationId xmlns:a16="http://schemas.microsoft.com/office/drawing/2014/main" id="{00000000-0008-0000-0E00-000026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5644" name="Drop Down 108" hidden="1">
              <a:extLst>
                <a:ext uri="{63B3BB69-23CF-44E3-9099-C40C66FF867C}">
                  <a14:compatExt spid="_x0000_s65644"/>
                </a:ext>
                <a:ext uri="{FF2B5EF4-FFF2-40B4-BE49-F238E27FC236}">
                  <a16:creationId xmlns:a16="http://schemas.microsoft.com/office/drawing/2014/main" id="{00000000-0008-0000-0E00-00006C0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39" name="Afbeelding 38">
          <a:hlinkClick xmlns:r="http://schemas.openxmlformats.org/officeDocument/2006/relationships" r:id="rId11" tooltip="Skip to results"/>
          <a:extLst>
            <a:ext uri="{FF2B5EF4-FFF2-40B4-BE49-F238E27FC236}">
              <a16:creationId xmlns:a16="http://schemas.microsoft.com/office/drawing/2014/main" id="{B776E848-FFCE-4BC9-BC5D-16F3ED051117}"/>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6604" name="Drop Down 44" hidden="1">
              <a:extLst>
                <a:ext uri="{63B3BB69-23CF-44E3-9099-C40C66FF867C}">
                  <a14:compatExt spid="_x0000_s66604"/>
                </a:ext>
                <a:ext uri="{FF2B5EF4-FFF2-40B4-BE49-F238E27FC236}">
                  <a16:creationId xmlns:a16="http://schemas.microsoft.com/office/drawing/2014/main" id="{00000000-0008-0000-0F00-00002C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6605" name="Drop Down 45" hidden="1">
              <a:extLst>
                <a:ext uri="{63B3BB69-23CF-44E3-9099-C40C66FF867C}">
                  <a14:compatExt spid="_x0000_s66605"/>
                </a:ext>
                <a:ext uri="{FF2B5EF4-FFF2-40B4-BE49-F238E27FC236}">
                  <a16:creationId xmlns:a16="http://schemas.microsoft.com/office/drawing/2014/main" id="{00000000-0008-0000-0F00-00002D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6606" name="Drop Down 46" hidden="1">
              <a:extLst>
                <a:ext uri="{63B3BB69-23CF-44E3-9099-C40C66FF867C}">
                  <a14:compatExt spid="_x0000_s66606"/>
                </a:ext>
                <a:ext uri="{FF2B5EF4-FFF2-40B4-BE49-F238E27FC236}">
                  <a16:creationId xmlns:a16="http://schemas.microsoft.com/office/drawing/2014/main" id="{00000000-0008-0000-0F00-00002E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6607" name="Drop Down 47" hidden="1">
              <a:extLst>
                <a:ext uri="{63B3BB69-23CF-44E3-9099-C40C66FF867C}">
                  <a14:compatExt spid="_x0000_s66607"/>
                </a:ext>
                <a:ext uri="{FF2B5EF4-FFF2-40B4-BE49-F238E27FC236}">
                  <a16:creationId xmlns:a16="http://schemas.microsoft.com/office/drawing/2014/main" id="{00000000-0008-0000-0F00-00002F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6608" name="Drop Down 48" hidden="1">
              <a:extLst>
                <a:ext uri="{63B3BB69-23CF-44E3-9099-C40C66FF867C}">
                  <a14:compatExt spid="_x0000_s66608"/>
                </a:ext>
                <a:ext uri="{FF2B5EF4-FFF2-40B4-BE49-F238E27FC236}">
                  <a16:creationId xmlns:a16="http://schemas.microsoft.com/office/drawing/2014/main" id="{00000000-0008-0000-0F00-000030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6610" name="Drop Down 50" hidden="1">
              <a:extLst>
                <a:ext uri="{63B3BB69-23CF-44E3-9099-C40C66FF867C}">
                  <a14:compatExt spid="_x0000_s66610"/>
                </a:ext>
                <a:ext uri="{FF2B5EF4-FFF2-40B4-BE49-F238E27FC236}">
                  <a16:creationId xmlns:a16="http://schemas.microsoft.com/office/drawing/2014/main" id="{00000000-0008-0000-0F00-000032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6612" name="Drop Down 52" hidden="1">
              <a:extLst>
                <a:ext uri="{63B3BB69-23CF-44E3-9099-C40C66FF867C}">
                  <a14:compatExt spid="_x0000_s66612"/>
                </a:ext>
                <a:ext uri="{FF2B5EF4-FFF2-40B4-BE49-F238E27FC236}">
                  <a16:creationId xmlns:a16="http://schemas.microsoft.com/office/drawing/2014/main" id="{00000000-0008-0000-0F00-000034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6613" name="Drop Down 53" hidden="1">
              <a:extLst>
                <a:ext uri="{63B3BB69-23CF-44E3-9099-C40C66FF867C}">
                  <a14:compatExt spid="_x0000_s66613"/>
                </a:ext>
                <a:ext uri="{FF2B5EF4-FFF2-40B4-BE49-F238E27FC236}">
                  <a16:creationId xmlns:a16="http://schemas.microsoft.com/office/drawing/2014/main" id="{00000000-0008-0000-0F00-000035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6614" name="Drop Down 54" hidden="1">
              <a:extLst>
                <a:ext uri="{63B3BB69-23CF-44E3-9099-C40C66FF867C}">
                  <a14:compatExt spid="_x0000_s66614"/>
                </a:ext>
                <a:ext uri="{FF2B5EF4-FFF2-40B4-BE49-F238E27FC236}">
                  <a16:creationId xmlns:a16="http://schemas.microsoft.com/office/drawing/2014/main" id="{00000000-0008-0000-0F00-000036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66615" name="Drop Down 55" hidden="1">
              <a:extLst>
                <a:ext uri="{63B3BB69-23CF-44E3-9099-C40C66FF867C}">
                  <a14:compatExt spid="_x0000_s66615"/>
                </a:ext>
                <a:ext uri="{FF2B5EF4-FFF2-40B4-BE49-F238E27FC236}">
                  <a16:creationId xmlns:a16="http://schemas.microsoft.com/office/drawing/2014/main" id="{00000000-0008-0000-0F00-000037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6617" name="Drop Down 57" hidden="1">
              <a:extLst>
                <a:ext uri="{63B3BB69-23CF-44E3-9099-C40C66FF867C}">
                  <a14:compatExt spid="_x0000_s66617"/>
                </a:ext>
                <a:ext uri="{FF2B5EF4-FFF2-40B4-BE49-F238E27FC236}">
                  <a16:creationId xmlns:a16="http://schemas.microsoft.com/office/drawing/2014/main" id="{00000000-0008-0000-0F00-000039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66618" name="Drop Down 58" hidden="1">
              <a:extLst>
                <a:ext uri="{63B3BB69-23CF-44E3-9099-C40C66FF867C}">
                  <a14:compatExt spid="_x0000_s66618"/>
                </a:ext>
                <a:ext uri="{FF2B5EF4-FFF2-40B4-BE49-F238E27FC236}">
                  <a16:creationId xmlns:a16="http://schemas.microsoft.com/office/drawing/2014/main" id="{00000000-0008-0000-0F00-00003A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66620" name="Drop Down 60" hidden="1">
              <a:extLst>
                <a:ext uri="{63B3BB69-23CF-44E3-9099-C40C66FF867C}">
                  <a14:compatExt spid="_x0000_s66620"/>
                </a:ext>
                <a:ext uri="{FF2B5EF4-FFF2-40B4-BE49-F238E27FC236}">
                  <a16:creationId xmlns:a16="http://schemas.microsoft.com/office/drawing/2014/main" id="{00000000-0008-0000-0F00-00003C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6645" name="Drop Down 85" hidden="1">
              <a:extLst>
                <a:ext uri="{63B3BB69-23CF-44E3-9099-C40C66FF867C}">
                  <a14:compatExt spid="_x0000_s66645"/>
                </a:ext>
                <a:ext uri="{FF2B5EF4-FFF2-40B4-BE49-F238E27FC236}">
                  <a16:creationId xmlns:a16="http://schemas.microsoft.com/office/drawing/2014/main" id="{00000000-0008-0000-0F00-000055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66646" name="Drop Down 86" hidden="1">
              <a:extLst>
                <a:ext uri="{63B3BB69-23CF-44E3-9099-C40C66FF867C}">
                  <a14:compatExt spid="_x0000_s66646"/>
                </a:ext>
                <a:ext uri="{FF2B5EF4-FFF2-40B4-BE49-F238E27FC236}">
                  <a16:creationId xmlns:a16="http://schemas.microsoft.com/office/drawing/2014/main" id="{00000000-0008-0000-0F00-000056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6666" name="Drop Down 106" hidden="1">
              <a:extLst>
                <a:ext uri="{63B3BB69-23CF-44E3-9099-C40C66FF867C}">
                  <a14:compatExt spid="_x0000_s66666"/>
                </a:ext>
                <a:ext uri="{FF2B5EF4-FFF2-40B4-BE49-F238E27FC236}">
                  <a16:creationId xmlns:a16="http://schemas.microsoft.com/office/drawing/2014/main" id="{00000000-0008-0000-0F00-00006A0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116" name="Afbeelding 115">
          <a:hlinkClick xmlns:r="http://schemas.openxmlformats.org/officeDocument/2006/relationships" r:id="rId1" tooltip="Previous section"/>
          <a:extLst>
            <a:ext uri="{FF2B5EF4-FFF2-40B4-BE49-F238E27FC236}">
              <a16:creationId xmlns:a16="http://schemas.microsoft.com/office/drawing/2014/main" id="{00000000-0008-0000-0F00-00007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30" name="Afbeelding 29">
          <a:hlinkClick xmlns:r="http://schemas.openxmlformats.org/officeDocument/2006/relationships" r:id="rId3" tooltip="Previous domain"/>
          <a:extLst>
            <a:ext uri="{FF2B5EF4-FFF2-40B4-BE49-F238E27FC236}">
              <a16:creationId xmlns:a16="http://schemas.microsoft.com/office/drawing/2014/main" id="{00000000-0008-0000-0F00-00001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31" name="Afbeelding 30">
          <a:hlinkClick xmlns:r="http://schemas.openxmlformats.org/officeDocument/2006/relationships" r:id="rId5" tooltip="Next domain"/>
          <a:extLst>
            <a:ext uri="{FF2B5EF4-FFF2-40B4-BE49-F238E27FC236}">
              <a16:creationId xmlns:a16="http://schemas.microsoft.com/office/drawing/2014/main" id="{00000000-0008-0000-0F00-00001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2" name="Afbeelding 31">
          <a:hlinkClick xmlns:r="http://schemas.openxmlformats.org/officeDocument/2006/relationships" r:id="rId7" tooltip="Back to index"/>
          <a:extLst>
            <a:ext uri="{FF2B5EF4-FFF2-40B4-BE49-F238E27FC236}">
              <a16:creationId xmlns:a16="http://schemas.microsoft.com/office/drawing/2014/main" id="{00000000-0008-0000-0F00-00002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twoCellAnchor editAs="oneCell">
    <xdr:from>
      <xdr:col>13</xdr:col>
      <xdr:colOff>171450</xdr:colOff>
      <xdr:row>0</xdr:row>
      <xdr:rowOff>12700</xdr:rowOff>
    </xdr:from>
    <xdr:to>
      <xdr:col>13</xdr:col>
      <xdr:colOff>678625</xdr:colOff>
      <xdr:row>2</xdr:row>
      <xdr:rowOff>21400</xdr:rowOff>
    </xdr:to>
    <xdr:pic>
      <xdr:nvPicPr>
        <xdr:cNvPr id="33" name="Afbeelding 32">
          <a:hlinkClick xmlns:r="http://schemas.openxmlformats.org/officeDocument/2006/relationships" r:id="rId9" tooltip="Skip to results"/>
          <a:extLst>
            <a:ext uri="{FF2B5EF4-FFF2-40B4-BE49-F238E27FC236}">
              <a16:creationId xmlns:a16="http://schemas.microsoft.com/office/drawing/2014/main" id="{B81C8385-F5E3-480D-8907-7827BB2F75C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13313" name="Drop Down 1" hidden="1">
              <a:extLst>
                <a:ext uri="{63B3BB69-23CF-44E3-9099-C40C66FF867C}">
                  <a14:compatExt spid="_x0000_s13313"/>
                </a:ext>
                <a:ext uri="{FF2B5EF4-FFF2-40B4-BE49-F238E27FC236}">
                  <a16:creationId xmlns:a16="http://schemas.microsoft.com/office/drawing/2014/main" id="{00000000-0008-0000-1000-00000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13314" name="Drop Down 2" hidden="1">
              <a:extLst>
                <a:ext uri="{63B3BB69-23CF-44E3-9099-C40C66FF867C}">
                  <a14:compatExt spid="_x0000_s13314"/>
                </a:ext>
                <a:ext uri="{FF2B5EF4-FFF2-40B4-BE49-F238E27FC236}">
                  <a16:creationId xmlns:a16="http://schemas.microsoft.com/office/drawing/2014/main" id="{00000000-0008-0000-1000-000002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13317" name="Drop Down 5" hidden="1">
              <a:extLst>
                <a:ext uri="{63B3BB69-23CF-44E3-9099-C40C66FF867C}">
                  <a14:compatExt spid="_x0000_s13317"/>
                </a:ext>
                <a:ext uri="{FF2B5EF4-FFF2-40B4-BE49-F238E27FC236}">
                  <a16:creationId xmlns:a16="http://schemas.microsoft.com/office/drawing/2014/main" id="{00000000-0008-0000-1000-000005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13318" name="Drop Down 6" hidden="1">
              <a:extLst>
                <a:ext uri="{63B3BB69-23CF-44E3-9099-C40C66FF867C}">
                  <a14:compatExt spid="_x0000_s13318"/>
                </a:ext>
                <a:ext uri="{FF2B5EF4-FFF2-40B4-BE49-F238E27FC236}">
                  <a16:creationId xmlns:a16="http://schemas.microsoft.com/office/drawing/2014/main" id="{00000000-0008-0000-1000-000006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13319" name="Drop Down 7" hidden="1">
              <a:extLst>
                <a:ext uri="{63B3BB69-23CF-44E3-9099-C40C66FF867C}">
                  <a14:compatExt spid="_x0000_s13319"/>
                </a:ext>
                <a:ext uri="{FF2B5EF4-FFF2-40B4-BE49-F238E27FC236}">
                  <a16:creationId xmlns:a16="http://schemas.microsoft.com/office/drawing/2014/main" id="{00000000-0008-0000-1000-000007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13320" name="Drop Down 8" hidden="1">
              <a:extLst>
                <a:ext uri="{63B3BB69-23CF-44E3-9099-C40C66FF867C}">
                  <a14:compatExt spid="_x0000_s13320"/>
                </a:ext>
                <a:ext uri="{FF2B5EF4-FFF2-40B4-BE49-F238E27FC236}">
                  <a16:creationId xmlns:a16="http://schemas.microsoft.com/office/drawing/2014/main" id="{00000000-0008-0000-1000-000008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13321" name="Drop Down 9" hidden="1">
              <a:extLst>
                <a:ext uri="{63B3BB69-23CF-44E3-9099-C40C66FF867C}">
                  <a14:compatExt spid="_x0000_s13321"/>
                </a:ext>
                <a:ext uri="{FF2B5EF4-FFF2-40B4-BE49-F238E27FC236}">
                  <a16:creationId xmlns:a16="http://schemas.microsoft.com/office/drawing/2014/main" id="{00000000-0008-0000-1000-000009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13322" name="Drop Down 10" hidden="1">
              <a:extLst>
                <a:ext uri="{63B3BB69-23CF-44E3-9099-C40C66FF867C}">
                  <a14:compatExt spid="_x0000_s13322"/>
                </a:ext>
                <a:ext uri="{FF2B5EF4-FFF2-40B4-BE49-F238E27FC236}">
                  <a16:creationId xmlns:a16="http://schemas.microsoft.com/office/drawing/2014/main" id="{00000000-0008-0000-1000-00000A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13323" name="Drop Down 11" hidden="1">
              <a:extLst>
                <a:ext uri="{63B3BB69-23CF-44E3-9099-C40C66FF867C}">
                  <a14:compatExt spid="_x0000_s13323"/>
                </a:ext>
                <a:ext uri="{FF2B5EF4-FFF2-40B4-BE49-F238E27FC236}">
                  <a16:creationId xmlns:a16="http://schemas.microsoft.com/office/drawing/2014/main" id="{00000000-0008-0000-1000-00000B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13324" name="Drop Down 12" hidden="1">
              <a:extLst>
                <a:ext uri="{63B3BB69-23CF-44E3-9099-C40C66FF867C}">
                  <a14:compatExt spid="_x0000_s13324"/>
                </a:ext>
                <a:ext uri="{FF2B5EF4-FFF2-40B4-BE49-F238E27FC236}">
                  <a16:creationId xmlns:a16="http://schemas.microsoft.com/office/drawing/2014/main" id="{00000000-0008-0000-1000-00000C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13325" name="Drop Down 13" hidden="1">
              <a:extLst>
                <a:ext uri="{63B3BB69-23CF-44E3-9099-C40C66FF867C}">
                  <a14:compatExt spid="_x0000_s13325"/>
                </a:ext>
                <a:ext uri="{FF2B5EF4-FFF2-40B4-BE49-F238E27FC236}">
                  <a16:creationId xmlns:a16="http://schemas.microsoft.com/office/drawing/2014/main" id="{00000000-0008-0000-1000-00000D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38100</xdr:rowOff>
        </xdr:from>
        <xdr:to>
          <xdr:col>12</xdr:col>
          <xdr:colOff>12700</xdr:colOff>
          <xdr:row>23</xdr:row>
          <xdr:rowOff>241300</xdr:rowOff>
        </xdr:to>
        <xdr:sp macro="" textlink="">
          <xdr:nvSpPr>
            <xdr:cNvPr id="13326" name="Drop Down 14" hidden="1">
              <a:extLst>
                <a:ext uri="{63B3BB69-23CF-44E3-9099-C40C66FF867C}">
                  <a14:compatExt spid="_x0000_s13326"/>
                </a:ext>
                <a:ext uri="{FF2B5EF4-FFF2-40B4-BE49-F238E27FC236}">
                  <a16:creationId xmlns:a16="http://schemas.microsoft.com/office/drawing/2014/main" id="{00000000-0008-0000-1000-00000E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13328" name="Drop Down 16" hidden="1">
              <a:extLst>
                <a:ext uri="{63B3BB69-23CF-44E3-9099-C40C66FF867C}">
                  <a14:compatExt spid="_x0000_s13328"/>
                </a:ext>
                <a:ext uri="{FF2B5EF4-FFF2-40B4-BE49-F238E27FC236}">
                  <a16:creationId xmlns:a16="http://schemas.microsoft.com/office/drawing/2014/main" id="{00000000-0008-0000-1000-000010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13473" name="Drop Down 161" hidden="1">
              <a:extLst>
                <a:ext uri="{63B3BB69-23CF-44E3-9099-C40C66FF867C}">
                  <a14:compatExt spid="_x0000_s13473"/>
                </a:ext>
                <a:ext uri="{FF2B5EF4-FFF2-40B4-BE49-F238E27FC236}">
                  <a16:creationId xmlns:a16="http://schemas.microsoft.com/office/drawing/2014/main" id="{00000000-0008-0000-1000-0000A13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465945</xdr:colOff>
      <xdr:row>2</xdr:row>
      <xdr:rowOff>9525</xdr:rowOff>
    </xdr:to>
    <xdr:pic>
      <xdr:nvPicPr>
        <xdr:cNvPr id="133" name="Afbeelding 132">
          <a:hlinkClick xmlns:r="http://schemas.openxmlformats.org/officeDocument/2006/relationships" r:id="rId1" tooltip="Previous domain"/>
          <a:extLst>
            <a:ext uri="{FF2B5EF4-FFF2-40B4-BE49-F238E27FC236}">
              <a16:creationId xmlns:a16="http://schemas.microsoft.com/office/drawing/2014/main" id="{00000000-0008-0000-1000-00008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979729</xdr:colOff>
      <xdr:row>0</xdr:row>
      <xdr:rowOff>1</xdr:rowOff>
    </xdr:from>
    <xdr:to>
      <xdr:col>12</xdr:col>
      <xdr:colOff>123826</xdr:colOff>
      <xdr:row>2</xdr:row>
      <xdr:rowOff>8312</xdr:rowOff>
    </xdr:to>
    <xdr:pic>
      <xdr:nvPicPr>
        <xdr:cNvPr id="134" name="Afbeelding 133">
          <a:hlinkClick xmlns:r="http://schemas.openxmlformats.org/officeDocument/2006/relationships" r:id="rId3" tooltip="Next domain"/>
          <a:extLst>
            <a:ext uri="{FF2B5EF4-FFF2-40B4-BE49-F238E27FC236}">
              <a16:creationId xmlns:a16="http://schemas.microsoft.com/office/drawing/2014/main" id="{00000000-0008-0000-1000-00008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1529" y="1"/>
          <a:ext cx="544272"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135" name="Afbeelding 134">
          <a:hlinkClick xmlns:r="http://schemas.openxmlformats.org/officeDocument/2006/relationships" r:id="rId5" tooltip="Back to index"/>
          <a:extLst>
            <a:ext uri="{FF2B5EF4-FFF2-40B4-BE49-F238E27FC236}">
              <a16:creationId xmlns:a16="http://schemas.microsoft.com/office/drawing/2014/main" id="{00000000-0008-0000-1000-00008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136" name="Afbeelding 135">
          <a:hlinkClick xmlns:r="http://schemas.openxmlformats.org/officeDocument/2006/relationships" r:id="rId7" tooltip="Next section"/>
          <a:extLst>
            <a:ext uri="{FF2B5EF4-FFF2-40B4-BE49-F238E27FC236}">
              <a16:creationId xmlns:a16="http://schemas.microsoft.com/office/drawing/2014/main" id="{00000000-0008-0000-1000-00008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12700</xdr:rowOff>
    </xdr:from>
    <xdr:to>
      <xdr:col>13</xdr:col>
      <xdr:colOff>678625</xdr:colOff>
      <xdr:row>2</xdr:row>
      <xdr:rowOff>21400</xdr:rowOff>
    </xdr:to>
    <xdr:pic>
      <xdr:nvPicPr>
        <xdr:cNvPr id="25" name="Afbeelding 24">
          <a:hlinkClick xmlns:r="http://schemas.openxmlformats.org/officeDocument/2006/relationships" r:id="rId9" tooltip="Skip to results"/>
          <a:extLst>
            <a:ext uri="{FF2B5EF4-FFF2-40B4-BE49-F238E27FC236}">
              <a16:creationId xmlns:a16="http://schemas.microsoft.com/office/drawing/2014/main" id="{EBB6186B-8100-43E7-B24B-115B77832B3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71698" name="Drop Down 18" hidden="1">
              <a:extLst>
                <a:ext uri="{63B3BB69-23CF-44E3-9099-C40C66FF867C}">
                  <a14:compatExt spid="_x0000_s71698"/>
                </a:ext>
                <a:ext uri="{FF2B5EF4-FFF2-40B4-BE49-F238E27FC236}">
                  <a16:creationId xmlns:a16="http://schemas.microsoft.com/office/drawing/2014/main" id="{00000000-0008-0000-1100-00001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71699" name="Drop Down 19" hidden="1">
              <a:extLst>
                <a:ext uri="{63B3BB69-23CF-44E3-9099-C40C66FF867C}">
                  <a14:compatExt spid="_x0000_s71699"/>
                </a:ext>
                <a:ext uri="{FF2B5EF4-FFF2-40B4-BE49-F238E27FC236}">
                  <a16:creationId xmlns:a16="http://schemas.microsoft.com/office/drawing/2014/main" id="{00000000-0008-0000-1100-00001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71700" name="Drop Down 20" hidden="1">
              <a:extLst>
                <a:ext uri="{63B3BB69-23CF-44E3-9099-C40C66FF867C}">
                  <a14:compatExt spid="_x0000_s71700"/>
                </a:ext>
                <a:ext uri="{FF2B5EF4-FFF2-40B4-BE49-F238E27FC236}">
                  <a16:creationId xmlns:a16="http://schemas.microsoft.com/office/drawing/2014/main" id="{00000000-0008-0000-1100-00001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71701" name="Drop Down 21" hidden="1">
              <a:extLst>
                <a:ext uri="{63B3BB69-23CF-44E3-9099-C40C66FF867C}">
                  <a14:compatExt spid="_x0000_s71701"/>
                </a:ext>
                <a:ext uri="{FF2B5EF4-FFF2-40B4-BE49-F238E27FC236}">
                  <a16:creationId xmlns:a16="http://schemas.microsoft.com/office/drawing/2014/main" id="{00000000-0008-0000-1100-00001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71702" name="Drop Down 22" hidden="1">
              <a:extLst>
                <a:ext uri="{63B3BB69-23CF-44E3-9099-C40C66FF867C}">
                  <a14:compatExt spid="_x0000_s71702"/>
                </a:ext>
                <a:ext uri="{FF2B5EF4-FFF2-40B4-BE49-F238E27FC236}">
                  <a16:creationId xmlns:a16="http://schemas.microsoft.com/office/drawing/2014/main" id="{00000000-0008-0000-1100-00001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71708" name="Drop Down 28" hidden="1">
              <a:extLst>
                <a:ext uri="{63B3BB69-23CF-44E3-9099-C40C66FF867C}">
                  <a14:compatExt spid="_x0000_s71708"/>
                </a:ext>
                <a:ext uri="{FF2B5EF4-FFF2-40B4-BE49-F238E27FC236}">
                  <a16:creationId xmlns:a16="http://schemas.microsoft.com/office/drawing/2014/main" id="{00000000-0008-0000-1100-00001C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71709" name="Drop Down 29" hidden="1">
              <a:extLst>
                <a:ext uri="{63B3BB69-23CF-44E3-9099-C40C66FF867C}">
                  <a14:compatExt spid="_x0000_s71709"/>
                </a:ext>
                <a:ext uri="{FF2B5EF4-FFF2-40B4-BE49-F238E27FC236}">
                  <a16:creationId xmlns:a16="http://schemas.microsoft.com/office/drawing/2014/main" id="{00000000-0008-0000-1100-00001D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71710" name="Drop Down 30" hidden="1">
              <a:extLst>
                <a:ext uri="{63B3BB69-23CF-44E3-9099-C40C66FF867C}">
                  <a14:compatExt spid="_x0000_s71710"/>
                </a:ext>
                <a:ext uri="{FF2B5EF4-FFF2-40B4-BE49-F238E27FC236}">
                  <a16:creationId xmlns:a16="http://schemas.microsoft.com/office/drawing/2014/main" id="{00000000-0008-0000-1100-00001E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71711" name="Drop Down 31" hidden="1">
              <a:extLst>
                <a:ext uri="{63B3BB69-23CF-44E3-9099-C40C66FF867C}">
                  <a14:compatExt spid="_x0000_s71711"/>
                </a:ext>
                <a:ext uri="{FF2B5EF4-FFF2-40B4-BE49-F238E27FC236}">
                  <a16:creationId xmlns:a16="http://schemas.microsoft.com/office/drawing/2014/main" id="{00000000-0008-0000-1100-00001F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71712" name="Drop Down 32" hidden="1">
              <a:extLst>
                <a:ext uri="{63B3BB69-23CF-44E3-9099-C40C66FF867C}">
                  <a14:compatExt spid="_x0000_s71712"/>
                </a:ext>
                <a:ext uri="{FF2B5EF4-FFF2-40B4-BE49-F238E27FC236}">
                  <a16:creationId xmlns:a16="http://schemas.microsoft.com/office/drawing/2014/main" id="{00000000-0008-0000-1100-000020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71718" name="Drop Down 38" hidden="1">
              <a:extLst>
                <a:ext uri="{63B3BB69-23CF-44E3-9099-C40C66FF867C}">
                  <a14:compatExt spid="_x0000_s71718"/>
                </a:ext>
                <a:ext uri="{FF2B5EF4-FFF2-40B4-BE49-F238E27FC236}">
                  <a16:creationId xmlns:a16="http://schemas.microsoft.com/office/drawing/2014/main" id="{00000000-0008-0000-1100-000026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71719" name="Drop Down 39" hidden="1">
              <a:extLst>
                <a:ext uri="{63B3BB69-23CF-44E3-9099-C40C66FF867C}">
                  <a14:compatExt spid="_x0000_s71719"/>
                </a:ext>
                <a:ext uri="{FF2B5EF4-FFF2-40B4-BE49-F238E27FC236}">
                  <a16:creationId xmlns:a16="http://schemas.microsoft.com/office/drawing/2014/main" id="{00000000-0008-0000-1100-00002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71720" name="Drop Down 40" hidden="1">
              <a:extLst>
                <a:ext uri="{63B3BB69-23CF-44E3-9099-C40C66FF867C}">
                  <a14:compatExt spid="_x0000_s71720"/>
                </a:ext>
                <a:ext uri="{FF2B5EF4-FFF2-40B4-BE49-F238E27FC236}">
                  <a16:creationId xmlns:a16="http://schemas.microsoft.com/office/drawing/2014/main" id="{00000000-0008-0000-1100-000028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25400</xdr:rowOff>
        </xdr:from>
        <xdr:to>
          <xdr:col>12</xdr:col>
          <xdr:colOff>12700</xdr:colOff>
          <xdr:row>29</xdr:row>
          <xdr:rowOff>228600</xdr:rowOff>
        </xdr:to>
        <xdr:sp macro="" textlink="">
          <xdr:nvSpPr>
            <xdr:cNvPr id="71721" name="Drop Down 41" hidden="1">
              <a:extLst>
                <a:ext uri="{63B3BB69-23CF-44E3-9099-C40C66FF867C}">
                  <a14:compatExt spid="_x0000_s71721"/>
                </a:ext>
                <a:ext uri="{FF2B5EF4-FFF2-40B4-BE49-F238E27FC236}">
                  <a16:creationId xmlns:a16="http://schemas.microsoft.com/office/drawing/2014/main" id="{00000000-0008-0000-1100-00002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25400</xdr:rowOff>
        </xdr:from>
        <xdr:to>
          <xdr:col>12</xdr:col>
          <xdr:colOff>12700</xdr:colOff>
          <xdr:row>35</xdr:row>
          <xdr:rowOff>228600</xdr:rowOff>
        </xdr:to>
        <xdr:sp macro="" textlink="">
          <xdr:nvSpPr>
            <xdr:cNvPr id="71726" name="Drop Down 46" hidden="1">
              <a:extLst>
                <a:ext uri="{63B3BB69-23CF-44E3-9099-C40C66FF867C}">
                  <a14:compatExt spid="_x0000_s71726"/>
                </a:ext>
                <a:ext uri="{FF2B5EF4-FFF2-40B4-BE49-F238E27FC236}">
                  <a16:creationId xmlns:a16="http://schemas.microsoft.com/office/drawing/2014/main" id="{00000000-0008-0000-1100-00002E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25400</xdr:rowOff>
        </xdr:from>
        <xdr:to>
          <xdr:col>12</xdr:col>
          <xdr:colOff>12700</xdr:colOff>
          <xdr:row>36</xdr:row>
          <xdr:rowOff>228600</xdr:rowOff>
        </xdr:to>
        <xdr:sp macro="" textlink="">
          <xdr:nvSpPr>
            <xdr:cNvPr id="71727" name="Drop Down 47" hidden="1">
              <a:extLst>
                <a:ext uri="{63B3BB69-23CF-44E3-9099-C40C66FF867C}">
                  <a14:compatExt spid="_x0000_s71727"/>
                </a:ext>
                <a:ext uri="{FF2B5EF4-FFF2-40B4-BE49-F238E27FC236}">
                  <a16:creationId xmlns:a16="http://schemas.microsoft.com/office/drawing/2014/main" id="{00000000-0008-0000-1100-00002F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25400</xdr:rowOff>
        </xdr:from>
        <xdr:to>
          <xdr:col>12</xdr:col>
          <xdr:colOff>12700</xdr:colOff>
          <xdr:row>40</xdr:row>
          <xdr:rowOff>228600</xdr:rowOff>
        </xdr:to>
        <xdr:sp macro="" textlink="">
          <xdr:nvSpPr>
            <xdr:cNvPr id="71732" name="Drop Down 52" hidden="1">
              <a:extLst>
                <a:ext uri="{63B3BB69-23CF-44E3-9099-C40C66FF867C}">
                  <a14:compatExt spid="_x0000_s71732"/>
                </a:ext>
                <a:ext uri="{FF2B5EF4-FFF2-40B4-BE49-F238E27FC236}">
                  <a16:creationId xmlns:a16="http://schemas.microsoft.com/office/drawing/2014/main" id="{00000000-0008-0000-1100-00003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25400</xdr:rowOff>
        </xdr:from>
        <xdr:to>
          <xdr:col>12</xdr:col>
          <xdr:colOff>12700</xdr:colOff>
          <xdr:row>41</xdr:row>
          <xdr:rowOff>228600</xdr:rowOff>
        </xdr:to>
        <xdr:sp macro="" textlink="">
          <xdr:nvSpPr>
            <xdr:cNvPr id="71733" name="Drop Down 53" hidden="1">
              <a:extLst>
                <a:ext uri="{63B3BB69-23CF-44E3-9099-C40C66FF867C}">
                  <a14:compatExt spid="_x0000_s71733"/>
                </a:ext>
                <a:ext uri="{FF2B5EF4-FFF2-40B4-BE49-F238E27FC236}">
                  <a16:creationId xmlns:a16="http://schemas.microsoft.com/office/drawing/2014/main" id="{00000000-0008-0000-1100-000035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71736" name="Drop Down 56" hidden="1">
              <a:extLst>
                <a:ext uri="{63B3BB69-23CF-44E3-9099-C40C66FF867C}">
                  <a14:compatExt spid="_x0000_s71736"/>
                </a:ext>
                <a:ext uri="{FF2B5EF4-FFF2-40B4-BE49-F238E27FC236}">
                  <a16:creationId xmlns:a16="http://schemas.microsoft.com/office/drawing/2014/main" id="{00000000-0008-0000-1100-000038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25400</xdr:rowOff>
        </xdr:from>
        <xdr:to>
          <xdr:col>12</xdr:col>
          <xdr:colOff>12700</xdr:colOff>
          <xdr:row>37</xdr:row>
          <xdr:rowOff>228600</xdr:rowOff>
        </xdr:to>
        <xdr:sp macro="" textlink="">
          <xdr:nvSpPr>
            <xdr:cNvPr id="71737" name="Drop Down 57" hidden="1">
              <a:extLst>
                <a:ext uri="{63B3BB69-23CF-44E3-9099-C40C66FF867C}">
                  <a14:compatExt spid="_x0000_s71737"/>
                </a:ext>
                <a:ext uri="{FF2B5EF4-FFF2-40B4-BE49-F238E27FC236}">
                  <a16:creationId xmlns:a16="http://schemas.microsoft.com/office/drawing/2014/main" id="{00000000-0008-0000-1100-00003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25400</xdr:rowOff>
        </xdr:from>
        <xdr:to>
          <xdr:col>12</xdr:col>
          <xdr:colOff>12700</xdr:colOff>
          <xdr:row>30</xdr:row>
          <xdr:rowOff>228600</xdr:rowOff>
        </xdr:to>
        <xdr:sp macro="" textlink="">
          <xdr:nvSpPr>
            <xdr:cNvPr id="71738" name="Drop Down 58" hidden="1">
              <a:extLst>
                <a:ext uri="{63B3BB69-23CF-44E3-9099-C40C66FF867C}">
                  <a14:compatExt spid="_x0000_s71738"/>
                </a:ext>
                <a:ext uri="{FF2B5EF4-FFF2-40B4-BE49-F238E27FC236}">
                  <a16:creationId xmlns:a16="http://schemas.microsoft.com/office/drawing/2014/main" id="{00000000-0008-0000-1100-00003A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25400</xdr:rowOff>
        </xdr:from>
        <xdr:to>
          <xdr:col>12</xdr:col>
          <xdr:colOff>12700</xdr:colOff>
          <xdr:row>38</xdr:row>
          <xdr:rowOff>228600</xdr:rowOff>
        </xdr:to>
        <xdr:sp macro="" textlink="">
          <xdr:nvSpPr>
            <xdr:cNvPr id="71807" name="Drop Down 127" hidden="1">
              <a:extLst>
                <a:ext uri="{63B3BB69-23CF-44E3-9099-C40C66FF867C}">
                  <a14:compatExt spid="_x0000_s71807"/>
                </a:ext>
                <a:ext uri="{FF2B5EF4-FFF2-40B4-BE49-F238E27FC236}">
                  <a16:creationId xmlns:a16="http://schemas.microsoft.com/office/drawing/2014/main" id="{00000000-0008-0000-1100-00007F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36" name="Afbeelding 135">
          <a:hlinkClick xmlns:r="http://schemas.openxmlformats.org/officeDocument/2006/relationships" r:id="rId1" tooltip="Next section"/>
          <a:extLst>
            <a:ext uri="{FF2B5EF4-FFF2-40B4-BE49-F238E27FC236}">
              <a16:creationId xmlns:a16="http://schemas.microsoft.com/office/drawing/2014/main" id="{00000000-0008-0000-1100-00008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37" name="Afbeelding 136">
          <a:hlinkClick xmlns:r="http://schemas.openxmlformats.org/officeDocument/2006/relationships" r:id="rId3" tooltip="Previous section"/>
          <a:extLst>
            <a:ext uri="{FF2B5EF4-FFF2-40B4-BE49-F238E27FC236}">
              <a16:creationId xmlns:a16="http://schemas.microsoft.com/office/drawing/2014/main" id="{00000000-0008-0000-1100-00008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71809" name="Drop Down 129" hidden="1">
              <a:extLst>
                <a:ext uri="{63B3BB69-23CF-44E3-9099-C40C66FF867C}">
                  <a14:compatExt spid="_x0000_s71809"/>
                </a:ext>
                <a:ext uri="{FF2B5EF4-FFF2-40B4-BE49-F238E27FC236}">
                  <a16:creationId xmlns:a16="http://schemas.microsoft.com/office/drawing/2014/main" id="{00000000-0008-0000-1100-00008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54" name="Afbeelding 53">
          <a:hlinkClick xmlns:r="http://schemas.openxmlformats.org/officeDocument/2006/relationships" r:id="rId5" tooltip="Previous domain"/>
          <a:extLst>
            <a:ext uri="{FF2B5EF4-FFF2-40B4-BE49-F238E27FC236}">
              <a16:creationId xmlns:a16="http://schemas.microsoft.com/office/drawing/2014/main" id="{00000000-0008-0000-1100-000036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979729</xdr:colOff>
      <xdr:row>0</xdr:row>
      <xdr:rowOff>1</xdr:rowOff>
    </xdr:from>
    <xdr:to>
      <xdr:col>12</xdr:col>
      <xdr:colOff>120651</xdr:colOff>
      <xdr:row>2</xdr:row>
      <xdr:rowOff>11487</xdr:rowOff>
    </xdr:to>
    <xdr:pic>
      <xdr:nvPicPr>
        <xdr:cNvPr id="55" name="Afbeelding 54">
          <a:hlinkClick xmlns:r="http://schemas.openxmlformats.org/officeDocument/2006/relationships" r:id="rId7" tooltip="Next domain"/>
          <a:extLst>
            <a:ext uri="{FF2B5EF4-FFF2-40B4-BE49-F238E27FC236}">
              <a16:creationId xmlns:a16="http://schemas.microsoft.com/office/drawing/2014/main" id="{00000000-0008-0000-1100-000037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4704" y="1"/>
          <a:ext cx="537922"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56" name="Afbeelding 55">
          <a:hlinkClick xmlns:r="http://schemas.openxmlformats.org/officeDocument/2006/relationships" r:id="rId9" tooltip="Back to index"/>
          <a:extLst>
            <a:ext uri="{FF2B5EF4-FFF2-40B4-BE49-F238E27FC236}">
              <a16:creationId xmlns:a16="http://schemas.microsoft.com/office/drawing/2014/main" id="{00000000-0008-0000-1100-000038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71811" name="Drop Down 131" hidden="1">
              <a:extLst>
                <a:ext uri="{63B3BB69-23CF-44E3-9099-C40C66FF867C}">
                  <a14:compatExt spid="_x0000_s71811"/>
                </a:ext>
                <a:ext uri="{FF2B5EF4-FFF2-40B4-BE49-F238E27FC236}">
                  <a16:creationId xmlns:a16="http://schemas.microsoft.com/office/drawing/2014/main" id="{00000000-0008-0000-1100-00008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71812" name="Drop Down 132" hidden="1">
              <a:extLst>
                <a:ext uri="{63B3BB69-23CF-44E3-9099-C40C66FF867C}">
                  <a14:compatExt spid="_x0000_s71812"/>
                </a:ext>
                <a:ext uri="{FF2B5EF4-FFF2-40B4-BE49-F238E27FC236}">
                  <a16:creationId xmlns:a16="http://schemas.microsoft.com/office/drawing/2014/main" id="{00000000-0008-0000-1100-000084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71815" name="Drop Down 135" hidden="1">
              <a:extLst>
                <a:ext uri="{63B3BB69-23CF-44E3-9099-C40C66FF867C}">
                  <a14:compatExt spid="_x0000_s71815"/>
                </a:ext>
                <a:ext uri="{FF2B5EF4-FFF2-40B4-BE49-F238E27FC236}">
                  <a16:creationId xmlns:a16="http://schemas.microsoft.com/office/drawing/2014/main" id="{00000000-0008-0000-1100-000087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25400</xdr:rowOff>
        </xdr:from>
        <xdr:to>
          <xdr:col>12</xdr:col>
          <xdr:colOff>12700</xdr:colOff>
          <xdr:row>31</xdr:row>
          <xdr:rowOff>228600</xdr:rowOff>
        </xdr:to>
        <xdr:sp macro="" textlink="">
          <xdr:nvSpPr>
            <xdr:cNvPr id="71817" name="Drop Down 137" hidden="1">
              <a:extLst>
                <a:ext uri="{63B3BB69-23CF-44E3-9099-C40C66FF867C}">
                  <a14:compatExt spid="_x0000_s71817"/>
                </a:ext>
                <a:ext uri="{FF2B5EF4-FFF2-40B4-BE49-F238E27FC236}">
                  <a16:creationId xmlns:a16="http://schemas.microsoft.com/office/drawing/2014/main" id="{00000000-0008-0000-1100-000089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25400</xdr:rowOff>
        </xdr:from>
        <xdr:to>
          <xdr:col>12</xdr:col>
          <xdr:colOff>12700</xdr:colOff>
          <xdr:row>34</xdr:row>
          <xdr:rowOff>228600</xdr:rowOff>
        </xdr:to>
        <xdr:sp macro="" textlink="">
          <xdr:nvSpPr>
            <xdr:cNvPr id="71819" name="Drop Down 139" hidden="1">
              <a:extLst>
                <a:ext uri="{63B3BB69-23CF-44E3-9099-C40C66FF867C}">
                  <a14:compatExt spid="_x0000_s71819"/>
                </a:ext>
                <a:ext uri="{FF2B5EF4-FFF2-40B4-BE49-F238E27FC236}">
                  <a16:creationId xmlns:a16="http://schemas.microsoft.com/office/drawing/2014/main" id="{00000000-0008-0000-1100-00008B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64" name="Afbeelding 63">
          <a:hlinkClick xmlns:r="http://schemas.openxmlformats.org/officeDocument/2006/relationships" r:id="rId11" tooltip="Skip to results"/>
          <a:extLst>
            <a:ext uri="{FF2B5EF4-FFF2-40B4-BE49-F238E27FC236}">
              <a16:creationId xmlns:a16="http://schemas.microsoft.com/office/drawing/2014/main" id="{AEDEE60C-47EB-4FD9-8E5C-2FF2FB7B73A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72764" name="Drop Down 60" hidden="1">
              <a:extLst>
                <a:ext uri="{63B3BB69-23CF-44E3-9099-C40C66FF867C}">
                  <a14:compatExt spid="_x0000_s72764"/>
                </a:ext>
                <a:ext uri="{FF2B5EF4-FFF2-40B4-BE49-F238E27FC236}">
                  <a16:creationId xmlns:a16="http://schemas.microsoft.com/office/drawing/2014/main" id="{00000000-0008-0000-1200-00003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72765" name="Drop Down 61" hidden="1">
              <a:extLst>
                <a:ext uri="{63B3BB69-23CF-44E3-9099-C40C66FF867C}">
                  <a14:compatExt spid="_x0000_s72765"/>
                </a:ext>
                <a:ext uri="{FF2B5EF4-FFF2-40B4-BE49-F238E27FC236}">
                  <a16:creationId xmlns:a16="http://schemas.microsoft.com/office/drawing/2014/main" id="{00000000-0008-0000-1200-00003D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72766" name="Drop Down 62" hidden="1">
              <a:extLst>
                <a:ext uri="{63B3BB69-23CF-44E3-9099-C40C66FF867C}">
                  <a14:compatExt spid="_x0000_s72766"/>
                </a:ext>
                <a:ext uri="{FF2B5EF4-FFF2-40B4-BE49-F238E27FC236}">
                  <a16:creationId xmlns:a16="http://schemas.microsoft.com/office/drawing/2014/main" id="{00000000-0008-0000-1200-00003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72767" name="Drop Down 63" hidden="1">
              <a:extLst>
                <a:ext uri="{63B3BB69-23CF-44E3-9099-C40C66FF867C}">
                  <a14:compatExt spid="_x0000_s72767"/>
                </a:ext>
                <a:ext uri="{FF2B5EF4-FFF2-40B4-BE49-F238E27FC236}">
                  <a16:creationId xmlns:a16="http://schemas.microsoft.com/office/drawing/2014/main" id="{00000000-0008-0000-1200-00003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72768" name="Drop Down 64" hidden="1">
              <a:extLst>
                <a:ext uri="{63B3BB69-23CF-44E3-9099-C40C66FF867C}">
                  <a14:compatExt spid="_x0000_s72768"/>
                </a:ext>
                <a:ext uri="{FF2B5EF4-FFF2-40B4-BE49-F238E27FC236}">
                  <a16:creationId xmlns:a16="http://schemas.microsoft.com/office/drawing/2014/main" id="{00000000-0008-0000-1200-00004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72769" name="Drop Down 65" hidden="1">
              <a:extLst>
                <a:ext uri="{63B3BB69-23CF-44E3-9099-C40C66FF867C}">
                  <a14:compatExt spid="_x0000_s72769"/>
                </a:ext>
                <a:ext uri="{FF2B5EF4-FFF2-40B4-BE49-F238E27FC236}">
                  <a16:creationId xmlns:a16="http://schemas.microsoft.com/office/drawing/2014/main" id="{00000000-0008-0000-1200-00004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72770" name="Drop Down 66" hidden="1">
              <a:extLst>
                <a:ext uri="{63B3BB69-23CF-44E3-9099-C40C66FF867C}">
                  <a14:compatExt spid="_x0000_s72770"/>
                </a:ext>
                <a:ext uri="{FF2B5EF4-FFF2-40B4-BE49-F238E27FC236}">
                  <a16:creationId xmlns:a16="http://schemas.microsoft.com/office/drawing/2014/main" id="{00000000-0008-0000-1200-000042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72771" name="Drop Down 67" hidden="1">
              <a:extLst>
                <a:ext uri="{63B3BB69-23CF-44E3-9099-C40C66FF867C}">
                  <a14:compatExt spid="_x0000_s72771"/>
                </a:ext>
                <a:ext uri="{FF2B5EF4-FFF2-40B4-BE49-F238E27FC236}">
                  <a16:creationId xmlns:a16="http://schemas.microsoft.com/office/drawing/2014/main" id="{00000000-0008-0000-1200-00004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72772" name="Drop Down 68" hidden="1">
              <a:extLst>
                <a:ext uri="{63B3BB69-23CF-44E3-9099-C40C66FF867C}">
                  <a14:compatExt spid="_x0000_s72772"/>
                </a:ext>
                <a:ext uri="{FF2B5EF4-FFF2-40B4-BE49-F238E27FC236}">
                  <a16:creationId xmlns:a16="http://schemas.microsoft.com/office/drawing/2014/main" id="{00000000-0008-0000-1200-000044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72773" name="Drop Down 69" hidden="1">
              <a:extLst>
                <a:ext uri="{63B3BB69-23CF-44E3-9099-C40C66FF867C}">
                  <a14:compatExt spid="_x0000_s72773"/>
                </a:ext>
                <a:ext uri="{FF2B5EF4-FFF2-40B4-BE49-F238E27FC236}">
                  <a16:creationId xmlns:a16="http://schemas.microsoft.com/office/drawing/2014/main" id="{00000000-0008-0000-1200-00004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72774" name="Drop Down 70" hidden="1">
              <a:extLst>
                <a:ext uri="{63B3BB69-23CF-44E3-9099-C40C66FF867C}">
                  <a14:compatExt spid="_x0000_s72774"/>
                </a:ext>
                <a:ext uri="{FF2B5EF4-FFF2-40B4-BE49-F238E27FC236}">
                  <a16:creationId xmlns:a16="http://schemas.microsoft.com/office/drawing/2014/main" id="{00000000-0008-0000-1200-000046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72775" name="Drop Down 71" hidden="1">
              <a:extLst>
                <a:ext uri="{63B3BB69-23CF-44E3-9099-C40C66FF867C}">
                  <a14:compatExt spid="_x0000_s72775"/>
                </a:ext>
                <a:ext uri="{FF2B5EF4-FFF2-40B4-BE49-F238E27FC236}">
                  <a16:creationId xmlns:a16="http://schemas.microsoft.com/office/drawing/2014/main" id="{00000000-0008-0000-1200-000047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72776" name="Drop Down 72" hidden="1">
              <a:extLst>
                <a:ext uri="{63B3BB69-23CF-44E3-9099-C40C66FF867C}">
                  <a14:compatExt spid="_x0000_s72776"/>
                </a:ext>
                <a:ext uri="{FF2B5EF4-FFF2-40B4-BE49-F238E27FC236}">
                  <a16:creationId xmlns:a16="http://schemas.microsoft.com/office/drawing/2014/main" id="{00000000-0008-0000-1200-000048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72777" name="Drop Down 73" hidden="1">
              <a:extLst>
                <a:ext uri="{63B3BB69-23CF-44E3-9099-C40C66FF867C}">
                  <a14:compatExt spid="_x0000_s72777"/>
                </a:ext>
                <a:ext uri="{FF2B5EF4-FFF2-40B4-BE49-F238E27FC236}">
                  <a16:creationId xmlns:a16="http://schemas.microsoft.com/office/drawing/2014/main" id="{00000000-0008-0000-1200-000049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72778" name="Drop Down 74" hidden="1">
              <a:extLst>
                <a:ext uri="{63B3BB69-23CF-44E3-9099-C40C66FF867C}">
                  <a14:compatExt spid="_x0000_s72778"/>
                </a:ext>
                <a:ext uri="{FF2B5EF4-FFF2-40B4-BE49-F238E27FC236}">
                  <a16:creationId xmlns:a16="http://schemas.microsoft.com/office/drawing/2014/main" id="{00000000-0008-0000-1200-00004A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72779" name="Drop Down 75" hidden="1">
              <a:extLst>
                <a:ext uri="{63B3BB69-23CF-44E3-9099-C40C66FF867C}">
                  <a14:compatExt spid="_x0000_s72779"/>
                </a:ext>
                <a:ext uri="{FF2B5EF4-FFF2-40B4-BE49-F238E27FC236}">
                  <a16:creationId xmlns:a16="http://schemas.microsoft.com/office/drawing/2014/main" id="{00000000-0008-0000-1200-00004B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25400</xdr:rowOff>
        </xdr:from>
        <xdr:to>
          <xdr:col>12</xdr:col>
          <xdr:colOff>12700</xdr:colOff>
          <xdr:row>29</xdr:row>
          <xdr:rowOff>228600</xdr:rowOff>
        </xdr:to>
        <xdr:sp macro="" textlink="">
          <xdr:nvSpPr>
            <xdr:cNvPr id="72780" name="Drop Down 76" hidden="1">
              <a:extLst>
                <a:ext uri="{63B3BB69-23CF-44E3-9099-C40C66FF867C}">
                  <a14:compatExt spid="_x0000_s72780"/>
                </a:ext>
                <a:ext uri="{FF2B5EF4-FFF2-40B4-BE49-F238E27FC236}">
                  <a16:creationId xmlns:a16="http://schemas.microsoft.com/office/drawing/2014/main" id="{00000000-0008-0000-1200-00004C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25400</xdr:rowOff>
        </xdr:from>
        <xdr:to>
          <xdr:col>12</xdr:col>
          <xdr:colOff>12700</xdr:colOff>
          <xdr:row>32</xdr:row>
          <xdr:rowOff>228600</xdr:rowOff>
        </xdr:to>
        <xdr:sp macro="" textlink="">
          <xdr:nvSpPr>
            <xdr:cNvPr id="72798" name="Drop Down 94" hidden="1">
              <a:extLst>
                <a:ext uri="{63B3BB69-23CF-44E3-9099-C40C66FF867C}">
                  <a14:compatExt spid="_x0000_s72798"/>
                </a:ext>
                <a:ext uri="{FF2B5EF4-FFF2-40B4-BE49-F238E27FC236}">
                  <a16:creationId xmlns:a16="http://schemas.microsoft.com/office/drawing/2014/main" id="{00000000-0008-0000-1200-00005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72799" name="Drop Down 95" hidden="1">
              <a:extLst>
                <a:ext uri="{63B3BB69-23CF-44E3-9099-C40C66FF867C}">
                  <a14:compatExt spid="_x0000_s72799"/>
                </a:ext>
                <a:ext uri="{FF2B5EF4-FFF2-40B4-BE49-F238E27FC236}">
                  <a16:creationId xmlns:a16="http://schemas.microsoft.com/office/drawing/2014/main" id="{00000000-0008-0000-1200-00005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25400</xdr:rowOff>
        </xdr:from>
        <xdr:to>
          <xdr:col>12</xdr:col>
          <xdr:colOff>12700</xdr:colOff>
          <xdr:row>34</xdr:row>
          <xdr:rowOff>228600</xdr:rowOff>
        </xdr:to>
        <xdr:sp macro="" textlink="">
          <xdr:nvSpPr>
            <xdr:cNvPr id="72800" name="Drop Down 96" hidden="1">
              <a:extLst>
                <a:ext uri="{63B3BB69-23CF-44E3-9099-C40C66FF867C}">
                  <a14:compatExt spid="_x0000_s72800"/>
                </a:ext>
                <a:ext uri="{FF2B5EF4-FFF2-40B4-BE49-F238E27FC236}">
                  <a16:creationId xmlns:a16="http://schemas.microsoft.com/office/drawing/2014/main" id="{00000000-0008-0000-1200-00006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72804" name="Drop Down 100" hidden="1">
              <a:extLst>
                <a:ext uri="{63B3BB69-23CF-44E3-9099-C40C66FF867C}">
                  <a14:compatExt spid="_x0000_s72804"/>
                </a:ext>
                <a:ext uri="{FF2B5EF4-FFF2-40B4-BE49-F238E27FC236}">
                  <a16:creationId xmlns:a16="http://schemas.microsoft.com/office/drawing/2014/main" id="{00000000-0008-0000-1200-000064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72833" name="Drop Down 129" hidden="1">
              <a:extLst>
                <a:ext uri="{63B3BB69-23CF-44E3-9099-C40C66FF867C}">
                  <a14:compatExt spid="_x0000_s72833"/>
                </a:ext>
                <a:ext uri="{FF2B5EF4-FFF2-40B4-BE49-F238E27FC236}">
                  <a16:creationId xmlns:a16="http://schemas.microsoft.com/office/drawing/2014/main" id="{00000000-0008-0000-1200-000081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35" name="Afbeelding 134">
          <a:hlinkClick xmlns:r="http://schemas.openxmlformats.org/officeDocument/2006/relationships" r:id="rId1" tooltip="Next section"/>
          <a:extLst>
            <a:ext uri="{FF2B5EF4-FFF2-40B4-BE49-F238E27FC236}">
              <a16:creationId xmlns:a16="http://schemas.microsoft.com/office/drawing/2014/main" id="{00000000-0008-0000-1200-00008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36" name="Afbeelding 135">
          <a:hlinkClick xmlns:r="http://schemas.openxmlformats.org/officeDocument/2006/relationships" r:id="rId3" tooltip="Previous section"/>
          <a:extLst>
            <a:ext uri="{FF2B5EF4-FFF2-40B4-BE49-F238E27FC236}">
              <a16:creationId xmlns:a16="http://schemas.microsoft.com/office/drawing/2014/main" id="{00000000-0008-0000-1200-00008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52" name="Afbeelding 51">
          <a:hlinkClick xmlns:r="http://schemas.openxmlformats.org/officeDocument/2006/relationships" r:id="rId5" tooltip="Previous domain"/>
          <a:extLst>
            <a:ext uri="{FF2B5EF4-FFF2-40B4-BE49-F238E27FC236}">
              <a16:creationId xmlns:a16="http://schemas.microsoft.com/office/drawing/2014/main" id="{00000000-0008-0000-1200-00003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979729</xdr:colOff>
      <xdr:row>0</xdr:row>
      <xdr:rowOff>1</xdr:rowOff>
    </xdr:from>
    <xdr:to>
      <xdr:col>12</xdr:col>
      <xdr:colOff>120651</xdr:colOff>
      <xdr:row>2</xdr:row>
      <xdr:rowOff>11487</xdr:rowOff>
    </xdr:to>
    <xdr:pic>
      <xdr:nvPicPr>
        <xdr:cNvPr id="53" name="Afbeelding 52">
          <a:hlinkClick xmlns:r="http://schemas.openxmlformats.org/officeDocument/2006/relationships" r:id="rId7" tooltip="Next domain"/>
          <a:extLst>
            <a:ext uri="{FF2B5EF4-FFF2-40B4-BE49-F238E27FC236}">
              <a16:creationId xmlns:a16="http://schemas.microsoft.com/office/drawing/2014/main" id="{00000000-0008-0000-1200-00003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4704" y="1"/>
          <a:ext cx="537922"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54" name="Afbeelding 53">
          <a:hlinkClick xmlns:r="http://schemas.openxmlformats.org/officeDocument/2006/relationships" r:id="rId9" tooltip="Back to index"/>
          <a:extLst>
            <a:ext uri="{FF2B5EF4-FFF2-40B4-BE49-F238E27FC236}">
              <a16:creationId xmlns:a16="http://schemas.microsoft.com/office/drawing/2014/main" id="{00000000-0008-0000-1200-000036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30</xdr:row>
          <xdr:rowOff>25400</xdr:rowOff>
        </xdr:from>
        <xdr:to>
          <xdr:col>12</xdr:col>
          <xdr:colOff>12700</xdr:colOff>
          <xdr:row>30</xdr:row>
          <xdr:rowOff>228600</xdr:rowOff>
        </xdr:to>
        <xdr:sp macro="" textlink="">
          <xdr:nvSpPr>
            <xdr:cNvPr id="72835" name="Drop Down 131" hidden="1">
              <a:extLst>
                <a:ext uri="{63B3BB69-23CF-44E3-9099-C40C66FF867C}">
                  <a14:compatExt spid="_x0000_s72835"/>
                </a:ext>
                <a:ext uri="{FF2B5EF4-FFF2-40B4-BE49-F238E27FC236}">
                  <a16:creationId xmlns:a16="http://schemas.microsoft.com/office/drawing/2014/main" id="{00000000-0008-0000-1200-000083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25400</xdr:rowOff>
        </xdr:from>
        <xdr:to>
          <xdr:col>12</xdr:col>
          <xdr:colOff>12700</xdr:colOff>
          <xdr:row>36</xdr:row>
          <xdr:rowOff>228600</xdr:rowOff>
        </xdr:to>
        <xdr:sp macro="" textlink="">
          <xdr:nvSpPr>
            <xdr:cNvPr id="72837" name="Drop Down 133" hidden="1">
              <a:extLst>
                <a:ext uri="{63B3BB69-23CF-44E3-9099-C40C66FF867C}">
                  <a14:compatExt spid="_x0000_s72837"/>
                </a:ext>
                <a:ext uri="{FF2B5EF4-FFF2-40B4-BE49-F238E27FC236}">
                  <a16:creationId xmlns:a16="http://schemas.microsoft.com/office/drawing/2014/main" id="{00000000-0008-0000-1200-000085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25400</xdr:rowOff>
        </xdr:from>
        <xdr:to>
          <xdr:col>12</xdr:col>
          <xdr:colOff>12700</xdr:colOff>
          <xdr:row>37</xdr:row>
          <xdr:rowOff>228600</xdr:rowOff>
        </xdr:to>
        <xdr:sp macro="" textlink="">
          <xdr:nvSpPr>
            <xdr:cNvPr id="72838" name="Drop Down 134" hidden="1">
              <a:extLst>
                <a:ext uri="{63B3BB69-23CF-44E3-9099-C40C66FF867C}">
                  <a14:compatExt spid="_x0000_s72838"/>
                </a:ext>
                <a:ext uri="{FF2B5EF4-FFF2-40B4-BE49-F238E27FC236}">
                  <a16:creationId xmlns:a16="http://schemas.microsoft.com/office/drawing/2014/main" id="{00000000-0008-0000-1200-000086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25400</xdr:rowOff>
        </xdr:from>
        <xdr:to>
          <xdr:col>12</xdr:col>
          <xdr:colOff>12700</xdr:colOff>
          <xdr:row>39</xdr:row>
          <xdr:rowOff>228600</xdr:rowOff>
        </xdr:to>
        <xdr:sp macro="" textlink="">
          <xdr:nvSpPr>
            <xdr:cNvPr id="72841" name="Drop Down 137" hidden="1">
              <a:extLst>
                <a:ext uri="{63B3BB69-23CF-44E3-9099-C40C66FF867C}">
                  <a14:compatExt spid="_x0000_s72841"/>
                </a:ext>
                <a:ext uri="{FF2B5EF4-FFF2-40B4-BE49-F238E27FC236}">
                  <a16:creationId xmlns:a16="http://schemas.microsoft.com/office/drawing/2014/main" id="{00000000-0008-0000-1200-000089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25400</xdr:rowOff>
        </xdr:from>
        <xdr:to>
          <xdr:col>12</xdr:col>
          <xdr:colOff>12700</xdr:colOff>
          <xdr:row>40</xdr:row>
          <xdr:rowOff>228600</xdr:rowOff>
        </xdr:to>
        <xdr:sp macro="" textlink="">
          <xdr:nvSpPr>
            <xdr:cNvPr id="72846" name="Drop Down 142" hidden="1">
              <a:extLst>
                <a:ext uri="{63B3BB69-23CF-44E3-9099-C40C66FF867C}">
                  <a14:compatExt spid="_x0000_s72846"/>
                </a:ext>
                <a:ext uri="{FF2B5EF4-FFF2-40B4-BE49-F238E27FC236}">
                  <a16:creationId xmlns:a16="http://schemas.microsoft.com/office/drawing/2014/main" id="{00000000-0008-0000-1200-00008E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25400</xdr:rowOff>
        </xdr:from>
        <xdr:to>
          <xdr:col>12</xdr:col>
          <xdr:colOff>12700</xdr:colOff>
          <xdr:row>41</xdr:row>
          <xdr:rowOff>228600</xdr:rowOff>
        </xdr:to>
        <xdr:sp macro="" textlink="">
          <xdr:nvSpPr>
            <xdr:cNvPr id="72847" name="Drop Down 143" hidden="1">
              <a:extLst>
                <a:ext uri="{63B3BB69-23CF-44E3-9099-C40C66FF867C}">
                  <a14:compatExt spid="_x0000_s72847"/>
                </a:ext>
                <a:ext uri="{FF2B5EF4-FFF2-40B4-BE49-F238E27FC236}">
                  <a16:creationId xmlns:a16="http://schemas.microsoft.com/office/drawing/2014/main" id="{00000000-0008-0000-1200-00008F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25400</xdr:rowOff>
        </xdr:from>
        <xdr:to>
          <xdr:col>12</xdr:col>
          <xdr:colOff>12700</xdr:colOff>
          <xdr:row>42</xdr:row>
          <xdr:rowOff>228600</xdr:rowOff>
        </xdr:to>
        <xdr:sp macro="" textlink="">
          <xdr:nvSpPr>
            <xdr:cNvPr id="72848" name="Drop Down 144" hidden="1">
              <a:extLst>
                <a:ext uri="{63B3BB69-23CF-44E3-9099-C40C66FF867C}">
                  <a14:compatExt spid="_x0000_s72848"/>
                </a:ext>
                <a:ext uri="{FF2B5EF4-FFF2-40B4-BE49-F238E27FC236}">
                  <a16:creationId xmlns:a16="http://schemas.microsoft.com/office/drawing/2014/main" id="{00000000-0008-0000-1200-0000901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66" name="Afbeelding 65">
          <a:hlinkClick xmlns:r="http://schemas.openxmlformats.org/officeDocument/2006/relationships" r:id="rId11" tooltip="Skip to results"/>
          <a:extLst>
            <a:ext uri="{FF2B5EF4-FFF2-40B4-BE49-F238E27FC236}">
              <a16:creationId xmlns:a16="http://schemas.microsoft.com/office/drawing/2014/main" id="{1CE1ED2A-2B04-453E-95E1-DA06C65E4F3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73830" name="Drop Down 102" hidden="1">
              <a:extLst>
                <a:ext uri="{63B3BB69-23CF-44E3-9099-C40C66FF867C}">
                  <a14:compatExt spid="_x0000_s73830"/>
                </a:ext>
                <a:ext uri="{FF2B5EF4-FFF2-40B4-BE49-F238E27FC236}">
                  <a16:creationId xmlns:a16="http://schemas.microsoft.com/office/drawing/2014/main" id="{00000000-0008-0000-1300-000066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73831" name="Drop Down 103" hidden="1">
              <a:extLst>
                <a:ext uri="{63B3BB69-23CF-44E3-9099-C40C66FF867C}">
                  <a14:compatExt spid="_x0000_s73831"/>
                </a:ext>
                <a:ext uri="{FF2B5EF4-FFF2-40B4-BE49-F238E27FC236}">
                  <a16:creationId xmlns:a16="http://schemas.microsoft.com/office/drawing/2014/main" id="{00000000-0008-0000-1300-000067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73832" name="Drop Down 104" hidden="1">
              <a:extLst>
                <a:ext uri="{63B3BB69-23CF-44E3-9099-C40C66FF867C}">
                  <a14:compatExt spid="_x0000_s73832"/>
                </a:ext>
                <a:ext uri="{FF2B5EF4-FFF2-40B4-BE49-F238E27FC236}">
                  <a16:creationId xmlns:a16="http://schemas.microsoft.com/office/drawing/2014/main" id="{00000000-0008-0000-1300-000068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73833" name="Drop Down 105" hidden="1">
              <a:extLst>
                <a:ext uri="{63B3BB69-23CF-44E3-9099-C40C66FF867C}">
                  <a14:compatExt spid="_x0000_s73833"/>
                </a:ext>
                <a:ext uri="{FF2B5EF4-FFF2-40B4-BE49-F238E27FC236}">
                  <a16:creationId xmlns:a16="http://schemas.microsoft.com/office/drawing/2014/main" id="{00000000-0008-0000-1300-000069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73834" name="Drop Down 106" hidden="1">
              <a:extLst>
                <a:ext uri="{63B3BB69-23CF-44E3-9099-C40C66FF867C}">
                  <a14:compatExt spid="_x0000_s73834"/>
                </a:ext>
                <a:ext uri="{FF2B5EF4-FFF2-40B4-BE49-F238E27FC236}">
                  <a16:creationId xmlns:a16="http://schemas.microsoft.com/office/drawing/2014/main" id="{00000000-0008-0000-1300-00006A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73835" name="Drop Down 107" hidden="1">
              <a:extLst>
                <a:ext uri="{63B3BB69-23CF-44E3-9099-C40C66FF867C}">
                  <a14:compatExt spid="_x0000_s73835"/>
                </a:ext>
                <a:ext uri="{FF2B5EF4-FFF2-40B4-BE49-F238E27FC236}">
                  <a16:creationId xmlns:a16="http://schemas.microsoft.com/office/drawing/2014/main" id="{00000000-0008-0000-1300-00006B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73836" name="Drop Down 108" hidden="1">
              <a:extLst>
                <a:ext uri="{63B3BB69-23CF-44E3-9099-C40C66FF867C}">
                  <a14:compatExt spid="_x0000_s73836"/>
                </a:ext>
                <a:ext uri="{FF2B5EF4-FFF2-40B4-BE49-F238E27FC236}">
                  <a16:creationId xmlns:a16="http://schemas.microsoft.com/office/drawing/2014/main" id="{00000000-0008-0000-1300-00006C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73837" name="Drop Down 109" hidden="1">
              <a:extLst>
                <a:ext uri="{63B3BB69-23CF-44E3-9099-C40C66FF867C}">
                  <a14:compatExt spid="_x0000_s73837"/>
                </a:ext>
                <a:ext uri="{FF2B5EF4-FFF2-40B4-BE49-F238E27FC236}">
                  <a16:creationId xmlns:a16="http://schemas.microsoft.com/office/drawing/2014/main" id="{00000000-0008-0000-1300-00006D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73839" name="Drop Down 111" hidden="1">
              <a:extLst>
                <a:ext uri="{63B3BB69-23CF-44E3-9099-C40C66FF867C}">
                  <a14:compatExt spid="_x0000_s73839"/>
                </a:ext>
                <a:ext uri="{FF2B5EF4-FFF2-40B4-BE49-F238E27FC236}">
                  <a16:creationId xmlns:a16="http://schemas.microsoft.com/office/drawing/2014/main" id="{00000000-0008-0000-1300-00006F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73840" name="Drop Down 112" hidden="1">
              <a:extLst>
                <a:ext uri="{63B3BB69-23CF-44E3-9099-C40C66FF867C}">
                  <a14:compatExt spid="_x0000_s73840"/>
                </a:ext>
                <a:ext uri="{FF2B5EF4-FFF2-40B4-BE49-F238E27FC236}">
                  <a16:creationId xmlns:a16="http://schemas.microsoft.com/office/drawing/2014/main" id="{00000000-0008-0000-1300-000070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73841" name="Drop Down 113" hidden="1">
              <a:extLst>
                <a:ext uri="{63B3BB69-23CF-44E3-9099-C40C66FF867C}">
                  <a14:compatExt spid="_x0000_s73841"/>
                </a:ext>
                <a:ext uri="{FF2B5EF4-FFF2-40B4-BE49-F238E27FC236}">
                  <a16:creationId xmlns:a16="http://schemas.microsoft.com/office/drawing/2014/main" id="{00000000-0008-0000-1300-000071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31" name="Afbeelding 30">
          <a:hlinkClick xmlns:r="http://schemas.openxmlformats.org/officeDocument/2006/relationships" r:id="rId1" tooltip="Previous domain"/>
          <a:extLst>
            <a:ext uri="{FF2B5EF4-FFF2-40B4-BE49-F238E27FC236}">
              <a16:creationId xmlns:a16="http://schemas.microsoft.com/office/drawing/2014/main" id="{00000000-0008-0000-1300-00001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979729</xdr:colOff>
      <xdr:row>0</xdr:row>
      <xdr:rowOff>1</xdr:rowOff>
    </xdr:from>
    <xdr:to>
      <xdr:col>12</xdr:col>
      <xdr:colOff>120651</xdr:colOff>
      <xdr:row>2</xdr:row>
      <xdr:rowOff>11487</xdr:rowOff>
    </xdr:to>
    <xdr:pic>
      <xdr:nvPicPr>
        <xdr:cNvPr id="32" name="Afbeelding 31">
          <a:hlinkClick xmlns:r="http://schemas.openxmlformats.org/officeDocument/2006/relationships" r:id="rId3" tooltip="Next domain"/>
          <a:extLst>
            <a:ext uri="{FF2B5EF4-FFF2-40B4-BE49-F238E27FC236}">
              <a16:creationId xmlns:a16="http://schemas.microsoft.com/office/drawing/2014/main" id="{00000000-0008-0000-1300-000020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4704" y="1"/>
          <a:ext cx="537922"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3" name="Afbeelding 32">
          <a:hlinkClick xmlns:r="http://schemas.openxmlformats.org/officeDocument/2006/relationships" r:id="rId5" tooltip="Back to index"/>
          <a:extLst>
            <a:ext uri="{FF2B5EF4-FFF2-40B4-BE49-F238E27FC236}">
              <a16:creationId xmlns:a16="http://schemas.microsoft.com/office/drawing/2014/main" id="{00000000-0008-0000-1300-00002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twoCellAnchor editAs="oneCell">
    <xdr:from>
      <xdr:col>11</xdr:col>
      <xdr:colOff>896359</xdr:colOff>
      <xdr:row>2</xdr:row>
      <xdr:rowOff>104994</xdr:rowOff>
    </xdr:from>
    <xdr:to>
      <xdr:col>12</xdr:col>
      <xdr:colOff>104060</xdr:colOff>
      <xdr:row>3</xdr:row>
      <xdr:rowOff>219399</xdr:rowOff>
    </xdr:to>
    <xdr:pic>
      <xdr:nvPicPr>
        <xdr:cNvPr id="35" name="Afbeelding 34">
          <a:hlinkClick xmlns:r="http://schemas.openxmlformats.org/officeDocument/2006/relationships" r:id="rId7" tooltip="Next section"/>
          <a:extLst>
            <a:ext uri="{FF2B5EF4-FFF2-40B4-BE49-F238E27FC236}">
              <a16:creationId xmlns:a16="http://schemas.microsoft.com/office/drawing/2014/main" id="{00000000-0008-0000-1300-000023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709909" y="612994"/>
          <a:ext cx="604701" cy="368405"/>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6" name="Afbeelding 35">
          <a:hlinkClick xmlns:r="http://schemas.openxmlformats.org/officeDocument/2006/relationships" r:id="rId9" tooltip="Previous section"/>
          <a:extLst>
            <a:ext uri="{FF2B5EF4-FFF2-40B4-BE49-F238E27FC236}">
              <a16:creationId xmlns:a16="http://schemas.microsoft.com/office/drawing/2014/main" id="{00000000-0008-0000-1300-000024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6841071" y="613834"/>
          <a:ext cx="535847" cy="3664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73862" name="Drop Down 134" hidden="1">
              <a:extLst>
                <a:ext uri="{63B3BB69-23CF-44E3-9099-C40C66FF867C}">
                  <a14:compatExt spid="_x0000_s73862"/>
                </a:ext>
                <a:ext uri="{FF2B5EF4-FFF2-40B4-BE49-F238E27FC236}">
                  <a16:creationId xmlns:a16="http://schemas.microsoft.com/office/drawing/2014/main" id="{00000000-0008-0000-1300-000086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73863" name="Drop Down 135" hidden="1">
              <a:extLst>
                <a:ext uri="{63B3BB69-23CF-44E3-9099-C40C66FF867C}">
                  <a14:compatExt spid="_x0000_s73863"/>
                </a:ext>
                <a:ext uri="{FF2B5EF4-FFF2-40B4-BE49-F238E27FC236}">
                  <a16:creationId xmlns:a16="http://schemas.microsoft.com/office/drawing/2014/main" id="{00000000-0008-0000-1300-000087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73864" name="Drop Down 136" hidden="1">
              <a:extLst>
                <a:ext uri="{63B3BB69-23CF-44E3-9099-C40C66FF867C}">
                  <a14:compatExt spid="_x0000_s73864"/>
                </a:ext>
                <a:ext uri="{FF2B5EF4-FFF2-40B4-BE49-F238E27FC236}">
                  <a16:creationId xmlns:a16="http://schemas.microsoft.com/office/drawing/2014/main" id="{00000000-0008-0000-1300-000088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73865" name="Drop Down 137" hidden="1">
              <a:extLst>
                <a:ext uri="{63B3BB69-23CF-44E3-9099-C40C66FF867C}">
                  <a14:compatExt spid="_x0000_s73865"/>
                </a:ext>
                <a:ext uri="{FF2B5EF4-FFF2-40B4-BE49-F238E27FC236}">
                  <a16:creationId xmlns:a16="http://schemas.microsoft.com/office/drawing/2014/main" id="{00000000-0008-0000-1300-000089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25400</xdr:rowOff>
        </xdr:from>
        <xdr:to>
          <xdr:col>12</xdr:col>
          <xdr:colOff>12700</xdr:colOff>
          <xdr:row>31</xdr:row>
          <xdr:rowOff>228600</xdr:rowOff>
        </xdr:to>
        <xdr:sp macro="" textlink="">
          <xdr:nvSpPr>
            <xdr:cNvPr id="73866" name="Drop Down 138" hidden="1">
              <a:extLst>
                <a:ext uri="{63B3BB69-23CF-44E3-9099-C40C66FF867C}">
                  <a14:compatExt spid="_x0000_s73866"/>
                </a:ext>
                <a:ext uri="{FF2B5EF4-FFF2-40B4-BE49-F238E27FC236}">
                  <a16:creationId xmlns:a16="http://schemas.microsoft.com/office/drawing/2014/main" id="{00000000-0008-0000-1300-00008A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25400</xdr:rowOff>
        </xdr:from>
        <xdr:to>
          <xdr:col>12</xdr:col>
          <xdr:colOff>12700</xdr:colOff>
          <xdr:row>32</xdr:row>
          <xdr:rowOff>228600</xdr:rowOff>
        </xdr:to>
        <xdr:sp macro="" textlink="">
          <xdr:nvSpPr>
            <xdr:cNvPr id="73867" name="Drop Down 139" hidden="1">
              <a:extLst>
                <a:ext uri="{63B3BB69-23CF-44E3-9099-C40C66FF867C}">
                  <a14:compatExt spid="_x0000_s73867"/>
                </a:ext>
                <a:ext uri="{FF2B5EF4-FFF2-40B4-BE49-F238E27FC236}">
                  <a16:creationId xmlns:a16="http://schemas.microsoft.com/office/drawing/2014/main" id="{00000000-0008-0000-1300-00008B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73868" name="Drop Down 140" hidden="1">
              <a:extLst>
                <a:ext uri="{63B3BB69-23CF-44E3-9099-C40C66FF867C}">
                  <a14:compatExt spid="_x0000_s73868"/>
                </a:ext>
                <a:ext uri="{FF2B5EF4-FFF2-40B4-BE49-F238E27FC236}">
                  <a16:creationId xmlns:a16="http://schemas.microsoft.com/office/drawing/2014/main" id="{00000000-0008-0000-1300-00008C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73869" name="Drop Down 141" hidden="1">
              <a:extLst>
                <a:ext uri="{63B3BB69-23CF-44E3-9099-C40C66FF867C}">
                  <a14:compatExt spid="_x0000_s73869"/>
                </a:ext>
                <a:ext uri="{FF2B5EF4-FFF2-40B4-BE49-F238E27FC236}">
                  <a16:creationId xmlns:a16="http://schemas.microsoft.com/office/drawing/2014/main" id="{00000000-0008-0000-1300-00008D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73871" name="Drop Down 143" hidden="1">
              <a:extLst>
                <a:ext uri="{63B3BB69-23CF-44E3-9099-C40C66FF867C}">
                  <a14:compatExt spid="_x0000_s73871"/>
                </a:ext>
                <a:ext uri="{FF2B5EF4-FFF2-40B4-BE49-F238E27FC236}">
                  <a16:creationId xmlns:a16="http://schemas.microsoft.com/office/drawing/2014/main" id="{00000000-0008-0000-1300-00008F2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48" name="Afbeelding 47">
          <a:hlinkClick xmlns:r="http://schemas.openxmlformats.org/officeDocument/2006/relationships" r:id="rId11" tooltip="Skip to results"/>
          <a:extLst>
            <a:ext uri="{FF2B5EF4-FFF2-40B4-BE49-F238E27FC236}">
              <a16:creationId xmlns:a16="http://schemas.microsoft.com/office/drawing/2014/main" id="{78FC1A33-C6F7-4877-9B22-9686B76AF59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276087</xdr:colOff>
      <xdr:row>55</xdr:row>
      <xdr:rowOff>220871</xdr:rowOff>
    </xdr:from>
    <xdr:to>
      <xdr:col>14</xdr:col>
      <xdr:colOff>13803</xdr:colOff>
      <xdr:row>73</xdr:row>
      <xdr:rowOff>207065</xdr:rowOff>
    </xdr:to>
    <xdr:pic>
      <xdr:nvPicPr>
        <xdr:cNvPr id="2" name="Afbeelding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76087" y="13887175"/>
          <a:ext cx="9442173" cy="4458803"/>
        </a:xfrm>
        <a:prstGeom prst="rect">
          <a:avLst/>
        </a:prstGeom>
      </xdr:spPr>
    </xdr:pic>
    <xdr:clientData/>
  </xdr:twoCellAnchor>
  <xdr:twoCellAnchor editAs="oneCell">
    <xdr:from>
      <xdr:col>11</xdr:col>
      <xdr:colOff>982901</xdr:colOff>
      <xdr:row>0</xdr:row>
      <xdr:rowOff>1</xdr:rowOff>
    </xdr:from>
    <xdr:to>
      <xdr:col>12</xdr:col>
      <xdr:colOff>114300</xdr:colOff>
      <xdr:row>2</xdr:row>
      <xdr:rowOff>8312</xdr:rowOff>
    </xdr:to>
    <xdr:pic>
      <xdr:nvPicPr>
        <xdr:cNvPr id="3" name="Afbeelding 2">
          <a:hlinkClick xmlns:r="http://schemas.openxmlformats.org/officeDocument/2006/relationships" r:id="rId2" tooltip="Next domain"/>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764701" y="1"/>
          <a:ext cx="531574"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4" tooltip="Back to index"/>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104060</xdr:colOff>
      <xdr:row>3</xdr:row>
      <xdr:rowOff>219399</xdr:rowOff>
    </xdr:to>
    <xdr:pic>
      <xdr:nvPicPr>
        <xdr:cNvPr id="5" name="Afbeelding 4">
          <a:hlinkClick xmlns:r="http://schemas.openxmlformats.org/officeDocument/2006/relationships" r:id="rId6" tooltip="Next section"/>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xdr:col>
      <xdr:colOff>57150</xdr:colOff>
      <xdr:row>46</xdr:row>
      <xdr:rowOff>152400</xdr:rowOff>
    </xdr:from>
    <xdr:to>
      <xdr:col>1</xdr:col>
      <xdr:colOff>560939</xdr:colOff>
      <xdr:row>48</xdr:row>
      <xdr:rowOff>158750</xdr:rowOff>
    </xdr:to>
    <xdr:pic>
      <xdr:nvPicPr>
        <xdr:cNvPr id="6" name="Afbeelding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38150" y="9067800"/>
          <a:ext cx="506964" cy="504825"/>
        </a:xfrm>
        <a:prstGeom prst="rect">
          <a:avLst/>
        </a:prstGeom>
      </xdr:spPr>
    </xdr:pic>
    <xdr:clientData/>
  </xdr:twoCellAnchor>
  <xdr:twoCellAnchor editAs="oneCell">
    <xdr:from>
      <xdr:col>1</xdr:col>
      <xdr:colOff>57151</xdr:colOff>
      <xdr:row>48</xdr:row>
      <xdr:rowOff>140494</xdr:rowOff>
    </xdr:from>
    <xdr:to>
      <xdr:col>1</xdr:col>
      <xdr:colOff>564009</xdr:colOff>
      <xdr:row>50</xdr:row>
      <xdr:rowOff>145630</xdr:rowOff>
    </xdr:to>
    <xdr:pic>
      <xdr:nvPicPr>
        <xdr:cNvPr id="7" name="Afbeelding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38151" y="9551194"/>
          <a:ext cx="503683" cy="503611"/>
        </a:xfrm>
        <a:prstGeom prst="rect">
          <a:avLst/>
        </a:prstGeom>
      </xdr:spPr>
    </xdr:pic>
    <xdr:clientData/>
  </xdr:twoCellAnchor>
  <xdr:twoCellAnchor editAs="oneCell">
    <xdr:from>
      <xdr:col>1</xdr:col>
      <xdr:colOff>57152</xdr:colOff>
      <xdr:row>50</xdr:row>
      <xdr:rowOff>123825</xdr:rowOff>
    </xdr:from>
    <xdr:to>
      <xdr:col>1</xdr:col>
      <xdr:colOff>561289</xdr:colOff>
      <xdr:row>52</xdr:row>
      <xdr:rowOff>132136</xdr:rowOff>
    </xdr:to>
    <xdr:pic>
      <xdr:nvPicPr>
        <xdr:cNvPr id="8" name="Afbeelding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38152" y="10029825"/>
          <a:ext cx="507312" cy="503611"/>
        </a:xfrm>
        <a:prstGeom prst="rect">
          <a:avLst/>
        </a:prstGeom>
      </xdr:spPr>
    </xdr:pic>
    <xdr:clientData/>
  </xdr:twoCellAnchor>
  <xdr:twoCellAnchor editAs="oneCell">
    <xdr:from>
      <xdr:col>6</xdr:col>
      <xdr:colOff>28575</xdr:colOff>
      <xdr:row>48</xdr:row>
      <xdr:rowOff>180975</xdr:rowOff>
    </xdr:from>
    <xdr:to>
      <xdr:col>6</xdr:col>
      <xdr:colOff>563426</xdr:colOff>
      <xdr:row>50</xdr:row>
      <xdr:rowOff>47730</xdr:rowOff>
    </xdr:to>
    <xdr:pic>
      <xdr:nvPicPr>
        <xdr:cNvPr id="9" name="Afbeelding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457575" y="9591675"/>
          <a:ext cx="538026" cy="358880"/>
        </a:xfrm>
        <a:prstGeom prst="rect">
          <a:avLst/>
        </a:prstGeom>
      </xdr:spPr>
    </xdr:pic>
    <xdr:clientData/>
  </xdr:twoCellAnchor>
  <xdr:twoCellAnchor editAs="oneCell">
    <xdr:from>
      <xdr:col>6</xdr:col>
      <xdr:colOff>4763</xdr:colOff>
      <xdr:row>46</xdr:row>
      <xdr:rowOff>171450</xdr:rowOff>
    </xdr:from>
    <xdr:to>
      <xdr:col>6</xdr:col>
      <xdr:colOff>540610</xdr:colOff>
      <xdr:row>48</xdr:row>
      <xdr:rowOff>29861</xdr:rowOff>
    </xdr:to>
    <xdr:pic>
      <xdr:nvPicPr>
        <xdr:cNvPr id="10" name="Afbeelding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433763" y="9086850"/>
          <a:ext cx="532672" cy="356886"/>
        </a:xfrm>
        <a:prstGeom prst="rect">
          <a:avLst/>
        </a:prstGeom>
      </xdr:spPr>
    </xdr:pic>
    <xdr:clientData/>
  </xdr:twoCellAnchor>
  <xdr:twoCellAnchor editAs="oneCell">
    <xdr:from>
      <xdr:col>6</xdr:col>
      <xdr:colOff>38100</xdr:colOff>
      <xdr:row>50</xdr:row>
      <xdr:rowOff>123825</xdr:rowOff>
    </xdr:from>
    <xdr:to>
      <xdr:col>6</xdr:col>
      <xdr:colOff>545275</xdr:colOff>
      <xdr:row>52</xdr:row>
      <xdr:rowOff>132525</xdr:rowOff>
    </xdr:to>
    <xdr:pic>
      <xdr:nvPicPr>
        <xdr:cNvPr id="14" name="Afbeelding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467100" y="9534525"/>
          <a:ext cx="504000" cy="504000"/>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15" name="Afbeelding 14">
          <a:hlinkClick xmlns:r="http://schemas.openxmlformats.org/officeDocument/2006/relationships" r:id="rId12" tooltip="Skip to results"/>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0</xdr:col>
      <xdr:colOff>9525</xdr:colOff>
      <xdr:row>7</xdr:row>
      <xdr:rowOff>9525</xdr:rowOff>
    </xdr:from>
    <xdr:to>
      <xdr:col>13</xdr:col>
      <xdr:colOff>1212629</xdr:colOff>
      <xdr:row>18</xdr:row>
      <xdr:rowOff>68567</xdr:rowOff>
    </xdr:to>
    <xdr:pic>
      <xdr:nvPicPr>
        <xdr:cNvPr id="147" name="Afbeelding 146">
          <a:extLst>
            <a:ext uri="{FF2B5EF4-FFF2-40B4-BE49-F238E27FC236}">
              <a16:creationId xmlns:a16="http://schemas.microsoft.com/office/drawing/2014/main" id="{00000000-0008-0000-0200-000093000000}"/>
            </a:ext>
          </a:extLst>
        </xdr:cNvPr>
        <xdr:cNvPicPr>
          <a:picLocks noChangeAspect="1"/>
        </xdr:cNvPicPr>
      </xdr:nvPicPr>
      <xdr:blipFill>
        <a:blip xmlns:r="http://schemas.openxmlformats.org/officeDocument/2006/relationships" r:embed="rId13"/>
        <a:stretch>
          <a:fillRect/>
        </a:stretch>
      </xdr:blipFill>
      <xdr:spPr>
        <a:xfrm>
          <a:off x="9525" y="1743075"/>
          <a:ext cx="9169179" cy="2780017"/>
        </a:xfrm>
        <a:prstGeom prst="rect">
          <a:avLst/>
        </a:prstGeom>
      </xdr:spPr>
    </xdr:pic>
    <xdr:clientData/>
  </xdr:twoCellAnchor>
  <xdr:twoCellAnchor editAs="oneCell">
    <xdr:from>
      <xdr:col>10</xdr:col>
      <xdr:colOff>419100</xdr:colOff>
      <xdr:row>75</xdr:row>
      <xdr:rowOff>9525</xdr:rowOff>
    </xdr:from>
    <xdr:to>
      <xdr:col>13</xdr:col>
      <xdr:colOff>1323768</xdr:colOff>
      <xdr:row>81</xdr:row>
      <xdr:rowOff>103556</xdr:rowOff>
    </xdr:to>
    <xdr:pic>
      <xdr:nvPicPr>
        <xdr:cNvPr id="18" name="Afbeelding 17">
          <a:extLst>
            <a:ext uri="{FF2B5EF4-FFF2-40B4-BE49-F238E27FC236}">
              <a16:creationId xmlns:a16="http://schemas.microsoft.com/office/drawing/2014/main" id="{00000000-0008-0000-0200-000012000000}"/>
            </a:ext>
          </a:extLst>
        </xdr:cNvPr>
        <xdr:cNvPicPr>
          <a:picLocks noChangeAspect="1"/>
        </xdr:cNvPicPr>
      </xdr:nvPicPr>
      <xdr:blipFill>
        <a:blip xmlns:r="http://schemas.openxmlformats.org/officeDocument/2006/relationships" r:embed="rId14"/>
        <a:stretch>
          <a:fillRect/>
        </a:stretch>
      </xdr:blipFill>
      <xdr:spPr>
        <a:xfrm>
          <a:off x="6562725" y="19297650"/>
          <a:ext cx="3104943" cy="1637081"/>
        </a:xfrm>
        <a:prstGeom prst="rect">
          <a:avLst/>
        </a:prstGeom>
      </xdr:spPr>
    </xdr:pic>
    <xdr:clientData/>
  </xdr:twoCellAnchor>
  <xdr:twoCellAnchor editAs="oneCell">
    <xdr:from>
      <xdr:col>11</xdr:col>
      <xdr:colOff>228602</xdr:colOff>
      <xdr:row>85</xdr:row>
      <xdr:rowOff>149666</xdr:rowOff>
    </xdr:from>
    <xdr:to>
      <xdr:col>13</xdr:col>
      <xdr:colOff>1320801</xdr:colOff>
      <xdr:row>90</xdr:row>
      <xdr:rowOff>122167</xdr:rowOff>
    </xdr:to>
    <xdr:pic>
      <xdr:nvPicPr>
        <xdr:cNvPr id="17" name="Afbeelding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15"/>
        <a:stretch>
          <a:fillRect/>
        </a:stretch>
      </xdr:blipFill>
      <xdr:spPr>
        <a:xfrm>
          <a:off x="6705602" y="19714016"/>
          <a:ext cx="2581274" cy="1207576"/>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21" name="Afbeelding 20">
          <a:hlinkClick xmlns:r="http://schemas.openxmlformats.org/officeDocument/2006/relationships" r:id="rId4" tooltip="Previous domain"/>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171009" name="Drop Down 1" hidden="1">
              <a:extLst>
                <a:ext uri="{63B3BB69-23CF-44E3-9099-C40C66FF867C}">
                  <a14:compatExt spid="_x0000_s171009"/>
                </a:ext>
                <a:ext uri="{FF2B5EF4-FFF2-40B4-BE49-F238E27FC236}">
                  <a16:creationId xmlns:a16="http://schemas.microsoft.com/office/drawing/2014/main" id="{00000000-0008-0000-1400-000001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171010" name="Drop Down 2" hidden="1">
              <a:extLst>
                <a:ext uri="{63B3BB69-23CF-44E3-9099-C40C66FF867C}">
                  <a14:compatExt spid="_x0000_s171010"/>
                </a:ext>
                <a:ext uri="{FF2B5EF4-FFF2-40B4-BE49-F238E27FC236}">
                  <a16:creationId xmlns:a16="http://schemas.microsoft.com/office/drawing/2014/main" id="{00000000-0008-0000-1400-000002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171011" name="Drop Down 3" hidden="1">
              <a:extLst>
                <a:ext uri="{63B3BB69-23CF-44E3-9099-C40C66FF867C}">
                  <a14:compatExt spid="_x0000_s171011"/>
                </a:ext>
                <a:ext uri="{FF2B5EF4-FFF2-40B4-BE49-F238E27FC236}">
                  <a16:creationId xmlns:a16="http://schemas.microsoft.com/office/drawing/2014/main" id="{00000000-0008-0000-1400-000003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171012" name="Drop Down 4" hidden="1">
              <a:extLst>
                <a:ext uri="{63B3BB69-23CF-44E3-9099-C40C66FF867C}">
                  <a14:compatExt spid="_x0000_s171012"/>
                </a:ext>
                <a:ext uri="{FF2B5EF4-FFF2-40B4-BE49-F238E27FC236}">
                  <a16:creationId xmlns:a16="http://schemas.microsoft.com/office/drawing/2014/main" id="{00000000-0008-0000-1400-000004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171013" name="Drop Down 5" hidden="1">
              <a:extLst>
                <a:ext uri="{63B3BB69-23CF-44E3-9099-C40C66FF867C}">
                  <a14:compatExt spid="_x0000_s171013"/>
                </a:ext>
                <a:ext uri="{FF2B5EF4-FFF2-40B4-BE49-F238E27FC236}">
                  <a16:creationId xmlns:a16="http://schemas.microsoft.com/office/drawing/2014/main" id="{00000000-0008-0000-1400-000005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171014" name="Drop Down 6" hidden="1">
              <a:extLst>
                <a:ext uri="{63B3BB69-23CF-44E3-9099-C40C66FF867C}">
                  <a14:compatExt spid="_x0000_s171014"/>
                </a:ext>
                <a:ext uri="{FF2B5EF4-FFF2-40B4-BE49-F238E27FC236}">
                  <a16:creationId xmlns:a16="http://schemas.microsoft.com/office/drawing/2014/main" id="{00000000-0008-0000-1400-000006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171015" name="Drop Down 7" hidden="1">
              <a:extLst>
                <a:ext uri="{63B3BB69-23CF-44E3-9099-C40C66FF867C}">
                  <a14:compatExt spid="_x0000_s171015"/>
                </a:ext>
                <a:ext uri="{FF2B5EF4-FFF2-40B4-BE49-F238E27FC236}">
                  <a16:creationId xmlns:a16="http://schemas.microsoft.com/office/drawing/2014/main" id="{00000000-0008-0000-1400-000007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171016" name="Drop Down 8" hidden="1">
              <a:extLst>
                <a:ext uri="{63B3BB69-23CF-44E3-9099-C40C66FF867C}">
                  <a14:compatExt spid="_x0000_s171016"/>
                </a:ext>
                <a:ext uri="{FF2B5EF4-FFF2-40B4-BE49-F238E27FC236}">
                  <a16:creationId xmlns:a16="http://schemas.microsoft.com/office/drawing/2014/main" id="{00000000-0008-0000-1400-000008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171017" name="Drop Down 9" hidden="1">
              <a:extLst>
                <a:ext uri="{63B3BB69-23CF-44E3-9099-C40C66FF867C}">
                  <a14:compatExt spid="_x0000_s171017"/>
                </a:ext>
                <a:ext uri="{FF2B5EF4-FFF2-40B4-BE49-F238E27FC236}">
                  <a16:creationId xmlns:a16="http://schemas.microsoft.com/office/drawing/2014/main" id="{00000000-0008-0000-1400-000009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171018" name="Drop Down 10" hidden="1">
              <a:extLst>
                <a:ext uri="{63B3BB69-23CF-44E3-9099-C40C66FF867C}">
                  <a14:compatExt spid="_x0000_s171018"/>
                </a:ext>
                <a:ext uri="{FF2B5EF4-FFF2-40B4-BE49-F238E27FC236}">
                  <a16:creationId xmlns:a16="http://schemas.microsoft.com/office/drawing/2014/main" id="{00000000-0008-0000-1400-00000A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26" name="Afbeelding 25">
          <a:hlinkClick xmlns:r="http://schemas.openxmlformats.org/officeDocument/2006/relationships" r:id="rId1" tooltip="Previous section"/>
          <a:extLst>
            <a:ext uri="{FF2B5EF4-FFF2-40B4-BE49-F238E27FC236}">
              <a16:creationId xmlns:a16="http://schemas.microsoft.com/office/drawing/2014/main" id="{00000000-0008-0000-1400-00001A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841071" y="613834"/>
          <a:ext cx="535847" cy="366411"/>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28" name="Afbeelding 27">
          <a:hlinkClick xmlns:r="http://schemas.openxmlformats.org/officeDocument/2006/relationships" r:id="rId3" tooltip="Previous domain"/>
          <a:extLst>
            <a:ext uri="{FF2B5EF4-FFF2-40B4-BE49-F238E27FC236}">
              <a16:creationId xmlns:a16="http://schemas.microsoft.com/office/drawing/2014/main" id="{00000000-0008-0000-1400-00001C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40781" y="0"/>
          <a:ext cx="541889" cy="514350"/>
        </a:xfrm>
        <a:prstGeom prst="rect">
          <a:avLst/>
        </a:prstGeom>
      </xdr:spPr>
    </xdr:pic>
    <xdr:clientData/>
  </xdr:twoCellAnchor>
  <xdr:twoCellAnchor editAs="oneCell">
    <xdr:from>
      <xdr:col>11</xdr:col>
      <xdr:colOff>979729</xdr:colOff>
      <xdr:row>0</xdr:row>
      <xdr:rowOff>1</xdr:rowOff>
    </xdr:from>
    <xdr:to>
      <xdr:col>12</xdr:col>
      <xdr:colOff>120651</xdr:colOff>
      <xdr:row>2</xdr:row>
      <xdr:rowOff>11487</xdr:rowOff>
    </xdr:to>
    <xdr:pic>
      <xdr:nvPicPr>
        <xdr:cNvPr id="29" name="Afbeelding 28">
          <a:hlinkClick xmlns:r="http://schemas.openxmlformats.org/officeDocument/2006/relationships" r:id="rId5" tooltip="Next domain"/>
          <a:extLst>
            <a:ext uri="{FF2B5EF4-FFF2-40B4-BE49-F238E27FC236}">
              <a16:creationId xmlns:a16="http://schemas.microsoft.com/office/drawing/2014/main" id="{00000000-0008-0000-1400-00001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93279" y="1"/>
          <a:ext cx="537922" cy="51948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0" name="Afbeelding 29">
          <a:hlinkClick xmlns:r="http://schemas.openxmlformats.org/officeDocument/2006/relationships" r:id="rId7" tooltip="Back to index"/>
          <a:extLst>
            <a:ext uri="{FF2B5EF4-FFF2-40B4-BE49-F238E27FC236}">
              <a16:creationId xmlns:a16="http://schemas.microsoft.com/office/drawing/2014/main" id="{00000000-0008-0000-1400-00001E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280085" y="9719"/>
          <a:ext cx="503683" cy="5163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171040" name="Drop Down 32" hidden="1">
              <a:extLst>
                <a:ext uri="{63B3BB69-23CF-44E3-9099-C40C66FF867C}">
                  <a14:compatExt spid="_x0000_s171040"/>
                </a:ext>
                <a:ext uri="{FF2B5EF4-FFF2-40B4-BE49-F238E27FC236}">
                  <a16:creationId xmlns:a16="http://schemas.microsoft.com/office/drawing/2014/main" id="{00000000-0008-0000-1400-000020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171041" name="Drop Down 33" hidden="1">
              <a:extLst>
                <a:ext uri="{63B3BB69-23CF-44E3-9099-C40C66FF867C}">
                  <a14:compatExt spid="_x0000_s171041"/>
                </a:ext>
                <a:ext uri="{FF2B5EF4-FFF2-40B4-BE49-F238E27FC236}">
                  <a16:creationId xmlns:a16="http://schemas.microsoft.com/office/drawing/2014/main" id="{00000000-0008-0000-1400-000021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171042" name="Drop Down 34" hidden="1">
              <a:extLst>
                <a:ext uri="{63B3BB69-23CF-44E3-9099-C40C66FF867C}">
                  <a14:compatExt spid="_x0000_s171042"/>
                </a:ext>
                <a:ext uri="{FF2B5EF4-FFF2-40B4-BE49-F238E27FC236}">
                  <a16:creationId xmlns:a16="http://schemas.microsoft.com/office/drawing/2014/main" id="{00000000-0008-0000-1400-000022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171043" name="Drop Down 35" hidden="1">
              <a:extLst>
                <a:ext uri="{63B3BB69-23CF-44E3-9099-C40C66FF867C}">
                  <a14:compatExt spid="_x0000_s171043"/>
                </a:ext>
                <a:ext uri="{FF2B5EF4-FFF2-40B4-BE49-F238E27FC236}">
                  <a16:creationId xmlns:a16="http://schemas.microsoft.com/office/drawing/2014/main" id="{00000000-0008-0000-1400-000023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171045" name="Drop Down 37" hidden="1">
              <a:extLst>
                <a:ext uri="{63B3BB69-23CF-44E3-9099-C40C66FF867C}">
                  <a14:compatExt spid="_x0000_s171045"/>
                </a:ext>
                <a:ext uri="{FF2B5EF4-FFF2-40B4-BE49-F238E27FC236}">
                  <a16:creationId xmlns:a16="http://schemas.microsoft.com/office/drawing/2014/main" id="{00000000-0008-0000-1400-000025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25400</xdr:rowOff>
        </xdr:from>
        <xdr:to>
          <xdr:col>12</xdr:col>
          <xdr:colOff>12700</xdr:colOff>
          <xdr:row>27</xdr:row>
          <xdr:rowOff>228600</xdr:rowOff>
        </xdr:to>
        <xdr:sp macro="" textlink="">
          <xdr:nvSpPr>
            <xdr:cNvPr id="171046" name="Drop Down 38" hidden="1">
              <a:extLst>
                <a:ext uri="{63B3BB69-23CF-44E3-9099-C40C66FF867C}">
                  <a14:compatExt spid="_x0000_s171046"/>
                </a:ext>
                <a:ext uri="{FF2B5EF4-FFF2-40B4-BE49-F238E27FC236}">
                  <a16:creationId xmlns:a16="http://schemas.microsoft.com/office/drawing/2014/main" id="{00000000-0008-0000-1400-0000269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39" name="Afbeelding 38">
          <a:hlinkClick xmlns:r="http://schemas.openxmlformats.org/officeDocument/2006/relationships" r:id="rId9" tooltip="Skip to results"/>
          <a:extLst>
            <a:ext uri="{FF2B5EF4-FFF2-40B4-BE49-F238E27FC236}">
              <a16:creationId xmlns:a16="http://schemas.microsoft.com/office/drawing/2014/main" id="{21CB9983-4B95-4257-9C30-C0C2DF6A3A2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35180" name="Drop Down 12" hidden="1">
              <a:extLst>
                <a:ext uri="{63B3BB69-23CF-44E3-9099-C40C66FF867C}">
                  <a14:compatExt spid="_x0000_s135180"/>
                </a:ext>
                <a:ext uri="{FF2B5EF4-FFF2-40B4-BE49-F238E27FC236}">
                  <a16:creationId xmlns:a16="http://schemas.microsoft.com/office/drawing/2014/main" id="{00000000-0008-0000-1500-00000C1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465945</xdr:colOff>
      <xdr:row>2</xdr:row>
      <xdr:rowOff>9525</xdr:rowOff>
    </xdr:to>
    <xdr:pic>
      <xdr:nvPicPr>
        <xdr:cNvPr id="368" name="Afbeelding 367">
          <a:hlinkClick xmlns:r="http://schemas.openxmlformats.org/officeDocument/2006/relationships" r:id="rId1" tooltip="Previous domain"/>
          <a:extLst>
            <a:ext uri="{FF2B5EF4-FFF2-40B4-BE49-F238E27FC236}">
              <a16:creationId xmlns:a16="http://schemas.microsoft.com/office/drawing/2014/main" id="{00000000-0008-0000-1500-00007001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979727</xdr:colOff>
      <xdr:row>0</xdr:row>
      <xdr:rowOff>1</xdr:rowOff>
    </xdr:from>
    <xdr:to>
      <xdr:col>12</xdr:col>
      <xdr:colOff>123825</xdr:colOff>
      <xdr:row>2</xdr:row>
      <xdr:rowOff>8312</xdr:rowOff>
    </xdr:to>
    <xdr:pic>
      <xdr:nvPicPr>
        <xdr:cNvPr id="369" name="Afbeelding 368">
          <a:hlinkClick xmlns:r="http://schemas.openxmlformats.org/officeDocument/2006/relationships" r:id="rId3" tooltip="Next domain"/>
          <a:extLst>
            <a:ext uri="{FF2B5EF4-FFF2-40B4-BE49-F238E27FC236}">
              <a16:creationId xmlns:a16="http://schemas.microsoft.com/office/drawing/2014/main" id="{00000000-0008-0000-1500-00007101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1527" y="1"/>
          <a:ext cx="544273"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70" name="Afbeelding 369">
          <a:hlinkClick xmlns:r="http://schemas.openxmlformats.org/officeDocument/2006/relationships" r:id="rId5" tooltip="Back to index"/>
          <a:extLst>
            <a:ext uri="{FF2B5EF4-FFF2-40B4-BE49-F238E27FC236}">
              <a16:creationId xmlns:a16="http://schemas.microsoft.com/office/drawing/2014/main" id="{00000000-0008-0000-1500-00007201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35535" name="Drop Down 367" hidden="1">
              <a:extLst>
                <a:ext uri="{63B3BB69-23CF-44E3-9099-C40C66FF867C}">
                  <a14:compatExt spid="_x0000_s135535"/>
                </a:ext>
                <a:ext uri="{FF2B5EF4-FFF2-40B4-BE49-F238E27FC236}">
                  <a16:creationId xmlns:a16="http://schemas.microsoft.com/office/drawing/2014/main" id="{00000000-0008-0000-1500-00006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35538" name="Drop Down 370" hidden="1">
              <a:extLst>
                <a:ext uri="{63B3BB69-23CF-44E3-9099-C40C66FF867C}">
                  <a14:compatExt spid="_x0000_s135538"/>
                </a:ext>
                <a:ext uri="{FF2B5EF4-FFF2-40B4-BE49-F238E27FC236}">
                  <a16:creationId xmlns:a16="http://schemas.microsoft.com/office/drawing/2014/main" id="{00000000-0008-0000-1500-000072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35539" name="Drop Down 371" hidden="1">
              <a:extLst>
                <a:ext uri="{63B3BB69-23CF-44E3-9099-C40C66FF867C}">
                  <a14:compatExt spid="_x0000_s135539"/>
                </a:ext>
                <a:ext uri="{FF2B5EF4-FFF2-40B4-BE49-F238E27FC236}">
                  <a16:creationId xmlns:a16="http://schemas.microsoft.com/office/drawing/2014/main" id="{00000000-0008-0000-1500-00007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35544" name="Drop Down 376" hidden="1">
              <a:extLst>
                <a:ext uri="{63B3BB69-23CF-44E3-9099-C40C66FF867C}">
                  <a14:compatExt spid="_x0000_s135544"/>
                </a:ext>
                <a:ext uri="{FF2B5EF4-FFF2-40B4-BE49-F238E27FC236}">
                  <a16:creationId xmlns:a16="http://schemas.microsoft.com/office/drawing/2014/main" id="{00000000-0008-0000-1500-00007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35545" name="Drop Down 377" hidden="1">
              <a:extLst>
                <a:ext uri="{63B3BB69-23CF-44E3-9099-C40C66FF867C}">
                  <a14:compatExt spid="_x0000_s135545"/>
                </a:ext>
                <a:ext uri="{FF2B5EF4-FFF2-40B4-BE49-F238E27FC236}">
                  <a16:creationId xmlns:a16="http://schemas.microsoft.com/office/drawing/2014/main" id="{00000000-0008-0000-1500-00007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35546" name="Drop Down 378" hidden="1">
              <a:extLst>
                <a:ext uri="{63B3BB69-23CF-44E3-9099-C40C66FF867C}">
                  <a14:compatExt spid="_x0000_s135546"/>
                </a:ext>
                <a:ext uri="{FF2B5EF4-FFF2-40B4-BE49-F238E27FC236}">
                  <a16:creationId xmlns:a16="http://schemas.microsoft.com/office/drawing/2014/main" id="{00000000-0008-0000-1500-00007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35547" name="Drop Down 379" hidden="1">
              <a:extLst>
                <a:ext uri="{63B3BB69-23CF-44E3-9099-C40C66FF867C}">
                  <a14:compatExt spid="_x0000_s135547"/>
                </a:ext>
                <a:ext uri="{FF2B5EF4-FFF2-40B4-BE49-F238E27FC236}">
                  <a16:creationId xmlns:a16="http://schemas.microsoft.com/office/drawing/2014/main" id="{00000000-0008-0000-1500-00007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35552" name="Drop Down 384" hidden="1">
              <a:extLst>
                <a:ext uri="{63B3BB69-23CF-44E3-9099-C40C66FF867C}">
                  <a14:compatExt spid="_x0000_s135552"/>
                </a:ext>
                <a:ext uri="{FF2B5EF4-FFF2-40B4-BE49-F238E27FC236}">
                  <a16:creationId xmlns:a16="http://schemas.microsoft.com/office/drawing/2014/main" id="{00000000-0008-0000-1500-00008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35553" name="Drop Down 385" hidden="1">
              <a:extLst>
                <a:ext uri="{63B3BB69-23CF-44E3-9099-C40C66FF867C}">
                  <a14:compatExt spid="_x0000_s135553"/>
                </a:ext>
                <a:ext uri="{FF2B5EF4-FFF2-40B4-BE49-F238E27FC236}">
                  <a16:creationId xmlns:a16="http://schemas.microsoft.com/office/drawing/2014/main" id="{00000000-0008-0000-1500-00008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35554" name="Drop Down 386" hidden="1">
              <a:extLst>
                <a:ext uri="{63B3BB69-23CF-44E3-9099-C40C66FF867C}">
                  <a14:compatExt spid="_x0000_s135554"/>
                </a:ext>
                <a:ext uri="{FF2B5EF4-FFF2-40B4-BE49-F238E27FC236}">
                  <a16:creationId xmlns:a16="http://schemas.microsoft.com/office/drawing/2014/main" id="{00000000-0008-0000-1500-000082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35555" name="Drop Down 387" hidden="1">
              <a:extLst>
                <a:ext uri="{63B3BB69-23CF-44E3-9099-C40C66FF867C}">
                  <a14:compatExt spid="_x0000_s135555"/>
                </a:ext>
                <a:ext uri="{FF2B5EF4-FFF2-40B4-BE49-F238E27FC236}">
                  <a16:creationId xmlns:a16="http://schemas.microsoft.com/office/drawing/2014/main" id="{00000000-0008-0000-1500-00008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35560" name="Drop Down 392" hidden="1">
              <a:extLst>
                <a:ext uri="{63B3BB69-23CF-44E3-9099-C40C66FF867C}">
                  <a14:compatExt spid="_x0000_s135560"/>
                </a:ext>
                <a:ext uri="{FF2B5EF4-FFF2-40B4-BE49-F238E27FC236}">
                  <a16:creationId xmlns:a16="http://schemas.microsoft.com/office/drawing/2014/main" id="{00000000-0008-0000-1500-00008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35561" name="Drop Down 393" hidden="1">
              <a:extLst>
                <a:ext uri="{63B3BB69-23CF-44E3-9099-C40C66FF867C}">
                  <a14:compatExt spid="_x0000_s135561"/>
                </a:ext>
                <a:ext uri="{FF2B5EF4-FFF2-40B4-BE49-F238E27FC236}">
                  <a16:creationId xmlns:a16="http://schemas.microsoft.com/office/drawing/2014/main" id="{00000000-0008-0000-1500-00008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135564" name="Drop Down 396" hidden="1">
              <a:extLst>
                <a:ext uri="{63B3BB69-23CF-44E3-9099-C40C66FF867C}">
                  <a14:compatExt spid="_x0000_s135564"/>
                </a:ext>
                <a:ext uri="{FF2B5EF4-FFF2-40B4-BE49-F238E27FC236}">
                  <a16:creationId xmlns:a16="http://schemas.microsoft.com/office/drawing/2014/main" id="{00000000-0008-0000-1500-00008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35565" name="Drop Down 397" hidden="1">
              <a:extLst>
                <a:ext uri="{63B3BB69-23CF-44E3-9099-C40C66FF867C}">
                  <a14:compatExt spid="_x0000_s135565"/>
                </a:ext>
                <a:ext uri="{FF2B5EF4-FFF2-40B4-BE49-F238E27FC236}">
                  <a16:creationId xmlns:a16="http://schemas.microsoft.com/office/drawing/2014/main" id="{00000000-0008-0000-1500-00008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35566" name="Drop Down 398" hidden="1">
              <a:extLst>
                <a:ext uri="{63B3BB69-23CF-44E3-9099-C40C66FF867C}">
                  <a14:compatExt spid="_x0000_s135566"/>
                </a:ext>
                <a:ext uri="{FF2B5EF4-FFF2-40B4-BE49-F238E27FC236}">
                  <a16:creationId xmlns:a16="http://schemas.microsoft.com/office/drawing/2014/main" id="{00000000-0008-0000-1500-00008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35567" name="Drop Down 399" hidden="1">
              <a:extLst>
                <a:ext uri="{63B3BB69-23CF-44E3-9099-C40C66FF867C}">
                  <a14:compatExt spid="_x0000_s135567"/>
                </a:ext>
                <a:ext uri="{FF2B5EF4-FFF2-40B4-BE49-F238E27FC236}">
                  <a16:creationId xmlns:a16="http://schemas.microsoft.com/office/drawing/2014/main" id="{00000000-0008-0000-1500-00008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35568" name="Drop Down 400" hidden="1">
              <a:extLst>
                <a:ext uri="{63B3BB69-23CF-44E3-9099-C40C66FF867C}">
                  <a14:compatExt spid="_x0000_s135568"/>
                </a:ext>
                <a:ext uri="{FF2B5EF4-FFF2-40B4-BE49-F238E27FC236}">
                  <a16:creationId xmlns:a16="http://schemas.microsoft.com/office/drawing/2014/main" id="{00000000-0008-0000-1500-00009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35569" name="Drop Down 401" hidden="1">
              <a:extLst>
                <a:ext uri="{63B3BB69-23CF-44E3-9099-C40C66FF867C}">
                  <a14:compatExt spid="_x0000_s135569"/>
                </a:ext>
                <a:ext uri="{FF2B5EF4-FFF2-40B4-BE49-F238E27FC236}">
                  <a16:creationId xmlns:a16="http://schemas.microsoft.com/office/drawing/2014/main" id="{00000000-0008-0000-1500-00009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35571" name="Drop Down 403" hidden="1">
              <a:extLst>
                <a:ext uri="{63B3BB69-23CF-44E3-9099-C40C66FF867C}">
                  <a14:compatExt spid="_x0000_s135571"/>
                </a:ext>
                <a:ext uri="{FF2B5EF4-FFF2-40B4-BE49-F238E27FC236}">
                  <a16:creationId xmlns:a16="http://schemas.microsoft.com/office/drawing/2014/main" id="{00000000-0008-0000-1500-00009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35572" name="Drop Down 404" hidden="1">
              <a:extLst>
                <a:ext uri="{63B3BB69-23CF-44E3-9099-C40C66FF867C}">
                  <a14:compatExt spid="_x0000_s135572"/>
                </a:ext>
                <a:ext uri="{FF2B5EF4-FFF2-40B4-BE49-F238E27FC236}">
                  <a16:creationId xmlns:a16="http://schemas.microsoft.com/office/drawing/2014/main" id="{00000000-0008-0000-1500-00009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35573" name="Drop Down 405" hidden="1">
              <a:extLst>
                <a:ext uri="{63B3BB69-23CF-44E3-9099-C40C66FF867C}">
                  <a14:compatExt spid="_x0000_s135573"/>
                </a:ext>
                <a:ext uri="{FF2B5EF4-FFF2-40B4-BE49-F238E27FC236}">
                  <a16:creationId xmlns:a16="http://schemas.microsoft.com/office/drawing/2014/main" id="{00000000-0008-0000-1500-00009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35574" name="Drop Down 406" hidden="1">
              <a:extLst>
                <a:ext uri="{63B3BB69-23CF-44E3-9099-C40C66FF867C}">
                  <a14:compatExt spid="_x0000_s135574"/>
                </a:ext>
                <a:ext uri="{FF2B5EF4-FFF2-40B4-BE49-F238E27FC236}">
                  <a16:creationId xmlns:a16="http://schemas.microsoft.com/office/drawing/2014/main" id="{00000000-0008-0000-1500-000096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35575" name="Drop Down 407" hidden="1">
              <a:extLst>
                <a:ext uri="{63B3BB69-23CF-44E3-9099-C40C66FF867C}">
                  <a14:compatExt spid="_x0000_s135575"/>
                </a:ext>
                <a:ext uri="{FF2B5EF4-FFF2-40B4-BE49-F238E27FC236}">
                  <a16:creationId xmlns:a16="http://schemas.microsoft.com/office/drawing/2014/main" id="{00000000-0008-0000-1500-000097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35576" name="Drop Down 408" hidden="1">
              <a:extLst>
                <a:ext uri="{63B3BB69-23CF-44E3-9099-C40C66FF867C}">
                  <a14:compatExt spid="_x0000_s135576"/>
                </a:ext>
                <a:ext uri="{FF2B5EF4-FFF2-40B4-BE49-F238E27FC236}">
                  <a16:creationId xmlns:a16="http://schemas.microsoft.com/office/drawing/2014/main" id="{00000000-0008-0000-1500-00009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35577" name="Drop Down 409" hidden="1">
              <a:extLst>
                <a:ext uri="{63B3BB69-23CF-44E3-9099-C40C66FF867C}">
                  <a14:compatExt spid="_x0000_s135577"/>
                </a:ext>
                <a:ext uri="{FF2B5EF4-FFF2-40B4-BE49-F238E27FC236}">
                  <a16:creationId xmlns:a16="http://schemas.microsoft.com/office/drawing/2014/main" id="{00000000-0008-0000-1500-000099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35578" name="Drop Down 410" hidden="1">
              <a:extLst>
                <a:ext uri="{63B3BB69-23CF-44E3-9099-C40C66FF867C}">
                  <a14:compatExt spid="_x0000_s135578"/>
                </a:ext>
                <a:ext uri="{FF2B5EF4-FFF2-40B4-BE49-F238E27FC236}">
                  <a16:creationId xmlns:a16="http://schemas.microsoft.com/office/drawing/2014/main" id="{00000000-0008-0000-1500-00009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35579" name="Drop Down 411" hidden="1">
              <a:extLst>
                <a:ext uri="{63B3BB69-23CF-44E3-9099-C40C66FF867C}">
                  <a14:compatExt spid="_x0000_s135579"/>
                </a:ext>
                <a:ext uri="{FF2B5EF4-FFF2-40B4-BE49-F238E27FC236}">
                  <a16:creationId xmlns:a16="http://schemas.microsoft.com/office/drawing/2014/main" id="{00000000-0008-0000-1500-00009B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35580" name="Drop Down 412" hidden="1">
              <a:extLst>
                <a:ext uri="{63B3BB69-23CF-44E3-9099-C40C66FF867C}">
                  <a14:compatExt spid="_x0000_s135580"/>
                </a:ext>
                <a:ext uri="{FF2B5EF4-FFF2-40B4-BE49-F238E27FC236}">
                  <a16:creationId xmlns:a16="http://schemas.microsoft.com/office/drawing/2014/main" id="{00000000-0008-0000-1500-00009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35581" name="Drop Down 413" hidden="1">
              <a:extLst>
                <a:ext uri="{63B3BB69-23CF-44E3-9099-C40C66FF867C}">
                  <a14:compatExt spid="_x0000_s135581"/>
                </a:ext>
                <a:ext uri="{FF2B5EF4-FFF2-40B4-BE49-F238E27FC236}">
                  <a16:creationId xmlns:a16="http://schemas.microsoft.com/office/drawing/2014/main" id="{00000000-0008-0000-1500-00009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35582" name="Drop Down 414" hidden="1">
              <a:extLst>
                <a:ext uri="{63B3BB69-23CF-44E3-9099-C40C66FF867C}">
                  <a14:compatExt spid="_x0000_s135582"/>
                </a:ext>
                <a:ext uri="{FF2B5EF4-FFF2-40B4-BE49-F238E27FC236}">
                  <a16:creationId xmlns:a16="http://schemas.microsoft.com/office/drawing/2014/main" id="{00000000-0008-0000-1500-00009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35583" name="Drop Down 415" hidden="1">
              <a:extLst>
                <a:ext uri="{63B3BB69-23CF-44E3-9099-C40C66FF867C}">
                  <a14:compatExt spid="_x0000_s135583"/>
                </a:ext>
                <a:ext uri="{FF2B5EF4-FFF2-40B4-BE49-F238E27FC236}">
                  <a16:creationId xmlns:a16="http://schemas.microsoft.com/office/drawing/2014/main" id="{00000000-0008-0000-1500-00009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35584" name="Drop Down 416" hidden="1">
              <a:extLst>
                <a:ext uri="{63B3BB69-23CF-44E3-9099-C40C66FF867C}">
                  <a14:compatExt spid="_x0000_s135584"/>
                </a:ext>
                <a:ext uri="{FF2B5EF4-FFF2-40B4-BE49-F238E27FC236}">
                  <a16:creationId xmlns:a16="http://schemas.microsoft.com/office/drawing/2014/main" id="{00000000-0008-0000-1500-0000A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35585" name="Drop Down 417" hidden="1">
              <a:extLst>
                <a:ext uri="{63B3BB69-23CF-44E3-9099-C40C66FF867C}">
                  <a14:compatExt spid="_x0000_s135585"/>
                </a:ext>
                <a:ext uri="{FF2B5EF4-FFF2-40B4-BE49-F238E27FC236}">
                  <a16:creationId xmlns:a16="http://schemas.microsoft.com/office/drawing/2014/main" id="{00000000-0008-0000-1500-0000A1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35587" name="Drop Down 419" hidden="1">
              <a:extLst>
                <a:ext uri="{63B3BB69-23CF-44E3-9099-C40C66FF867C}">
                  <a14:compatExt spid="_x0000_s135587"/>
                </a:ext>
                <a:ext uri="{FF2B5EF4-FFF2-40B4-BE49-F238E27FC236}">
                  <a16:creationId xmlns:a16="http://schemas.microsoft.com/office/drawing/2014/main" id="{00000000-0008-0000-1500-0000A3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135588" name="Drop Down 420" hidden="1">
              <a:extLst>
                <a:ext uri="{63B3BB69-23CF-44E3-9099-C40C66FF867C}">
                  <a14:compatExt spid="_x0000_s135588"/>
                </a:ext>
                <a:ext uri="{FF2B5EF4-FFF2-40B4-BE49-F238E27FC236}">
                  <a16:creationId xmlns:a16="http://schemas.microsoft.com/office/drawing/2014/main" id="{00000000-0008-0000-1500-0000A4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135589" name="Drop Down 421" hidden="1">
              <a:extLst>
                <a:ext uri="{63B3BB69-23CF-44E3-9099-C40C66FF867C}">
                  <a14:compatExt spid="_x0000_s135589"/>
                </a:ext>
                <a:ext uri="{FF2B5EF4-FFF2-40B4-BE49-F238E27FC236}">
                  <a16:creationId xmlns:a16="http://schemas.microsoft.com/office/drawing/2014/main" id="{00000000-0008-0000-1500-0000A5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100885</xdr:colOff>
      <xdr:row>3</xdr:row>
      <xdr:rowOff>216224</xdr:rowOff>
    </xdr:to>
    <xdr:pic>
      <xdr:nvPicPr>
        <xdr:cNvPr id="58" name="Afbeelding 57">
          <a:hlinkClick xmlns:r="http://schemas.openxmlformats.org/officeDocument/2006/relationships" r:id="rId7" tooltip="Next section"/>
          <a:extLst>
            <a:ext uri="{FF2B5EF4-FFF2-40B4-BE49-F238E27FC236}">
              <a16:creationId xmlns:a16="http://schemas.microsoft.com/office/drawing/2014/main" id="{00000000-0008-0000-1500-00003A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35590" name="Drop Down 422" hidden="1">
              <a:extLst>
                <a:ext uri="{63B3BB69-23CF-44E3-9099-C40C66FF867C}">
                  <a14:compatExt spid="_x0000_s135590"/>
                </a:ext>
                <a:ext uri="{FF2B5EF4-FFF2-40B4-BE49-F238E27FC236}">
                  <a16:creationId xmlns:a16="http://schemas.microsoft.com/office/drawing/2014/main" id="{00000000-0008-0000-1500-0000A6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35592" name="Drop Down 424" hidden="1">
              <a:extLst>
                <a:ext uri="{63B3BB69-23CF-44E3-9099-C40C66FF867C}">
                  <a14:compatExt spid="_x0000_s135592"/>
                </a:ext>
                <a:ext uri="{FF2B5EF4-FFF2-40B4-BE49-F238E27FC236}">
                  <a16:creationId xmlns:a16="http://schemas.microsoft.com/office/drawing/2014/main" id="{00000000-0008-0000-1500-0000A8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35594" name="Drop Down 426" hidden="1">
              <a:extLst>
                <a:ext uri="{63B3BB69-23CF-44E3-9099-C40C66FF867C}">
                  <a14:compatExt spid="_x0000_s135594"/>
                </a:ext>
                <a:ext uri="{FF2B5EF4-FFF2-40B4-BE49-F238E27FC236}">
                  <a16:creationId xmlns:a16="http://schemas.microsoft.com/office/drawing/2014/main" id="{00000000-0008-0000-1500-0000AA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35596" name="Drop Down 428" hidden="1">
              <a:extLst>
                <a:ext uri="{63B3BB69-23CF-44E3-9099-C40C66FF867C}">
                  <a14:compatExt spid="_x0000_s135596"/>
                </a:ext>
                <a:ext uri="{FF2B5EF4-FFF2-40B4-BE49-F238E27FC236}">
                  <a16:creationId xmlns:a16="http://schemas.microsoft.com/office/drawing/2014/main" id="{00000000-0008-0000-1500-0000AC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35597" name="Drop Down 429" hidden="1">
              <a:extLst>
                <a:ext uri="{63B3BB69-23CF-44E3-9099-C40C66FF867C}">
                  <a14:compatExt spid="_x0000_s135597"/>
                </a:ext>
                <a:ext uri="{FF2B5EF4-FFF2-40B4-BE49-F238E27FC236}">
                  <a16:creationId xmlns:a16="http://schemas.microsoft.com/office/drawing/2014/main" id="{00000000-0008-0000-1500-0000AD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35598" name="Drop Down 430" hidden="1">
              <a:extLst>
                <a:ext uri="{63B3BB69-23CF-44E3-9099-C40C66FF867C}">
                  <a14:compatExt spid="_x0000_s135598"/>
                </a:ext>
                <a:ext uri="{FF2B5EF4-FFF2-40B4-BE49-F238E27FC236}">
                  <a16:creationId xmlns:a16="http://schemas.microsoft.com/office/drawing/2014/main" id="{00000000-0008-0000-1500-0000AE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35599" name="Drop Down 431" hidden="1">
              <a:extLst>
                <a:ext uri="{63B3BB69-23CF-44E3-9099-C40C66FF867C}">
                  <a14:compatExt spid="_x0000_s135599"/>
                </a:ext>
                <a:ext uri="{FF2B5EF4-FFF2-40B4-BE49-F238E27FC236}">
                  <a16:creationId xmlns:a16="http://schemas.microsoft.com/office/drawing/2014/main" id="{00000000-0008-0000-1500-0000AF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35600" name="Drop Down 432" hidden="1">
              <a:extLst>
                <a:ext uri="{63B3BB69-23CF-44E3-9099-C40C66FF867C}">
                  <a14:compatExt spid="_x0000_s135600"/>
                </a:ext>
                <a:ext uri="{FF2B5EF4-FFF2-40B4-BE49-F238E27FC236}">
                  <a16:creationId xmlns:a16="http://schemas.microsoft.com/office/drawing/2014/main" id="{00000000-0008-0000-1500-0000B01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74" name="Afbeelding 73">
          <a:hlinkClick xmlns:r="http://schemas.openxmlformats.org/officeDocument/2006/relationships" r:id="rId9" tooltip="Skip to results"/>
          <a:extLst>
            <a:ext uri="{FF2B5EF4-FFF2-40B4-BE49-F238E27FC236}">
              <a16:creationId xmlns:a16="http://schemas.microsoft.com/office/drawing/2014/main" id="{70E5567C-7937-40A0-BE31-D58C05EFE7B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39265" name="Drop Down 1" hidden="1">
              <a:extLst>
                <a:ext uri="{63B3BB69-23CF-44E3-9099-C40C66FF867C}">
                  <a14:compatExt spid="_x0000_s139265"/>
                </a:ext>
                <a:ext uri="{FF2B5EF4-FFF2-40B4-BE49-F238E27FC236}">
                  <a16:creationId xmlns:a16="http://schemas.microsoft.com/office/drawing/2014/main" id="{00000000-0008-0000-1600-000001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39267" name="Drop Down 3" hidden="1">
              <a:extLst>
                <a:ext uri="{63B3BB69-23CF-44E3-9099-C40C66FF867C}">
                  <a14:compatExt spid="_x0000_s139267"/>
                </a:ext>
                <a:ext uri="{FF2B5EF4-FFF2-40B4-BE49-F238E27FC236}">
                  <a16:creationId xmlns:a16="http://schemas.microsoft.com/office/drawing/2014/main" id="{00000000-0008-0000-1600-000003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39269" name="Drop Down 5" hidden="1">
              <a:extLst>
                <a:ext uri="{63B3BB69-23CF-44E3-9099-C40C66FF867C}">
                  <a14:compatExt spid="_x0000_s139269"/>
                </a:ext>
                <a:ext uri="{FF2B5EF4-FFF2-40B4-BE49-F238E27FC236}">
                  <a16:creationId xmlns:a16="http://schemas.microsoft.com/office/drawing/2014/main" id="{00000000-0008-0000-1600-000005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39270" name="Drop Down 6" hidden="1">
              <a:extLst>
                <a:ext uri="{63B3BB69-23CF-44E3-9099-C40C66FF867C}">
                  <a14:compatExt spid="_x0000_s139270"/>
                </a:ext>
                <a:ext uri="{FF2B5EF4-FFF2-40B4-BE49-F238E27FC236}">
                  <a16:creationId xmlns:a16="http://schemas.microsoft.com/office/drawing/2014/main" id="{00000000-0008-0000-1600-000006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39273" name="Drop Down 9" hidden="1">
              <a:extLst>
                <a:ext uri="{63B3BB69-23CF-44E3-9099-C40C66FF867C}">
                  <a14:compatExt spid="_x0000_s139273"/>
                </a:ext>
                <a:ext uri="{FF2B5EF4-FFF2-40B4-BE49-F238E27FC236}">
                  <a16:creationId xmlns:a16="http://schemas.microsoft.com/office/drawing/2014/main" id="{00000000-0008-0000-1600-000009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39274" name="Drop Down 10" hidden="1">
              <a:extLst>
                <a:ext uri="{63B3BB69-23CF-44E3-9099-C40C66FF867C}">
                  <a14:compatExt spid="_x0000_s139274"/>
                </a:ext>
                <a:ext uri="{FF2B5EF4-FFF2-40B4-BE49-F238E27FC236}">
                  <a16:creationId xmlns:a16="http://schemas.microsoft.com/office/drawing/2014/main" id="{00000000-0008-0000-1600-00000A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39275" name="Drop Down 11" hidden="1">
              <a:extLst>
                <a:ext uri="{63B3BB69-23CF-44E3-9099-C40C66FF867C}">
                  <a14:compatExt spid="_x0000_s139275"/>
                </a:ext>
                <a:ext uri="{FF2B5EF4-FFF2-40B4-BE49-F238E27FC236}">
                  <a16:creationId xmlns:a16="http://schemas.microsoft.com/office/drawing/2014/main" id="{00000000-0008-0000-1600-00000B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39276" name="Drop Down 12" hidden="1">
              <a:extLst>
                <a:ext uri="{63B3BB69-23CF-44E3-9099-C40C66FF867C}">
                  <a14:compatExt spid="_x0000_s139276"/>
                </a:ext>
                <a:ext uri="{FF2B5EF4-FFF2-40B4-BE49-F238E27FC236}">
                  <a16:creationId xmlns:a16="http://schemas.microsoft.com/office/drawing/2014/main" id="{00000000-0008-0000-1600-00000C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39281" name="Drop Down 17" hidden="1">
              <a:extLst>
                <a:ext uri="{63B3BB69-23CF-44E3-9099-C40C66FF867C}">
                  <a14:compatExt spid="_x0000_s139281"/>
                </a:ext>
                <a:ext uri="{FF2B5EF4-FFF2-40B4-BE49-F238E27FC236}">
                  <a16:creationId xmlns:a16="http://schemas.microsoft.com/office/drawing/2014/main" id="{00000000-0008-0000-1600-000011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39282" name="Drop Down 18" hidden="1">
              <a:extLst>
                <a:ext uri="{63B3BB69-23CF-44E3-9099-C40C66FF867C}">
                  <a14:compatExt spid="_x0000_s139282"/>
                </a:ext>
                <a:ext uri="{FF2B5EF4-FFF2-40B4-BE49-F238E27FC236}">
                  <a16:creationId xmlns:a16="http://schemas.microsoft.com/office/drawing/2014/main" id="{00000000-0008-0000-1600-000012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39283" name="Drop Down 19" hidden="1">
              <a:extLst>
                <a:ext uri="{63B3BB69-23CF-44E3-9099-C40C66FF867C}">
                  <a14:compatExt spid="_x0000_s139283"/>
                </a:ext>
                <a:ext uri="{FF2B5EF4-FFF2-40B4-BE49-F238E27FC236}">
                  <a16:creationId xmlns:a16="http://schemas.microsoft.com/office/drawing/2014/main" id="{00000000-0008-0000-1600-000013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39284" name="Drop Down 20" hidden="1">
              <a:extLst>
                <a:ext uri="{63B3BB69-23CF-44E3-9099-C40C66FF867C}">
                  <a14:compatExt spid="_x0000_s139284"/>
                </a:ext>
                <a:ext uri="{FF2B5EF4-FFF2-40B4-BE49-F238E27FC236}">
                  <a16:creationId xmlns:a16="http://schemas.microsoft.com/office/drawing/2014/main" id="{00000000-0008-0000-1600-000014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39289" name="Drop Down 25" hidden="1">
              <a:extLst>
                <a:ext uri="{63B3BB69-23CF-44E3-9099-C40C66FF867C}">
                  <a14:compatExt spid="_x0000_s139289"/>
                </a:ext>
                <a:ext uri="{FF2B5EF4-FFF2-40B4-BE49-F238E27FC236}">
                  <a16:creationId xmlns:a16="http://schemas.microsoft.com/office/drawing/2014/main" id="{00000000-0008-0000-1600-000019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39290" name="Drop Down 26" hidden="1">
              <a:extLst>
                <a:ext uri="{63B3BB69-23CF-44E3-9099-C40C66FF867C}">
                  <a14:compatExt spid="_x0000_s139290"/>
                </a:ext>
                <a:ext uri="{FF2B5EF4-FFF2-40B4-BE49-F238E27FC236}">
                  <a16:creationId xmlns:a16="http://schemas.microsoft.com/office/drawing/2014/main" id="{00000000-0008-0000-1600-00001A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139293" name="Drop Down 29" hidden="1">
              <a:extLst>
                <a:ext uri="{63B3BB69-23CF-44E3-9099-C40C66FF867C}">
                  <a14:compatExt spid="_x0000_s139293"/>
                </a:ext>
                <a:ext uri="{FF2B5EF4-FFF2-40B4-BE49-F238E27FC236}">
                  <a16:creationId xmlns:a16="http://schemas.microsoft.com/office/drawing/2014/main" id="{00000000-0008-0000-1600-00001D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39318" name="Drop Down 54" hidden="1">
              <a:extLst>
                <a:ext uri="{63B3BB69-23CF-44E3-9099-C40C66FF867C}">
                  <a14:compatExt spid="_x0000_s139318"/>
                </a:ext>
                <a:ext uri="{FF2B5EF4-FFF2-40B4-BE49-F238E27FC236}">
                  <a16:creationId xmlns:a16="http://schemas.microsoft.com/office/drawing/2014/main" id="{00000000-0008-0000-1600-000036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39319" name="Drop Down 55" hidden="1">
              <a:extLst>
                <a:ext uri="{63B3BB69-23CF-44E3-9099-C40C66FF867C}">
                  <a14:compatExt spid="_x0000_s139319"/>
                </a:ext>
                <a:ext uri="{FF2B5EF4-FFF2-40B4-BE49-F238E27FC236}">
                  <a16:creationId xmlns:a16="http://schemas.microsoft.com/office/drawing/2014/main" id="{00000000-0008-0000-1600-000037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39320" name="Drop Down 56" hidden="1">
              <a:extLst>
                <a:ext uri="{63B3BB69-23CF-44E3-9099-C40C66FF867C}">
                  <a14:compatExt spid="_x0000_s139320"/>
                </a:ext>
                <a:ext uri="{FF2B5EF4-FFF2-40B4-BE49-F238E27FC236}">
                  <a16:creationId xmlns:a16="http://schemas.microsoft.com/office/drawing/2014/main" id="{00000000-0008-0000-1600-000038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39321" name="Drop Down 57" hidden="1">
              <a:extLst>
                <a:ext uri="{63B3BB69-23CF-44E3-9099-C40C66FF867C}">
                  <a14:compatExt spid="_x0000_s139321"/>
                </a:ext>
                <a:ext uri="{FF2B5EF4-FFF2-40B4-BE49-F238E27FC236}">
                  <a16:creationId xmlns:a16="http://schemas.microsoft.com/office/drawing/2014/main" id="{00000000-0008-0000-1600-000039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39322" name="Drop Down 58" hidden="1">
              <a:extLst>
                <a:ext uri="{63B3BB69-23CF-44E3-9099-C40C66FF867C}">
                  <a14:compatExt spid="_x0000_s139322"/>
                </a:ext>
                <a:ext uri="{FF2B5EF4-FFF2-40B4-BE49-F238E27FC236}">
                  <a16:creationId xmlns:a16="http://schemas.microsoft.com/office/drawing/2014/main" id="{00000000-0008-0000-1600-00003A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39323" name="Drop Down 59" hidden="1">
              <a:extLst>
                <a:ext uri="{63B3BB69-23CF-44E3-9099-C40C66FF867C}">
                  <a14:compatExt spid="_x0000_s139323"/>
                </a:ext>
                <a:ext uri="{FF2B5EF4-FFF2-40B4-BE49-F238E27FC236}">
                  <a16:creationId xmlns:a16="http://schemas.microsoft.com/office/drawing/2014/main" id="{00000000-0008-0000-1600-00003B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39324" name="Drop Down 60" hidden="1">
              <a:extLst>
                <a:ext uri="{63B3BB69-23CF-44E3-9099-C40C66FF867C}">
                  <a14:compatExt spid="_x0000_s139324"/>
                </a:ext>
                <a:ext uri="{FF2B5EF4-FFF2-40B4-BE49-F238E27FC236}">
                  <a16:creationId xmlns:a16="http://schemas.microsoft.com/office/drawing/2014/main" id="{00000000-0008-0000-1600-00003C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39325" name="Drop Down 61" hidden="1">
              <a:extLst>
                <a:ext uri="{63B3BB69-23CF-44E3-9099-C40C66FF867C}">
                  <a14:compatExt spid="_x0000_s139325"/>
                </a:ext>
                <a:ext uri="{FF2B5EF4-FFF2-40B4-BE49-F238E27FC236}">
                  <a16:creationId xmlns:a16="http://schemas.microsoft.com/office/drawing/2014/main" id="{00000000-0008-0000-1600-00003D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39326" name="Drop Down 62" hidden="1">
              <a:extLst>
                <a:ext uri="{63B3BB69-23CF-44E3-9099-C40C66FF867C}">
                  <a14:compatExt spid="_x0000_s139326"/>
                </a:ext>
                <a:ext uri="{FF2B5EF4-FFF2-40B4-BE49-F238E27FC236}">
                  <a16:creationId xmlns:a16="http://schemas.microsoft.com/office/drawing/2014/main" id="{00000000-0008-0000-1600-00003E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39327" name="Drop Down 63" hidden="1">
              <a:extLst>
                <a:ext uri="{63B3BB69-23CF-44E3-9099-C40C66FF867C}">
                  <a14:compatExt spid="_x0000_s139327"/>
                </a:ext>
                <a:ext uri="{FF2B5EF4-FFF2-40B4-BE49-F238E27FC236}">
                  <a16:creationId xmlns:a16="http://schemas.microsoft.com/office/drawing/2014/main" id="{00000000-0008-0000-1600-00003F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39328" name="Drop Down 64" hidden="1">
              <a:extLst>
                <a:ext uri="{63B3BB69-23CF-44E3-9099-C40C66FF867C}">
                  <a14:compatExt spid="_x0000_s139328"/>
                </a:ext>
                <a:ext uri="{FF2B5EF4-FFF2-40B4-BE49-F238E27FC236}">
                  <a16:creationId xmlns:a16="http://schemas.microsoft.com/office/drawing/2014/main" id="{00000000-0008-0000-1600-000040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39329" name="Drop Down 65" hidden="1">
              <a:extLst>
                <a:ext uri="{63B3BB69-23CF-44E3-9099-C40C66FF867C}">
                  <a14:compatExt spid="_x0000_s139329"/>
                </a:ext>
                <a:ext uri="{FF2B5EF4-FFF2-40B4-BE49-F238E27FC236}">
                  <a16:creationId xmlns:a16="http://schemas.microsoft.com/office/drawing/2014/main" id="{00000000-0008-0000-1600-000041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71" name="Afbeelding 70">
          <a:hlinkClick xmlns:r="http://schemas.openxmlformats.org/officeDocument/2006/relationships" r:id="rId1" tooltip="Next section"/>
          <a:extLst>
            <a:ext uri="{FF2B5EF4-FFF2-40B4-BE49-F238E27FC236}">
              <a16:creationId xmlns:a16="http://schemas.microsoft.com/office/drawing/2014/main" id="{00000000-0008-0000-1600-00004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72" name="Afbeelding 71">
          <a:hlinkClick xmlns:r="http://schemas.openxmlformats.org/officeDocument/2006/relationships" r:id="rId3" tooltip="Previous section"/>
          <a:extLst>
            <a:ext uri="{FF2B5EF4-FFF2-40B4-BE49-F238E27FC236}">
              <a16:creationId xmlns:a16="http://schemas.microsoft.com/office/drawing/2014/main" id="{00000000-0008-0000-1600-00004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39330" name="Drop Down 66" hidden="1">
              <a:extLst>
                <a:ext uri="{63B3BB69-23CF-44E3-9099-C40C66FF867C}">
                  <a14:compatExt spid="_x0000_s139330"/>
                </a:ext>
                <a:ext uri="{FF2B5EF4-FFF2-40B4-BE49-F238E27FC236}">
                  <a16:creationId xmlns:a16="http://schemas.microsoft.com/office/drawing/2014/main" id="{00000000-0008-0000-1600-000042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39332" name="Drop Down 68" hidden="1">
              <a:extLst>
                <a:ext uri="{63B3BB69-23CF-44E3-9099-C40C66FF867C}">
                  <a14:compatExt spid="_x0000_s139332"/>
                </a:ext>
                <a:ext uri="{FF2B5EF4-FFF2-40B4-BE49-F238E27FC236}">
                  <a16:creationId xmlns:a16="http://schemas.microsoft.com/office/drawing/2014/main" id="{00000000-0008-0000-1600-000044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39334" name="Drop Down 70" hidden="1">
              <a:extLst>
                <a:ext uri="{63B3BB69-23CF-44E3-9099-C40C66FF867C}">
                  <a14:compatExt spid="_x0000_s139334"/>
                </a:ext>
                <a:ext uri="{FF2B5EF4-FFF2-40B4-BE49-F238E27FC236}">
                  <a16:creationId xmlns:a16="http://schemas.microsoft.com/office/drawing/2014/main" id="{00000000-0008-0000-1600-000046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39336" name="Drop Down 72" hidden="1">
              <a:extLst>
                <a:ext uri="{63B3BB69-23CF-44E3-9099-C40C66FF867C}">
                  <a14:compatExt spid="_x0000_s139336"/>
                </a:ext>
                <a:ext uri="{FF2B5EF4-FFF2-40B4-BE49-F238E27FC236}">
                  <a16:creationId xmlns:a16="http://schemas.microsoft.com/office/drawing/2014/main" id="{00000000-0008-0000-1600-000048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39337" name="Drop Down 73" hidden="1">
              <a:extLst>
                <a:ext uri="{63B3BB69-23CF-44E3-9099-C40C66FF867C}">
                  <a14:compatExt spid="_x0000_s139337"/>
                </a:ext>
                <a:ext uri="{FF2B5EF4-FFF2-40B4-BE49-F238E27FC236}">
                  <a16:creationId xmlns:a16="http://schemas.microsoft.com/office/drawing/2014/main" id="{00000000-0008-0000-1600-000049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57" name="Afbeelding 56">
          <a:hlinkClick xmlns:r="http://schemas.openxmlformats.org/officeDocument/2006/relationships" r:id="rId5" tooltip="Previous domain"/>
          <a:extLst>
            <a:ext uri="{FF2B5EF4-FFF2-40B4-BE49-F238E27FC236}">
              <a16:creationId xmlns:a16="http://schemas.microsoft.com/office/drawing/2014/main" id="{00000000-0008-0000-1600-000039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58" name="Afbeelding 57">
          <a:hlinkClick xmlns:r="http://schemas.openxmlformats.org/officeDocument/2006/relationships" r:id="rId7" tooltip="Next domain"/>
          <a:extLst>
            <a:ext uri="{FF2B5EF4-FFF2-40B4-BE49-F238E27FC236}">
              <a16:creationId xmlns:a16="http://schemas.microsoft.com/office/drawing/2014/main" id="{00000000-0008-0000-1600-00003A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59" name="Afbeelding 58">
          <a:hlinkClick xmlns:r="http://schemas.openxmlformats.org/officeDocument/2006/relationships" r:id="rId9" tooltip="Back to index"/>
          <a:extLst>
            <a:ext uri="{FF2B5EF4-FFF2-40B4-BE49-F238E27FC236}">
              <a16:creationId xmlns:a16="http://schemas.microsoft.com/office/drawing/2014/main" id="{00000000-0008-0000-1600-00003B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39338" name="Drop Down 74" hidden="1">
              <a:extLst>
                <a:ext uri="{63B3BB69-23CF-44E3-9099-C40C66FF867C}">
                  <a14:compatExt spid="_x0000_s139338"/>
                </a:ext>
                <a:ext uri="{FF2B5EF4-FFF2-40B4-BE49-F238E27FC236}">
                  <a16:creationId xmlns:a16="http://schemas.microsoft.com/office/drawing/2014/main" id="{00000000-0008-0000-1600-00004A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39339" name="Drop Down 75" hidden="1">
              <a:extLst>
                <a:ext uri="{63B3BB69-23CF-44E3-9099-C40C66FF867C}">
                  <a14:compatExt spid="_x0000_s139339"/>
                </a:ext>
                <a:ext uri="{FF2B5EF4-FFF2-40B4-BE49-F238E27FC236}">
                  <a16:creationId xmlns:a16="http://schemas.microsoft.com/office/drawing/2014/main" id="{00000000-0008-0000-1600-00004B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39340" name="Drop Down 76" hidden="1">
              <a:extLst>
                <a:ext uri="{63B3BB69-23CF-44E3-9099-C40C66FF867C}">
                  <a14:compatExt spid="_x0000_s139340"/>
                </a:ext>
                <a:ext uri="{FF2B5EF4-FFF2-40B4-BE49-F238E27FC236}">
                  <a16:creationId xmlns:a16="http://schemas.microsoft.com/office/drawing/2014/main" id="{00000000-0008-0000-1600-00004C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39341" name="Drop Down 77" hidden="1">
              <a:extLst>
                <a:ext uri="{63B3BB69-23CF-44E3-9099-C40C66FF867C}">
                  <a14:compatExt spid="_x0000_s139341"/>
                </a:ext>
                <a:ext uri="{FF2B5EF4-FFF2-40B4-BE49-F238E27FC236}">
                  <a16:creationId xmlns:a16="http://schemas.microsoft.com/office/drawing/2014/main" id="{00000000-0008-0000-1600-00004D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39342" name="Drop Down 78" hidden="1">
              <a:extLst>
                <a:ext uri="{63B3BB69-23CF-44E3-9099-C40C66FF867C}">
                  <a14:compatExt spid="_x0000_s139342"/>
                </a:ext>
                <a:ext uri="{FF2B5EF4-FFF2-40B4-BE49-F238E27FC236}">
                  <a16:creationId xmlns:a16="http://schemas.microsoft.com/office/drawing/2014/main" id="{00000000-0008-0000-1600-00004E2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66" name="Afbeelding 65">
          <a:hlinkClick xmlns:r="http://schemas.openxmlformats.org/officeDocument/2006/relationships" r:id="rId11" tooltip="Skip to results"/>
          <a:extLst>
            <a:ext uri="{FF2B5EF4-FFF2-40B4-BE49-F238E27FC236}">
              <a16:creationId xmlns:a16="http://schemas.microsoft.com/office/drawing/2014/main" id="{0812BCF3-A4B8-4F69-99AE-DE07F7A9725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41313" name="Drop Down 1" hidden="1">
              <a:extLst>
                <a:ext uri="{63B3BB69-23CF-44E3-9099-C40C66FF867C}">
                  <a14:compatExt spid="_x0000_s141313"/>
                </a:ext>
                <a:ext uri="{FF2B5EF4-FFF2-40B4-BE49-F238E27FC236}">
                  <a16:creationId xmlns:a16="http://schemas.microsoft.com/office/drawing/2014/main" id="{00000000-0008-0000-1700-000001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41315" name="Drop Down 3" hidden="1">
              <a:extLst>
                <a:ext uri="{63B3BB69-23CF-44E3-9099-C40C66FF867C}">
                  <a14:compatExt spid="_x0000_s141315"/>
                </a:ext>
                <a:ext uri="{FF2B5EF4-FFF2-40B4-BE49-F238E27FC236}">
                  <a16:creationId xmlns:a16="http://schemas.microsoft.com/office/drawing/2014/main" id="{00000000-0008-0000-1700-000003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41317" name="Drop Down 5" hidden="1">
              <a:extLst>
                <a:ext uri="{63B3BB69-23CF-44E3-9099-C40C66FF867C}">
                  <a14:compatExt spid="_x0000_s141317"/>
                </a:ext>
                <a:ext uri="{FF2B5EF4-FFF2-40B4-BE49-F238E27FC236}">
                  <a16:creationId xmlns:a16="http://schemas.microsoft.com/office/drawing/2014/main" id="{00000000-0008-0000-1700-000005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41318" name="Drop Down 6" hidden="1">
              <a:extLst>
                <a:ext uri="{63B3BB69-23CF-44E3-9099-C40C66FF867C}">
                  <a14:compatExt spid="_x0000_s141318"/>
                </a:ext>
                <a:ext uri="{FF2B5EF4-FFF2-40B4-BE49-F238E27FC236}">
                  <a16:creationId xmlns:a16="http://schemas.microsoft.com/office/drawing/2014/main" id="{00000000-0008-0000-1700-000006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41321" name="Drop Down 9" hidden="1">
              <a:extLst>
                <a:ext uri="{63B3BB69-23CF-44E3-9099-C40C66FF867C}">
                  <a14:compatExt spid="_x0000_s141321"/>
                </a:ext>
                <a:ext uri="{FF2B5EF4-FFF2-40B4-BE49-F238E27FC236}">
                  <a16:creationId xmlns:a16="http://schemas.microsoft.com/office/drawing/2014/main" id="{00000000-0008-0000-1700-000009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41322" name="Drop Down 10" hidden="1">
              <a:extLst>
                <a:ext uri="{63B3BB69-23CF-44E3-9099-C40C66FF867C}">
                  <a14:compatExt spid="_x0000_s141322"/>
                </a:ext>
                <a:ext uri="{FF2B5EF4-FFF2-40B4-BE49-F238E27FC236}">
                  <a16:creationId xmlns:a16="http://schemas.microsoft.com/office/drawing/2014/main" id="{00000000-0008-0000-1700-00000A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41323" name="Drop Down 11" hidden="1">
              <a:extLst>
                <a:ext uri="{63B3BB69-23CF-44E3-9099-C40C66FF867C}">
                  <a14:compatExt spid="_x0000_s141323"/>
                </a:ext>
                <a:ext uri="{FF2B5EF4-FFF2-40B4-BE49-F238E27FC236}">
                  <a16:creationId xmlns:a16="http://schemas.microsoft.com/office/drawing/2014/main" id="{00000000-0008-0000-1700-00000B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41324" name="Drop Down 12" hidden="1">
              <a:extLst>
                <a:ext uri="{63B3BB69-23CF-44E3-9099-C40C66FF867C}">
                  <a14:compatExt spid="_x0000_s141324"/>
                </a:ext>
                <a:ext uri="{FF2B5EF4-FFF2-40B4-BE49-F238E27FC236}">
                  <a16:creationId xmlns:a16="http://schemas.microsoft.com/office/drawing/2014/main" id="{00000000-0008-0000-1700-00000C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41329" name="Drop Down 17" hidden="1">
              <a:extLst>
                <a:ext uri="{63B3BB69-23CF-44E3-9099-C40C66FF867C}">
                  <a14:compatExt spid="_x0000_s141329"/>
                </a:ext>
                <a:ext uri="{FF2B5EF4-FFF2-40B4-BE49-F238E27FC236}">
                  <a16:creationId xmlns:a16="http://schemas.microsoft.com/office/drawing/2014/main" id="{00000000-0008-0000-1700-000011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41330" name="Drop Down 18" hidden="1">
              <a:extLst>
                <a:ext uri="{63B3BB69-23CF-44E3-9099-C40C66FF867C}">
                  <a14:compatExt spid="_x0000_s141330"/>
                </a:ext>
                <a:ext uri="{FF2B5EF4-FFF2-40B4-BE49-F238E27FC236}">
                  <a16:creationId xmlns:a16="http://schemas.microsoft.com/office/drawing/2014/main" id="{00000000-0008-0000-1700-000012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41331" name="Drop Down 19" hidden="1">
              <a:extLst>
                <a:ext uri="{63B3BB69-23CF-44E3-9099-C40C66FF867C}">
                  <a14:compatExt spid="_x0000_s141331"/>
                </a:ext>
                <a:ext uri="{FF2B5EF4-FFF2-40B4-BE49-F238E27FC236}">
                  <a16:creationId xmlns:a16="http://schemas.microsoft.com/office/drawing/2014/main" id="{00000000-0008-0000-1700-000013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41332" name="Drop Down 20" hidden="1">
              <a:extLst>
                <a:ext uri="{63B3BB69-23CF-44E3-9099-C40C66FF867C}">
                  <a14:compatExt spid="_x0000_s141332"/>
                </a:ext>
                <a:ext uri="{FF2B5EF4-FFF2-40B4-BE49-F238E27FC236}">
                  <a16:creationId xmlns:a16="http://schemas.microsoft.com/office/drawing/2014/main" id="{00000000-0008-0000-1700-000014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41337" name="Drop Down 25" hidden="1">
              <a:extLst>
                <a:ext uri="{63B3BB69-23CF-44E3-9099-C40C66FF867C}">
                  <a14:compatExt spid="_x0000_s141337"/>
                </a:ext>
                <a:ext uri="{FF2B5EF4-FFF2-40B4-BE49-F238E27FC236}">
                  <a16:creationId xmlns:a16="http://schemas.microsoft.com/office/drawing/2014/main" id="{00000000-0008-0000-1700-000019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41338" name="Drop Down 26" hidden="1">
              <a:extLst>
                <a:ext uri="{63B3BB69-23CF-44E3-9099-C40C66FF867C}">
                  <a14:compatExt spid="_x0000_s141338"/>
                </a:ext>
                <a:ext uri="{FF2B5EF4-FFF2-40B4-BE49-F238E27FC236}">
                  <a16:creationId xmlns:a16="http://schemas.microsoft.com/office/drawing/2014/main" id="{00000000-0008-0000-1700-00001A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141341" name="Drop Down 29" hidden="1">
              <a:extLst>
                <a:ext uri="{63B3BB69-23CF-44E3-9099-C40C66FF867C}">
                  <a14:compatExt spid="_x0000_s141341"/>
                </a:ext>
                <a:ext uri="{FF2B5EF4-FFF2-40B4-BE49-F238E27FC236}">
                  <a16:creationId xmlns:a16="http://schemas.microsoft.com/office/drawing/2014/main" id="{00000000-0008-0000-1700-00001D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47" name="Afbeelding 46">
          <a:hlinkClick xmlns:r="http://schemas.openxmlformats.org/officeDocument/2006/relationships" r:id="rId1" tooltip="Next section"/>
          <a:extLst>
            <a:ext uri="{FF2B5EF4-FFF2-40B4-BE49-F238E27FC236}">
              <a16:creationId xmlns:a16="http://schemas.microsoft.com/office/drawing/2014/main" id="{00000000-0008-0000-1700-00002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48" name="Afbeelding 47">
          <a:hlinkClick xmlns:r="http://schemas.openxmlformats.org/officeDocument/2006/relationships" r:id="rId3" tooltip="Previous section"/>
          <a:extLst>
            <a:ext uri="{FF2B5EF4-FFF2-40B4-BE49-F238E27FC236}">
              <a16:creationId xmlns:a16="http://schemas.microsoft.com/office/drawing/2014/main" id="{00000000-0008-0000-1700-000030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41342" name="Drop Down 30" hidden="1">
              <a:extLst>
                <a:ext uri="{63B3BB69-23CF-44E3-9099-C40C66FF867C}">
                  <a14:compatExt spid="_x0000_s141342"/>
                </a:ext>
                <a:ext uri="{FF2B5EF4-FFF2-40B4-BE49-F238E27FC236}">
                  <a16:creationId xmlns:a16="http://schemas.microsoft.com/office/drawing/2014/main" id="{00000000-0008-0000-1700-00001E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41343" name="Drop Down 31" hidden="1">
              <a:extLst>
                <a:ext uri="{63B3BB69-23CF-44E3-9099-C40C66FF867C}">
                  <a14:compatExt spid="_x0000_s141343"/>
                </a:ext>
                <a:ext uri="{FF2B5EF4-FFF2-40B4-BE49-F238E27FC236}">
                  <a16:creationId xmlns:a16="http://schemas.microsoft.com/office/drawing/2014/main" id="{00000000-0008-0000-1700-00001F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41344" name="Drop Down 32" hidden="1">
              <a:extLst>
                <a:ext uri="{63B3BB69-23CF-44E3-9099-C40C66FF867C}">
                  <a14:compatExt spid="_x0000_s141344"/>
                </a:ext>
                <a:ext uri="{FF2B5EF4-FFF2-40B4-BE49-F238E27FC236}">
                  <a16:creationId xmlns:a16="http://schemas.microsoft.com/office/drawing/2014/main" id="{00000000-0008-0000-1700-000020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41345" name="Drop Down 33" hidden="1">
              <a:extLst>
                <a:ext uri="{63B3BB69-23CF-44E3-9099-C40C66FF867C}">
                  <a14:compatExt spid="_x0000_s141345"/>
                </a:ext>
                <a:ext uri="{FF2B5EF4-FFF2-40B4-BE49-F238E27FC236}">
                  <a16:creationId xmlns:a16="http://schemas.microsoft.com/office/drawing/2014/main" id="{00000000-0008-0000-1700-000021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41346" name="Drop Down 34" hidden="1">
              <a:extLst>
                <a:ext uri="{63B3BB69-23CF-44E3-9099-C40C66FF867C}">
                  <a14:compatExt spid="_x0000_s141346"/>
                </a:ext>
                <a:ext uri="{FF2B5EF4-FFF2-40B4-BE49-F238E27FC236}">
                  <a16:creationId xmlns:a16="http://schemas.microsoft.com/office/drawing/2014/main" id="{00000000-0008-0000-1700-000022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41347" name="Drop Down 35" hidden="1">
              <a:extLst>
                <a:ext uri="{63B3BB69-23CF-44E3-9099-C40C66FF867C}">
                  <a14:compatExt spid="_x0000_s141347"/>
                </a:ext>
                <a:ext uri="{FF2B5EF4-FFF2-40B4-BE49-F238E27FC236}">
                  <a16:creationId xmlns:a16="http://schemas.microsoft.com/office/drawing/2014/main" id="{00000000-0008-0000-1700-000023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41348" name="Drop Down 36" hidden="1">
              <a:extLst>
                <a:ext uri="{63B3BB69-23CF-44E3-9099-C40C66FF867C}">
                  <a14:compatExt spid="_x0000_s141348"/>
                </a:ext>
                <a:ext uri="{FF2B5EF4-FFF2-40B4-BE49-F238E27FC236}">
                  <a16:creationId xmlns:a16="http://schemas.microsoft.com/office/drawing/2014/main" id="{00000000-0008-0000-1700-000024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41349" name="Drop Down 37" hidden="1">
              <a:extLst>
                <a:ext uri="{63B3BB69-23CF-44E3-9099-C40C66FF867C}">
                  <a14:compatExt spid="_x0000_s141349"/>
                </a:ext>
                <a:ext uri="{FF2B5EF4-FFF2-40B4-BE49-F238E27FC236}">
                  <a16:creationId xmlns:a16="http://schemas.microsoft.com/office/drawing/2014/main" id="{00000000-0008-0000-1700-000025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41350" name="Drop Down 38" hidden="1">
              <a:extLst>
                <a:ext uri="{63B3BB69-23CF-44E3-9099-C40C66FF867C}">
                  <a14:compatExt spid="_x0000_s141350"/>
                </a:ext>
                <a:ext uri="{FF2B5EF4-FFF2-40B4-BE49-F238E27FC236}">
                  <a16:creationId xmlns:a16="http://schemas.microsoft.com/office/drawing/2014/main" id="{00000000-0008-0000-1700-000026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41351" name="Drop Down 39" hidden="1">
              <a:extLst>
                <a:ext uri="{63B3BB69-23CF-44E3-9099-C40C66FF867C}">
                  <a14:compatExt spid="_x0000_s141351"/>
                </a:ext>
                <a:ext uri="{FF2B5EF4-FFF2-40B4-BE49-F238E27FC236}">
                  <a16:creationId xmlns:a16="http://schemas.microsoft.com/office/drawing/2014/main" id="{00000000-0008-0000-1700-000027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41352" name="Drop Down 40" hidden="1">
              <a:extLst>
                <a:ext uri="{63B3BB69-23CF-44E3-9099-C40C66FF867C}">
                  <a14:compatExt spid="_x0000_s141352"/>
                </a:ext>
                <a:ext uri="{FF2B5EF4-FFF2-40B4-BE49-F238E27FC236}">
                  <a16:creationId xmlns:a16="http://schemas.microsoft.com/office/drawing/2014/main" id="{00000000-0008-0000-1700-000028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41353" name="Drop Down 41" hidden="1">
              <a:extLst>
                <a:ext uri="{63B3BB69-23CF-44E3-9099-C40C66FF867C}">
                  <a14:compatExt spid="_x0000_s141353"/>
                </a:ext>
                <a:ext uri="{FF2B5EF4-FFF2-40B4-BE49-F238E27FC236}">
                  <a16:creationId xmlns:a16="http://schemas.microsoft.com/office/drawing/2014/main" id="{00000000-0008-0000-1700-000029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41354" name="Drop Down 42" hidden="1">
              <a:extLst>
                <a:ext uri="{63B3BB69-23CF-44E3-9099-C40C66FF867C}">
                  <a14:compatExt spid="_x0000_s141354"/>
                </a:ext>
                <a:ext uri="{FF2B5EF4-FFF2-40B4-BE49-F238E27FC236}">
                  <a16:creationId xmlns:a16="http://schemas.microsoft.com/office/drawing/2014/main" id="{00000000-0008-0000-1700-00002A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41355" name="Drop Down 43" hidden="1">
              <a:extLst>
                <a:ext uri="{63B3BB69-23CF-44E3-9099-C40C66FF867C}">
                  <a14:compatExt spid="_x0000_s141355"/>
                </a:ext>
                <a:ext uri="{FF2B5EF4-FFF2-40B4-BE49-F238E27FC236}">
                  <a16:creationId xmlns:a16="http://schemas.microsoft.com/office/drawing/2014/main" id="{00000000-0008-0000-1700-00002B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41356" name="Drop Down 44" hidden="1">
              <a:extLst>
                <a:ext uri="{63B3BB69-23CF-44E3-9099-C40C66FF867C}">
                  <a14:compatExt spid="_x0000_s141356"/>
                </a:ext>
                <a:ext uri="{FF2B5EF4-FFF2-40B4-BE49-F238E27FC236}">
                  <a16:creationId xmlns:a16="http://schemas.microsoft.com/office/drawing/2014/main" id="{00000000-0008-0000-1700-00002C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41357" name="Drop Down 45" hidden="1">
              <a:extLst>
                <a:ext uri="{63B3BB69-23CF-44E3-9099-C40C66FF867C}">
                  <a14:compatExt spid="_x0000_s141357"/>
                </a:ext>
                <a:ext uri="{FF2B5EF4-FFF2-40B4-BE49-F238E27FC236}">
                  <a16:creationId xmlns:a16="http://schemas.microsoft.com/office/drawing/2014/main" id="{00000000-0008-0000-1700-00002D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41358" name="Drop Down 46" hidden="1">
              <a:extLst>
                <a:ext uri="{63B3BB69-23CF-44E3-9099-C40C66FF867C}">
                  <a14:compatExt spid="_x0000_s141358"/>
                </a:ext>
                <a:ext uri="{FF2B5EF4-FFF2-40B4-BE49-F238E27FC236}">
                  <a16:creationId xmlns:a16="http://schemas.microsoft.com/office/drawing/2014/main" id="{00000000-0008-0000-1700-00002E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41359" name="Drop Down 47" hidden="1">
              <a:extLst>
                <a:ext uri="{63B3BB69-23CF-44E3-9099-C40C66FF867C}">
                  <a14:compatExt spid="_x0000_s141359"/>
                </a:ext>
                <a:ext uri="{FF2B5EF4-FFF2-40B4-BE49-F238E27FC236}">
                  <a16:creationId xmlns:a16="http://schemas.microsoft.com/office/drawing/2014/main" id="{00000000-0008-0000-1700-00002F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41360" name="Drop Down 48" hidden="1">
              <a:extLst>
                <a:ext uri="{63B3BB69-23CF-44E3-9099-C40C66FF867C}">
                  <a14:compatExt spid="_x0000_s141360"/>
                </a:ext>
                <a:ext uri="{FF2B5EF4-FFF2-40B4-BE49-F238E27FC236}">
                  <a16:creationId xmlns:a16="http://schemas.microsoft.com/office/drawing/2014/main" id="{00000000-0008-0000-1700-000030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41361" name="Drop Down 49" hidden="1">
              <a:extLst>
                <a:ext uri="{63B3BB69-23CF-44E3-9099-C40C66FF867C}">
                  <a14:compatExt spid="_x0000_s141361"/>
                </a:ext>
                <a:ext uri="{FF2B5EF4-FFF2-40B4-BE49-F238E27FC236}">
                  <a16:creationId xmlns:a16="http://schemas.microsoft.com/office/drawing/2014/main" id="{00000000-0008-0000-1700-000031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41362" name="Drop Down 50" hidden="1">
              <a:extLst>
                <a:ext uri="{63B3BB69-23CF-44E3-9099-C40C66FF867C}">
                  <a14:compatExt spid="_x0000_s141362"/>
                </a:ext>
                <a:ext uri="{FF2B5EF4-FFF2-40B4-BE49-F238E27FC236}">
                  <a16:creationId xmlns:a16="http://schemas.microsoft.com/office/drawing/2014/main" id="{00000000-0008-0000-1700-000032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41363" name="Drop Down 51" hidden="1">
              <a:extLst>
                <a:ext uri="{63B3BB69-23CF-44E3-9099-C40C66FF867C}">
                  <a14:compatExt spid="_x0000_s141363"/>
                </a:ext>
                <a:ext uri="{FF2B5EF4-FFF2-40B4-BE49-F238E27FC236}">
                  <a16:creationId xmlns:a16="http://schemas.microsoft.com/office/drawing/2014/main" id="{00000000-0008-0000-1700-000033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41367" name="Drop Down 55" hidden="1">
              <a:extLst>
                <a:ext uri="{63B3BB69-23CF-44E3-9099-C40C66FF867C}">
                  <a14:compatExt spid="_x0000_s141367"/>
                </a:ext>
                <a:ext uri="{FF2B5EF4-FFF2-40B4-BE49-F238E27FC236}">
                  <a16:creationId xmlns:a16="http://schemas.microsoft.com/office/drawing/2014/main" id="{00000000-0008-0000-1700-000037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41369" name="Drop Down 57" hidden="1">
              <a:extLst>
                <a:ext uri="{63B3BB69-23CF-44E3-9099-C40C66FF867C}">
                  <a14:compatExt spid="_x0000_s141369"/>
                </a:ext>
                <a:ext uri="{FF2B5EF4-FFF2-40B4-BE49-F238E27FC236}">
                  <a16:creationId xmlns:a16="http://schemas.microsoft.com/office/drawing/2014/main" id="{00000000-0008-0000-1700-000039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64" name="Afbeelding 63">
          <a:hlinkClick xmlns:r="http://schemas.openxmlformats.org/officeDocument/2006/relationships" r:id="rId5" tooltip="Previous domain"/>
          <a:extLst>
            <a:ext uri="{FF2B5EF4-FFF2-40B4-BE49-F238E27FC236}">
              <a16:creationId xmlns:a16="http://schemas.microsoft.com/office/drawing/2014/main" id="{00000000-0008-0000-1700-000040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65" name="Afbeelding 64">
          <a:hlinkClick xmlns:r="http://schemas.openxmlformats.org/officeDocument/2006/relationships" r:id="rId7" tooltip="Next domain"/>
          <a:extLst>
            <a:ext uri="{FF2B5EF4-FFF2-40B4-BE49-F238E27FC236}">
              <a16:creationId xmlns:a16="http://schemas.microsoft.com/office/drawing/2014/main" id="{00000000-0008-0000-1700-000041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6" name="Afbeelding 65">
          <a:hlinkClick xmlns:r="http://schemas.openxmlformats.org/officeDocument/2006/relationships" r:id="rId9" tooltip="Back to index"/>
          <a:extLst>
            <a:ext uri="{FF2B5EF4-FFF2-40B4-BE49-F238E27FC236}">
              <a16:creationId xmlns:a16="http://schemas.microsoft.com/office/drawing/2014/main" id="{00000000-0008-0000-1700-00004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41371" name="Drop Down 59" hidden="1">
              <a:extLst>
                <a:ext uri="{63B3BB69-23CF-44E3-9099-C40C66FF867C}">
                  <a14:compatExt spid="_x0000_s141371"/>
                </a:ext>
                <a:ext uri="{FF2B5EF4-FFF2-40B4-BE49-F238E27FC236}">
                  <a16:creationId xmlns:a16="http://schemas.microsoft.com/office/drawing/2014/main" id="{00000000-0008-0000-1700-00003B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41372" name="Drop Down 60" hidden="1">
              <a:extLst>
                <a:ext uri="{63B3BB69-23CF-44E3-9099-C40C66FF867C}">
                  <a14:compatExt spid="_x0000_s141372"/>
                </a:ext>
                <a:ext uri="{FF2B5EF4-FFF2-40B4-BE49-F238E27FC236}">
                  <a16:creationId xmlns:a16="http://schemas.microsoft.com/office/drawing/2014/main" id="{00000000-0008-0000-1700-00003C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41373" name="Drop Down 61" hidden="1">
              <a:extLst>
                <a:ext uri="{63B3BB69-23CF-44E3-9099-C40C66FF867C}">
                  <a14:compatExt spid="_x0000_s141373"/>
                </a:ext>
                <a:ext uri="{FF2B5EF4-FFF2-40B4-BE49-F238E27FC236}">
                  <a16:creationId xmlns:a16="http://schemas.microsoft.com/office/drawing/2014/main" id="{00000000-0008-0000-1700-00003D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41374" name="Drop Down 62" hidden="1">
              <a:extLst>
                <a:ext uri="{63B3BB69-23CF-44E3-9099-C40C66FF867C}">
                  <a14:compatExt spid="_x0000_s141374"/>
                </a:ext>
                <a:ext uri="{FF2B5EF4-FFF2-40B4-BE49-F238E27FC236}">
                  <a16:creationId xmlns:a16="http://schemas.microsoft.com/office/drawing/2014/main" id="{00000000-0008-0000-1700-00003E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41375" name="Drop Down 63" hidden="1">
              <a:extLst>
                <a:ext uri="{63B3BB69-23CF-44E3-9099-C40C66FF867C}">
                  <a14:compatExt spid="_x0000_s141375"/>
                </a:ext>
                <a:ext uri="{FF2B5EF4-FFF2-40B4-BE49-F238E27FC236}">
                  <a16:creationId xmlns:a16="http://schemas.microsoft.com/office/drawing/2014/main" id="{00000000-0008-0000-1700-00003F2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73" name="Afbeelding 72">
          <a:hlinkClick xmlns:r="http://schemas.openxmlformats.org/officeDocument/2006/relationships" r:id="rId11" tooltip="Skip to results"/>
          <a:extLst>
            <a:ext uri="{FF2B5EF4-FFF2-40B4-BE49-F238E27FC236}">
              <a16:creationId xmlns:a16="http://schemas.microsoft.com/office/drawing/2014/main" id="{0480810C-241A-4312-B4C4-ADC98BAF846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53601" name="Drop Down 1" hidden="1">
              <a:extLst>
                <a:ext uri="{63B3BB69-23CF-44E3-9099-C40C66FF867C}">
                  <a14:compatExt spid="_x0000_s153601"/>
                </a:ext>
                <a:ext uri="{FF2B5EF4-FFF2-40B4-BE49-F238E27FC236}">
                  <a16:creationId xmlns:a16="http://schemas.microsoft.com/office/drawing/2014/main" id="{00000000-0008-0000-1800-00000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53603" name="Drop Down 3" hidden="1">
              <a:extLst>
                <a:ext uri="{63B3BB69-23CF-44E3-9099-C40C66FF867C}">
                  <a14:compatExt spid="_x0000_s153603"/>
                </a:ext>
                <a:ext uri="{FF2B5EF4-FFF2-40B4-BE49-F238E27FC236}">
                  <a16:creationId xmlns:a16="http://schemas.microsoft.com/office/drawing/2014/main" id="{00000000-0008-0000-1800-00000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53605" name="Drop Down 5" hidden="1">
              <a:extLst>
                <a:ext uri="{63B3BB69-23CF-44E3-9099-C40C66FF867C}">
                  <a14:compatExt spid="_x0000_s153605"/>
                </a:ext>
                <a:ext uri="{FF2B5EF4-FFF2-40B4-BE49-F238E27FC236}">
                  <a16:creationId xmlns:a16="http://schemas.microsoft.com/office/drawing/2014/main" id="{00000000-0008-0000-1800-00000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53606" name="Drop Down 6" hidden="1">
              <a:extLst>
                <a:ext uri="{63B3BB69-23CF-44E3-9099-C40C66FF867C}">
                  <a14:compatExt spid="_x0000_s153606"/>
                </a:ext>
                <a:ext uri="{FF2B5EF4-FFF2-40B4-BE49-F238E27FC236}">
                  <a16:creationId xmlns:a16="http://schemas.microsoft.com/office/drawing/2014/main" id="{00000000-0008-0000-1800-00000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53609" name="Drop Down 9" hidden="1">
              <a:extLst>
                <a:ext uri="{63B3BB69-23CF-44E3-9099-C40C66FF867C}">
                  <a14:compatExt spid="_x0000_s153609"/>
                </a:ext>
                <a:ext uri="{FF2B5EF4-FFF2-40B4-BE49-F238E27FC236}">
                  <a16:creationId xmlns:a16="http://schemas.microsoft.com/office/drawing/2014/main" id="{00000000-0008-0000-1800-00000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53610" name="Drop Down 10" hidden="1">
              <a:extLst>
                <a:ext uri="{63B3BB69-23CF-44E3-9099-C40C66FF867C}">
                  <a14:compatExt spid="_x0000_s153610"/>
                </a:ext>
                <a:ext uri="{FF2B5EF4-FFF2-40B4-BE49-F238E27FC236}">
                  <a16:creationId xmlns:a16="http://schemas.microsoft.com/office/drawing/2014/main" id="{00000000-0008-0000-1800-00000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53611" name="Drop Down 11" hidden="1">
              <a:extLst>
                <a:ext uri="{63B3BB69-23CF-44E3-9099-C40C66FF867C}">
                  <a14:compatExt spid="_x0000_s153611"/>
                </a:ext>
                <a:ext uri="{FF2B5EF4-FFF2-40B4-BE49-F238E27FC236}">
                  <a16:creationId xmlns:a16="http://schemas.microsoft.com/office/drawing/2014/main" id="{00000000-0008-0000-1800-00000B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53612" name="Drop Down 12" hidden="1">
              <a:extLst>
                <a:ext uri="{63B3BB69-23CF-44E3-9099-C40C66FF867C}">
                  <a14:compatExt spid="_x0000_s153612"/>
                </a:ext>
                <a:ext uri="{FF2B5EF4-FFF2-40B4-BE49-F238E27FC236}">
                  <a16:creationId xmlns:a16="http://schemas.microsoft.com/office/drawing/2014/main" id="{00000000-0008-0000-1800-00000C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53617" name="Drop Down 17" hidden="1">
              <a:extLst>
                <a:ext uri="{63B3BB69-23CF-44E3-9099-C40C66FF867C}">
                  <a14:compatExt spid="_x0000_s153617"/>
                </a:ext>
                <a:ext uri="{FF2B5EF4-FFF2-40B4-BE49-F238E27FC236}">
                  <a16:creationId xmlns:a16="http://schemas.microsoft.com/office/drawing/2014/main" id="{00000000-0008-0000-1800-00001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53618" name="Drop Down 18" hidden="1">
              <a:extLst>
                <a:ext uri="{63B3BB69-23CF-44E3-9099-C40C66FF867C}">
                  <a14:compatExt spid="_x0000_s153618"/>
                </a:ext>
                <a:ext uri="{FF2B5EF4-FFF2-40B4-BE49-F238E27FC236}">
                  <a16:creationId xmlns:a16="http://schemas.microsoft.com/office/drawing/2014/main" id="{00000000-0008-0000-1800-00001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53619" name="Drop Down 19" hidden="1">
              <a:extLst>
                <a:ext uri="{63B3BB69-23CF-44E3-9099-C40C66FF867C}">
                  <a14:compatExt spid="_x0000_s153619"/>
                </a:ext>
                <a:ext uri="{FF2B5EF4-FFF2-40B4-BE49-F238E27FC236}">
                  <a16:creationId xmlns:a16="http://schemas.microsoft.com/office/drawing/2014/main" id="{00000000-0008-0000-1800-00001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53620" name="Drop Down 20" hidden="1">
              <a:extLst>
                <a:ext uri="{63B3BB69-23CF-44E3-9099-C40C66FF867C}">
                  <a14:compatExt spid="_x0000_s153620"/>
                </a:ext>
                <a:ext uri="{FF2B5EF4-FFF2-40B4-BE49-F238E27FC236}">
                  <a16:creationId xmlns:a16="http://schemas.microsoft.com/office/drawing/2014/main" id="{00000000-0008-0000-1800-00001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53625" name="Drop Down 25" hidden="1">
              <a:extLst>
                <a:ext uri="{63B3BB69-23CF-44E3-9099-C40C66FF867C}">
                  <a14:compatExt spid="_x0000_s153625"/>
                </a:ext>
                <a:ext uri="{FF2B5EF4-FFF2-40B4-BE49-F238E27FC236}">
                  <a16:creationId xmlns:a16="http://schemas.microsoft.com/office/drawing/2014/main" id="{00000000-0008-0000-1800-00001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53626" name="Drop Down 26" hidden="1">
              <a:extLst>
                <a:ext uri="{63B3BB69-23CF-44E3-9099-C40C66FF867C}">
                  <a14:compatExt spid="_x0000_s153626"/>
                </a:ext>
                <a:ext uri="{FF2B5EF4-FFF2-40B4-BE49-F238E27FC236}">
                  <a16:creationId xmlns:a16="http://schemas.microsoft.com/office/drawing/2014/main" id="{00000000-0008-0000-1800-00001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153629" name="Drop Down 29" hidden="1">
              <a:extLst>
                <a:ext uri="{63B3BB69-23CF-44E3-9099-C40C66FF867C}">
                  <a14:compatExt spid="_x0000_s153629"/>
                </a:ext>
                <a:ext uri="{FF2B5EF4-FFF2-40B4-BE49-F238E27FC236}">
                  <a16:creationId xmlns:a16="http://schemas.microsoft.com/office/drawing/2014/main" id="{00000000-0008-0000-1800-00001D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35" name="Afbeelding 34">
          <a:hlinkClick xmlns:r="http://schemas.openxmlformats.org/officeDocument/2006/relationships" r:id="rId1" tooltip="Previous section"/>
          <a:extLst>
            <a:ext uri="{FF2B5EF4-FFF2-40B4-BE49-F238E27FC236}">
              <a16:creationId xmlns:a16="http://schemas.microsoft.com/office/drawing/2014/main" id="{00000000-0008-0000-1800-00002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53630" name="Drop Down 30" hidden="1">
              <a:extLst>
                <a:ext uri="{63B3BB69-23CF-44E3-9099-C40C66FF867C}">
                  <a14:compatExt spid="_x0000_s153630"/>
                </a:ext>
                <a:ext uri="{FF2B5EF4-FFF2-40B4-BE49-F238E27FC236}">
                  <a16:creationId xmlns:a16="http://schemas.microsoft.com/office/drawing/2014/main" id="{00000000-0008-0000-1800-00001E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53631" name="Drop Down 31" hidden="1">
              <a:extLst>
                <a:ext uri="{63B3BB69-23CF-44E3-9099-C40C66FF867C}">
                  <a14:compatExt spid="_x0000_s153631"/>
                </a:ext>
                <a:ext uri="{FF2B5EF4-FFF2-40B4-BE49-F238E27FC236}">
                  <a16:creationId xmlns:a16="http://schemas.microsoft.com/office/drawing/2014/main" id="{00000000-0008-0000-1800-00001F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53632" name="Drop Down 32" hidden="1">
              <a:extLst>
                <a:ext uri="{63B3BB69-23CF-44E3-9099-C40C66FF867C}">
                  <a14:compatExt spid="_x0000_s153632"/>
                </a:ext>
                <a:ext uri="{FF2B5EF4-FFF2-40B4-BE49-F238E27FC236}">
                  <a16:creationId xmlns:a16="http://schemas.microsoft.com/office/drawing/2014/main" id="{00000000-0008-0000-1800-000020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53633" name="Drop Down 33" hidden="1">
              <a:extLst>
                <a:ext uri="{63B3BB69-23CF-44E3-9099-C40C66FF867C}">
                  <a14:compatExt spid="_x0000_s153633"/>
                </a:ext>
                <a:ext uri="{FF2B5EF4-FFF2-40B4-BE49-F238E27FC236}">
                  <a16:creationId xmlns:a16="http://schemas.microsoft.com/office/drawing/2014/main" id="{00000000-0008-0000-1800-000021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53634" name="Drop Down 34" hidden="1">
              <a:extLst>
                <a:ext uri="{63B3BB69-23CF-44E3-9099-C40C66FF867C}">
                  <a14:compatExt spid="_x0000_s153634"/>
                </a:ext>
                <a:ext uri="{FF2B5EF4-FFF2-40B4-BE49-F238E27FC236}">
                  <a16:creationId xmlns:a16="http://schemas.microsoft.com/office/drawing/2014/main" id="{00000000-0008-0000-1800-00002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53635" name="Drop Down 35" hidden="1">
              <a:extLst>
                <a:ext uri="{63B3BB69-23CF-44E3-9099-C40C66FF867C}">
                  <a14:compatExt spid="_x0000_s153635"/>
                </a:ext>
                <a:ext uri="{FF2B5EF4-FFF2-40B4-BE49-F238E27FC236}">
                  <a16:creationId xmlns:a16="http://schemas.microsoft.com/office/drawing/2014/main" id="{00000000-0008-0000-1800-000023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53636" name="Drop Down 36" hidden="1">
              <a:extLst>
                <a:ext uri="{63B3BB69-23CF-44E3-9099-C40C66FF867C}">
                  <a14:compatExt spid="_x0000_s153636"/>
                </a:ext>
                <a:ext uri="{FF2B5EF4-FFF2-40B4-BE49-F238E27FC236}">
                  <a16:creationId xmlns:a16="http://schemas.microsoft.com/office/drawing/2014/main" id="{00000000-0008-0000-1800-00002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53637" name="Drop Down 37" hidden="1">
              <a:extLst>
                <a:ext uri="{63B3BB69-23CF-44E3-9099-C40C66FF867C}">
                  <a14:compatExt spid="_x0000_s153637"/>
                </a:ext>
                <a:ext uri="{FF2B5EF4-FFF2-40B4-BE49-F238E27FC236}">
                  <a16:creationId xmlns:a16="http://schemas.microsoft.com/office/drawing/2014/main" id="{00000000-0008-0000-1800-00002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53638" name="Drop Down 38" hidden="1">
              <a:extLst>
                <a:ext uri="{63B3BB69-23CF-44E3-9099-C40C66FF867C}">
                  <a14:compatExt spid="_x0000_s153638"/>
                </a:ext>
                <a:ext uri="{FF2B5EF4-FFF2-40B4-BE49-F238E27FC236}">
                  <a16:creationId xmlns:a16="http://schemas.microsoft.com/office/drawing/2014/main" id="{00000000-0008-0000-1800-00002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53639" name="Drop Down 39" hidden="1">
              <a:extLst>
                <a:ext uri="{63B3BB69-23CF-44E3-9099-C40C66FF867C}">
                  <a14:compatExt spid="_x0000_s153639"/>
                </a:ext>
                <a:ext uri="{FF2B5EF4-FFF2-40B4-BE49-F238E27FC236}">
                  <a16:creationId xmlns:a16="http://schemas.microsoft.com/office/drawing/2014/main" id="{00000000-0008-0000-1800-00002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53640" name="Drop Down 40" hidden="1">
              <a:extLst>
                <a:ext uri="{63B3BB69-23CF-44E3-9099-C40C66FF867C}">
                  <a14:compatExt spid="_x0000_s153640"/>
                </a:ext>
                <a:ext uri="{FF2B5EF4-FFF2-40B4-BE49-F238E27FC236}">
                  <a16:creationId xmlns:a16="http://schemas.microsoft.com/office/drawing/2014/main" id="{00000000-0008-0000-1800-00002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53641" name="Drop Down 41" hidden="1">
              <a:extLst>
                <a:ext uri="{63B3BB69-23CF-44E3-9099-C40C66FF867C}">
                  <a14:compatExt spid="_x0000_s153641"/>
                </a:ext>
                <a:ext uri="{FF2B5EF4-FFF2-40B4-BE49-F238E27FC236}">
                  <a16:creationId xmlns:a16="http://schemas.microsoft.com/office/drawing/2014/main" id="{00000000-0008-0000-1800-000029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53642" name="Drop Down 42" hidden="1">
              <a:extLst>
                <a:ext uri="{63B3BB69-23CF-44E3-9099-C40C66FF867C}">
                  <a14:compatExt spid="_x0000_s153642"/>
                </a:ext>
                <a:ext uri="{FF2B5EF4-FFF2-40B4-BE49-F238E27FC236}">
                  <a16:creationId xmlns:a16="http://schemas.microsoft.com/office/drawing/2014/main" id="{00000000-0008-0000-1800-00002A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53643" name="Drop Down 43" hidden="1">
              <a:extLst>
                <a:ext uri="{63B3BB69-23CF-44E3-9099-C40C66FF867C}">
                  <a14:compatExt spid="_x0000_s153643"/>
                </a:ext>
                <a:ext uri="{FF2B5EF4-FFF2-40B4-BE49-F238E27FC236}">
                  <a16:creationId xmlns:a16="http://schemas.microsoft.com/office/drawing/2014/main" id="{00000000-0008-0000-1800-00002B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53644" name="Drop Down 44" hidden="1">
              <a:extLst>
                <a:ext uri="{63B3BB69-23CF-44E3-9099-C40C66FF867C}">
                  <a14:compatExt spid="_x0000_s153644"/>
                </a:ext>
                <a:ext uri="{FF2B5EF4-FFF2-40B4-BE49-F238E27FC236}">
                  <a16:creationId xmlns:a16="http://schemas.microsoft.com/office/drawing/2014/main" id="{00000000-0008-0000-1800-00002C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53645" name="Drop Down 45" hidden="1">
              <a:extLst>
                <a:ext uri="{63B3BB69-23CF-44E3-9099-C40C66FF867C}">
                  <a14:compatExt spid="_x0000_s153645"/>
                </a:ext>
                <a:ext uri="{FF2B5EF4-FFF2-40B4-BE49-F238E27FC236}">
                  <a16:creationId xmlns:a16="http://schemas.microsoft.com/office/drawing/2014/main" id="{00000000-0008-0000-1800-00002D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53646" name="Drop Down 46" hidden="1">
              <a:extLst>
                <a:ext uri="{63B3BB69-23CF-44E3-9099-C40C66FF867C}">
                  <a14:compatExt spid="_x0000_s153646"/>
                </a:ext>
                <a:ext uri="{FF2B5EF4-FFF2-40B4-BE49-F238E27FC236}">
                  <a16:creationId xmlns:a16="http://schemas.microsoft.com/office/drawing/2014/main" id="{00000000-0008-0000-1800-00002E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53648" name="Drop Down 48" hidden="1">
              <a:extLst>
                <a:ext uri="{63B3BB69-23CF-44E3-9099-C40C66FF867C}">
                  <a14:compatExt spid="_x0000_s153648"/>
                </a:ext>
                <a:ext uri="{FF2B5EF4-FFF2-40B4-BE49-F238E27FC236}">
                  <a16:creationId xmlns:a16="http://schemas.microsoft.com/office/drawing/2014/main" id="{00000000-0008-0000-1800-000030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53650" name="Drop Down 50" hidden="1">
              <a:extLst>
                <a:ext uri="{63B3BB69-23CF-44E3-9099-C40C66FF867C}">
                  <a14:compatExt spid="_x0000_s153650"/>
                </a:ext>
                <a:ext uri="{FF2B5EF4-FFF2-40B4-BE49-F238E27FC236}">
                  <a16:creationId xmlns:a16="http://schemas.microsoft.com/office/drawing/2014/main" id="{00000000-0008-0000-1800-000032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58" name="Afbeelding 57">
          <a:hlinkClick xmlns:r="http://schemas.openxmlformats.org/officeDocument/2006/relationships" r:id="rId3" tooltip="Previous domain"/>
          <a:extLst>
            <a:ext uri="{FF2B5EF4-FFF2-40B4-BE49-F238E27FC236}">
              <a16:creationId xmlns:a16="http://schemas.microsoft.com/office/drawing/2014/main" id="{00000000-0008-0000-1800-00003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59" name="Afbeelding 58">
          <a:hlinkClick xmlns:r="http://schemas.openxmlformats.org/officeDocument/2006/relationships" r:id="rId5" tooltip="Next domain"/>
          <a:extLst>
            <a:ext uri="{FF2B5EF4-FFF2-40B4-BE49-F238E27FC236}">
              <a16:creationId xmlns:a16="http://schemas.microsoft.com/office/drawing/2014/main" id="{00000000-0008-0000-1800-00003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0" name="Afbeelding 59">
          <a:hlinkClick xmlns:r="http://schemas.openxmlformats.org/officeDocument/2006/relationships" r:id="rId7" tooltip="Back to index"/>
          <a:extLst>
            <a:ext uri="{FF2B5EF4-FFF2-40B4-BE49-F238E27FC236}">
              <a16:creationId xmlns:a16="http://schemas.microsoft.com/office/drawing/2014/main" id="{00000000-0008-0000-1800-00003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53652" name="Drop Down 52" hidden="1">
              <a:extLst>
                <a:ext uri="{63B3BB69-23CF-44E3-9099-C40C66FF867C}">
                  <a14:compatExt spid="_x0000_s153652"/>
                </a:ext>
                <a:ext uri="{FF2B5EF4-FFF2-40B4-BE49-F238E27FC236}">
                  <a16:creationId xmlns:a16="http://schemas.microsoft.com/office/drawing/2014/main" id="{00000000-0008-0000-1800-000034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53653" name="Drop Down 53" hidden="1">
              <a:extLst>
                <a:ext uri="{63B3BB69-23CF-44E3-9099-C40C66FF867C}">
                  <a14:compatExt spid="_x0000_s153653"/>
                </a:ext>
                <a:ext uri="{FF2B5EF4-FFF2-40B4-BE49-F238E27FC236}">
                  <a16:creationId xmlns:a16="http://schemas.microsoft.com/office/drawing/2014/main" id="{00000000-0008-0000-1800-000035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53654" name="Drop Down 54" hidden="1">
              <a:extLst>
                <a:ext uri="{63B3BB69-23CF-44E3-9099-C40C66FF867C}">
                  <a14:compatExt spid="_x0000_s153654"/>
                </a:ext>
                <a:ext uri="{FF2B5EF4-FFF2-40B4-BE49-F238E27FC236}">
                  <a16:creationId xmlns:a16="http://schemas.microsoft.com/office/drawing/2014/main" id="{00000000-0008-0000-1800-000036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53655" name="Drop Down 55" hidden="1">
              <a:extLst>
                <a:ext uri="{63B3BB69-23CF-44E3-9099-C40C66FF867C}">
                  <a14:compatExt spid="_x0000_s153655"/>
                </a:ext>
                <a:ext uri="{FF2B5EF4-FFF2-40B4-BE49-F238E27FC236}">
                  <a16:creationId xmlns:a16="http://schemas.microsoft.com/office/drawing/2014/main" id="{00000000-0008-0000-1800-000037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53656" name="Drop Down 56" hidden="1">
              <a:extLst>
                <a:ext uri="{63B3BB69-23CF-44E3-9099-C40C66FF867C}">
                  <a14:compatExt spid="_x0000_s153656"/>
                </a:ext>
                <a:ext uri="{FF2B5EF4-FFF2-40B4-BE49-F238E27FC236}">
                  <a16:creationId xmlns:a16="http://schemas.microsoft.com/office/drawing/2014/main" id="{00000000-0008-0000-1800-0000385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67" name="Afbeelding 66">
          <a:hlinkClick xmlns:r="http://schemas.openxmlformats.org/officeDocument/2006/relationships" r:id="rId9" tooltip="Skip to results"/>
          <a:extLst>
            <a:ext uri="{FF2B5EF4-FFF2-40B4-BE49-F238E27FC236}">
              <a16:creationId xmlns:a16="http://schemas.microsoft.com/office/drawing/2014/main" id="{795CAAA3-F2CB-4549-A526-A829266EC4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49153" name="Drop Down 1" hidden="1">
              <a:extLst>
                <a:ext uri="{63B3BB69-23CF-44E3-9099-C40C66FF867C}">
                  <a14:compatExt spid="_x0000_s49153"/>
                </a:ext>
                <a:ext uri="{FF2B5EF4-FFF2-40B4-BE49-F238E27FC236}">
                  <a16:creationId xmlns:a16="http://schemas.microsoft.com/office/drawing/2014/main" id="{00000000-0008-0000-1900-000001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49154" name="Drop Down 2" hidden="1">
              <a:extLst>
                <a:ext uri="{63B3BB69-23CF-44E3-9099-C40C66FF867C}">
                  <a14:compatExt spid="_x0000_s49154"/>
                </a:ext>
                <a:ext uri="{FF2B5EF4-FFF2-40B4-BE49-F238E27FC236}">
                  <a16:creationId xmlns:a16="http://schemas.microsoft.com/office/drawing/2014/main" id="{00000000-0008-0000-1900-000002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49155" name="Drop Down 3" hidden="1">
              <a:extLst>
                <a:ext uri="{63B3BB69-23CF-44E3-9099-C40C66FF867C}">
                  <a14:compatExt spid="_x0000_s49155"/>
                </a:ext>
                <a:ext uri="{FF2B5EF4-FFF2-40B4-BE49-F238E27FC236}">
                  <a16:creationId xmlns:a16="http://schemas.microsoft.com/office/drawing/2014/main" id="{00000000-0008-0000-1900-000003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49156" name="Drop Down 4" hidden="1">
              <a:extLst>
                <a:ext uri="{63B3BB69-23CF-44E3-9099-C40C66FF867C}">
                  <a14:compatExt spid="_x0000_s49156"/>
                </a:ext>
                <a:ext uri="{FF2B5EF4-FFF2-40B4-BE49-F238E27FC236}">
                  <a16:creationId xmlns:a16="http://schemas.microsoft.com/office/drawing/2014/main" id="{00000000-0008-0000-1900-000004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49157" name="Drop Down 5" hidden="1">
              <a:extLst>
                <a:ext uri="{63B3BB69-23CF-44E3-9099-C40C66FF867C}">
                  <a14:compatExt spid="_x0000_s49157"/>
                </a:ext>
                <a:ext uri="{FF2B5EF4-FFF2-40B4-BE49-F238E27FC236}">
                  <a16:creationId xmlns:a16="http://schemas.microsoft.com/office/drawing/2014/main" id="{00000000-0008-0000-1900-000005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49158" name="Drop Down 6" hidden="1">
              <a:extLst>
                <a:ext uri="{63B3BB69-23CF-44E3-9099-C40C66FF867C}">
                  <a14:compatExt spid="_x0000_s49158"/>
                </a:ext>
                <a:ext uri="{FF2B5EF4-FFF2-40B4-BE49-F238E27FC236}">
                  <a16:creationId xmlns:a16="http://schemas.microsoft.com/office/drawing/2014/main" id="{00000000-0008-0000-1900-000006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49159" name="Drop Down 7" hidden="1">
              <a:extLst>
                <a:ext uri="{63B3BB69-23CF-44E3-9099-C40C66FF867C}">
                  <a14:compatExt spid="_x0000_s49159"/>
                </a:ext>
                <a:ext uri="{FF2B5EF4-FFF2-40B4-BE49-F238E27FC236}">
                  <a16:creationId xmlns:a16="http://schemas.microsoft.com/office/drawing/2014/main" id="{00000000-0008-0000-1900-000007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49160" name="Drop Down 8" hidden="1">
              <a:extLst>
                <a:ext uri="{63B3BB69-23CF-44E3-9099-C40C66FF867C}">
                  <a14:compatExt spid="_x0000_s49160"/>
                </a:ext>
                <a:ext uri="{FF2B5EF4-FFF2-40B4-BE49-F238E27FC236}">
                  <a16:creationId xmlns:a16="http://schemas.microsoft.com/office/drawing/2014/main" id="{00000000-0008-0000-1900-000008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49161" name="Drop Down 9" hidden="1">
              <a:extLst>
                <a:ext uri="{63B3BB69-23CF-44E3-9099-C40C66FF867C}">
                  <a14:compatExt spid="_x0000_s49161"/>
                </a:ext>
                <a:ext uri="{FF2B5EF4-FFF2-40B4-BE49-F238E27FC236}">
                  <a16:creationId xmlns:a16="http://schemas.microsoft.com/office/drawing/2014/main" id="{00000000-0008-0000-1900-000009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49162" name="Drop Down 10" hidden="1">
              <a:extLst>
                <a:ext uri="{63B3BB69-23CF-44E3-9099-C40C66FF867C}">
                  <a14:compatExt spid="_x0000_s49162"/>
                </a:ext>
                <a:ext uri="{FF2B5EF4-FFF2-40B4-BE49-F238E27FC236}">
                  <a16:creationId xmlns:a16="http://schemas.microsoft.com/office/drawing/2014/main" id="{00000000-0008-0000-1900-00000A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49163" name="Drop Down 11" hidden="1">
              <a:extLst>
                <a:ext uri="{63B3BB69-23CF-44E3-9099-C40C66FF867C}">
                  <a14:compatExt spid="_x0000_s49163"/>
                </a:ext>
                <a:ext uri="{FF2B5EF4-FFF2-40B4-BE49-F238E27FC236}">
                  <a16:creationId xmlns:a16="http://schemas.microsoft.com/office/drawing/2014/main" id="{00000000-0008-0000-1900-00000B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49164" name="Drop Down 12" hidden="1">
              <a:extLst>
                <a:ext uri="{63B3BB69-23CF-44E3-9099-C40C66FF867C}">
                  <a14:compatExt spid="_x0000_s49164"/>
                </a:ext>
                <a:ext uri="{FF2B5EF4-FFF2-40B4-BE49-F238E27FC236}">
                  <a16:creationId xmlns:a16="http://schemas.microsoft.com/office/drawing/2014/main" id="{00000000-0008-0000-1900-00000C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49165" name="Drop Down 13" hidden="1">
              <a:extLst>
                <a:ext uri="{63B3BB69-23CF-44E3-9099-C40C66FF867C}">
                  <a14:compatExt spid="_x0000_s49165"/>
                </a:ext>
                <a:ext uri="{FF2B5EF4-FFF2-40B4-BE49-F238E27FC236}">
                  <a16:creationId xmlns:a16="http://schemas.microsoft.com/office/drawing/2014/main" id="{00000000-0008-0000-1900-00000D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49166" name="Drop Down 14" hidden="1">
              <a:extLst>
                <a:ext uri="{63B3BB69-23CF-44E3-9099-C40C66FF867C}">
                  <a14:compatExt spid="_x0000_s49166"/>
                </a:ext>
                <a:ext uri="{FF2B5EF4-FFF2-40B4-BE49-F238E27FC236}">
                  <a16:creationId xmlns:a16="http://schemas.microsoft.com/office/drawing/2014/main" id="{00000000-0008-0000-1900-00000E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49167" name="Drop Down 15" hidden="1">
              <a:extLst>
                <a:ext uri="{63B3BB69-23CF-44E3-9099-C40C66FF867C}">
                  <a14:compatExt spid="_x0000_s49167"/>
                </a:ext>
                <a:ext uri="{FF2B5EF4-FFF2-40B4-BE49-F238E27FC236}">
                  <a16:creationId xmlns:a16="http://schemas.microsoft.com/office/drawing/2014/main" id="{00000000-0008-0000-1900-00000F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49168" name="Drop Down 16" hidden="1">
              <a:extLst>
                <a:ext uri="{63B3BB69-23CF-44E3-9099-C40C66FF867C}">
                  <a14:compatExt spid="_x0000_s49168"/>
                </a:ext>
                <a:ext uri="{FF2B5EF4-FFF2-40B4-BE49-F238E27FC236}">
                  <a16:creationId xmlns:a16="http://schemas.microsoft.com/office/drawing/2014/main" id="{00000000-0008-0000-1900-000010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49169" name="Drop Down 17" hidden="1">
              <a:extLst>
                <a:ext uri="{63B3BB69-23CF-44E3-9099-C40C66FF867C}">
                  <a14:compatExt spid="_x0000_s49169"/>
                </a:ext>
                <a:ext uri="{FF2B5EF4-FFF2-40B4-BE49-F238E27FC236}">
                  <a16:creationId xmlns:a16="http://schemas.microsoft.com/office/drawing/2014/main" id="{00000000-0008-0000-1900-000011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49170" name="Drop Down 18" hidden="1">
              <a:extLst>
                <a:ext uri="{63B3BB69-23CF-44E3-9099-C40C66FF867C}">
                  <a14:compatExt spid="_x0000_s49170"/>
                </a:ext>
                <a:ext uri="{FF2B5EF4-FFF2-40B4-BE49-F238E27FC236}">
                  <a16:creationId xmlns:a16="http://schemas.microsoft.com/office/drawing/2014/main" id="{00000000-0008-0000-1900-000012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49171" name="Drop Down 19" hidden="1">
              <a:extLst>
                <a:ext uri="{63B3BB69-23CF-44E3-9099-C40C66FF867C}">
                  <a14:compatExt spid="_x0000_s49171"/>
                </a:ext>
                <a:ext uri="{FF2B5EF4-FFF2-40B4-BE49-F238E27FC236}">
                  <a16:creationId xmlns:a16="http://schemas.microsoft.com/office/drawing/2014/main" id="{00000000-0008-0000-1900-000013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49172" name="Drop Down 20" hidden="1">
              <a:extLst>
                <a:ext uri="{63B3BB69-23CF-44E3-9099-C40C66FF867C}">
                  <a14:compatExt spid="_x0000_s49172"/>
                </a:ext>
                <a:ext uri="{FF2B5EF4-FFF2-40B4-BE49-F238E27FC236}">
                  <a16:creationId xmlns:a16="http://schemas.microsoft.com/office/drawing/2014/main" id="{00000000-0008-0000-1900-000014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49173" name="Drop Down 21" hidden="1">
              <a:extLst>
                <a:ext uri="{63B3BB69-23CF-44E3-9099-C40C66FF867C}">
                  <a14:compatExt spid="_x0000_s49173"/>
                </a:ext>
                <a:ext uri="{FF2B5EF4-FFF2-40B4-BE49-F238E27FC236}">
                  <a16:creationId xmlns:a16="http://schemas.microsoft.com/office/drawing/2014/main" id="{00000000-0008-0000-1900-000015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49174" name="Drop Down 22" hidden="1">
              <a:extLst>
                <a:ext uri="{63B3BB69-23CF-44E3-9099-C40C66FF867C}">
                  <a14:compatExt spid="_x0000_s49174"/>
                </a:ext>
                <a:ext uri="{FF2B5EF4-FFF2-40B4-BE49-F238E27FC236}">
                  <a16:creationId xmlns:a16="http://schemas.microsoft.com/office/drawing/2014/main" id="{00000000-0008-0000-1900-000016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49175" name="Drop Down 23" hidden="1">
              <a:extLst>
                <a:ext uri="{63B3BB69-23CF-44E3-9099-C40C66FF867C}">
                  <a14:compatExt spid="_x0000_s49175"/>
                </a:ext>
                <a:ext uri="{FF2B5EF4-FFF2-40B4-BE49-F238E27FC236}">
                  <a16:creationId xmlns:a16="http://schemas.microsoft.com/office/drawing/2014/main" id="{00000000-0008-0000-1900-000017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19050</xdr:rowOff>
        </xdr:from>
        <xdr:to>
          <xdr:col>12</xdr:col>
          <xdr:colOff>12700</xdr:colOff>
          <xdr:row>36</xdr:row>
          <xdr:rowOff>241300</xdr:rowOff>
        </xdr:to>
        <xdr:sp macro="" textlink="">
          <xdr:nvSpPr>
            <xdr:cNvPr id="49176" name="Drop Down 24" hidden="1">
              <a:extLst>
                <a:ext uri="{63B3BB69-23CF-44E3-9099-C40C66FF867C}">
                  <a14:compatExt spid="_x0000_s49176"/>
                </a:ext>
                <a:ext uri="{FF2B5EF4-FFF2-40B4-BE49-F238E27FC236}">
                  <a16:creationId xmlns:a16="http://schemas.microsoft.com/office/drawing/2014/main" id="{00000000-0008-0000-1900-000018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49190" name="Drop Down 38" hidden="1">
              <a:extLst>
                <a:ext uri="{63B3BB69-23CF-44E3-9099-C40C66FF867C}">
                  <a14:compatExt spid="_x0000_s49190"/>
                </a:ext>
                <a:ext uri="{FF2B5EF4-FFF2-40B4-BE49-F238E27FC236}">
                  <a16:creationId xmlns:a16="http://schemas.microsoft.com/office/drawing/2014/main" id="{00000000-0008-0000-1900-000026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49191" name="Drop Down 39" hidden="1">
              <a:extLst>
                <a:ext uri="{63B3BB69-23CF-44E3-9099-C40C66FF867C}">
                  <a14:compatExt spid="_x0000_s49191"/>
                </a:ext>
                <a:ext uri="{FF2B5EF4-FFF2-40B4-BE49-F238E27FC236}">
                  <a16:creationId xmlns:a16="http://schemas.microsoft.com/office/drawing/2014/main" id="{00000000-0008-0000-1900-000027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49192" name="Drop Down 40" hidden="1">
              <a:extLst>
                <a:ext uri="{63B3BB69-23CF-44E3-9099-C40C66FF867C}">
                  <a14:compatExt spid="_x0000_s49192"/>
                </a:ext>
                <a:ext uri="{FF2B5EF4-FFF2-40B4-BE49-F238E27FC236}">
                  <a16:creationId xmlns:a16="http://schemas.microsoft.com/office/drawing/2014/main" id="{00000000-0008-0000-1900-000028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49193" name="Drop Down 41" hidden="1">
              <a:extLst>
                <a:ext uri="{63B3BB69-23CF-44E3-9099-C40C66FF867C}">
                  <a14:compatExt spid="_x0000_s49193"/>
                </a:ext>
                <a:ext uri="{FF2B5EF4-FFF2-40B4-BE49-F238E27FC236}">
                  <a16:creationId xmlns:a16="http://schemas.microsoft.com/office/drawing/2014/main" id="{00000000-0008-0000-1900-000029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49194" name="Drop Down 42" hidden="1">
              <a:extLst>
                <a:ext uri="{63B3BB69-23CF-44E3-9099-C40C66FF867C}">
                  <a14:compatExt spid="_x0000_s49194"/>
                </a:ext>
                <a:ext uri="{FF2B5EF4-FFF2-40B4-BE49-F238E27FC236}">
                  <a16:creationId xmlns:a16="http://schemas.microsoft.com/office/drawing/2014/main" id="{00000000-0008-0000-1900-00002A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49195" name="Drop Down 43" hidden="1">
              <a:extLst>
                <a:ext uri="{63B3BB69-23CF-44E3-9099-C40C66FF867C}">
                  <a14:compatExt spid="_x0000_s49195"/>
                </a:ext>
                <a:ext uri="{FF2B5EF4-FFF2-40B4-BE49-F238E27FC236}">
                  <a16:creationId xmlns:a16="http://schemas.microsoft.com/office/drawing/2014/main" id="{00000000-0008-0000-1900-00002B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49196" name="Drop Down 44" hidden="1">
              <a:extLst>
                <a:ext uri="{63B3BB69-23CF-44E3-9099-C40C66FF867C}">
                  <a14:compatExt spid="_x0000_s49196"/>
                </a:ext>
                <a:ext uri="{FF2B5EF4-FFF2-40B4-BE49-F238E27FC236}">
                  <a16:creationId xmlns:a16="http://schemas.microsoft.com/office/drawing/2014/main" id="{00000000-0008-0000-1900-00002C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49197" name="Drop Down 45" hidden="1">
              <a:extLst>
                <a:ext uri="{63B3BB69-23CF-44E3-9099-C40C66FF867C}">
                  <a14:compatExt spid="_x0000_s49197"/>
                </a:ext>
                <a:ext uri="{FF2B5EF4-FFF2-40B4-BE49-F238E27FC236}">
                  <a16:creationId xmlns:a16="http://schemas.microsoft.com/office/drawing/2014/main" id="{00000000-0008-0000-1900-00002D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49198" name="Drop Down 46" hidden="1">
              <a:extLst>
                <a:ext uri="{63B3BB69-23CF-44E3-9099-C40C66FF867C}">
                  <a14:compatExt spid="_x0000_s49198"/>
                </a:ext>
                <a:ext uri="{FF2B5EF4-FFF2-40B4-BE49-F238E27FC236}">
                  <a16:creationId xmlns:a16="http://schemas.microsoft.com/office/drawing/2014/main" id="{00000000-0008-0000-1900-00002E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49199" name="Drop Down 47" hidden="1">
              <a:extLst>
                <a:ext uri="{63B3BB69-23CF-44E3-9099-C40C66FF867C}">
                  <a14:compatExt spid="_x0000_s49199"/>
                </a:ext>
                <a:ext uri="{FF2B5EF4-FFF2-40B4-BE49-F238E27FC236}">
                  <a16:creationId xmlns:a16="http://schemas.microsoft.com/office/drawing/2014/main" id="{00000000-0008-0000-1900-00002F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49200" name="Drop Down 48" hidden="1">
              <a:extLst>
                <a:ext uri="{63B3BB69-23CF-44E3-9099-C40C66FF867C}">
                  <a14:compatExt spid="_x0000_s49200"/>
                </a:ext>
                <a:ext uri="{FF2B5EF4-FFF2-40B4-BE49-F238E27FC236}">
                  <a16:creationId xmlns:a16="http://schemas.microsoft.com/office/drawing/2014/main" id="{00000000-0008-0000-1900-000030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49201" name="Drop Down 49" hidden="1">
              <a:extLst>
                <a:ext uri="{63B3BB69-23CF-44E3-9099-C40C66FF867C}">
                  <a14:compatExt spid="_x0000_s49201"/>
                </a:ext>
                <a:ext uri="{FF2B5EF4-FFF2-40B4-BE49-F238E27FC236}">
                  <a16:creationId xmlns:a16="http://schemas.microsoft.com/office/drawing/2014/main" id="{00000000-0008-0000-1900-000031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49202" name="Drop Down 50" hidden="1">
              <a:extLst>
                <a:ext uri="{63B3BB69-23CF-44E3-9099-C40C66FF867C}">
                  <a14:compatExt spid="_x0000_s49202"/>
                </a:ext>
                <a:ext uri="{FF2B5EF4-FFF2-40B4-BE49-F238E27FC236}">
                  <a16:creationId xmlns:a16="http://schemas.microsoft.com/office/drawing/2014/main" id="{00000000-0008-0000-1900-000032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49203" name="Drop Down 51" hidden="1">
              <a:extLst>
                <a:ext uri="{63B3BB69-23CF-44E3-9099-C40C66FF867C}">
                  <a14:compatExt spid="_x0000_s49203"/>
                </a:ext>
                <a:ext uri="{FF2B5EF4-FFF2-40B4-BE49-F238E27FC236}">
                  <a16:creationId xmlns:a16="http://schemas.microsoft.com/office/drawing/2014/main" id="{00000000-0008-0000-1900-000033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49204" name="Drop Down 52" hidden="1">
              <a:extLst>
                <a:ext uri="{63B3BB69-23CF-44E3-9099-C40C66FF867C}">
                  <a14:compatExt spid="_x0000_s49204"/>
                </a:ext>
                <a:ext uri="{FF2B5EF4-FFF2-40B4-BE49-F238E27FC236}">
                  <a16:creationId xmlns:a16="http://schemas.microsoft.com/office/drawing/2014/main" id="{00000000-0008-0000-1900-000034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49205" name="Drop Down 53" hidden="1">
              <a:extLst>
                <a:ext uri="{63B3BB69-23CF-44E3-9099-C40C66FF867C}">
                  <a14:compatExt spid="_x0000_s49205"/>
                </a:ext>
                <a:ext uri="{FF2B5EF4-FFF2-40B4-BE49-F238E27FC236}">
                  <a16:creationId xmlns:a16="http://schemas.microsoft.com/office/drawing/2014/main" id="{00000000-0008-0000-1900-000035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49206" name="Drop Down 54" hidden="1">
              <a:extLst>
                <a:ext uri="{63B3BB69-23CF-44E3-9099-C40C66FF867C}">
                  <a14:compatExt spid="_x0000_s49206"/>
                </a:ext>
                <a:ext uri="{FF2B5EF4-FFF2-40B4-BE49-F238E27FC236}">
                  <a16:creationId xmlns:a16="http://schemas.microsoft.com/office/drawing/2014/main" id="{00000000-0008-0000-1900-000036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49207" name="Drop Down 55" hidden="1">
              <a:extLst>
                <a:ext uri="{63B3BB69-23CF-44E3-9099-C40C66FF867C}">
                  <a14:compatExt spid="_x0000_s49207"/>
                </a:ext>
                <a:ext uri="{FF2B5EF4-FFF2-40B4-BE49-F238E27FC236}">
                  <a16:creationId xmlns:a16="http://schemas.microsoft.com/office/drawing/2014/main" id="{00000000-0008-0000-1900-000037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62</xdr:row>
          <xdr:rowOff>19050</xdr:rowOff>
        </xdr:from>
        <xdr:to>
          <xdr:col>12</xdr:col>
          <xdr:colOff>12700</xdr:colOff>
          <xdr:row>62</xdr:row>
          <xdr:rowOff>241300</xdr:rowOff>
        </xdr:to>
        <xdr:sp macro="" textlink="">
          <xdr:nvSpPr>
            <xdr:cNvPr id="49208" name="Drop Down 56" hidden="1">
              <a:extLst>
                <a:ext uri="{63B3BB69-23CF-44E3-9099-C40C66FF867C}">
                  <a14:compatExt spid="_x0000_s49208"/>
                </a:ext>
                <a:ext uri="{FF2B5EF4-FFF2-40B4-BE49-F238E27FC236}">
                  <a16:creationId xmlns:a16="http://schemas.microsoft.com/office/drawing/2014/main" id="{00000000-0008-0000-1900-000038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63</xdr:row>
          <xdr:rowOff>19050</xdr:rowOff>
        </xdr:from>
        <xdr:to>
          <xdr:col>12</xdr:col>
          <xdr:colOff>12700</xdr:colOff>
          <xdr:row>63</xdr:row>
          <xdr:rowOff>241300</xdr:rowOff>
        </xdr:to>
        <xdr:sp macro="" textlink="">
          <xdr:nvSpPr>
            <xdr:cNvPr id="49209" name="Drop Down 57" hidden="1">
              <a:extLst>
                <a:ext uri="{63B3BB69-23CF-44E3-9099-C40C66FF867C}">
                  <a14:compatExt spid="_x0000_s49209"/>
                </a:ext>
                <a:ext uri="{FF2B5EF4-FFF2-40B4-BE49-F238E27FC236}">
                  <a16:creationId xmlns:a16="http://schemas.microsoft.com/office/drawing/2014/main" id="{00000000-0008-0000-1900-000039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465945</xdr:colOff>
      <xdr:row>2</xdr:row>
      <xdr:rowOff>9525</xdr:rowOff>
    </xdr:to>
    <xdr:pic>
      <xdr:nvPicPr>
        <xdr:cNvPr id="2" name="Afbeelding 1">
          <a:hlinkClick xmlns:r="http://schemas.openxmlformats.org/officeDocument/2006/relationships" r:id="rId1" tooltip="Previous domain"/>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14793" y="0"/>
          <a:ext cx="504825" cy="505214"/>
        </a:xfrm>
        <a:prstGeom prst="rect">
          <a:avLst/>
        </a:prstGeom>
      </xdr:spPr>
    </xdr:pic>
    <xdr:clientData/>
  </xdr:twoCellAnchor>
  <xdr:twoCellAnchor editAs="oneCell">
    <xdr:from>
      <xdr:col>11</xdr:col>
      <xdr:colOff>982904</xdr:colOff>
      <xdr:row>0</xdr:row>
      <xdr:rowOff>1</xdr:rowOff>
    </xdr:from>
    <xdr:to>
      <xdr:col>12</xdr:col>
      <xdr:colOff>114301</xdr:colOff>
      <xdr:row>2</xdr:row>
      <xdr:rowOff>11487</xdr:rowOff>
    </xdr:to>
    <xdr:pic>
      <xdr:nvPicPr>
        <xdr:cNvPr id="3" name="Afbeelding 2">
          <a:hlinkClick xmlns:r="http://schemas.openxmlformats.org/officeDocument/2006/relationships" r:id="rId3" tooltip="Next domain"/>
          <a:extLst>
            <a:ext uri="{FF2B5EF4-FFF2-40B4-BE49-F238E27FC236}">
              <a16:creationId xmlns:a16="http://schemas.microsoft.com/office/drawing/2014/main" id="{00000000-0008-0000-19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4704" y="1"/>
          <a:ext cx="531572"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5" tooltip="Back to index"/>
          <a:extLst>
            <a:ext uri="{FF2B5EF4-FFF2-40B4-BE49-F238E27FC236}">
              <a16:creationId xmlns:a16="http://schemas.microsoft.com/office/drawing/2014/main" id="{00000000-0008-0000-1900-00000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20208" y="9719"/>
          <a:ext cx="503683" cy="504000"/>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372" name="Afbeelding 371">
          <a:hlinkClick xmlns:r="http://schemas.openxmlformats.org/officeDocument/2006/relationships" r:id="rId7" tooltip="Next section"/>
          <a:extLst>
            <a:ext uri="{FF2B5EF4-FFF2-40B4-BE49-F238E27FC236}">
              <a16:creationId xmlns:a16="http://schemas.microsoft.com/office/drawing/2014/main" id="{00000000-0008-0000-1900-00007401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49210" name="Drop Down 58" hidden="1">
              <a:extLst>
                <a:ext uri="{63B3BB69-23CF-44E3-9099-C40C66FF867C}">
                  <a14:compatExt spid="_x0000_s49210"/>
                </a:ext>
                <a:ext uri="{FF2B5EF4-FFF2-40B4-BE49-F238E27FC236}">
                  <a16:creationId xmlns:a16="http://schemas.microsoft.com/office/drawing/2014/main" id="{00000000-0008-0000-1900-00003A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49211" name="Drop Down 59" hidden="1">
              <a:extLst>
                <a:ext uri="{63B3BB69-23CF-44E3-9099-C40C66FF867C}">
                  <a14:compatExt spid="_x0000_s49211"/>
                </a:ext>
                <a:ext uri="{FF2B5EF4-FFF2-40B4-BE49-F238E27FC236}">
                  <a16:creationId xmlns:a16="http://schemas.microsoft.com/office/drawing/2014/main" id="{00000000-0008-0000-1900-00003B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49212" name="Drop Down 60" hidden="1">
              <a:extLst>
                <a:ext uri="{63B3BB69-23CF-44E3-9099-C40C66FF867C}">
                  <a14:compatExt spid="_x0000_s49212"/>
                </a:ext>
                <a:ext uri="{FF2B5EF4-FFF2-40B4-BE49-F238E27FC236}">
                  <a16:creationId xmlns:a16="http://schemas.microsoft.com/office/drawing/2014/main" id="{00000000-0008-0000-1900-00003C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49213" name="Drop Down 61" hidden="1">
              <a:extLst>
                <a:ext uri="{63B3BB69-23CF-44E3-9099-C40C66FF867C}">
                  <a14:compatExt spid="_x0000_s49213"/>
                </a:ext>
                <a:ext uri="{FF2B5EF4-FFF2-40B4-BE49-F238E27FC236}">
                  <a16:creationId xmlns:a16="http://schemas.microsoft.com/office/drawing/2014/main" id="{00000000-0008-0000-1900-00003D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64</xdr:row>
          <xdr:rowOff>19050</xdr:rowOff>
        </xdr:from>
        <xdr:to>
          <xdr:col>12</xdr:col>
          <xdr:colOff>12700</xdr:colOff>
          <xdr:row>64</xdr:row>
          <xdr:rowOff>241300</xdr:rowOff>
        </xdr:to>
        <xdr:sp macro="" textlink="">
          <xdr:nvSpPr>
            <xdr:cNvPr id="49214" name="Drop Down 62" hidden="1">
              <a:extLst>
                <a:ext uri="{63B3BB69-23CF-44E3-9099-C40C66FF867C}">
                  <a14:compatExt spid="_x0000_s49214"/>
                </a:ext>
                <a:ext uri="{FF2B5EF4-FFF2-40B4-BE49-F238E27FC236}">
                  <a16:creationId xmlns:a16="http://schemas.microsoft.com/office/drawing/2014/main" id="{00000000-0008-0000-1900-00003E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65</xdr:row>
          <xdr:rowOff>19050</xdr:rowOff>
        </xdr:from>
        <xdr:to>
          <xdr:col>12</xdr:col>
          <xdr:colOff>12700</xdr:colOff>
          <xdr:row>65</xdr:row>
          <xdr:rowOff>241300</xdr:rowOff>
        </xdr:to>
        <xdr:sp macro="" textlink="">
          <xdr:nvSpPr>
            <xdr:cNvPr id="49215" name="Drop Down 63" hidden="1">
              <a:extLst>
                <a:ext uri="{63B3BB69-23CF-44E3-9099-C40C66FF867C}">
                  <a14:compatExt spid="_x0000_s49215"/>
                </a:ext>
                <a:ext uri="{FF2B5EF4-FFF2-40B4-BE49-F238E27FC236}">
                  <a16:creationId xmlns:a16="http://schemas.microsoft.com/office/drawing/2014/main" id="{00000000-0008-0000-1900-00003F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49216" name="Drop Down 64" hidden="1">
              <a:extLst>
                <a:ext uri="{63B3BB69-23CF-44E3-9099-C40C66FF867C}">
                  <a14:compatExt spid="_x0000_s49216"/>
                </a:ext>
                <a:ext uri="{FF2B5EF4-FFF2-40B4-BE49-F238E27FC236}">
                  <a16:creationId xmlns:a16="http://schemas.microsoft.com/office/drawing/2014/main" id="{00000000-0008-0000-1900-000040C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72" name="Afbeelding 71">
          <a:hlinkClick xmlns:r="http://schemas.openxmlformats.org/officeDocument/2006/relationships" r:id="rId3" tooltip="Skip to results"/>
          <a:extLst>
            <a:ext uri="{FF2B5EF4-FFF2-40B4-BE49-F238E27FC236}">
              <a16:creationId xmlns:a16="http://schemas.microsoft.com/office/drawing/2014/main" id="{68BB4396-7A95-4F1A-B88C-674A9339BC8F}"/>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47168" name="Drop Down 64" hidden="1">
              <a:extLst>
                <a:ext uri="{63B3BB69-23CF-44E3-9099-C40C66FF867C}">
                  <a14:compatExt spid="_x0000_s47168"/>
                </a:ext>
                <a:ext uri="{FF2B5EF4-FFF2-40B4-BE49-F238E27FC236}">
                  <a16:creationId xmlns:a16="http://schemas.microsoft.com/office/drawing/2014/main" id="{00000000-0008-0000-1A00-00004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47169" name="Drop Down 65" hidden="1">
              <a:extLst>
                <a:ext uri="{63B3BB69-23CF-44E3-9099-C40C66FF867C}">
                  <a14:compatExt spid="_x0000_s47169"/>
                </a:ext>
                <a:ext uri="{FF2B5EF4-FFF2-40B4-BE49-F238E27FC236}">
                  <a16:creationId xmlns:a16="http://schemas.microsoft.com/office/drawing/2014/main" id="{00000000-0008-0000-1A00-00004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47172" name="Drop Down 68" hidden="1">
              <a:extLst>
                <a:ext uri="{63B3BB69-23CF-44E3-9099-C40C66FF867C}">
                  <a14:compatExt spid="_x0000_s47172"/>
                </a:ext>
                <a:ext uri="{FF2B5EF4-FFF2-40B4-BE49-F238E27FC236}">
                  <a16:creationId xmlns:a16="http://schemas.microsoft.com/office/drawing/2014/main" id="{00000000-0008-0000-1A00-00004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47174" name="Drop Down 70" hidden="1">
              <a:extLst>
                <a:ext uri="{63B3BB69-23CF-44E3-9099-C40C66FF867C}">
                  <a14:compatExt spid="_x0000_s47174"/>
                </a:ext>
                <a:ext uri="{FF2B5EF4-FFF2-40B4-BE49-F238E27FC236}">
                  <a16:creationId xmlns:a16="http://schemas.microsoft.com/office/drawing/2014/main" id="{00000000-0008-0000-1A00-00004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47175" name="Drop Down 71" hidden="1">
              <a:extLst>
                <a:ext uri="{63B3BB69-23CF-44E3-9099-C40C66FF867C}">
                  <a14:compatExt spid="_x0000_s47175"/>
                </a:ext>
                <a:ext uri="{FF2B5EF4-FFF2-40B4-BE49-F238E27FC236}">
                  <a16:creationId xmlns:a16="http://schemas.microsoft.com/office/drawing/2014/main" id="{00000000-0008-0000-1A00-000047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47176" name="Drop Down 72" hidden="1">
              <a:extLst>
                <a:ext uri="{63B3BB69-23CF-44E3-9099-C40C66FF867C}">
                  <a14:compatExt spid="_x0000_s47176"/>
                </a:ext>
                <a:ext uri="{FF2B5EF4-FFF2-40B4-BE49-F238E27FC236}">
                  <a16:creationId xmlns:a16="http://schemas.microsoft.com/office/drawing/2014/main" id="{00000000-0008-0000-1A00-00004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47177" name="Drop Down 73" hidden="1">
              <a:extLst>
                <a:ext uri="{63B3BB69-23CF-44E3-9099-C40C66FF867C}">
                  <a14:compatExt spid="_x0000_s47177"/>
                </a:ext>
                <a:ext uri="{FF2B5EF4-FFF2-40B4-BE49-F238E27FC236}">
                  <a16:creationId xmlns:a16="http://schemas.microsoft.com/office/drawing/2014/main" id="{00000000-0008-0000-1A00-00004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47178" name="Drop Down 74" hidden="1">
              <a:extLst>
                <a:ext uri="{63B3BB69-23CF-44E3-9099-C40C66FF867C}">
                  <a14:compatExt spid="_x0000_s47178"/>
                </a:ext>
                <a:ext uri="{FF2B5EF4-FFF2-40B4-BE49-F238E27FC236}">
                  <a16:creationId xmlns:a16="http://schemas.microsoft.com/office/drawing/2014/main" id="{00000000-0008-0000-1A00-00004A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47179" name="Drop Down 75" hidden="1">
              <a:extLst>
                <a:ext uri="{63B3BB69-23CF-44E3-9099-C40C66FF867C}">
                  <a14:compatExt spid="_x0000_s47179"/>
                </a:ext>
                <a:ext uri="{FF2B5EF4-FFF2-40B4-BE49-F238E27FC236}">
                  <a16:creationId xmlns:a16="http://schemas.microsoft.com/office/drawing/2014/main" id="{00000000-0008-0000-1A00-00004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47180" name="Drop Down 76" hidden="1">
              <a:extLst>
                <a:ext uri="{63B3BB69-23CF-44E3-9099-C40C66FF867C}">
                  <a14:compatExt spid="_x0000_s47180"/>
                </a:ext>
                <a:ext uri="{FF2B5EF4-FFF2-40B4-BE49-F238E27FC236}">
                  <a16:creationId xmlns:a16="http://schemas.microsoft.com/office/drawing/2014/main" id="{00000000-0008-0000-1A00-00004C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47181" name="Drop Down 77" hidden="1">
              <a:extLst>
                <a:ext uri="{63B3BB69-23CF-44E3-9099-C40C66FF867C}">
                  <a14:compatExt spid="_x0000_s47181"/>
                </a:ext>
                <a:ext uri="{FF2B5EF4-FFF2-40B4-BE49-F238E27FC236}">
                  <a16:creationId xmlns:a16="http://schemas.microsoft.com/office/drawing/2014/main" id="{00000000-0008-0000-1A00-00004D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47182" name="Drop Down 78" hidden="1">
              <a:extLst>
                <a:ext uri="{63B3BB69-23CF-44E3-9099-C40C66FF867C}">
                  <a14:compatExt spid="_x0000_s47182"/>
                </a:ext>
                <a:ext uri="{FF2B5EF4-FFF2-40B4-BE49-F238E27FC236}">
                  <a16:creationId xmlns:a16="http://schemas.microsoft.com/office/drawing/2014/main" id="{00000000-0008-0000-1A00-00004E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47183" name="Drop Down 79" hidden="1">
              <a:extLst>
                <a:ext uri="{63B3BB69-23CF-44E3-9099-C40C66FF867C}">
                  <a14:compatExt spid="_x0000_s47183"/>
                </a:ext>
                <a:ext uri="{FF2B5EF4-FFF2-40B4-BE49-F238E27FC236}">
                  <a16:creationId xmlns:a16="http://schemas.microsoft.com/office/drawing/2014/main" id="{00000000-0008-0000-1A00-00004F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47184" name="Drop Down 80" hidden="1">
              <a:extLst>
                <a:ext uri="{63B3BB69-23CF-44E3-9099-C40C66FF867C}">
                  <a14:compatExt spid="_x0000_s47184"/>
                </a:ext>
                <a:ext uri="{FF2B5EF4-FFF2-40B4-BE49-F238E27FC236}">
                  <a16:creationId xmlns:a16="http://schemas.microsoft.com/office/drawing/2014/main" id="{00000000-0008-0000-1A00-00005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47187" name="Drop Down 83" hidden="1">
              <a:extLst>
                <a:ext uri="{63B3BB69-23CF-44E3-9099-C40C66FF867C}">
                  <a14:compatExt spid="_x0000_s47187"/>
                </a:ext>
                <a:ext uri="{FF2B5EF4-FFF2-40B4-BE49-F238E27FC236}">
                  <a16:creationId xmlns:a16="http://schemas.microsoft.com/office/drawing/2014/main" id="{00000000-0008-0000-1A00-00005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47188" name="Drop Down 84" hidden="1">
              <a:extLst>
                <a:ext uri="{63B3BB69-23CF-44E3-9099-C40C66FF867C}">
                  <a14:compatExt spid="_x0000_s47188"/>
                </a:ext>
                <a:ext uri="{FF2B5EF4-FFF2-40B4-BE49-F238E27FC236}">
                  <a16:creationId xmlns:a16="http://schemas.microsoft.com/office/drawing/2014/main" id="{00000000-0008-0000-1A00-00005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47189" name="Drop Down 85" hidden="1">
              <a:extLst>
                <a:ext uri="{63B3BB69-23CF-44E3-9099-C40C66FF867C}">
                  <a14:compatExt spid="_x0000_s47189"/>
                </a:ext>
                <a:ext uri="{FF2B5EF4-FFF2-40B4-BE49-F238E27FC236}">
                  <a16:creationId xmlns:a16="http://schemas.microsoft.com/office/drawing/2014/main" id="{00000000-0008-0000-1A00-00005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47190" name="Drop Down 86" hidden="1">
              <a:extLst>
                <a:ext uri="{63B3BB69-23CF-44E3-9099-C40C66FF867C}">
                  <a14:compatExt spid="_x0000_s47190"/>
                </a:ext>
                <a:ext uri="{FF2B5EF4-FFF2-40B4-BE49-F238E27FC236}">
                  <a16:creationId xmlns:a16="http://schemas.microsoft.com/office/drawing/2014/main" id="{00000000-0008-0000-1A00-00005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47191" name="Drop Down 87" hidden="1">
              <a:extLst>
                <a:ext uri="{63B3BB69-23CF-44E3-9099-C40C66FF867C}">
                  <a14:compatExt spid="_x0000_s47191"/>
                </a:ext>
                <a:ext uri="{FF2B5EF4-FFF2-40B4-BE49-F238E27FC236}">
                  <a16:creationId xmlns:a16="http://schemas.microsoft.com/office/drawing/2014/main" id="{00000000-0008-0000-1A00-000057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47192" name="Drop Down 88" hidden="1">
              <a:extLst>
                <a:ext uri="{63B3BB69-23CF-44E3-9099-C40C66FF867C}">
                  <a14:compatExt spid="_x0000_s47192"/>
                </a:ext>
                <a:ext uri="{FF2B5EF4-FFF2-40B4-BE49-F238E27FC236}">
                  <a16:creationId xmlns:a16="http://schemas.microsoft.com/office/drawing/2014/main" id="{00000000-0008-0000-1A00-00005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47193" name="Drop Down 89" hidden="1">
              <a:extLst>
                <a:ext uri="{63B3BB69-23CF-44E3-9099-C40C66FF867C}">
                  <a14:compatExt spid="_x0000_s47193"/>
                </a:ext>
                <a:ext uri="{FF2B5EF4-FFF2-40B4-BE49-F238E27FC236}">
                  <a16:creationId xmlns:a16="http://schemas.microsoft.com/office/drawing/2014/main" id="{00000000-0008-0000-1A00-00005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19050</xdr:rowOff>
        </xdr:from>
        <xdr:to>
          <xdr:col>12</xdr:col>
          <xdr:colOff>12700</xdr:colOff>
          <xdr:row>37</xdr:row>
          <xdr:rowOff>241300</xdr:rowOff>
        </xdr:to>
        <xdr:sp macro="" textlink="">
          <xdr:nvSpPr>
            <xdr:cNvPr id="47195" name="Drop Down 91" hidden="1">
              <a:extLst>
                <a:ext uri="{63B3BB69-23CF-44E3-9099-C40C66FF867C}">
                  <a14:compatExt spid="_x0000_s47195"/>
                </a:ext>
                <a:ext uri="{FF2B5EF4-FFF2-40B4-BE49-F238E27FC236}">
                  <a16:creationId xmlns:a16="http://schemas.microsoft.com/office/drawing/2014/main" id="{00000000-0008-0000-1A00-00005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47196" name="Drop Down 92" hidden="1">
              <a:extLst>
                <a:ext uri="{63B3BB69-23CF-44E3-9099-C40C66FF867C}">
                  <a14:compatExt spid="_x0000_s47196"/>
                </a:ext>
                <a:ext uri="{FF2B5EF4-FFF2-40B4-BE49-F238E27FC236}">
                  <a16:creationId xmlns:a16="http://schemas.microsoft.com/office/drawing/2014/main" id="{00000000-0008-0000-1A00-00005C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47208" name="Drop Down 104" hidden="1">
              <a:extLst>
                <a:ext uri="{63B3BB69-23CF-44E3-9099-C40C66FF867C}">
                  <a14:compatExt spid="_x0000_s47208"/>
                </a:ext>
                <a:ext uri="{FF2B5EF4-FFF2-40B4-BE49-F238E27FC236}">
                  <a16:creationId xmlns:a16="http://schemas.microsoft.com/office/drawing/2014/main" id="{00000000-0008-0000-1A00-00006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47209" name="Drop Down 105" hidden="1">
              <a:extLst>
                <a:ext uri="{63B3BB69-23CF-44E3-9099-C40C66FF867C}">
                  <a14:compatExt spid="_x0000_s47209"/>
                </a:ext>
                <a:ext uri="{FF2B5EF4-FFF2-40B4-BE49-F238E27FC236}">
                  <a16:creationId xmlns:a16="http://schemas.microsoft.com/office/drawing/2014/main" id="{00000000-0008-0000-1A00-00006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47210" name="Drop Down 106" hidden="1">
              <a:extLst>
                <a:ext uri="{63B3BB69-23CF-44E3-9099-C40C66FF867C}">
                  <a14:compatExt spid="_x0000_s47210"/>
                </a:ext>
                <a:ext uri="{FF2B5EF4-FFF2-40B4-BE49-F238E27FC236}">
                  <a16:creationId xmlns:a16="http://schemas.microsoft.com/office/drawing/2014/main" id="{00000000-0008-0000-1A00-00006A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47211" name="Drop Down 107" hidden="1">
              <a:extLst>
                <a:ext uri="{63B3BB69-23CF-44E3-9099-C40C66FF867C}">
                  <a14:compatExt spid="_x0000_s47211"/>
                </a:ext>
                <a:ext uri="{FF2B5EF4-FFF2-40B4-BE49-F238E27FC236}">
                  <a16:creationId xmlns:a16="http://schemas.microsoft.com/office/drawing/2014/main" id="{00000000-0008-0000-1A00-00006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47212" name="Drop Down 108" hidden="1">
              <a:extLst>
                <a:ext uri="{63B3BB69-23CF-44E3-9099-C40C66FF867C}">
                  <a14:compatExt spid="_x0000_s47212"/>
                </a:ext>
                <a:ext uri="{FF2B5EF4-FFF2-40B4-BE49-F238E27FC236}">
                  <a16:creationId xmlns:a16="http://schemas.microsoft.com/office/drawing/2014/main" id="{00000000-0008-0000-1A00-00006C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47213" name="Drop Down 109" hidden="1">
              <a:extLst>
                <a:ext uri="{63B3BB69-23CF-44E3-9099-C40C66FF867C}">
                  <a14:compatExt spid="_x0000_s47213"/>
                </a:ext>
                <a:ext uri="{FF2B5EF4-FFF2-40B4-BE49-F238E27FC236}">
                  <a16:creationId xmlns:a16="http://schemas.microsoft.com/office/drawing/2014/main" id="{00000000-0008-0000-1A00-00006D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47214" name="Drop Down 110" hidden="1">
              <a:extLst>
                <a:ext uri="{63B3BB69-23CF-44E3-9099-C40C66FF867C}">
                  <a14:compatExt spid="_x0000_s47214"/>
                </a:ext>
                <a:ext uri="{FF2B5EF4-FFF2-40B4-BE49-F238E27FC236}">
                  <a16:creationId xmlns:a16="http://schemas.microsoft.com/office/drawing/2014/main" id="{00000000-0008-0000-1A00-00006E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47215" name="Drop Down 111" hidden="1">
              <a:extLst>
                <a:ext uri="{63B3BB69-23CF-44E3-9099-C40C66FF867C}">
                  <a14:compatExt spid="_x0000_s47215"/>
                </a:ext>
                <a:ext uri="{FF2B5EF4-FFF2-40B4-BE49-F238E27FC236}">
                  <a16:creationId xmlns:a16="http://schemas.microsoft.com/office/drawing/2014/main" id="{00000000-0008-0000-1A00-00006F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47216" name="Drop Down 112" hidden="1">
              <a:extLst>
                <a:ext uri="{63B3BB69-23CF-44E3-9099-C40C66FF867C}">
                  <a14:compatExt spid="_x0000_s47216"/>
                </a:ext>
                <a:ext uri="{FF2B5EF4-FFF2-40B4-BE49-F238E27FC236}">
                  <a16:creationId xmlns:a16="http://schemas.microsoft.com/office/drawing/2014/main" id="{00000000-0008-0000-1A00-00007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47217" name="Drop Down 113" hidden="1">
              <a:extLst>
                <a:ext uri="{63B3BB69-23CF-44E3-9099-C40C66FF867C}">
                  <a14:compatExt spid="_x0000_s47217"/>
                </a:ext>
                <a:ext uri="{FF2B5EF4-FFF2-40B4-BE49-F238E27FC236}">
                  <a16:creationId xmlns:a16="http://schemas.microsoft.com/office/drawing/2014/main" id="{00000000-0008-0000-1A00-00007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47218" name="Drop Down 114" hidden="1">
              <a:extLst>
                <a:ext uri="{63B3BB69-23CF-44E3-9099-C40C66FF867C}">
                  <a14:compatExt spid="_x0000_s47218"/>
                </a:ext>
                <a:ext uri="{FF2B5EF4-FFF2-40B4-BE49-F238E27FC236}">
                  <a16:creationId xmlns:a16="http://schemas.microsoft.com/office/drawing/2014/main" id="{00000000-0008-0000-1A00-000072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47219" name="Drop Down 115" hidden="1">
              <a:extLst>
                <a:ext uri="{63B3BB69-23CF-44E3-9099-C40C66FF867C}">
                  <a14:compatExt spid="_x0000_s47219"/>
                </a:ext>
                <a:ext uri="{FF2B5EF4-FFF2-40B4-BE49-F238E27FC236}">
                  <a16:creationId xmlns:a16="http://schemas.microsoft.com/office/drawing/2014/main" id="{00000000-0008-0000-1A00-00007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47220" name="Drop Down 116" hidden="1">
              <a:extLst>
                <a:ext uri="{63B3BB69-23CF-44E3-9099-C40C66FF867C}">
                  <a14:compatExt spid="_x0000_s47220"/>
                </a:ext>
                <a:ext uri="{FF2B5EF4-FFF2-40B4-BE49-F238E27FC236}">
                  <a16:creationId xmlns:a16="http://schemas.microsoft.com/office/drawing/2014/main" id="{00000000-0008-0000-1A00-00007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47221" name="Drop Down 117" hidden="1">
              <a:extLst>
                <a:ext uri="{63B3BB69-23CF-44E3-9099-C40C66FF867C}">
                  <a14:compatExt spid="_x0000_s47221"/>
                </a:ext>
                <a:ext uri="{FF2B5EF4-FFF2-40B4-BE49-F238E27FC236}">
                  <a16:creationId xmlns:a16="http://schemas.microsoft.com/office/drawing/2014/main" id="{00000000-0008-0000-1A00-00007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47222" name="Drop Down 118" hidden="1">
              <a:extLst>
                <a:ext uri="{63B3BB69-23CF-44E3-9099-C40C66FF867C}">
                  <a14:compatExt spid="_x0000_s47222"/>
                </a:ext>
                <a:ext uri="{FF2B5EF4-FFF2-40B4-BE49-F238E27FC236}">
                  <a16:creationId xmlns:a16="http://schemas.microsoft.com/office/drawing/2014/main" id="{00000000-0008-0000-1A00-000076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47223" name="Drop Down 119" hidden="1">
              <a:extLst>
                <a:ext uri="{63B3BB69-23CF-44E3-9099-C40C66FF867C}">
                  <a14:compatExt spid="_x0000_s47223"/>
                </a:ext>
                <a:ext uri="{FF2B5EF4-FFF2-40B4-BE49-F238E27FC236}">
                  <a16:creationId xmlns:a16="http://schemas.microsoft.com/office/drawing/2014/main" id="{00000000-0008-0000-1A00-000077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47224" name="Drop Down 120" hidden="1">
              <a:extLst>
                <a:ext uri="{63B3BB69-23CF-44E3-9099-C40C66FF867C}">
                  <a14:compatExt spid="_x0000_s47224"/>
                </a:ext>
                <a:ext uri="{FF2B5EF4-FFF2-40B4-BE49-F238E27FC236}">
                  <a16:creationId xmlns:a16="http://schemas.microsoft.com/office/drawing/2014/main" id="{00000000-0008-0000-1A00-000078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47225" name="Drop Down 121" hidden="1">
              <a:extLst>
                <a:ext uri="{63B3BB69-23CF-44E3-9099-C40C66FF867C}">
                  <a14:compatExt spid="_x0000_s47225"/>
                </a:ext>
                <a:ext uri="{FF2B5EF4-FFF2-40B4-BE49-F238E27FC236}">
                  <a16:creationId xmlns:a16="http://schemas.microsoft.com/office/drawing/2014/main" id="{00000000-0008-0000-1A00-000079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47226" name="Drop Down 122" hidden="1">
              <a:extLst>
                <a:ext uri="{63B3BB69-23CF-44E3-9099-C40C66FF867C}">
                  <a14:compatExt spid="_x0000_s47226"/>
                </a:ext>
                <a:ext uri="{FF2B5EF4-FFF2-40B4-BE49-F238E27FC236}">
                  <a16:creationId xmlns:a16="http://schemas.microsoft.com/office/drawing/2014/main" id="{00000000-0008-0000-1A00-00007A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62</xdr:row>
          <xdr:rowOff>19050</xdr:rowOff>
        </xdr:from>
        <xdr:to>
          <xdr:col>12</xdr:col>
          <xdr:colOff>12700</xdr:colOff>
          <xdr:row>62</xdr:row>
          <xdr:rowOff>241300</xdr:rowOff>
        </xdr:to>
        <xdr:sp macro="" textlink="">
          <xdr:nvSpPr>
            <xdr:cNvPr id="47227" name="Drop Down 123" hidden="1">
              <a:extLst>
                <a:ext uri="{63B3BB69-23CF-44E3-9099-C40C66FF867C}">
                  <a14:compatExt spid="_x0000_s47227"/>
                </a:ext>
                <a:ext uri="{FF2B5EF4-FFF2-40B4-BE49-F238E27FC236}">
                  <a16:creationId xmlns:a16="http://schemas.microsoft.com/office/drawing/2014/main" id="{00000000-0008-0000-1A00-00007B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65</xdr:row>
          <xdr:rowOff>19050</xdr:rowOff>
        </xdr:from>
        <xdr:to>
          <xdr:col>12</xdr:col>
          <xdr:colOff>12700</xdr:colOff>
          <xdr:row>65</xdr:row>
          <xdr:rowOff>241300</xdr:rowOff>
        </xdr:to>
        <xdr:sp macro="" textlink="">
          <xdr:nvSpPr>
            <xdr:cNvPr id="47229" name="Drop Down 125" hidden="1">
              <a:extLst>
                <a:ext uri="{63B3BB69-23CF-44E3-9099-C40C66FF867C}">
                  <a14:compatExt spid="_x0000_s47229"/>
                </a:ext>
                <a:ext uri="{FF2B5EF4-FFF2-40B4-BE49-F238E27FC236}">
                  <a16:creationId xmlns:a16="http://schemas.microsoft.com/office/drawing/2014/main" id="{00000000-0008-0000-1A00-00007D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66</xdr:row>
          <xdr:rowOff>19050</xdr:rowOff>
        </xdr:from>
        <xdr:to>
          <xdr:col>12</xdr:col>
          <xdr:colOff>12700</xdr:colOff>
          <xdr:row>66</xdr:row>
          <xdr:rowOff>241300</xdr:rowOff>
        </xdr:to>
        <xdr:sp macro="" textlink="">
          <xdr:nvSpPr>
            <xdr:cNvPr id="47230" name="Drop Down 126" hidden="1">
              <a:extLst>
                <a:ext uri="{63B3BB69-23CF-44E3-9099-C40C66FF867C}">
                  <a14:compatExt spid="_x0000_s47230"/>
                </a:ext>
                <a:ext uri="{FF2B5EF4-FFF2-40B4-BE49-F238E27FC236}">
                  <a16:creationId xmlns:a16="http://schemas.microsoft.com/office/drawing/2014/main" id="{00000000-0008-0000-1A00-00007E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67</xdr:row>
          <xdr:rowOff>19050</xdr:rowOff>
        </xdr:from>
        <xdr:to>
          <xdr:col>12</xdr:col>
          <xdr:colOff>12700</xdr:colOff>
          <xdr:row>67</xdr:row>
          <xdr:rowOff>241300</xdr:rowOff>
        </xdr:to>
        <xdr:sp macro="" textlink="">
          <xdr:nvSpPr>
            <xdr:cNvPr id="47231" name="Drop Down 127" hidden="1">
              <a:extLst>
                <a:ext uri="{63B3BB69-23CF-44E3-9099-C40C66FF867C}">
                  <a14:compatExt spid="_x0000_s47231"/>
                </a:ext>
                <a:ext uri="{FF2B5EF4-FFF2-40B4-BE49-F238E27FC236}">
                  <a16:creationId xmlns:a16="http://schemas.microsoft.com/office/drawing/2014/main" id="{00000000-0008-0000-1A00-00007F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68</xdr:row>
          <xdr:rowOff>19050</xdr:rowOff>
        </xdr:from>
        <xdr:to>
          <xdr:col>12</xdr:col>
          <xdr:colOff>12700</xdr:colOff>
          <xdr:row>68</xdr:row>
          <xdr:rowOff>241300</xdr:rowOff>
        </xdr:to>
        <xdr:sp macro="" textlink="">
          <xdr:nvSpPr>
            <xdr:cNvPr id="47232" name="Drop Down 128" hidden="1">
              <a:extLst>
                <a:ext uri="{63B3BB69-23CF-44E3-9099-C40C66FF867C}">
                  <a14:compatExt spid="_x0000_s47232"/>
                </a:ext>
                <a:ext uri="{FF2B5EF4-FFF2-40B4-BE49-F238E27FC236}">
                  <a16:creationId xmlns:a16="http://schemas.microsoft.com/office/drawing/2014/main" id="{00000000-0008-0000-1A00-000080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69</xdr:row>
          <xdr:rowOff>19050</xdr:rowOff>
        </xdr:from>
        <xdr:to>
          <xdr:col>12</xdr:col>
          <xdr:colOff>12700</xdr:colOff>
          <xdr:row>69</xdr:row>
          <xdr:rowOff>241300</xdr:rowOff>
        </xdr:to>
        <xdr:sp macro="" textlink="">
          <xdr:nvSpPr>
            <xdr:cNvPr id="47233" name="Drop Down 129" hidden="1">
              <a:extLst>
                <a:ext uri="{63B3BB69-23CF-44E3-9099-C40C66FF867C}">
                  <a14:compatExt spid="_x0000_s47233"/>
                </a:ext>
                <a:ext uri="{FF2B5EF4-FFF2-40B4-BE49-F238E27FC236}">
                  <a16:creationId xmlns:a16="http://schemas.microsoft.com/office/drawing/2014/main" id="{00000000-0008-0000-1A00-000081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70</xdr:row>
          <xdr:rowOff>19050</xdr:rowOff>
        </xdr:from>
        <xdr:to>
          <xdr:col>12</xdr:col>
          <xdr:colOff>12700</xdr:colOff>
          <xdr:row>70</xdr:row>
          <xdr:rowOff>241300</xdr:rowOff>
        </xdr:to>
        <xdr:sp macro="" textlink="">
          <xdr:nvSpPr>
            <xdr:cNvPr id="47234" name="Drop Down 130" hidden="1">
              <a:extLst>
                <a:ext uri="{63B3BB69-23CF-44E3-9099-C40C66FF867C}">
                  <a14:compatExt spid="_x0000_s47234"/>
                </a:ext>
                <a:ext uri="{FF2B5EF4-FFF2-40B4-BE49-F238E27FC236}">
                  <a16:creationId xmlns:a16="http://schemas.microsoft.com/office/drawing/2014/main" id="{00000000-0008-0000-1A00-000082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71</xdr:row>
          <xdr:rowOff>19050</xdr:rowOff>
        </xdr:from>
        <xdr:to>
          <xdr:col>12</xdr:col>
          <xdr:colOff>12700</xdr:colOff>
          <xdr:row>71</xdr:row>
          <xdr:rowOff>241300</xdr:rowOff>
        </xdr:to>
        <xdr:sp macro="" textlink="">
          <xdr:nvSpPr>
            <xdr:cNvPr id="47235" name="Drop Down 131" hidden="1">
              <a:extLst>
                <a:ext uri="{63B3BB69-23CF-44E3-9099-C40C66FF867C}">
                  <a14:compatExt spid="_x0000_s47235"/>
                </a:ext>
                <a:ext uri="{FF2B5EF4-FFF2-40B4-BE49-F238E27FC236}">
                  <a16:creationId xmlns:a16="http://schemas.microsoft.com/office/drawing/2014/main" id="{00000000-0008-0000-1A00-000083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72</xdr:row>
          <xdr:rowOff>19050</xdr:rowOff>
        </xdr:from>
        <xdr:to>
          <xdr:col>12</xdr:col>
          <xdr:colOff>12700</xdr:colOff>
          <xdr:row>72</xdr:row>
          <xdr:rowOff>241300</xdr:rowOff>
        </xdr:to>
        <xdr:sp macro="" textlink="">
          <xdr:nvSpPr>
            <xdr:cNvPr id="47236" name="Drop Down 132" hidden="1">
              <a:extLst>
                <a:ext uri="{63B3BB69-23CF-44E3-9099-C40C66FF867C}">
                  <a14:compatExt spid="_x0000_s47236"/>
                </a:ext>
                <a:ext uri="{FF2B5EF4-FFF2-40B4-BE49-F238E27FC236}">
                  <a16:creationId xmlns:a16="http://schemas.microsoft.com/office/drawing/2014/main" id="{00000000-0008-0000-1A00-000084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73</xdr:row>
          <xdr:rowOff>19050</xdr:rowOff>
        </xdr:from>
        <xdr:to>
          <xdr:col>12</xdr:col>
          <xdr:colOff>12700</xdr:colOff>
          <xdr:row>73</xdr:row>
          <xdr:rowOff>241300</xdr:rowOff>
        </xdr:to>
        <xdr:sp macro="" textlink="">
          <xdr:nvSpPr>
            <xdr:cNvPr id="47237" name="Drop Down 133" hidden="1">
              <a:extLst>
                <a:ext uri="{63B3BB69-23CF-44E3-9099-C40C66FF867C}">
                  <a14:compatExt spid="_x0000_s47237"/>
                </a:ext>
                <a:ext uri="{FF2B5EF4-FFF2-40B4-BE49-F238E27FC236}">
                  <a16:creationId xmlns:a16="http://schemas.microsoft.com/office/drawing/2014/main" id="{00000000-0008-0000-1A00-000085B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47465" name="Drop Down 361" hidden="1">
              <a:extLst>
                <a:ext uri="{63B3BB69-23CF-44E3-9099-C40C66FF867C}">
                  <a14:compatExt spid="_x0000_s47465"/>
                </a:ext>
                <a:ext uri="{FF2B5EF4-FFF2-40B4-BE49-F238E27FC236}">
                  <a16:creationId xmlns:a16="http://schemas.microsoft.com/office/drawing/2014/main" id="{00000000-0008-0000-1A00-000069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47466" name="Drop Down 362" hidden="1">
              <a:extLst>
                <a:ext uri="{63B3BB69-23CF-44E3-9099-C40C66FF867C}">
                  <a14:compatExt spid="_x0000_s47466"/>
                </a:ext>
                <a:ext uri="{FF2B5EF4-FFF2-40B4-BE49-F238E27FC236}">
                  <a16:creationId xmlns:a16="http://schemas.microsoft.com/office/drawing/2014/main" id="{00000000-0008-0000-1A00-00006A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82" name="Afbeelding 81">
          <a:hlinkClick xmlns:r="http://schemas.openxmlformats.org/officeDocument/2006/relationships" r:id="rId1" tooltip="Next section"/>
          <a:extLst>
            <a:ext uri="{FF2B5EF4-FFF2-40B4-BE49-F238E27FC236}">
              <a16:creationId xmlns:a16="http://schemas.microsoft.com/office/drawing/2014/main" id="{00000000-0008-0000-1A00-00005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83" name="Afbeelding 82">
          <a:hlinkClick xmlns:r="http://schemas.openxmlformats.org/officeDocument/2006/relationships" r:id="rId3" tooltip="Previous section"/>
          <a:extLst>
            <a:ext uri="{FF2B5EF4-FFF2-40B4-BE49-F238E27FC236}">
              <a16:creationId xmlns:a16="http://schemas.microsoft.com/office/drawing/2014/main" id="{00000000-0008-0000-1A00-00005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63</xdr:row>
          <xdr:rowOff>19050</xdr:rowOff>
        </xdr:from>
        <xdr:to>
          <xdr:col>12</xdr:col>
          <xdr:colOff>12700</xdr:colOff>
          <xdr:row>63</xdr:row>
          <xdr:rowOff>241300</xdr:rowOff>
        </xdr:to>
        <xdr:sp macro="" textlink="">
          <xdr:nvSpPr>
            <xdr:cNvPr id="47469" name="Drop Down 365" hidden="1">
              <a:extLst>
                <a:ext uri="{63B3BB69-23CF-44E3-9099-C40C66FF867C}">
                  <a14:compatExt spid="_x0000_s47469"/>
                </a:ext>
                <a:ext uri="{FF2B5EF4-FFF2-40B4-BE49-F238E27FC236}">
                  <a16:creationId xmlns:a16="http://schemas.microsoft.com/office/drawing/2014/main" id="{00000000-0008-0000-1A00-00006D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64</xdr:row>
          <xdr:rowOff>19050</xdr:rowOff>
        </xdr:from>
        <xdr:to>
          <xdr:col>12</xdr:col>
          <xdr:colOff>12700</xdr:colOff>
          <xdr:row>64</xdr:row>
          <xdr:rowOff>241300</xdr:rowOff>
        </xdr:to>
        <xdr:sp macro="" textlink="">
          <xdr:nvSpPr>
            <xdr:cNvPr id="47470" name="Drop Down 366" hidden="1">
              <a:extLst>
                <a:ext uri="{63B3BB69-23CF-44E3-9099-C40C66FF867C}">
                  <a14:compatExt spid="_x0000_s47470"/>
                </a:ext>
                <a:ext uri="{FF2B5EF4-FFF2-40B4-BE49-F238E27FC236}">
                  <a16:creationId xmlns:a16="http://schemas.microsoft.com/office/drawing/2014/main" id="{00000000-0008-0000-1A00-00006E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74</xdr:row>
          <xdr:rowOff>19050</xdr:rowOff>
        </xdr:from>
        <xdr:to>
          <xdr:col>12</xdr:col>
          <xdr:colOff>12700</xdr:colOff>
          <xdr:row>74</xdr:row>
          <xdr:rowOff>241300</xdr:rowOff>
        </xdr:to>
        <xdr:sp macro="" textlink="">
          <xdr:nvSpPr>
            <xdr:cNvPr id="47471" name="Drop Down 367" hidden="1">
              <a:extLst>
                <a:ext uri="{63B3BB69-23CF-44E3-9099-C40C66FF867C}">
                  <a14:compatExt spid="_x0000_s47471"/>
                </a:ext>
                <a:ext uri="{FF2B5EF4-FFF2-40B4-BE49-F238E27FC236}">
                  <a16:creationId xmlns:a16="http://schemas.microsoft.com/office/drawing/2014/main" id="{00000000-0008-0000-1A00-00006F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75</xdr:row>
          <xdr:rowOff>19050</xdr:rowOff>
        </xdr:from>
        <xdr:to>
          <xdr:col>12</xdr:col>
          <xdr:colOff>12700</xdr:colOff>
          <xdr:row>75</xdr:row>
          <xdr:rowOff>241300</xdr:rowOff>
        </xdr:to>
        <xdr:sp macro="" textlink="">
          <xdr:nvSpPr>
            <xdr:cNvPr id="47475" name="Drop Down 371" hidden="1">
              <a:extLst>
                <a:ext uri="{63B3BB69-23CF-44E3-9099-C40C66FF867C}">
                  <a14:compatExt spid="_x0000_s47475"/>
                </a:ext>
                <a:ext uri="{FF2B5EF4-FFF2-40B4-BE49-F238E27FC236}">
                  <a16:creationId xmlns:a16="http://schemas.microsoft.com/office/drawing/2014/main" id="{00000000-0008-0000-1A00-000073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76</xdr:row>
          <xdr:rowOff>19050</xdr:rowOff>
        </xdr:from>
        <xdr:to>
          <xdr:col>12</xdr:col>
          <xdr:colOff>12700</xdr:colOff>
          <xdr:row>76</xdr:row>
          <xdr:rowOff>241300</xdr:rowOff>
        </xdr:to>
        <xdr:sp macro="" textlink="">
          <xdr:nvSpPr>
            <xdr:cNvPr id="47476" name="Drop Down 372" hidden="1">
              <a:extLst>
                <a:ext uri="{63B3BB69-23CF-44E3-9099-C40C66FF867C}">
                  <a14:compatExt spid="_x0000_s47476"/>
                </a:ext>
                <a:ext uri="{FF2B5EF4-FFF2-40B4-BE49-F238E27FC236}">
                  <a16:creationId xmlns:a16="http://schemas.microsoft.com/office/drawing/2014/main" id="{00000000-0008-0000-1A00-000074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77</xdr:row>
          <xdr:rowOff>19050</xdr:rowOff>
        </xdr:from>
        <xdr:to>
          <xdr:col>12</xdr:col>
          <xdr:colOff>12700</xdr:colOff>
          <xdr:row>77</xdr:row>
          <xdr:rowOff>241300</xdr:rowOff>
        </xdr:to>
        <xdr:sp macro="" textlink="">
          <xdr:nvSpPr>
            <xdr:cNvPr id="47477" name="Drop Down 373" hidden="1">
              <a:extLst>
                <a:ext uri="{63B3BB69-23CF-44E3-9099-C40C66FF867C}">
                  <a14:compatExt spid="_x0000_s47477"/>
                </a:ext>
                <a:ext uri="{FF2B5EF4-FFF2-40B4-BE49-F238E27FC236}">
                  <a16:creationId xmlns:a16="http://schemas.microsoft.com/office/drawing/2014/main" id="{00000000-0008-0000-1A00-000075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84" name="Afbeelding 83">
          <a:hlinkClick xmlns:r="http://schemas.openxmlformats.org/officeDocument/2006/relationships" r:id="rId5" tooltip="Previous domain"/>
          <a:extLst>
            <a:ext uri="{FF2B5EF4-FFF2-40B4-BE49-F238E27FC236}">
              <a16:creationId xmlns:a16="http://schemas.microsoft.com/office/drawing/2014/main" id="{00000000-0008-0000-1A00-00005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85" name="Afbeelding 84">
          <a:hlinkClick xmlns:r="http://schemas.openxmlformats.org/officeDocument/2006/relationships" r:id="rId7" tooltip="Next domain"/>
          <a:extLst>
            <a:ext uri="{FF2B5EF4-FFF2-40B4-BE49-F238E27FC236}">
              <a16:creationId xmlns:a16="http://schemas.microsoft.com/office/drawing/2014/main" id="{00000000-0008-0000-1A00-000055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86" name="Afbeelding 85">
          <a:hlinkClick xmlns:r="http://schemas.openxmlformats.org/officeDocument/2006/relationships" r:id="rId9" tooltip="Back to index"/>
          <a:extLst>
            <a:ext uri="{FF2B5EF4-FFF2-40B4-BE49-F238E27FC236}">
              <a16:creationId xmlns:a16="http://schemas.microsoft.com/office/drawing/2014/main" id="{00000000-0008-0000-1A00-000056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36</xdr:row>
          <xdr:rowOff>19050</xdr:rowOff>
        </xdr:from>
        <xdr:to>
          <xdr:col>12</xdr:col>
          <xdr:colOff>12700</xdr:colOff>
          <xdr:row>36</xdr:row>
          <xdr:rowOff>241300</xdr:rowOff>
        </xdr:to>
        <xdr:sp macro="" textlink="">
          <xdr:nvSpPr>
            <xdr:cNvPr id="47479" name="Drop Down 375" hidden="1">
              <a:extLst>
                <a:ext uri="{63B3BB69-23CF-44E3-9099-C40C66FF867C}">
                  <a14:compatExt spid="_x0000_s47479"/>
                </a:ext>
                <a:ext uri="{FF2B5EF4-FFF2-40B4-BE49-F238E27FC236}">
                  <a16:creationId xmlns:a16="http://schemas.microsoft.com/office/drawing/2014/main" id="{00000000-0008-0000-1A00-000077B9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87" name="Afbeelding 86">
          <a:hlinkClick xmlns:r="http://schemas.openxmlformats.org/officeDocument/2006/relationships" r:id="rId7" tooltip="Skip to results"/>
          <a:extLst>
            <a:ext uri="{FF2B5EF4-FFF2-40B4-BE49-F238E27FC236}">
              <a16:creationId xmlns:a16="http://schemas.microsoft.com/office/drawing/2014/main" id="{60C9EB3D-8241-452C-9BA4-B4B7767215C9}"/>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58842" name="Drop Down 122" hidden="1">
              <a:extLst>
                <a:ext uri="{63B3BB69-23CF-44E3-9099-C40C66FF867C}">
                  <a14:compatExt spid="_x0000_s158842"/>
                </a:ext>
                <a:ext uri="{FF2B5EF4-FFF2-40B4-BE49-F238E27FC236}">
                  <a16:creationId xmlns:a16="http://schemas.microsoft.com/office/drawing/2014/main" id="{00000000-0008-0000-1B00-00007A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158844" name="Drop Down 124" hidden="1">
              <a:extLst>
                <a:ext uri="{63B3BB69-23CF-44E3-9099-C40C66FF867C}">
                  <a14:compatExt spid="_x0000_s158844"/>
                </a:ext>
                <a:ext uri="{FF2B5EF4-FFF2-40B4-BE49-F238E27FC236}">
                  <a16:creationId xmlns:a16="http://schemas.microsoft.com/office/drawing/2014/main" id="{00000000-0008-0000-1B00-00007C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58845" name="Drop Down 125" hidden="1">
              <a:extLst>
                <a:ext uri="{63B3BB69-23CF-44E3-9099-C40C66FF867C}">
                  <a14:compatExt spid="_x0000_s158845"/>
                </a:ext>
                <a:ext uri="{FF2B5EF4-FFF2-40B4-BE49-F238E27FC236}">
                  <a16:creationId xmlns:a16="http://schemas.microsoft.com/office/drawing/2014/main" id="{00000000-0008-0000-1B00-00007D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58846" name="Drop Down 126" hidden="1">
              <a:extLst>
                <a:ext uri="{63B3BB69-23CF-44E3-9099-C40C66FF867C}">
                  <a14:compatExt spid="_x0000_s158846"/>
                </a:ext>
                <a:ext uri="{FF2B5EF4-FFF2-40B4-BE49-F238E27FC236}">
                  <a16:creationId xmlns:a16="http://schemas.microsoft.com/office/drawing/2014/main" id="{00000000-0008-0000-1B00-00007E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58847" name="Drop Down 127" hidden="1">
              <a:extLst>
                <a:ext uri="{63B3BB69-23CF-44E3-9099-C40C66FF867C}">
                  <a14:compatExt spid="_x0000_s158847"/>
                </a:ext>
                <a:ext uri="{FF2B5EF4-FFF2-40B4-BE49-F238E27FC236}">
                  <a16:creationId xmlns:a16="http://schemas.microsoft.com/office/drawing/2014/main" id="{00000000-0008-0000-1B00-00007F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58848" name="Drop Down 128" hidden="1">
              <a:extLst>
                <a:ext uri="{63B3BB69-23CF-44E3-9099-C40C66FF867C}">
                  <a14:compatExt spid="_x0000_s158848"/>
                </a:ext>
                <a:ext uri="{FF2B5EF4-FFF2-40B4-BE49-F238E27FC236}">
                  <a16:creationId xmlns:a16="http://schemas.microsoft.com/office/drawing/2014/main" id="{00000000-0008-0000-1B00-000080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58849" name="Drop Down 129" hidden="1">
              <a:extLst>
                <a:ext uri="{63B3BB69-23CF-44E3-9099-C40C66FF867C}">
                  <a14:compatExt spid="_x0000_s158849"/>
                </a:ext>
                <a:ext uri="{FF2B5EF4-FFF2-40B4-BE49-F238E27FC236}">
                  <a16:creationId xmlns:a16="http://schemas.microsoft.com/office/drawing/2014/main" id="{00000000-0008-0000-1B00-000081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58850" name="Drop Down 130" hidden="1">
              <a:extLst>
                <a:ext uri="{63B3BB69-23CF-44E3-9099-C40C66FF867C}">
                  <a14:compatExt spid="_x0000_s158850"/>
                </a:ext>
                <a:ext uri="{FF2B5EF4-FFF2-40B4-BE49-F238E27FC236}">
                  <a16:creationId xmlns:a16="http://schemas.microsoft.com/office/drawing/2014/main" id="{00000000-0008-0000-1B00-000082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58851" name="Drop Down 131" hidden="1">
              <a:extLst>
                <a:ext uri="{63B3BB69-23CF-44E3-9099-C40C66FF867C}">
                  <a14:compatExt spid="_x0000_s158851"/>
                </a:ext>
                <a:ext uri="{FF2B5EF4-FFF2-40B4-BE49-F238E27FC236}">
                  <a16:creationId xmlns:a16="http://schemas.microsoft.com/office/drawing/2014/main" id="{00000000-0008-0000-1B00-000083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58852" name="Drop Down 132" hidden="1">
              <a:extLst>
                <a:ext uri="{63B3BB69-23CF-44E3-9099-C40C66FF867C}">
                  <a14:compatExt spid="_x0000_s158852"/>
                </a:ext>
                <a:ext uri="{FF2B5EF4-FFF2-40B4-BE49-F238E27FC236}">
                  <a16:creationId xmlns:a16="http://schemas.microsoft.com/office/drawing/2014/main" id="{00000000-0008-0000-1B00-000084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58853" name="Drop Down 133" hidden="1">
              <a:extLst>
                <a:ext uri="{63B3BB69-23CF-44E3-9099-C40C66FF867C}">
                  <a14:compatExt spid="_x0000_s158853"/>
                </a:ext>
                <a:ext uri="{FF2B5EF4-FFF2-40B4-BE49-F238E27FC236}">
                  <a16:creationId xmlns:a16="http://schemas.microsoft.com/office/drawing/2014/main" id="{00000000-0008-0000-1B00-000085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58854" name="Drop Down 134" hidden="1">
              <a:extLst>
                <a:ext uri="{63B3BB69-23CF-44E3-9099-C40C66FF867C}">
                  <a14:compatExt spid="_x0000_s158854"/>
                </a:ext>
                <a:ext uri="{FF2B5EF4-FFF2-40B4-BE49-F238E27FC236}">
                  <a16:creationId xmlns:a16="http://schemas.microsoft.com/office/drawing/2014/main" id="{00000000-0008-0000-1B00-000086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58855" name="Drop Down 135" hidden="1">
              <a:extLst>
                <a:ext uri="{63B3BB69-23CF-44E3-9099-C40C66FF867C}">
                  <a14:compatExt spid="_x0000_s158855"/>
                </a:ext>
                <a:ext uri="{FF2B5EF4-FFF2-40B4-BE49-F238E27FC236}">
                  <a16:creationId xmlns:a16="http://schemas.microsoft.com/office/drawing/2014/main" id="{00000000-0008-0000-1B00-000087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58857" name="Drop Down 137" hidden="1">
              <a:extLst>
                <a:ext uri="{63B3BB69-23CF-44E3-9099-C40C66FF867C}">
                  <a14:compatExt spid="_x0000_s158857"/>
                </a:ext>
                <a:ext uri="{FF2B5EF4-FFF2-40B4-BE49-F238E27FC236}">
                  <a16:creationId xmlns:a16="http://schemas.microsoft.com/office/drawing/2014/main" id="{00000000-0008-0000-1B00-000089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58858" name="Drop Down 138" hidden="1">
              <a:extLst>
                <a:ext uri="{63B3BB69-23CF-44E3-9099-C40C66FF867C}">
                  <a14:compatExt spid="_x0000_s158858"/>
                </a:ext>
                <a:ext uri="{FF2B5EF4-FFF2-40B4-BE49-F238E27FC236}">
                  <a16:creationId xmlns:a16="http://schemas.microsoft.com/office/drawing/2014/main" id="{00000000-0008-0000-1B00-00008A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58859" name="Drop Down 139" hidden="1">
              <a:extLst>
                <a:ext uri="{63B3BB69-23CF-44E3-9099-C40C66FF867C}">
                  <a14:compatExt spid="_x0000_s158859"/>
                </a:ext>
                <a:ext uri="{FF2B5EF4-FFF2-40B4-BE49-F238E27FC236}">
                  <a16:creationId xmlns:a16="http://schemas.microsoft.com/office/drawing/2014/main" id="{00000000-0008-0000-1B00-00008B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58860" name="Drop Down 140" hidden="1">
              <a:extLst>
                <a:ext uri="{63B3BB69-23CF-44E3-9099-C40C66FF867C}">
                  <a14:compatExt spid="_x0000_s158860"/>
                </a:ext>
                <a:ext uri="{FF2B5EF4-FFF2-40B4-BE49-F238E27FC236}">
                  <a16:creationId xmlns:a16="http://schemas.microsoft.com/office/drawing/2014/main" id="{00000000-0008-0000-1B00-00008C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58861" name="Drop Down 141" hidden="1">
              <a:extLst>
                <a:ext uri="{63B3BB69-23CF-44E3-9099-C40C66FF867C}">
                  <a14:compatExt spid="_x0000_s158861"/>
                </a:ext>
                <a:ext uri="{FF2B5EF4-FFF2-40B4-BE49-F238E27FC236}">
                  <a16:creationId xmlns:a16="http://schemas.microsoft.com/office/drawing/2014/main" id="{00000000-0008-0000-1B00-00008D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58862" name="Drop Down 142" hidden="1">
              <a:extLst>
                <a:ext uri="{63B3BB69-23CF-44E3-9099-C40C66FF867C}">
                  <a14:compatExt spid="_x0000_s158862"/>
                </a:ext>
                <a:ext uri="{FF2B5EF4-FFF2-40B4-BE49-F238E27FC236}">
                  <a16:creationId xmlns:a16="http://schemas.microsoft.com/office/drawing/2014/main" id="{00000000-0008-0000-1B00-00008E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58863" name="Drop Down 143" hidden="1">
              <a:extLst>
                <a:ext uri="{63B3BB69-23CF-44E3-9099-C40C66FF867C}">
                  <a14:compatExt spid="_x0000_s158863"/>
                </a:ext>
                <a:ext uri="{FF2B5EF4-FFF2-40B4-BE49-F238E27FC236}">
                  <a16:creationId xmlns:a16="http://schemas.microsoft.com/office/drawing/2014/main" id="{00000000-0008-0000-1B00-00008F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58864" name="Drop Down 144" hidden="1">
              <a:extLst>
                <a:ext uri="{63B3BB69-23CF-44E3-9099-C40C66FF867C}">
                  <a14:compatExt spid="_x0000_s158864"/>
                </a:ext>
                <a:ext uri="{FF2B5EF4-FFF2-40B4-BE49-F238E27FC236}">
                  <a16:creationId xmlns:a16="http://schemas.microsoft.com/office/drawing/2014/main" id="{00000000-0008-0000-1B00-000090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58865" name="Drop Down 145" hidden="1">
              <a:extLst>
                <a:ext uri="{63B3BB69-23CF-44E3-9099-C40C66FF867C}">
                  <a14:compatExt spid="_x0000_s158865"/>
                </a:ext>
                <a:ext uri="{FF2B5EF4-FFF2-40B4-BE49-F238E27FC236}">
                  <a16:creationId xmlns:a16="http://schemas.microsoft.com/office/drawing/2014/main" id="{00000000-0008-0000-1B00-000091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58866" name="Drop Down 146" hidden="1">
              <a:extLst>
                <a:ext uri="{63B3BB69-23CF-44E3-9099-C40C66FF867C}">
                  <a14:compatExt spid="_x0000_s158866"/>
                </a:ext>
                <a:ext uri="{FF2B5EF4-FFF2-40B4-BE49-F238E27FC236}">
                  <a16:creationId xmlns:a16="http://schemas.microsoft.com/office/drawing/2014/main" id="{00000000-0008-0000-1B00-000092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19050</xdr:rowOff>
        </xdr:from>
        <xdr:to>
          <xdr:col>12</xdr:col>
          <xdr:colOff>12700</xdr:colOff>
          <xdr:row>36</xdr:row>
          <xdr:rowOff>241300</xdr:rowOff>
        </xdr:to>
        <xdr:sp macro="" textlink="">
          <xdr:nvSpPr>
            <xdr:cNvPr id="158867" name="Drop Down 147" hidden="1">
              <a:extLst>
                <a:ext uri="{63B3BB69-23CF-44E3-9099-C40C66FF867C}">
                  <a14:compatExt spid="_x0000_s158867"/>
                </a:ext>
                <a:ext uri="{FF2B5EF4-FFF2-40B4-BE49-F238E27FC236}">
                  <a16:creationId xmlns:a16="http://schemas.microsoft.com/office/drawing/2014/main" id="{00000000-0008-0000-1B00-000093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58879" name="Drop Down 159" hidden="1">
              <a:extLst>
                <a:ext uri="{63B3BB69-23CF-44E3-9099-C40C66FF867C}">
                  <a14:compatExt spid="_x0000_s158879"/>
                </a:ext>
                <a:ext uri="{FF2B5EF4-FFF2-40B4-BE49-F238E27FC236}">
                  <a16:creationId xmlns:a16="http://schemas.microsoft.com/office/drawing/2014/main" id="{00000000-0008-0000-1B00-00009F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58880" name="Drop Down 160" hidden="1">
              <a:extLst>
                <a:ext uri="{63B3BB69-23CF-44E3-9099-C40C66FF867C}">
                  <a14:compatExt spid="_x0000_s158880"/>
                </a:ext>
                <a:ext uri="{FF2B5EF4-FFF2-40B4-BE49-F238E27FC236}">
                  <a16:creationId xmlns:a16="http://schemas.microsoft.com/office/drawing/2014/main" id="{00000000-0008-0000-1B00-0000A0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58881" name="Drop Down 161" hidden="1">
              <a:extLst>
                <a:ext uri="{63B3BB69-23CF-44E3-9099-C40C66FF867C}">
                  <a14:compatExt spid="_x0000_s158881"/>
                </a:ext>
                <a:ext uri="{FF2B5EF4-FFF2-40B4-BE49-F238E27FC236}">
                  <a16:creationId xmlns:a16="http://schemas.microsoft.com/office/drawing/2014/main" id="{00000000-0008-0000-1B00-0000A1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58882" name="Drop Down 162" hidden="1">
              <a:extLst>
                <a:ext uri="{63B3BB69-23CF-44E3-9099-C40C66FF867C}">
                  <a14:compatExt spid="_x0000_s158882"/>
                </a:ext>
                <a:ext uri="{FF2B5EF4-FFF2-40B4-BE49-F238E27FC236}">
                  <a16:creationId xmlns:a16="http://schemas.microsoft.com/office/drawing/2014/main" id="{00000000-0008-0000-1B00-0000A2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58883" name="Drop Down 163" hidden="1">
              <a:extLst>
                <a:ext uri="{63B3BB69-23CF-44E3-9099-C40C66FF867C}">
                  <a14:compatExt spid="_x0000_s158883"/>
                </a:ext>
                <a:ext uri="{FF2B5EF4-FFF2-40B4-BE49-F238E27FC236}">
                  <a16:creationId xmlns:a16="http://schemas.microsoft.com/office/drawing/2014/main" id="{00000000-0008-0000-1B00-0000A3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58884" name="Drop Down 164" hidden="1">
              <a:extLst>
                <a:ext uri="{63B3BB69-23CF-44E3-9099-C40C66FF867C}">
                  <a14:compatExt spid="_x0000_s158884"/>
                </a:ext>
                <a:ext uri="{FF2B5EF4-FFF2-40B4-BE49-F238E27FC236}">
                  <a16:creationId xmlns:a16="http://schemas.microsoft.com/office/drawing/2014/main" id="{00000000-0008-0000-1B00-0000A4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58885" name="Drop Down 165" hidden="1">
              <a:extLst>
                <a:ext uri="{63B3BB69-23CF-44E3-9099-C40C66FF867C}">
                  <a14:compatExt spid="_x0000_s158885"/>
                </a:ext>
                <a:ext uri="{FF2B5EF4-FFF2-40B4-BE49-F238E27FC236}">
                  <a16:creationId xmlns:a16="http://schemas.microsoft.com/office/drawing/2014/main" id="{00000000-0008-0000-1B00-0000A5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58886" name="Drop Down 166" hidden="1">
              <a:extLst>
                <a:ext uri="{63B3BB69-23CF-44E3-9099-C40C66FF867C}">
                  <a14:compatExt spid="_x0000_s158886"/>
                </a:ext>
                <a:ext uri="{FF2B5EF4-FFF2-40B4-BE49-F238E27FC236}">
                  <a16:creationId xmlns:a16="http://schemas.microsoft.com/office/drawing/2014/main" id="{00000000-0008-0000-1B00-0000A6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58887" name="Drop Down 167" hidden="1">
              <a:extLst>
                <a:ext uri="{63B3BB69-23CF-44E3-9099-C40C66FF867C}">
                  <a14:compatExt spid="_x0000_s158887"/>
                </a:ext>
                <a:ext uri="{FF2B5EF4-FFF2-40B4-BE49-F238E27FC236}">
                  <a16:creationId xmlns:a16="http://schemas.microsoft.com/office/drawing/2014/main" id="{00000000-0008-0000-1B00-0000A7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58888" name="Drop Down 168" hidden="1">
              <a:extLst>
                <a:ext uri="{63B3BB69-23CF-44E3-9099-C40C66FF867C}">
                  <a14:compatExt spid="_x0000_s158888"/>
                </a:ext>
                <a:ext uri="{FF2B5EF4-FFF2-40B4-BE49-F238E27FC236}">
                  <a16:creationId xmlns:a16="http://schemas.microsoft.com/office/drawing/2014/main" id="{00000000-0008-0000-1B00-0000A8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58889" name="Drop Down 169" hidden="1">
              <a:extLst>
                <a:ext uri="{63B3BB69-23CF-44E3-9099-C40C66FF867C}">
                  <a14:compatExt spid="_x0000_s158889"/>
                </a:ext>
                <a:ext uri="{FF2B5EF4-FFF2-40B4-BE49-F238E27FC236}">
                  <a16:creationId xmlns:a16="http://schemas.microsoft.com/office/drawing/2014/main" id="{00000000-0008-0000-1B00-0000A9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58890" name="Drop Down 170" hidden="1">
              <a:extLst>
                <a:ext uri="{63B3BB69-23CF-44E3-9099-C40C66FF867C}">
                  <a14:compatExt spid="_x0000_s158890"/>
                </a:ext>
                <a:ext uri="{FF2B5EF4-FFF2-40B4-BE49-F238E27FC236}">
                  <a16:creationId xmlns:a16="http://schemas.microsoft.com/office/drawing/2014/main" id="{00000000-0008-0000-1B00-0000AA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58891" name="Drop Down 171" hidden="1">
              <a:extLst>
                <a:ext uri="{63B3BB69-23CF-44E3-9099-C40C66FF867C}">
                  <a14:compatExt spid="_x0000_s158891"/>
                </a:ext>
                <a:ext uri="{FF2B5EF4-FFF2-40B4-BE49-F238E27FC236}">
                  <a16:creationId xmlns:a16="http://schemas.microsoft.com/office/drawing/2014/main" id="{00000000-0008-0000-1B00-0000AB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58892" name="Drop Down 172" hidden="1">
              <a:extLst>
                <a:ext uri="{63B3BB69-23CF-44E3-9099-C40C66FF867C}">
                  <a14:compatExt spid="_x0000_s158892"/>
                </a:ext>
                <a:ext uri="{FF2B5EF4-FFF2-40B4-BE49-F238E27FC236}">
                  <a16:creationId xmlns:a16="http://schemas.microsoft.com/office/drawing/2014/main" id="{00000000-0008-0000-1B00-0000AC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58893" name="Drop Down 173" hidden="1">
              <a:extLst>
                <a:ext uri="{63B3BB69-23CF-44E3-9099-C40C66FF867C}">
                  <a14:compatExt spid="_x0000_s158893"/>
                </a:ext>
                <a:ext uri="{FF2B5EF4-FFF2-40B4-BE49-F238E27FC236}">
                  <a16:creationId xmlns:a16="http://schemas.microsoft.com/office/drawing/2014/main" id="{00000000-0008-0000-1B00-0000AD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58894" name="Drop Down 174" hidden="1">
              <a:extLst>
                <a:ext uri="{63B3BB69-23CF-44E3-9099-C40C66FF867C}">
                  <a14:compatExt spid="_x0000_s158894"/>
                </a:ext>
                <a:ext uri="{FF2B5EF4-FFF2-40B4-BE49-F238E27FC236}">
                  <a16:creationId xmlns:a16="http://schemas.microsoft.com/office/drawing/2014/main" id="{00000000-0008-0000-1B00-0000AE6C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62</xdr:row>
          <xdr:rowOff>19050</xdr:rowOff>
        </xdr:from>
        <xdr:to>
          <xdr:col>12</xdr:col>
          <xdr:colOff>12700</xdr:colOff>
          <xdr:row>62</xdr:row>
          <xdr:rowOff>241300</xdr:rowOff>
        </xdr:to>
        <xdr:sp macro="" textlink="">
          <xdr:nvSpPr>
            <xdr:cNvPr id="159068" name="Drop Down 348" hidden="1">
              <a:extLst>
                <a:ext uri="{63B3BB69-23CF-44E3-9099-C40C66FF867C}">
                  <a14:compatExt spid="_x0000_s159068"/>
                </a:ext>
                <a:ext uri="{FF2B5EF4-FFF2-40B4-BE49-F238E27FC236}">
                  <a16:creationId xmlns:a16="http://schemas.microsoft.com/office/drawing/2014/main" id="{00000000-0008-0000-1B00-00005C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59069" name="Drop Down 349" hidden="1">
              <a:extLst>
                <a:ext uri="{63B3BB69-23CF-44E3-9099-C40C66FF867C}">
                  <a14:compatExt spid="_x0000_s159069"/>
                </a:ext>
                <a:ext uri="{FF2B5EF4-FFF2-40B4-BE49-F238E27FC236}">
                  <a16:creationId xmlns:a16="http://schemas.microsoft.com/office/drawing/2014/main" id="{00000000-0008-0000-1B00-00005D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59070" name="Drop Down 350" hidden="1">
              <a:extLst>
                <a:ext uri="{63B3BB69-23CF-44E3-9099-C40C66FF867C}">
                  <a14:compatExt spid="_x0000_s159070"/>
                </a:ext>
                <a:ext uri="{FF2B5EF4-FFF2-40B4-BE49-F238E27FC236}">
                  <a16:creationId xmlns:a16="http://schemas.microsoft.com/office/drawing/2014/main" id="{00000000-0008-0000-1B00-00005E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59071" name="Drop Down 351" hidden="1">
              <a:extLst>
                <a:ext uri="{63B3BB69-23CF-44E3-9099-C40C66FF867C}">
                  <a14:compatExt spid="_x0000_s159071"/>
                </a:ext>
                <a:ext uri="{FF2B5EF4-FFF2-40B4-BE49-F238E27FC236}">
                  <a16:creationId xmlns:a16="http://schemas.microsoft.com/office/drawing/2014/main" id="{00000000-0008-0000-1B00-00005F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59072" name="Drop Down 352" hidden="1">
              <a:extLst>
                <a:ext uri="{63B3BB69-23CF-44E3-9099-C40C66FF867C}">
                  <a14:compatExt spid="_x0000_s159072"/>
                </a:ext>
                <a:ext uri="{FF2B5EF4-FFF2-40B4-BE49-F238E27FC236}">
                  <a16:creationId xmlns:a16="http://schemas.microsoft.com/office/drawing/2014/main" id="{00000000-0008-0000-1B00-000060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159073" name="Drop Down 353" hidden="1">
              <a:extLst>
                <a:ext uri="{63B3BB69-23CF-44E3-9099-C40C66FF867C}">
                  <a14:compatExt spid="_x0000_s159073"/>
                </a:ext>
                <a:ext uri="{FF2B5EF4-FFF2-40B4-BE49-F238E27FC236}">
                  <a16:creationId xmlns:a16="http://schemas.microsoft.com/office/drawing/2014/main" id="{00000000-0008-0000-1B00-000061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159074" name="Drop Down 354" hidden="1">
              <a:extLst>
                <a:ext uri="{63B3BB69-23CF-44E3-9099-C40C66FF867C}">
                  <a14:compatExt spid="_x0000_s159074"/>
                </a:ext>
                <a:ext uri="{FF2B5EF4-FFF2-40B4-BE49-F238E27FC236}">
                  <a16:creationId xmlns:a16="http://schemas.microsoft.com/office/drawing/2014/main" id="{00000000-0008-0000-1B00-000062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376" name="Afbeelding 375">
          <a:hlinkClick xmlns:r="http://schemas.openxmlformats.org/officeDocument/2006/relationships" r:id="rId1" tooltip="Next section"/>
          <a:extLst>
            <a:ext uri="{FF2B5EF4-FFF2-40B4-BE49-F238E27FC236}">
              <a16:creationId xmlns:a16="http://schemas.microsoft.com/office/drawing/2014/main" id="{00000000-0008-0000-1B00-000078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77" name="Afbeelding 376">
          <a:hlinkClick xmlns:r="http://schemas.openxmlformats.org/officeDocument/2006/relationships" r:id="rId3" tooltip="Previous section"/>
          <a:extLst>
            <a:ext uri="{FF2B5EF4-FFF2-40B4-BE49-F238E27FC236}">
              <a16:creationId xmlns:a16="http://schemas.microsoft.com/office/drawing/2014/main" id="{00000000-0008-0000-1B00-000079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59075" name="Drop Down 355" hidden="1">
              <a:extLst>
                <a:ext uri="{63B3BB69-23CF-44E3-9099-C40C66FF867C}">
                  <a14:compatExt spid="_x0000_s159075"/>
                </a:ext>
                <a:ext uri="{FF2B5EF4-FFF2-40B4-BE49-F238E27FC236}">
                  <a16:creationId xmlns:a16="http://schemas.microsoft.com/office/drawing/2014/main" id="{00000000-0008-0000-1B00-000063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69" name="Afbeelding 68">
          <a:hlinkClick xmlns:r="http://schemas.openxmlformats.org/officeDocument/2006/relationships" r:id="rId5" tooltip="Previous domain"/>
          <a:extLst>
            <a:ext uri="{FF2B5EF4-FFF2-40B4-BE49-F238E27FC236}">
              <a16:creationId xmlns:a16="http://schemas.microsoft.com/office/drawing/2014/main" id="{00000000-0008-0000-1B00-000045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70" name="Afbeelding 69">
          <a:hlinkClick xmlns:r="http://schemas.openxmlformats.org/officeDocument/2006/relationships" r:id="rId7" tooltip="Next domain"/>
          <a:extLst>
            <a:ext uri="{FF2B5EF4-FFF2-40B4-BE49-F238E27FC236}">
              <a16:creationId xmlns:a16="http://schemas.microsoft.com/office/drawing/2014/main" id="{00000000-0008-0000-1B00-00004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71" name="Afbeelding 70">
          <a:hlinkClick xmlns:r="http://schemas.openxmlformats.org/officeDocument/2006/relationships" r:id="rId9" tooltip="Back to index"/>
          <a:extLst>
            <a:ext uri="{FF2B5EF4-FFF2-40B4-BE49-F238E27FC236}">
              <a16:creationId xmlns:a16="http://schemas.microsoft.com/office/drawing/2014/main" id="{00000000-0008-0000-1B00-000047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59076" name="Drop Down 356" hidden="1">
              <a:extLst>
                <a:ext uri="{63B3BB69-23CF-44E3-9099-C40C66FF867C}">
                  <a14:compatExt spid="_x0000_s159076"/>
                </a:ext>
                <a:ext uri="{FF2B5EF4-FFF2-40B4-BE49-F238E27FC236}">
                  <a16:creationId xmlns:a16="http://schemas.microsoft.com/office/drawing/2014/main" id="{00000000-0008-0000-1B00-0000646D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72" name="Afbeelding 71">
          <a:hlinkClick xmlns:r="http://schemas.openxmlformats.org/officeDocument/2006/relationships" r:id="rId7" tooltip="Skip to results"/>
          <a:extLst>
            <a:ext uri="{FF2B5EF4-FFF2-40B4-BE49-F238E27FC236}">
              <a16:creationId xmlns:a16="http://schemas.microsoft.com/office/drawing/2014/main" id="{826CA289-352E-45FC-8E77-BBC9359DFD2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57871" name="Drop Down 175" hidden="1">
              <a:extLst>
                <a:ext uri="{63B3BB69-23CF-44E3-9099-C40C66FF867C}">
                  <a14:compatExt spid="_x0000_s157871"/>
                </a:ext>
                <a:ext uri="{FF2B5EF4-FFF2-40B4-BE49-F238E27FC236}">
                  <a16:creationId xmlns:a16="http://schemas.microsoft.com/office/drawing/2014/main" id="{00000000-0008-0000-1C00-0000AF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157873" name="Drop Down 177" hidden="1">
              <a:extLst>
                <a:ext uri="{63B3BB69-23CF-44E3-9099-C40C66FF867C}">
                  <a14:compatExt spid="_x0000_s157873"/>
                </a:ext>
                <a:ext uri="{FF2B5EF4-FFF2-40B4-BE49-F238E27FC236}">
                  <a16:creationId xmlns:a16="http://schemas.microsoft.com/office/drawing/2014/main" id="{00000000-0008-0000-1C00-0000B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57874" name="Drop Down 178" hidden="1">
              <a:extLst>
                <a:ext uri="{63B3BB69-23CF-44E3-9099-C40C66FF867C}">
                  <a14:compatExt spid="_x0000_s157874"/>
                </a:ext>
                <a:ext uri="{FF2B5EF4-FFF2-40B4-BE49-F238E27FC236}">
                  <a16:creationId xmlns:a16="http://schemas.microsoft.com/office/drawing/2014/main" id="{00000000-0008-0000-1C00-0000B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57875" name="Drop Down 179" hidden="1">
              <a:extLst>
                <a:ext uri="{63B3BB69-23CF-44E3-9099-C40C66FF867C}">
                  <a14:compatExt spid="_x0000_s157875"/>
                </a:ext>
                <a:ext uri="{FF2B5EF4-FFF2-40B4-BE49-F238E27FC236}">
                  <a16:creationId xmlns:a16="http://schemas.microsoft.com/office/drawing/2014/main" id="{00000000-0008-0000-1C00-0000B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57876" name="Drop Down 180" hidden="1">
              <a:extLst>
                <a:ext uri="{63B3BB69-23CF-44E3-9099-C40C66FF867C}">
                  <a14:compatExt spid="_x0000_s157876"/>
                </a:ext>
                <a:ext uri="{FF2B5EF4-FFF2-40B4-BE49-F238E27FC236}">
                  <a16:creationId xmlns:a16="http://schemas.microsoft.com/office/drawing/2014/main" id="{00000000-0008-0000-1C00-0000B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57877" name="Drop Down 181" hidden="1">
              <a:extLst>
                <a:ext uri="{63B3BB69-23CF-44E3-9099-C40C66FF867C}">
                  <a14:compatExt spid="_x0000_s157877"/>
                </a:ext>
                <a:ext uri="{FF2B5EF4-FFF2-40B4-BE49-F238E27FC236}">
                  <a16:creationId xmlns:a16="http://schemas.microsoft.com/office/drawing/2014/main" id="{00000000-0008-0000-1C00-0000B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57878" name="Drop Down 182" hidden="1">
              <a:extLst>
                <a:ext uri="{63B3BB69-23CF-44E3-9099-C40C66FF867C}">
                  <a14:compatExt spid="_x0000_s157878"/>
                </a:ext>
                <a:ext uri="{FF2B5EF4-FFF2-40B4-BE49-F238E27FC236}">
                  <a16:creationId xmlns:a16="http://schemas.microsoft.com/office/drawing/2014/main" id="{00000000-0008-0000-1C00-0000B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57879" name="Drop Down 183" hidden="1">
              <a:extLst>
                <a:ext uri="{63B3BB69-23CF-44E3-9099-C40C66FF867C}">
                  <a14:compatExt spid="_x0000_s157879"/>
                </a:ext>
                <a:ext uri="{FF2B5EF4-FFF2-40B4-BE49-F238E27FC236}">
                  <a16:creationId xmlns:a16="http://schemas.microsoft.com/office/drawing/2014/main" id="{00000000-0008-0000-1C00-0000B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57880" name="Drop Down 184" hidden="1">
              <a:extLst>
                <a:ext uri="{63B3BB69-23CF-44E3-9099-C40C66FF867C}">
                  <a14:compatExt spid="_x0000_s157880"/>
                </a:ext>
                <a:ext uri="{FF2B5EF4-FFF2-40B4-BE49-F238E27FC236}">
                  <a16:creationId xmlns:a16="http://schemas.microsoft.com/office/drawing/2014/main" id="{00000000-0008-0000-1C00-0000B8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57881" name="Drop Down 185" hidden="1">
              <a:extLst>
                <a:ext uri="{63B3BB69-23CF-44E3-9099-C40C66FF867C}">
                  <a14:compatExt spid="_x0000_s157881"/>
                </a:ext>
                <a:ext uri="{FF2B5EF4-FFF2-40B4-BE49-F238E27FC236}">
                  <a16:creationId xmlns:a16="http://schemas.microsoft.com/office/drawing/2014/main" id="{00000000-0008-0000-1C00-0000B9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57882" name="Drop Down 186" hidden="1">
              <a:extLst>
                <a:ext uri="{63B3BB69-23CF-44E3-9099-C40C66FF867C}">
                  <a14:compatExt spid="_x0000_s157882"/>
                </a:ext>
                <a:ext uri="{FF2B5EF4-FFF2-40B4-BE49-F238E27FC236}">
                  <a16:creationId xmlns:a16="http://schemas.microsoft.com/office/drawing/2014/main" id="{00000000-0008-0000-1C00-0000BA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57883" name="Drop Down 187" hidden="1">
              <a:extLst>
                <a:ext uri="{63B3BB69-23CF-44E3-9099-C40C66FF867C}">
                  <a14:compatExt spid="_x0000_s157883"/>
                </a:ext>
                <a:ext uri="{FF2B5EF4-FFF2-40B4-BE49-F238E27FC236}">
                  <a16:creationId xmlns:a16="http://schemas.microsoft.com/office/drawing/2014/main" id="{00000000-0008-0000-1C00-0000BB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57884" name="Drop Down 188" hidden="1">
              <a:extLst>
                <a:ext uri="{63B3BB69-23CF-44E3-9099-C40C66FF867C}">
                  <a14:compatExt spid="_x0000_s157884"/>
                </a:ext>
                <a:ext uri="{FF2B5EF4-FFF2-40B4-BE49-F238E27FC236}">
                  <a16:creationId xmlns:a16="http://schemas.microsoft.com/office/drawing/2014/main" id="{00000000-0008-0000-1C00-0000BC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57886" name="Drop Down 190" hidden="1">
              <a:extLst>
                <a:ext uri="{63B3BB69-23CF-44E3-9099-C40C66FF867C}">
                  <a14:compatExt spid="_x0000_s157886"/>
                </a:ext>
                <a:ext uri="{FF2B5EF4-FFF2-40B4-BE49-F238E27FC236}">
                  <a16:creationId xmlns:a16="http://schemas.microsoft.com/office/drawing/2014/main" id="{00000000-0008-0000-1C00-0000BE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57887" name="Drop Down 191" hidden="1">
              <a:extLst>
                <a:ext uri="{63B3BB69-23CF-44E3-9099-C40C66FF867C}">
                  <a14:compatExt spid="_x0000_s157887"/>
                </a:ext>
                <a:ext uri="{FF2B5EF4-FFF2-40B4-BE49-F238E27FC236}">
                  <a16:creationId xmlns:a16="http://schemas.microsoft.com/office/drawing/2014/main" id="{00000000-0008-0000-1C00-0000BF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57888" name="Drop Down 192" hidden="1">
              <a:extLst>
                <a:ext uri="{63B3BB69-23CF-44E3-9099-C40C66FF867C}">
                  <a14:compatExt spid="_x0000_s157888"/>
                </a:ext>
                <a:ext uri="{FF2B5EF4-FFF2-40B4-BE49-F238E27FC236}">
                  <a16:creationId xmlns:a16="http://schemas.microsoft.com/office/drawing/2014/main" id="{00000000-0008-0000-1C00-0000C0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57889" name="Drop Down 193" hidden="1">
              <a:extLst>
                <a:ext uri="{63B3BB69-23CF-44E3-9099-C40C66FF867C}">
                  <a14:compatExt spid="_x0000_s157889"/>
                </a:ext>
                <a:ext uri="{FF2B5EF4-FFF2-40B4-BE49-F238E27FC236}">
                  <a16:creationId xmlns:a16="http://schemas.microsoft.com/office/drawing/2014/main" id="{00000000-0008-0000-1C00-0000C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57890" name="Drop Down 194" hidden="1">
              <a:extLst>
                <a:ext uri="{63B3BB69-23CF-44E3-9099-C40C66FF867C}">
                  <a14:compatExt spid="_x0000_s157890"/>
                </a:ext>
                <a:ext uri="{FF2B5EF4-FFF2-40B4-BE49-F238E27FC236}">
                  <a16:creationId xmlns:a16="http://schemas.microsoft.com/office/drawing/2014/main" id="{00000000-0008-0000-1C00-0000C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57891" name="Drop Down 195" hidden="1">
              <a:extLst>
                <a:ext uri="{63B3BB69-23CF-44E3-9099-C40C66FF867C}">
                  <a14:compatExt spid="_x0000_s157891"/>
                </a:ext>
                <a:ext uri="{FF2B5EF4-FFF2-40B4-BE49-F238E27FC236}">
                  <a16:creationId xmlns:a16="http://schemas.microsoft.com/office/drawing/2014/main" id="{00000000-0008-0000-1C00-0000C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57892" name="Drop Down 196" hidden="1">
              <a:extLst>
                <a:ext uri="{63B3BB69-23CF-44E3-9099-C40C66FF867C}">
                  <a14:compatExt spid="_x0000_s157892"/>
                </a:ext>
                <a:ext uri="{FF2B5EF4-FFF2-40B4-BE49-F238E27FC236}">
                  <a16:creationId xmlns:a16="http://schemas.microsoft.com/office/drawing/2014/main" id="{00000000-0008-0000-1C00-0000C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57893" name="Drop Down 197" hidden="1">
              <a:extLst>
                <a:ext uri="{63B3BB69-23CF-44E3-9099-C40C66FF867C}">
                  <a14:compatExt spid="_x0000_s157893"/>
                </a:ext>
                <a:ext uri="{FF2B5EF4-FFF2-40B4-BE49-F238E27FC236}">
                  <a16:creationId xmlns:a16="http://schemas.microsoft.com/office/drawing/2014/main" id="{00000000-0008-0000-1C00-0000C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57894" name="Drop Down 198" hidden="1">
              <a:extLst>
                <a:ext uri="{63B3BB69-23CF-44E3-9099-C40C66FF867C}">
                  <a14:compatExt spid="_x0000_s157894"/>
                </a:ext>
                <a:ext uri="{FF2B5EF4-FFF2-40B4-BE49-F238E27FC236}">
                  <a16:creationId xmlns:a16="http://schemas.microsoft.com/office/drawing/2014/main" id="{00000000-0008-0000-1C00-0000C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57895" name="Drop Down 199" hidden="1">
              <a:extLst>
                <a:ext uri="{63B3BB69-23CF-44E3-9099-C40C66FF867C}">
                  <a14:compatExt spid="_x0000_s157895"/>
                </a:ext>
                <a:ext uri="{FF2B5EF4-FFF2-40B4-BE49-F238E27FC236}">
                  <a16:creationId xmlns:a16="http://schemas.microsoft.com/office/drawing/2014/main" id="{00000000-0008-0000-1C00-0000C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57906" name="Drop Down 210" hidden="1">
              <a:extLst>
                <a:ext uri="{63B3BB69-23CF-44E3-9099-C40C66FF867C}">
                  <a14:compatExt spid="_x0000_s157906"/>
                </a:ext>
                <a:ext uri="{FF2B5EF4-FFF2-40B4-BE49-F238E27FC236}">
                  <a16:creationId xmlns:a16="http://schemas.microsoft.com/office/drawing/2014/main" id="{00000000-0008-0000-1C00-0000D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57907" name="Drop Down 211" hidden="1">
              <a:extLst>
                <a:ext uri="{63B3BB69-23CF-44E3-9099-C40C66FF867C}">
                  <a14:compatExt spid="_x0000_s157907"/>
                </a:ext>
                <a:ext uri="{FF2B5EF4-FFF2-40B4-BE49-F238E27FC236}">
                  <a16:creationId xmlns:a16="http://schemas.microsoft.com/office/drawing/2014/main" id="{00000000-0008-0000-1C00-0000D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57908" name="Drop Down 212" hidden="1">
              <a:extLst>
                <a:ext uri="{63B3BB69-23CF-44E3-9099-C40C66FF867C}">
                  <a14:compatExt spid="_x0000_s157908"/>
                </a:ext>
                <a:ext uri="{FF2B5EF4-FFF2-40B4-BE49-F238E27FC236}">
                  <a16:creationId xmlns:a16="http://schemas.microsoft.com/office/drawing/2014/main" id="{00000000-0008-0000-1C00-0000D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57909" name="Drop Down 213" hidden="1">
              <a:extLst>
                <a:ext uri="{63B3BB69-23CF-44E3-9099-C40C66FF867C}">
                  <a14:compatExt spid="_x0000_s157909"/>
                </a:ext>
                <a:ext uri="{FF2B5EF4-FFF2-40B4-BE49-F238E27FC236}">
                  <a16:creationId xmlns:a16="http://schemas.microsoft.com/office/drawing/2014/main" id="{00000000-0008-0000-1C00-0000D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57910" name="Drop Down 214" hidden="1">
              <a:extLst>
                <a:ext uri="{63B3BB69-23CF-44E3-9099-C40C66FF867C}">
                  <a14:compatExt spid="_x0000_s157910"/>
                </a:ext>
                <a:ext uri="{FF2B5EF4-FFF2-40B4-BE49-F238E27FC236}">
                  <a16:creationId xmlns:a16="http://schemas.microsoft.com/office/drawing/2014/main" id="{00000000-0008-0000-1C00-0000D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57911" name="Drop Down 215" hidden="1">
              <a:extLst>
                <a:ext uri="{63B3BB69-23CF-44E3-9099-C40C66FF867C}">
                  <a14:compatExt spid="_x0000_s157911"/>
                </a:ext>
                <a:ext uri="{FF2B5EF4-FFF2-40B4-BE49-F238E27FC236}">
                  <a16:creationId xmlns:a16="http://schemas.microsoft.com/office/drawing/2014/main" id="{00000000-0008-0000-1C00-0000D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57912" name="Drop Down 216" hidden="1">
              <a:extLst>
                <a:ext uri="{63B3BB69-23CF-44E3-9099-C40C66FF867C}">
                  <a14:compatExt spid="_x0000_s157912"/>
                </a:ext>
                <a:ext uri="{FF2B5EF4-FFF2-40B4-BE49-F238E27FC236}">
                  <a16:creationId xmlns:a16="http://schemas.microsoft.com/office/drawing/2014/main" id="{00000000-0008-0000-1C00-0000D8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57913" name="Drop Down 217" hidden="1">
              <a:extLst>
                <a:ext uri="{63B3BB69-23CF-44E3-9099-C40C66FF867C}">
                  <a14:compatExt spid="_x0000_s157913"/>
                </a:ext>
                <a:ext uri="{FF2B5EF4-FFF2-40B4-BE49-F238E27FC236}">
                  <a16:creationId xmlns:a16="http://schemas.microsoft.com/office/drawing/2014/main" id="{00000000-0008-0000-1C00-0000D9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57914" name="Drop Down 218" hidden="1">
              <a:extLst>
                <a:ext uri="{63B3BB69-23CF-44E3-9099-C40C66FF867C}">
                  <a14:compatExt spid="_x0000_s157914"/>
                </a:ext>
                <a:ext uri="{FF2B5EF4-FFF2-40B4-BE49-F238E27FC236}">
                  <a16:creationId xmlns:a16="http://schemas.microsoft.com/office/drawing/2014/main" id="{00000000-0008-0000-1C00-0000DA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57915" name="Drop Down 219" hidden="1">
              <a:extLst>
                <a:ext uri="{63B3BB69-23CF-44E3-9099-C40C66FF867C}">
                  <a14:compatExt spid="_x0000_s157915"/>
                </a:ext>
                <a:ext uri="{FF2B5EF4-FFF2-40B4-BE49-F238E27FC236}">
                  <a16:creationId xmlns:a16="http://schemas.microsoft.com/office/drawing/2014/main" id="{00000000-0008-0000-1C00-0000DB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57916" name="Drop Down 220" hidden="1">
              <a:extLst>
                <a:ext uri="{63B3BB69-23CF-44E3-9099-C40C66FF867C}">
                  <a14:compatExt spid="_x0000_s157916"/>
                </a:ext>
                <a:ext uri="{FF2B5EF4-FFF2-40B4-BE49-F238E27FC236}">
                  <a16:creationId xmlns:a16="http://schemas.microsoft.com/office/drawing/2014/main" id="{00000000-0008-0000-1C00-0000DC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57917" name="Drop Down 221" hidden="1">
              <a:extLst>
                <a:ext uri="{63B3BB69-23CF-44E3-9099-C40C66FF867C}">
                  <a14:compatExt spid="_x0000_s157917"/>
                </a:ext>
                <a:ext uri="{FF2B5EF4-FFF2-40B4-BE49-F238E27FC236}">
                  <a16:creationId xmlns:a16="http://schemas.microsoft.com/office/drawing/2014/main" id="{00000000-0008-0000-1C00-0000DD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57918" name="Drop Down 222" hidden="1">
              <a:extLst>
                <a:ext uri="{63B3BB69-23CF-44E3-9099-C40C66FF867C}">
                  <a14:compatExt spid="_x0000_s157918"/>
                </a:ext>
                <a:ext uri="{FF2B5EF4-FFF2-40B4-BE49-F238E27FC236}">
                  <a16:creationId xmlns:a16="http://schemas.microsoft.com/office/drawing/2014/main" id="{00000000-0008-0000-1C00-0000DE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57919" name="Drop Down 223" hidden="1">
              <a:extLst>
                <a:ext uri="{63B3BB69-23CF-44E3-9099-C40C66FF867C}">
                  <a14:compatExt spid="_x0000_s157919"/>
                </a:ext>
                <a:ext uri="{FF2B5EF4-FFF2-40B4-BE49-F238E27FC236}">
                  <a16:creationId xmlns:a16="http://schemas.microsoft.com/office/drawing/2014/main" id="{00000000-0008-0000-1C00-0000DF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57920" name="Drop Down 224" hidden="1">
              <a:extLst>
                <a:ext uri="{63B3BB69-23CF-44E3-9099-C40C66FF867C}">
                  <a14:compatExt spid="_x0000_s157920"/>
                </a:ext>
                <a:ext uri="{FF2B5EF4-FFF2-40B4-BE49-F238E27FC236}">
                  <a16:creationId xmlns:a16="http://schemas.microsoft.com/office/drawing/2014/main" id="{00000000-0008-0000-1C00-0000E0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57921" name="Drop Down 225" hidden="1">
              <a:extLst>
                <a:ext uri="{63B3BB69-23CF-44E3-9099-C40C66FF867C}">
                  <a14:compatExt spid="_x0000_s157921"/>
                </a:ext>
                <a:ext uri="{FF2B5EF4-FFF2-40B4-BE49-F238E27FC236}">
                  <a16:creationId xmlns:a16="http://schemas.microsoft.com/office/drawing/2014/main" id="{00000000-0008-0000-1C00-0000E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57922" name="Drop Down 226" hidden="1">
              <a:extLst>
                <a:ext uri="{63B3BB69-23CF-44E3-9099-C40C66FF867C}">
                  <a14:compatExt spid="_x0000_s157922"/>
                </a:ext>
                <a:ext uri="{FF2B5EF4-FFF2-40B4-BE49-F238E27FC236}">
                  <a16:creationId xmlns:a16="http://schemas.microsoft.com/office/drawing/2014/main" id="{00000000-0008-0000-1C00-0000E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57923" name="Drop Down 227" hidden="1">
              <a:extLst>
                <a:ext uri="{63B3BB69-23CF-44E3-9099-C40C66FF867C}">
                  <a14:compatExt spid="_x0000_s157923"/>
                </a:ext>
                <a:ext uri="{FF2B5EF4-FFF2-40B4-BE49-F238E27FC236}">
                  <a16:creationId xmlns:a16="http://schemas.microsoft.com/office/drawing/2014/main" id="{00000000-0008-0000-1C00-0000E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60</xdr:row>
          <xdr:rowOff>19050</xdr:rowOff>
        </xdr:from>
        <xdr:to>
          <xdr:col>12</xdr:col>
          <xdr:colOff>12700</xdr:colOff>
          <xdr:row>60</xdr:row>
          <xdr:rowOff>241300</xdr:rowOff>
        </xdr:to>
        <xdr:sp macro="" textlink="">
          <xdr:nvSpPr>
            <xdr:cNvPr id="157924" name="Drop Down 228" hidden="1">
              <a:extLst>
                <a:ext uri="{63B3BB69-23CF-44E3-9099-C40C66FF867C}">
                  <a14:compatExt spid="_x0000_s157924"/>
                </a:ext>
                <a:ext uri="{FF2B5EF4-FFF2-40B4-BE49-F238E27FC236}">
                  <a16:creationId xmlns:a16="http://schemas.microsoft.com/office/drawing/2014/main" id="{00000000-0008-0000-1C00-0000E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61</xdr:row>
          <xdr:rowOff>19050</xdr:rowOff>
        </xdr:from>
        <xdr:to>
          <xdr:col>12</xdr:col>
          <xdr:colOff>12700</xdr:colOff>
          <xdr:row>61</xdr:row>
          <xdr:rowOff>241300</xdr:rowOff>
        </xdr:to>
        <xdr:sp macro="" textlink="">
          <xdr:nvSpPr>
            <xdr:cNvPr id="157925" name="Drop Down 229" hidden="1">
              <a:extLst>
                <a:ext uri="{63B3BB69-23CF-44E3-9099-C40C66FF867C}">
                  <a14:compatExt spid="_x0000_s157925"/>
                </a:ext>
                <a:ext uri="{FF2B5EF4-FFF2-40B4-BE49-F238E27FC236}">
                  <a16:creationId xmlns:a16="http://schemas.microsoft.com/office/drawing/2014/main" id="{00000000-0008-0000-1C00-0000E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63</xdr:row>
          <xdr:rowOff>19050</xdr:rowOff>
        </xdr:from>
        <xdr:to>
          <xdr:col>12</xdr:col>
          <xdr:colOff>12700</xdr:colOff>
          <xdr:row>63</xdr:row>
          <xdr:rowOff>241300</xdr:rowOff>
        </xdr:to>
        <xdr:sp macro="" textlink="">
          <xdr:nvSpPr>
            <xdr:cNvPr id="157926" name="Drop Down 230" hidden="1">
              <a:extLst>
                <a:ext uri="{63B3BB69-23CF-44E3-9099-C40C66FF867C}">
                  <a14:compatExt spid="_x0000_s157926"/>
                </a:ext>
                <a:ext uri="{FF2B5EF4-FFF2-40B4-BE49-F238E27FC236}">
                  <a16:creationId xmlns:a16="http://schemas.microsoft.com/office/drawing/2014/main" id="{00000000-0008-0000-1C00-0000E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65</xdr:row>
          <xdr:rowOff>19050</xdr:rowOff>
        </xdr:from>
        <xdr:to>
          <xdr:col>12</xdr:col>
          <xdr:colOff>12700</xdr:colOff>
          <xdr:row>65</xdr:row>
          <xdr:rowOff>241300</xdr:rowOff>
        </xdr:to>
        <xdr:sp macro="" textlink="">
          <xdr:nvSpPr>
            <xdr:cNvPr id="157927" name="Drop Down 231" hidden="1">
              <a:extLst>
                <a:ext uri="{63B3BB69-23CF-44E3-9099-C40C66FF867C}">
                  <a14:compatExt spid="_x0000_s157927"/>
                </a:ext>
                <a:ext uri="{FF2B5EF4-FFF2-40B4-BE49-F238E27FC236}">
                  <a16:creationId xmlns:a16="http://schemas.microsoft.com/office/drawing/2014/main" id="{00000000-0008-0000-1C00-0000E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67</xdr:row>
          <xdr:rowOff>19050</xdr:rowOff>
        </xdr:from>
        <xdr:to>
          <xdr:col>12</xdr:col>
          <xdr:colOff>12700</xdr:colOff>
          <xdr:row>67</xdr:row>
          <xdr:rowOff>241300</xdr:rowOff>
        </xdr:to>
        <xdr:sp macro="" textlink="">
          <xdr:nvSpPr>
            <xdr:cNvPr id="157928" name="Drop Down 232" hidden="1">
              <a:extLst>
                <a:ext uri="{63B3BB69-23CF-44E3-9099-C40C66FF867C}">
                  <a14:compatExt spid="_x0000_s157928"/>
                </a:ext>
                <a:ext uri="{FF2B5EF4-FFF2-40B4-BE49-F238E27FC236}">
                  <a16:creationId xmlns:a16="http://schemas.microsoft.com/office/drawing/2014/main" id="{00000000-0008-0000-1C00-0000E8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68</xdr:row>
          <xdr:rowOff>19050</xdr:rowOff>
        </xdr:from>
        <xdr:to>
          <xdr:col>12</xdr:col>
          <xdr:colOff>12700</xdr:colOff>
          <xdr:row>68</xdr:row>
          <xdr:rowOff>241300</xdr:rowOff>
        </xdr:to>
        <xdr:sp macro="" textlink="">
          <xdr:nvSpPr>
            <xdr:cNvPr id="157929" name="Drop Down 233" hidden="1">
              <a:extLst>
                <a:ext uri="{63B3BB69-23CF-44E3-9099-C40C66FF867C}">
                  <a14:compatExt spid="_x0000_s157929"/>
                </a:ext>
                <a:ext uri="{FF2B5EF4-FFF2-40B4-BE49-F238E27FC236}">
                  <a16:creationId xmlns:a16="http://schemas.microsoft.com/office/drawing/2014/main" id="{00000000-0008-0000-1C00-0000E9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69</xdr:row>
          <xdr:rowOff>19050</xdr:rowOff>
        </xdr:from>
        <xdr:to>
          <xdr:col>12</xdr:col>
          <xdr:colOff>12700</xdr:colOff>
          <xdr:row>69</xdr:row>
          <xdr:rowOff>241300</xdr:rowOff>
        </xdr:to>
        <xdr:sp macro="" textlink="">
          <xdr:nvSpPr>
            <xdr:cNvPr id="157930" name="Drop Down 234" hidden="1">
              <a:extLst>
                <a:ext uri="{63B3BB69-23CF-44E3-9099-C40C66FF867C}">
                  <a14:compatExt spid="_x0000_s157930"/>
                </a:ext>
                <a:ext uri="{FF2B5EF4-FFF2-40B4-BE49-F238E27FC236}">
                  <a16:creationId xmlns:a16="http://schemas.microsoft.com/office/drawing/2014/main" id="{00000000-0008-0000-1C00-0000EA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58051" name="Drop Down 355" hidden="1">
              <a:extLst>
                <a:ext uri="{63B3BB69-23CF-44E3-9099-C40C66FF867C}">
                  <a14:compatExt spid="_x0000_s158051"/>
                </a:ext>
                <a:ext uri="{FF2B5EF4-FFF2-40B4-BE49-F238E27FC236}">
                  <a16:creationId xmlns:a16="http://schemas.microsoft.com/office/drawing/2014/main" id="{00000000-0008-0000-1C00-000063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372" name="Afbeelding 371">
          <a:hlinkClick xmlns:r="http://schemas.openxmlformats.org/officeDocument/2006/relationships" r:id="rId1" tooltip="Next section"/>
          <a:extLst>
            <a:ext uri="{FF2B5EF4-FFF2-40B4-BE49-F238E27FC236}">
              <a16:creationId xmlns:a16="http://schemas.microsoft.com/office/drawing/2014/main" id="{00000000-0008-0000-1C00-00007401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73" name="Afbeelding 372">
          <a:hlinkClick xmlns:r="http://schemas.openxmlformats.org/officeDocument/2006/relationships" r:id="rId3" tooltip="Previous section"/>
          <a:extLst>
            <a:ext uri="{FF2B5EF4-FFF2-40B4-BE49-F238E27FC236}">
              <a16:creationId xmlns:a16="http://schemas.microsoft.com/office/drawing/2014/main" id="{00000000-0008-0000-1C00-00007501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58052" name="Drop Down 356" hidden="1">
              <a:extLst>
                <a:ext uri="{63B3BB69-23CF-44E3-9099-C40C66FF867C}">
                  <a14:compatExt spid="_x0000_s158052"/>
                </a:ext>
                <a:ext uri="{FF2B5EF4-FFF2-40B4-BE49-F238E27FC236}">
                  <a16:creationId xmlns:a16="http://schemas.microsoft.com/office/drawing/2014/main" id="{00000000-0008-0000-1C00-000064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62</xdr:row>
          <xdr:rowOff>19050</xdr:rowOff>
        </xdr:from>
        <xdr:to>
          <xdr:col>12</xdr:col>
          <xdr:colOff>12700</xdr:colOff>
          <xdr:row>62</xdr:row>
          <xdr:rowOff>241300</xdr:rowOff>
        </xdr:to>
        <xdr:sp macro="" textlink="">
          <xdr:nvSpPr>
            <xdr:cNvPr id="158053" name="Drop Down 357" hidden="1">
              <a:extLst>
                <a:ext uri="{63B3BB69-23CF-44E3-9099-C40C66FF867C}">
                  <a14:compatExt spid="_x0000_s158053"/>
                </a:ext>
                <a:ext uri="{FF2B5EF4-FFF2-40B4-BE49-F238E27FC236}">
                  <a16:creationId xmlns:a16="http://schemas.microsoft.com/office/drawing/2014/main" id="{00000000-0008-0000-1C00-000065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72" name="Afbeelding 71">
          <a:hlinkClick xmlns:r="http://schemas.openxmlformats.org/officeDocument/2006/relationships" r:id="rId5" tooltip="Previous domain"/>
          <a:extLst>
            <a:ext uri="{FF2B5EF4-FFF2-40B4-BE49-F238E27FC236}">
              <a16:creationId xmlns:a16="http://schemas.microsoft.com/office/drawing/2014/main" id="{00000000-0008-0000-1C00-000048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73" name="Afbeelding 72">
          <a:hlinkClick xmlns:r="http://schemas.openxmlformats.org/officeDocument/2006/relationships" r:id="rId7" tooltip="Next domain"/>
          <a:extLst>
            <a:ext uri="{FF2B5EF4-FFF2-40B4-BE49-F238E27FC236}">
              <a16:creationId xmlns:a16="http://schemas.microsoft.com/office/drawing/2014/main" id="{00000000-0008-0000-1C00-000049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74" name="Afbeelding 73">
          <a:hlinkClick xmlns:r="http://schemas.openxmlformats.org/officeDocument/2006/relationships" r:id="rId9" tooltip="Back to index"/>
          <a:extLst>
            <a:ext uri="{FF2B5EF4-FFF2-40B4-BE49-F238E27FC236}">
              <a16:creationId xmlns:a16="http://schemas.microsoft.com/office/drawing/2014/main" id="{00000000-0008-0000-1C00-00004A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70</xdr:row>
          <xdr:rowOff>19050</xdr:rowOff>
        </xdr:from>
        <xdr:to>
          <xdr:col>12</xdr:col>
          <xdr:colOff>12700</xdr:colOff>
          <xdr:row>70</xdr:row>
          <xdr:rowOff>241300</xdr:rowOff>
        </xdr:to>
        <xdr:sp macro="" textlink="">
          <xdr:nvSpPr>
            <xdr:cNvPr id="158054" name="Drop Down 358" hidden="1">
              <a:extLst>
                <a:ext uri="{63B3BB69-23CF-44E3-9099-C40C66FF867C}">
                  <a14:compatExt spid="_x0000_s158054"/>
                </a:ext>
                <a:ext uri="{FF2B5EF4-FFF2-40B4-BE49-F238E27FC236}">
                  <a16:creationId xmlns:a16="http://schemas.microsoft.com/office/drawing/2014/main" id="{00000000-0008-0000-1C00-000066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64</xdr:row>
          <xdr:rowOff>19050</xdr:rowOff>
        </xdr:from>
        <xdr:to>
          <xdr:col>12</xdr:col>
          <xdr:colOff>12700</xdr:colOff>
          <xdr:row>64</xdr:row>
          <xdr:rowOff>241300</xdr:rowOff>
        </xdr:to>
        <xdr:sp macro="" textlink="">
          <xdr:nvSpPr>
            <xdr:cNvPr id="158055" name="Drop Down 359" hidden="1">
              <a:extLst>
                <a:ext uri="{63B3BB69-23CF-44E3-9099-C40C66FF867C}">
                  <a14:compatExt spid="_x0000_s158055"/>
                </a:ext>
                <a:ext uri="{FF2B5EF4-FFF2-40B4-BE49-F238E27FC236}">
                  <a16:creationId xmlns:a16="http://schemas.microsoft.com/office/drawing/2014/main" id="{00000000-0008-0000-1C00-000067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72</xdr:row>
          <xdr:rowOff>19050</xdr:rowOff>
        </xdr:from>
        <xdr:to>
          <xdr:col>12</xdr:col>
          <xdr:colOff>12700</xdr:colOff>
          <xdr:row>72</xdr:row>
          <xdr:rowOff>241300</xdr:rowOff>
        </xdr:to>
        <xdr:sp macro="" textlink="">
          <xdr:nvSpPr>
            <xdr:cNvPr id="158056" name="Drop Down 360" hidden="1">
              <a:extLst>
                <a:ext uri="{63B3BB69-23CF-44E3-9099-C40C66FF867C}">
                  <a14:compatExt spid="_x0000_s158056"/>
                </a:ext>
                <a:ext uri="{FF2B5EF4-FFF2-40B4-BE49-F238E27FC236}">
                  <a16:creationId xmlns:a16="http://schemas.microsoft.com/office/drawing/2014/main" id="{00000000-0008-0000-1C00-000068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58057" name="Drop Down 361" hidden="1">
              <a:extLst>
                <a:ext uri="{63B3BB69-23CF-44E3-9099-C40C66FF867C}">
                  <a14:compatExt spid="_x0000_s158057"/>
                </a:ext>
                <a:ext uri="{FF2B5EF4-FFF2-40B4-BE49-F238E27FC236}">
                  <a16:creationId xmlns:a16="http://schemas.microsoft.com/office/drawing/2014/main" id="{00000000-0008-0000-1C00-00006969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76" name="Afbeelding 75">
          <a:hlinkClick xmlns:r="http://schemas.openxmlformats.org/officeDocument/2006/relationships" r:id="rId7" tooltip="Skip to results"/>
          <a:extLst>
            <a:ext uri="{FF2B5EF4-FFF2-40B4-BE49-F238E27FC236}">
              <a16:creationId xmlns:a16="http://schemas.microsoft.com/office/drawing/2014/main" id="{12EA858D-7177-4F87-92EC-D342339277F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64071" name="Drop Down 231" hidden="1">
              <a:extLst>
                <a:ext uri="{63B3BB69-23CF-44E3-9099-C40C66FF867C}">
                  <a14:compatExt spid="_x0000_s164071"/>
                </a:ext>
                <a:ext uri="{FF2B5EF4-FFF2-40B4-BE49-F238E27FC236}">
                  <a16:creationId xmlns:a16="http://schemas.microsoft.com/office/drawing/2014/main" id="{00000000-0008-0000-1D00-0000E7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64072" name="Drop Down 232" hidden="1">
              <a:extLst>
                <a:ext uri="{63B3BB69-23CF-44E3-9099-C40C66FF867C}">
                  <a14:compatExt spid="_x0000_s164072"/>
                </a:ext>
                <a:ext uri="{FF2B5EF4-FFF2-40B4-BE49-F238E27FC236}">
                  <a16:creationId xmlns:a16="http://schemas.microsoft.com/office/drawing/2014/main" id="{00000000-0008-0000-1D00-0000E8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64073" name="Drop Down 233" hidden="1">
              <a:extLst>
                <a:ext uri="{63B3BB69-23CF-44E3-9099-C40C66FF867C}">
                  <a14:compatExt spid="_x0000_s164073"/>
                </a:ext>
                <a:ext uri="{FF2B5EF4-FFF2-40B4-BE49-F238E27FC236}">
                  <a16:creationId xmlns:a16="http://schemas.microsoft.com/office/drawing/2014/main" id="{00000000-0008-0000-1D00-0000E9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64074" name="Drop Down 234" hidden="1">
              <a:extLst>
                <a:ext uri="{63B3BB69-23CF-44E3-9099-C40C66FF867C}">
                  <a14:compatExt spid="_x0000_s164074"/>
                </a:ext>
                <a:ext uri="{FF2B5EF4-FFF2-40B4-BE49-F238E27FC236}">
                  <a16:creationId xmlns:a16="http://schemas.microsoft.com/office/drawing/2014/main" id="{00000000-0008-0000-1D00-0000EA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64075" name="Drop Down 235" hidden="1">
              <a:extLst>
                <a:ext uri="{63B3BB69-23CF-44E3-9099-C40C66FF867C}">
                  <a14:compatExt spid="_x0000_s164075"/>
                </a:ext>
                <a:ext uri="{FF2B5EF4-FFF2-40B4-BE49-F238E27FC236}">
                  <a16:creationId xmlns:a16="http://schemas.microsoft.com/office/drawing/2014/main" id="{00000000-0008-0000-1D00-0000EB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64076" name="Drop Down 236" hidden="1">
              <a:extLst>
                <a:ext uri="{63B3BB69-23CF-44E3-9099-C40C66FF867C}">
                  <a14:compatExt spid="_x0000_s164076"/>
                </a:ext>
                <a:ext uri="{FF2B5EF4-FFF2-40B4-BE49-F238E27FC236}">
                  <a16:creationId xmlns:a16="http://schemas.microsoft.com/office/drawing/2014/main" id="{00000000-0008-0000-1D00-0000EC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64077" name="Drop Down 237" hidden="1">
              <a:extLst>
                <a:ext uri="{63B3BB69-23CF-44E3-9099-C40C66FF867C}">
                  <a14:compatExt spid="_x0000_s164077"/>
                </a:ext>
                <a:ext uri="{FF2B5EF4-FFF2-40B4-BE49-F238E27FC236}">
                  <a16:creationId xmlns:a16="http://schemas.microsoft.com/office/drawing/2014/main" id="{00000000-0008-0000-1D00-0000ED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64078" name="Drop Down 238" hidden="1">
              <a:extLst>
                <a:ext uri="{63B3BB69-23CF-44E3-9099-C40C66FF867C}">
                  <a14:compatExt spid="_x0000_s164078"/>
                </a:ext>
                <a:ext uri="{FF2B5EF4-FFF2-40B4-BE49-F238E27FC236}">
                  <a16:creationId xmlns:a16="http://schemas.microsoft.com/office/drawing/2014/main" id="{00000000-0008-0000-1D00-0000EE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64079" name="Drop Down 239" hidden="1">
              <a:extLst>
                <a:ext uri="{63B3BB69-23CF-44E3-9099-C40C66FF867C}">
                  <a14:compatExt spid="_x0000_s164079"/>
                </a:ext>
                <a:ext uri="{FF2B5EF4-FFF2-40B4-BE49-F238E27FC236}">
                  <a16:creationId xmlns:a16="http://schemas.microsoft.com/office/drawing/2014/main" id="{00000000-0008-0000-1D00-0000EF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64080" name="Drop Down 240" hidden="1">
              <a:extLst>
                <a:ext uri="{63B3BB69-23CF-44E3-9099-C40C66FF867C}">
                  <a14:compatExt spid="_x0000_s164080"/>
                </a:ext>
                <a:ext uri="{FF2B5EF4-FFF2-40B4-BE49-F238E27FC236}">
                  <a16:creationId xmlns:a16="http://schemas.microsoft.com/office/drawing/2014/main" id="{00000000-0008-0000-1D00-0000F0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19050</xdr:rowOff>
        </xdr:from>
        <xdr:to>
          <xdr:col>12</xdr:col>
          <xdr:colOff>12700</xdr:colOff>
          <xdr:row>23</xdr:row>
          <xdr:rowOff>241300</xdr:rowOff>
        </xdr:to>
        <xdr:sp macro="" textlink="">
          <xdr:nvSpPr>
            <xdr:cNvPr id="164081" name="Drop Down 241" hidden="1">
              <a:extLst>
                <a:ext uri="{63B3BB69-23CF-44E3-9099-C40C66FF867C}">
                  <a14:compatExt spid="_x0000_s164081"/>
                </a:ext>
                <a:ext uri="{FF2B5EF4-FFF2-40B4-BE49-F238E27FC236}">
                  <a16:creationId xmlns:a16="http://schemas.microsoft.com/office/drawing/2014/main" id="{00000000-0008-0000-1D00-0000F1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247" name="Afbeelding 246">
          <a:hlinkClick xmlns:r="http://schemas.openxmlformats.org/officeDocument/2006/relationships" r:id="rId1" tooltip="Next section"/>
          <a:extLst>
            <a:ext uri="{FF2B5EF4-FFF2-40B4-BE49-F238E27FC236}">
              <a16:creationId xmlns:a16="http://schemas.microsoft.com/office/drawing/2014/main" id="{00000000-0008-0000-1D00-0000F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248" name="Afbeelding 247">
          <a:hlinkClick xmlns:r="http://schemas.openxmlformats.org/officeDocument/2006/relationships" r:id="rId3" tooltip="Previous section"/>
          <a:extLst>
            <a:ext uri="{FF2B5EF4-FFF2-40B4-BE49-F238E27FC236}">
              <a16:creationId xmlns:a16="http://schemas.microsoft.com/office/drawing/2014/main" id="{00000000-0008-0000-1D00-0000F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11</xdr:row>
          <xdr:rowOff>19050</xdr:rowOff>
        </xdr:from>
        <xdr:to>
          <xdr:col>12</xdr:col>
          <xdr:colOff>12700</xdr:colOff>
          <xdr:row>11</xdr:row>
          <xdr:rowOff>241300</xdr:rowOff>
        </xdr:to>
        <xdr:sp macro="" textlink="">
          <xdr:nvSpPr>
            <xdr:cNvPr id="164082" name="Drop Down 242" hidden="1">
              <a:extLst>
                <a:ext uri="{63B3BB69-23CF-44E3-9099-C40C66FF867C}">
                  <a14:compatExt spid="_x0000_s164082"/>
                </a:ext>
                <a:ext uri="{FF2B5EF4-FFF2-40B4-BE49-F238E27FC236}">
                  <a16:creationId xmlns:a16="http://schemas.microsoft.com/office/drawing/2014/main" id="{00000000-0008-0000-1D00-0000F2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64084" name="Drop Down 244" hidden="1">
              <a:extLst>
                <a:ext uri="{63B3BB69-23CF-44E3-9099-C40C66FF867C}">
                  <a14:compatExt spid="_x0000_s164084"/>
                </a:ext>
                <a:ext uri="{FF2B5EF4-FFF2-40B4-BE49-F238E27FC236}">
                  <a16:creationId xmlns:a16="http://schemas.microsoft.com/office/drawing/2014/main" id="{00000000-0008-0000-1D00-0000F4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64086" name="Drop Down 246" hidden="1">
              <a:extLst>
                <a:ext uri="{63B3BB69-23CF-44E3-9099-C40C66FF867C}">
                  <a14:compatExt spid="_x0000_s164086"/>
                </a:ext>
                <a:ext uri="{FF2B5EF4-FFF2-40B4-BE49-F238E27FC236}">
                  <a16:creationId xmlns:a16="http://schemas.microsoft.com/office/drawing/2014/main" id="{00000000-0008-0000-1D00-0000F6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64087" name="Drop Down 247" hidden="1">
              <a:extLst>
                <a:ext uri="{63B3BB69-23CF-44E3-9099-C40C66FF867C}">
                  <a14:compatExt spid="_x0000_s164087"/>
                </a:ext>
                <a:ext uri="{FF2B5EF4-FFF2-40B4-BE49-F238E27FC236}">
                  <a16:creationId xmlns:a16="http://schemas.microsoft.com/office/drawing/2014/main" id="{00000000-0008-0000-1D00-0000F7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64088" name="Drop Down 248" hidden="1">
              <a:extLst>
                <a:ext uri="{63B3BB69-23CF-44E3-9099-C40C66FF867C}">
                  <a14:compatExt spid="_x0000_s164088"/>
                </a:ext>
                <a:ext uri="{FF2B5EF4-FFF2-40B4-BE49-F238E27FC236}">
                  <a16:creationId xmlns:a16="http://schemas.microsoft.com/office/drawing/2014/main" id="{00000000-0008-0000-1D00-0000F8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64089" name="Drop Down 249" hidden="1">
              <a:extLst>
                <a:ext uri="{63B3BB69-23CF-44E3-9099-C40C66FF867C}">
                  <a14:compatExt spid="_x0000_s164089"/>
                </a:ext>
                <a:ext uri="{FF2B5EF4-FFF2-40B4-BE49-F238E27FC236}">
                  <a16:creationId xmlns:a16="http://schemas.microsoft.com/office/drawing/2014/main" id="{00000000-0008-0000-1D00-0000F9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64090" name="Drop Down 250" hidden="1">
              <a:extLst>
                <a:ext uri="{63B3BB69-23CF-44E3-9099-C40C66FF867C}">
                  <a14:compatExt spid="_x0000_s164090"/>
                </a:ext>
                <a:ext uri="{FF2B5EF4-FFF2-40B4-BE49-F238E27FC236}">
                  <a16:creationId xmlns:a16="http://schemas.microsoft.com/office/drawing/2014/main" id="{00000000-0008-0000-1D00-0000FA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64091" name="Drop Down 251" hidden="1">
              <a:extLst>
                <a:ext uri="{63B3BB69-23CF-44E3-9099-C40C66FF867C}">
                  <a14:compatExt spid="_x0000_s164091"/>
                </a:ext>
                <a:ext uri="{FF2B5EF4-FFF2-40B4-BE49-F238E27FC236}">
                  <a16:creationId xmlns:a16="http://schemas.microsoft.com/office/drawing/2014/main" id="{00000000-0008-0000-1D00-0000FB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64092" name="Drop Down 252" hidden="1">
              <a:extLst>
                <a:ext uri="{63B3BB69-23CF-44E3-9099-C40C66FF867C}">
                  <a14:compatExt spid="_x0000_s164092"/>
                </a:ext>
                <a:ext uri="{FF2B5EF4-FFF2-40B4-BE49-F238E27FC236}">
                  <a16:creationId xmlns:a16="http://schemas.microsoft.com/office/drawing/2014/main" id="{00000000-0008-0000-1D00-0000FC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64093" name="Drop Down 253" hidden="1">
              <a:extLst>
                <a:ext uri="{63B3BB69-23CF-44E3-9099-C40C66FF867C}">
                  <a14:compatExt spid="_x0000_s164093"/>
                </a:ext>
                <a:ext uri="{FF2B5EF4-FFF2-40B4-BE49-F238E27FC236}">
                  <a16:creationId xmlns:a16="http://schemas.microsoft.com/office/drawing/2014/main" id="{00000000-0008-0000-1D00-0000FD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64094" name="Drop Down 254" hidden="1">
              <a:extLst>
                <a:ext uri="{63B3BB69-23CF-44E3-9099-C40C66FF867C}">
                  <a14:compatExt spid="_x0000_s164094"/>
                </a:ext>
                <a:ext uri="{FF2B5EF4-FFF2-40B4-BE49-F238E27FC236}">
                  <a16:creationId xmlns:a16="http://schemas.microsoft.com/office/drawing/2014/main" id="{00000000-0008-0000-1D00-0000FE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36</xdr:row>
          <xdr:rowOff>19050</xdr:rowOff>
        </xdr:from>
        <xdr:to>
          <xdr:col>12</xdr:col>
          <xdr:colOff>12700</xdr:colOff>
          <xdr:row>36</xdr:row>
          <xdr:rowOff>241300</xdr:rowOff>
        </xdr:to>
        <xdr:sp macro="" textlink="">
          <xdr:nvSpPr>
            <xdr:cNvPr id="164095" name="Drop Down 255" hidden="1">
              <a:extLst>
                <a:ext uri="{63B3BB69-23CF-44E3-9099-C40C66FF867C}">
                  <a14:compatExt spid="_x0000_s164095"/>
                </a:ext>
                <a:ext uri="{FF2B5EF4-FFF2-40B4-BE49-F238E27FC236}">
                  <a16:creationId xmlns:a16="http://schemas.microsoft.com/office/drawing/2014/main" id="{00000000-0008-0000-1D00-0000FF80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64106" name="Drop Down 266" hidden="1">
              <a:extLst>
                <a:ext uri="{63B3BB69-23CF-44E3-9099-C40C66FF867C}">
                  <a14:compatExt spid="_x0000_s164106"/>
                </a:ext>
                <a:ext uri="{FF2B5EF4-FFF2-40B4-BE49-F238E27FC236}">
                  <a16:creationId xmlns:a16="http://schemas.microsoft.com/office/drawing/2014/main" id="{00000000-0008-0000-1D00-00000A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64107" name="Drop Down 267" hidden="1">
              <a:extLst>
                <a:ext uri="{63B3BB69-23CF-44E3-9099-C40C66FF867C}">
                  <a14:compatExt spid="_x0000_s164107"/>
                </a:ext>
                <a:ext uri="{FF2B5EF4-FFF2-40B4-BE49-F238E27FC236}">
                  <a16:creationId xmlns:a16="http://schemas.microsoft.com/office/drawing/2014/main" id="{00000000-0008-0000-1D00-00000B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64110" name="Drop Down 270" hidden="1">
              <a:extLst>
                <a:ext uri="{63B3BB69-23CF-44E3-9099-C40C66FF867C}">
                  <a14:compatExt spid="_x0000_s164110"/>
                </a:ext>
                <a:ext uri="{FF2B5EF4-FFF2-40B4-BE49-F238E27FC236}">
                  <a16:creationId xmlns:a16="http://schemas.microsoft.com/office/drawing/2014/main" id="{00000000-0008-0000-1D00-00000E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64111" name="Drop Down 271" hidden="1">
              <a:extLst>
                <a:ext uri="{63B3BB69-23CF-44E3-9099-C40C66FF867C}">
                  <a14:compatExt spid="_x0000_s164111"/>
                </a:ext>
                <a:ext uri="{FF2B5EF4-FFF2-40B4-BE49-F238E27FC236}">
                  <a16:creationId xmlns:a16="http://schemas.microsoft.com/office/drawing/2014/main" id="{00000000-0008-0000-1D00-00000F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64112" name="Drop Down 272" hidden="1">
              <a:extLst>
                <a:ext uri="{63B3BB69-23CF-44E3-9099-C40C66FF867C}">
                  <a14:compatExt spid="_x0000_s164112"/>
                </a:ext>
                <a:ext uri="{FF2B5EF4-FFF2-40B4-BE49-F238E27FC236}">
                  <a16:creationId xmlns:a16="http://schemas.microsoft.com/office/drawing/2014/main" id="{00000000-0008-0000-1D00-000010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64113" name="Drop Down 273" hidden="1">
              <a:extLst>
                <a:ext uri="{63B3BB69-23CF-44E3-9099-C40C66FF867C}">
                  <a14:compatExt spid="_x0000_s164113"/>
                </a:ext>
                <a:ext uri="{FF2B5EF4-FFF2-40B4-BE49-F238E27FC236}">
                  <a16:creationId xmlns:a16="http://schemas.microsoft.com/office/drawing/2014/main" id="{00000000-0008-0000-1D00-000011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64114" name="Drop Down 274" hidden="1">
              <a:extLst>
                <a:ext uri="{63B3BB69-23CF-44E3-9099-C40C66FF867C}">
                  <a14:compatExt spid="_x0000_s164114"/>
                </a:ext>
                <a:ext uri="{FF2B5EF4-FFF2-40B4-BE49-F238E27FC236}">
                  <a16:creationId xmlns:a16="http://schemas.microsoft.com/office/drawing/2014/main" id="{00000000-0008-0000-1D00-000012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64115" name="Drop Down 275" hidden="1">
              <a:extLst>
                <a:ext uri="{63B3BB69-23CF-44E3-9099-C40C66FF867C}">
                  <a14:compatExt spid="_x0000_s164115"/>
                </a:ext>
                <a:ext uri="{FF2B5EF4-FFF2-40B4-BE49-F238E27FC236}">
                  <a16:creationId xmlns:a16="http://schemas.microsoft.com/office/drawing/2014/main" id="{00000000-0008-0000-1D00-000013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64116" name="Drop Down 276" hidden="1">
              <a:extLst>
                <a:ext uri="{63B3BB69-23CF-44E3-9099-C40C66FF867C}">
                  <a14:compatExt spid="_x0000_s164116"/>
                </a:ext>
                <a:ext uri="{FF2B5EF4-FFF2-40B4-BE49-F238E27FC236}">
                  <a16:creationId xmlns:a16="http://schemas.microsoft.com/office/drawing/2014/main" id="{00000000-0008-0000-1D00-000014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64117" name="Drop Down 277" hidden="1">
              <a:extLst>
                <a:ext uri="{63B3BB69-23CF-44E3-9099-C40C66FF867C}">
                  <a14:compatExt spid="_x0000_s164117"/>
                </a:ext>
                <a:ext uri="{FF2B5EF4-FFF2-40B4-BE49-F238E27FC236}">
                  <a16:creationId xmlns:a16="http://schemas.microsoft.com/office/drawing/2014/main" id="{00000000-0008-0000-1D00-000015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64118" name="Drop Down 278" hidden="1">
              <a:extLst>
                <a:ext uri="{63B3BB69-23CF-44E3-9099-C40C66FF867C}">
                  <a14:compatExt spid="_x0000_s164118"/>
                </a:ext>
                <a:ext uri="{FF2B5EF4-FFF2-40B4-BE49-F238E27FC236}">
                  <a16:creationId xmlns:a16="http://schemas.microsoft.com/office/drawing/2014/main" id="{00000000-0008-0000-1D00-000016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64119" name="Drop Down 279" hidden="1">
              <a:extLst>
                <a:ext uri="{63B3BB69-23CF-44E3-9099-C40C66FF867C}">
                  <a14:compatExt spid="_x0000_s164119"/>
                </a:ext>
                <a:ext uri="{FF2B5EF4-FFF2-40B4-BE49-F238E27FC236}">
                  <a16:creationId xmlns:a16="http://schemas.microsoft.com/office/drawing/2014/main" id="{00000000-0008-0000-1D00-000017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64120" name="Drop Down 280" hidden="1">
              <a:extLst>
                <a:ext uri="{63B3BB69-23CF-44E3-9099-C40C66FF867C}">
                  <a14:compatExt spid="_x0000_s164120"/>
                </a:ext>
                <a:ext uri="{FF2B5EF4-FFF2-40B4-BE49-F238E27FC236}">
                  <a16:creationId xmlns:a16="http://schemas.microsoft.com/office/drawing/2014/main" id="{00000000-0008-0000-1D00-000018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64121" name="Drop Down 281" hidden="1">
              <a:extLst>
                <a:ext uri="{63B3BB69-23CF-44E3-9099-C40C66FF867C}">
                  <a14:compatExt spid="_x0000_s164121"/>
                </a:ext>
                <a:ext uri="{FF2B5EF4-FFF2-40B4-BE49-F238E27FC236}">
                  <a16:creationId xmlns:a16="http://schemas.microsoft.com/office/drawing/2014/main" id="{00000000-0008-0000-1D00-000019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64122" name="Drop Down 282" hidden="1">
              <a:extLst>
                <a:ext uri="{63B3BB69-23CF-44E3-9099-C40C66FF867C}">
                  <a14:compatExt spid="_x0000_s164122"/>
                </a:ext>
                <a:ext uri="{FF2B5EF4-FFF2-40B4-BE49-F238E27FC236}">
                  <a16:creationId xmlns:a16="http://schemas.microsoft.com/office/drawing/2014/main" id="{00000000-0008-0000-1D00-00001A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64123" name="Drop Down 283" hidden="1">
              <a:extLst>
                <a:ext uri="{63B3BB69-23CF-44E3-9099-C40C66FF867C}">
                  <a14:compatExt spid="_x0000_s164123"/>
                </a:ext>
                <a:ext uri="{FF2B5EF4-FFF2-40B4-BE49-F238E27FC236}">
                  <a16:creationId xmlns:a16="http://schemas.microsoft.com/office/drawing/2014/main" id="{00000000-0008-0000-1D00-00001B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64124" name="Drop Down 284" hidden="1">
              <a:extLst>
                <a:ext uri="{63B3BB69-23CF-44E3-9099-C40C66FF867C}">
                  <a14:compatExt spid="_x0000_s164124"/>
                </a:ext>
                <a:ext uri="{FF2B5EF4-FFF2-40B4-BE49-F238E27FC236}">
                  <a16:creationId xmlns:a16="http://schemas.microsoft.com/office/drawing/2014/main" id="{00000000-0008-0000-1D00-00001C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64125" name="Drop Down 285" hidden="1">
              <a:extLst>
                <a:ext uri="{63B3BB69-23CF-44E3-9099-C40C66FF867C}">
                  <a14:compatExt spid="_x0000_s164125"/>
                </a:ext>
                <a:ext uri="{FF2B5EF4-FFF2-40B4-BE49-F238E27FC236}">
                  <a16:creationId xmlns:a16="http://schemas.microsoft.com/office/drawing/2014/main" id="{00000000-0008-0000-1D00-00001D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58</xdr:row>
          <xdr:rowOff>19050</xdr:rowOff>
        </xdr:from>
        <xdr:to>
          <xdr:col>12</xdr:col>
          <xdr:colOff>12700</xdr:colOff>
          <xdr:row>58</xdr:row>
          <xdr:rowOff>241300</xdr:rowOff>
        </xdr:to>
        <xdr:sp macro="" textlink="">
          <xdr:nvSpPr>
            <xdr:cNvPr id="164126" name="Drop Down 286" hidden="1">
              <a:extLst>
                <a:ext uri="{63B3BB69-23CF-44E3-9099-C40C66FF867C}">
                  <a14:compatExt spid="_x0000_s164126"/>
                </a:ext>
                <a:ext uri="{FF2B5EF4-FFF2-40B4-BE49-F238E27FC236}">
                  <a16:creationId xmlns:a16="http://schemas.microsoft.com/office/drawing/2014/main" id="{00000000-0008-0000-1D00-00001E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59</xdr:row>
          <xdr:rowOff>19050</xdr:rowOff>
        </xdr:from>
        <xdr:to>
          <xdr:col>12</xdr:col>
          <xdr:colOff>12700</xdr:colOff>
          <xdr:row>59</xdr:row>
          <xdr:rowOff>241300</xdr:rowOff>
        </xdr:to>
        <xdr:sp macro="" textlink="">
          <xdr:nvSpPr>
            <xdr:cNvPr id="164127" name="Drop Down 287" hidden="1">
              <a:extLst>
                <a:ext uri="{63B3BB69-23CF-44E3-9099-C40C66FF867C}">
                  <a14:compatExt spid="_x0000_s164127"/>
                </a:ext>
                <a:ext uri="{FF2B5EF4-FFF2-40B4-BE49-F238E27FC236}">
                  <a16:creationId xmlns:a16="http://schemas.microsoft.com/office/drawing/2014/main" id="{00000000-0008-0000-1D00-00001F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64128" name="Drop Down 288" hidden="1">
              <a:extLst>
                <a:ext uri="{63B3BB69-23CF-44E3-9099-C40C66FF867C}">
                  <a14:compatExt spid="_x0000_s164128"/>
                </a:ext>
                <a:ext uri="{FF2B5EF4-FFF2-40B4-BE49-F238E27FC236}">
                  <a16:creationId xmlns:a16="http://schemas.microsoft.com/office/drawing/2014/main" id="{00000000-0008-0000-1D00-000020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64130" name="Drop Down 290" hidden="1">
              <a:extLst>
                <a:ext uri="{63B3BB69-23CF-44E3-9099-C40C66FF867C}">
                  <a14:compatExt spid="_x0000_s164130"/>
                </a:ext>
                <a:ext uri="{FF2B5EF4-FFF2-40B4-BE49-F238E27FC236}">
                  <a16:creationId xmlns:a16="http://schemas.microsoft.com/office/drawing/2014/main" id="{00000000-0008-0000-1D00-000022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66" name="Afbeelding 65">
          <a:hlinkClick xmlns:r="http://schemas.openxmlformats.org/officeDocument/2006/relationships" r:id="rId5" tooltip="Previous domain"/>
          <a:extLst>
            <a:ext uri="{FF2B5EF4-FFF2-40B4-BE49-F238E27FC236}">
              <a16:creationId xmlns:a16="http://schemas.microsoft.com/office/drawing/2014/main" id="{00000000-0008-0000-1D00-00004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67" name="Afbeelding 66">
          <a:hlinkClick xmlns:r="http://schemas.openxmlformats.org/officeDocument/2006/relationships" r:id="rId7" tooltip="Next domain"/>
          <a:extLst>
            <a:ext uri="{FF2B5EF4-FFF2-40B4-BE49-F238E27FC236}">
              <a16:creationId xmlns:a16="http://schemas.microsoft.com/office/drawing/2014/main" id="{00000000-0008-0000-1D00-000043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8" name="Afbeelding 67">
          <a:hlinkClick xmlns:r="http://schemas.openxmlformats.org/officeDocument/2006/relationships" r:id="rId9" tooltip="Back to index"/>
          <a:extLst>
            <a:ext uri="{FF2B5EF4-FFF2-40B4-BE49-F238E27FC236}">
              <a16:creationId xmlns:a16="http://schemas.microsoft.com/office/drawing/2014/main" id="{00000000-0008-0000-1D00-000044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64131" name="Drop Down 291" hidden="1">
              <a:extLst>
                <a:ext uri="{63B3BB69-23CF-44E3-9099-C40C66FF867C}">
                  <a14:compatExt spid="_x0000_s164131"/>
                </a:ext>
                <a:ext uri="{FF2B5EF4-FFF2-40B4-BE49-F238E27FC236}">
                  <a16:creationId xmlns:a16="http://schemas.microsoft.com/office/drawing/2014/main" id="{00000000-0008-0000-1D00-00002381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69" name="Afbeelding 68">
          <a:hlinkClick xmlns:r="http://schemas.openxmlformats.org/officeDocument/2006/relationships" r:id="rId7" tooltip="Skip to results"/>
          <a:extLst>
            <a:ext uri="{FF2B5EF4-FFF2-40B4-BE49-F238E27FC236}">
              <a16:creationId xmlns:a16="http://schemas.microsoft.com/office/drawing/2014/main" id="{97A2F979-2B62-4C48-9BA7-7ABCA6B422C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27521</xdr:colOff>
      <xdr:row>2</xdr:row>
      <xdr:rowOff>105834</xdr:rowOff>
    </xdr:from>
    <xdr:to>
      <xdr:col>11</xdr:col>
      <xdr:colOff>563368</xdr:colOff>
      <xdr:row>3</xdr:row>
      <xdr:rowOff>218245</xdr:rowOff>
    </xdr:to>
    <xdr:pic>
      <xdr:nvPicPr>
        <xdr:cNvPr id="14" name="Afbeelding 13">
          <a:hlinkClick xmlns:r="http://schemas.openxmlformats.org/officeDocument/2006/relationships" r:id="rId1" tooltip="Previous section"/>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6" name="Afbeelding 5">
          <a:hlinkClick xmlns:r="http://schemas.openxmlformats.org/officeDocument/2006/relationships" r:id="rId3" tooltip="Skip to results"/>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11</xdr:col>
      <xdr:colOff>982901</xdr:colOff>
      <xdr:row>0</xdr:row>
      <xdr:rowOff>1</xdr:rowOff>
    </xdr:from>
    <xdr:to>
      <xdr:col>12</xdr:col>
      <xdr:colOff>114300</xdr:colOff>
      <xdr:row>2</xdr:row>
      <xdr:rowOff>11487</xdr:rowOff>
    </xdr:to>
    <xdr:pic>
      <xdr:nvPicPr>
        <xdr:cNvPr id="7" name="Afbeelding 6">
          <a:hlinkClick xmlns:r="http://schemas.openxmlformats.org/officeDocument/2006/relationships" r:id="rId5" tooltip="Next domain"/>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61526" y="1"/>
          <a:ext cx="534749"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8" name="Afbeelding 7">
          <a:hlinkClick xmlns:r="http://schemas.openxmlformats.org/officeDocument/2006/relationships" r:id="rId7" tooltip="Back to index"/>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twoCellAnchor editAs="oneCell">
    <xdr:from>
      <xdr:col>10</xdr:col>
      <xdr:colOff>568581</xdr:colOff>
      <xdr:row>0</xdr:row>
      <xdr:rowOff>0</xdr:rowOff>
    </xdr:from>
    <xdr:to>
      <xdr:col>11</xdr:col>
      <xdr:colOff>465945</xdr:colOff>
      <xdr:row>2</xdr:row>
      <xdr:rowOff>9525</xdr:rowOff>
    </xdr:to>
    <xdr:pic>
      <xdr:nvPicPr>
        <xdr:cNvPr id="10" name="Afbeelding 9">
          <a:hlinkClick xmlns:r="http://schemas.openxmlformats.org/officeDocument/2006/relationships" r:id="rId7" tooltip="Previous domain"/>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712206" y="0"/>
          <a:ext cx="535539" cy="523875"/>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64865" name="Drop Down 1" hidden="1">
              <a:extLst>
                <a:ext uri="{63B3BB69-23CF-44E3-9099-C40C66FF867C}">
                  <a14:compatExt spid="_x0000_s164865"/>
                </a:ext>
                <a:ext uri="{FF2B5EF4-FFF2-40B4-BE49-F238E27FC236}">
                  <a16:creationId xmlns:a16="http://schemas.microsoft.com/office/drawing/2014/main" id="{00000000-0008-0000-1E00-000001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164867" name="Drop Down 3" hidden="1">
              <a:extLst>
                <a:ext uri="{63B3BB69-23CF-44E3-9099-C40C66FF867C}">
                  <a14:compatExt spid="_x0000_s164867"/>
                </a:ext>
                <a:ext uri="{FF2B5EF4-FFF2-40B4-BE49-F238E27FC236}">
                  <a16:creationId xmlns:a16="http://schemas.microsoft.com/office/drawing/2014/main" id="{00000000-0008-0000-1E00-000003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64868" name="Drop Down 4" hidden="1">
              <a:extLst>
                <a:ext uri="{63B3BB69-23CF-44E3-9099-C40C66FF867C}">
                  <a14:compatExt spid="_x0000_s164868"/>
                </a:ext>
                <a:ext uri="{FF2B5EF4-FFF2-40B4-BE49-F238E27FC236}">
                  <a16:creationId xmlns:a16="http://schemas.microsoft.com/office/drawing/2014/main" id="{00000000-0008-0000-1E00-000004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64869" name="Drop Down 5" hidden="1">
              <a:extLst>
                <a:ext uri="{63B3BB69-23CF-44E3-9099-C40C66FF867C}">
                  <a14:compatExt spid="_x0000_s164869"/>
                </a:ext>
                <a:ext uri="{FF2B5EF4-FFF2-40B4-BE49-F238E27FC236}">
                  <a16:creationId xmlns:a16="http://schemas.microsoft.com/office/drawing/2014/main" id="{00000000-0008-0000-1E00-000005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64870" name="Drop Down 6" hidden="1">
              <a:extLst>
                <a:ext uri="{63B3BB69-23CF-44E3-9099-C40C66FF867C}">
                  <a14:compatExt spid="_x0000_s164870"/>
                </a:ext>
                <a:ext uri="{FF2B5EF4-FFF2-40B4-BE49-F238E27FC236}">
                  <a16:creationId xmlns:a16="http://schemas.microsoft.com/office/drawing/2014/main" id="{00000000-0008-0000-1E00-000006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64871" name="Drop Down 7" hidden="1">
              <a:extLst>
                <a:ext uri="{63B3BB69-23CF-44E3-9099-C40C66FF867C}">
                  <a14:compatExt spid="_x0000_s164871"/>
                </a:ext>
                <a:ext uri="{FF2B5EF4-FFF2-40B4-BE49-F238E27FC236}">
                  <a16:creationId xmlns:a16="http://schemas.microsoft.com/office/drawing/2014/main" id="{00000000-0008-0000-1E00-000007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64872" name="Drop Down 8" hidden="1">
              <a:extLst>
                <a:ext uri="{63B3BB69-23CF-44E3-9099-C40C66FF867C}">
                  <a14:compatExt spid="_x0000_s164872"/>
                </a:ext>
                <a:ext uri="{FF2B5EF4-FFF2-40B4-BE49-F238E27FC236}">
                  <a16:creationId xmlns:a16="http://schemas.microsoft.com/office/drawing/2014/main" id="{00000000-0008-0000-1E00-000008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64873" name="Drop Down 9" hidden="1">
              <a:extLst>
                <a:ext uri="{63B3BB69-23CF-44E3-9099-C40C66FF867C}">
                  <a14:compatExt spid="_x0000_s164873"/>
                </a:ext>
                <a:ext uri="{FF2B5EF4-FFF2-40B4-BE49-F238E27FC236}">
                  <a16:creationId xmlns:a16="http://schemas.microsoft.com/office/drawing/2014/main" id="{00000000-0008-0000-1E00-000009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64874" name="Drop Down 10" hidden="1">
              <a:extLst>
                <a:ext uri="{63B3BB69-23CF-44E3-9099-C40C66FF867C}">
                  <a14:compatExt spid="_x0000_s164874"/>
                </a:ext>
                <a:ext uri="{FF2B5EF4-FFF2-40B4-BE49-F238E27FC236}">
                  <a16:creationId xmlns:a16="http://schemas.microsoft.com/office/drawing/2014/main" id="{00000000-0008-0000-1E00-00000A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64875" name="Drop Down 11" hidden="1">
              <a:extLst>
                <a:ext uri="{63B3BB69-23CF-44E3-9099-C40C66FF867C}">
                  <a14:compatExt spid="_x0000_s164875"/>
                </a:ext>
                <a:ext uri="{FF2B5EF4-FFF2-40B4-BE49-F238E27FC236}">
                  <a16:creationId xmlns:a16="http://schemas.microsoft.com/office/drawing/2014/main" id="{00000000-0008-0000-1E00-00000B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64876" name="Drop Down 12" hidden="1">
              <a:extLst>
                <a:ext uri="{63B3BB69-23CF-44E3-9099-C40C66FF867C}">
                  <a14:compatExt spid="_x0000_s164876"/>
                </a:ext>
                <a:ext uri="{FF2B5EF4-FFF2-40B4-BE49-F238E27FC236}">
                  <a16:creationId xmlns:a16="http://schemas.microsoft.com/office/drawing/2014/main" id="{00000000-0008-0000-1E00-00000C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64877" name="Drop Down 13" hidden="1">
              <a:extLst>
                <a:ext uri="{63B3BB69-23CF-44E3-9099-C40C66FF867C}">
                  <a14:compatExt spid="_x0000_s164877"/>
                </a:ext>
                <a:ext uri="{FF2B5EF4-FFF2-40B4-BE49-F238E27FC236}">
                  <a16:creationId xmlns:a16="http://schemas.microsoft.com/office/drawing/2014/main" id="{00000000-0008-0000-1E00-00000D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64878" name="Drop Down 14" hidden="1">
              <a:extLst>
                <a:ext uri="{63B3BB69-23CF-44E3-9099-C40C66FF867C}">
                  <a14:compatExt spid="_x0000_s164878"/>
                </a:ext>
                <a:ext uri="{FF2B5EF4-FFF2-40B4-BE49-F238E27FC236}">
                  <a16:creationId xmlns:a16="http://schemas.microsoft.com/office/drawing/2014/main" id="{00000000-0008-0000-1E00-00000E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64880" name="Drop Down 16" hidden="1">
              <a:extLst>
                <a:ext uri="{63B3BB69-23CF-44E3-9099-C40C66FF867C}">
                  <a14:compatExt spid="_x0000_s164880"/>
                </a:ext>
                <a:ext uri="{FF2B5EF4-FFF2-40B4-BE49-F238E27FC236}">
                  <a16:creationId xmlns:a16="http://schemas.microsoft.com/office/drawing/2014/main" id="{00000000-0008-0000-1E00-000010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64881" name="Drop Down 17" hidden="1">
              <a:extLst>
                <a:ext uri="{63B3BB69-23CF-44E3-9099-C40C66FF867C}">
                  <a14:compatExt spid="_x0000_s164881"/>
                </a:ext>
                <a:ext uri="{FF2B5EF4-FFF2-40B4-BE49-F238E27FC236}">
                  <a16:creationId xmlns:a16="http://schemas.microsoft.com/office/drawing/2014/main" id="{00000000-0008-0000-1E00-000011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64882" name="Drop Down 18" hidden="1">
              <a:extLst>
                <a:ext uri="{63B3BB69-23CF-44E3-9099-C40C66FF867C}">
                  <a14:compatExt spid="_x0000_s164882"/>
                </a:ext>
                <a:ext uri="{FF2B5EF4-FFF2-40B4-BE49-F238E27FC236}">
                  <a16:creationId xmlns:a16="http://schemas.microsoft.com/office/drawing/2014/main" id="{00000000-0008-0000-1E00-000012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64883" name="Drop Down 19" hidden="1">
              <a:extLst>
                <a:ext uri="{63B3BB69-23CF-44E3-9099-C40C66FF867C}">
                  <a14:compatExt spid="_x0000_s164883"/>
                </a:ext>
                <a:ext uri="{FF2B5EF4-FFF2-40B4-BE49-F238E27FC236}">
                  <a16:creationId xmlns:a16="http://schemas.microsoft.com/office/drawing/2014/main" id="{00000000-0008-0000-1E00-000013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64884" name="Drop Down 20" hidden="1">
              <a:extLst>
                <a:ext uri="{63B3BB69-23CF-44E3-9099-C40C66FF867C}">
                  <a14:compatExt spid="_x0000_s164884"/>
                </a:ext>
                <a:ext uri="{FF2B5EF4-FFF2-40B4-BE49-F238E27FC236}">
                  <a16:creationId xmlns:a16="http://schemas.microsoft.com/office/drawing/2014/main" id="{00000000-0008-0000-1E00-000014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64885" name="Drop Down 21" hidden="1">
              <a:extLst>
                <a:ext uri="{63B3BB69-23CF-44E3-9099-C40C66FF867C}">
                  <a14:compatExt spid="_x0000_s164885"/>
                </a:ext>
                <a:ext uri="{FF2B5EF4-FFF2-40B4-BE49-F238E27FC236}">
                  <a16:creationId xmlns:a16="http://schemas.microsoft.com/office/drawing/2014/main" id="{00000000-0008-0000-1E00-000015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64886" name="Drop Down 22" hidden="1">
              <a:extLst>
                <a:ext uri="{63B3BB69-23CF-44E3-9099-C40C66FF867C}">
                  <a14:compatExt spid="_x0000_s164886"/>
                </a:ext>
                <a:ext uri="{FF2B5EF4-FFF2-40B4-BE49-F238E27FC236}">
                  <a16:creationId xmlns:a16="http://schemas.microsoft.com/office/drawing/2014/main" id="{00000000-0008-0000-1E00-000016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64887" name="Drop Down 23" hidden="1">
              <a:extLst>
                <a:ext uri="{63B3BB69-23CF-44E3-9099-C40C66FF867C}">
                  <a14:compatExt spid="_x0000_s164887"/>
                </a:ext>
                <a:ext uri="{FF2B5EF4-FFF2-40B4-BE49-F238E27FC236}">
                  <a16:creationId xmlns:a16="http://schemas.microsoft.com/office/drawing/2014/main" id="{00000000-0008-0000-1E00-000017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64888" name="Drop Down 24" hidden="1">
              <a:extLst>
                <a:ext uri="{63B3BB69-23CF-44E3-9099-C40C66FF867C}">
                  <a14:compatExt spid="_x0000_s164888"/>
                </a:ext>
                <a:ext uri="{FF2B5EF4-FFF2-40B4-BE49-F238E27FC236}">
                  <a16:creationId xmlns:a16="http://schemas.microsoft.com/office/drawing/2014/main" id="{00000000-0008-0000-1E00-000018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64889" name="Drop Down 25" hidden="1">
              <a:extLst>
                <a:ext uri="{63B3BB69-23CF-44E3-9099-C40C66FF867C}">
                  <a14:compatExt spid="_x0000_s164889"/>
                </a:ext>
                <a:ext uri="{FF2B5EF4-FFF2-40B4-BE49-F238E27FC236}">
                  <a16:creationId xmlns:a16="http://schemas.microsoft.com/office/drawing/2014/main" id="{00000000-0008-0000-1E00-000019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64900" name="Drop Down 36" hidden="1">
              <a:extLst>
                <a:ext uri="{63B3BB69-23CF-44E3-9099-C40C66FF867C}">
                  <a14:compatExt spid="_x0000_s164900"/>
                </a:ext>
                <a:ext uri="{FF2B5EF4-FFF2-40B4-BE49-F238E27FC236}">
                  <a16:creationId xmlns:a16="http://schemas.microsoft.com/office/drawing/2014/main" id="{00000000-0008-0000-1E00-000024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64901" name="Drop Down 37" hidden="1">
              <a:extLst>
                <a:ext uri="{63B3BB69-23CF-44E3-9099-C40C66FF867C}">
                  <a14:compatExt spid="_x0000_s164901"/>
                </a:ext>
                <a:ext uri="{FF2B5EF4-FFF2-40B4-BE49-F238E27FC236}">
                  <a16:creationId xmlns:a16="http://schemas.microsoft.com/office/drawing/2014/main" id="{00000000-0008-0000-1E00-000025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64902" name="Drop Down 38" hidden="1">
              <a:extLst>
                <a:ext uri="{63B3BB69-23CF-44E3-9099-C40C66FF867C}">
                  <a14:compatExt spid="_x0000_s164902"/>
                </a:ext>
                <a:ext uri="{FF2B5EF4-FFF2-40B4-BE49-F238E27FC236}">
                  <a16:creationId xmlns:a16="http://schemas.microsoft.com/office/drawing/2014/main" id="{00000000-0008-0000-1E00-000026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64903" name="Drop Down 39" hidden="1">
              <a:extLst>
                <a:ext uri="{63B3BB69-23CF-44E3-9099-C40C66FF867C}">
                  <a14:compatExt spid="_x0000_s164903"/>
                </a:ext>
                <a:ext uri="{FF2B5EF4-FFF2-40B4-BE49-F238E27FC236}">
                  <a16:creationId xmlns:a16="http://schemas.microsoft.com/office/drawing/2014/main" id="{00000000-0008-0000-1E00-000027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64904" name="Drop Down 40" hidden="1">
              <a:extLst>
                <a:ext uri="{63B3BB69-23CF-44E3-9099-C40C66FF867C}">
                  <a14:compatExt spid="_x0000_s164904"/>
                </a:ext>
                <a:ext uri="{FF2B5EF4-FFF2-40B4-BE49-F238E27FC236}">
                  <a16:creationId xmlns:a16="http://schemas.microsoft.com/office/drawing/2014/main" id="{00000000-0008-0000-1E00-000028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64905" name="Drop Down 41" hidden="1">
              <a:extLst>
                <a:ext uri="{63B3BB69-23CF-44E3-9099-C40C66FF867C}">
                  <a14:compatExt spid="_x0000_s164905"/>
                </a:ext>
                <a:ext uri="{FF2B5EF4-FFF2-40B4-BE49-F238E27FC236}">
                  <a16:creationId xmlns:a16="http://schemas.microsoft.com/office/drawing/2014/main" id="{00000000-0008-0000-1E00-000029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64906" name="Drop Down 42" hidden="1">
              <a:extLst>
                <a:ext uri="{63B3BB69-23CF-44E3-9099-C40C66FF867C}">
                  <a14:compatExt spid="_x0000_s164906"/>
                </a:ext>
                <a:ext uri="{FF2B5EF4-FFF2-40B4-BE49-F238E27FC236}">
                  <a16:creationId xmlns:a16="http://schemas.microsoft.com/office/drawing/2014/main" id="{00000000-0008-0000-1E00-00002A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64907" name="Drop Down 43" hidden="1">
              <a:extLst>
                <a:ext uri="{63B3BB69-23CF-44E3-9099-C40C66FF867C}">
                  <a14:compatExt spid="_x0000_s164907"/>
                </a:ext>
                <a:ext uri="{FF2B5EF4-FFF2-40B4-BE49-F238E27FC236}">
                  <a16:creationId xmlns:a16="http://schemas.microsoft.com/office/drawing/2014/main" id="{00000000-0008-0000-1E00-00002B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64908" name="Drop Down 44" hidden="1">
              <a:extLst>
                <a:ext uri="{63B3BB69-23CF-44E3-9099-C40C66FF867C}">
                  <a14:compatExt spid="_x0000_s164908"/>
                </a:ext>
                <a:ext uri="{FF2B5EF4-FFF2-40B4-BE49-F238E27FC236}">
                  <a16:creationId xmlns:a16="http://schemas.microsoft.com/office/drawing/2014/main" id="{00000000-0008-0000-1E00-00002C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64909" name="Drop Down 45" hidden="1">
              <a:extLst>
                <a:ext uri="{63B3BB69-23CF-44E3-9099-C40C66FF867C}">
                  <a14:compatExt spid="_x0000_s164909"/>
                </a:ext>
                <a:ext uri="{FF2B5EF4-FFF2-40B4-BE49-F238E27FC236}">
                  <a16:creationId xmlns:a16="http://schemas.microsoft.com/office/drawing/2014/main" id="{00000000-0008-0000-1E00-00002D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64910" name="Drop Down 46" hidden="1">
              <a:extLst>
                <a:ext uri="{63B3BB69-23CF-44E3-9099-C40C66FF867C}">
                  <a14:compatExt spid="_x0000_s164910"/>
                </a:ext>
                <a:ext uri="{FF2B5EF4-FFF2-40B4-BE49-F238E27FC236}">
                  <a16:creationId xmlns:a16="http://schemas.microsoft.com/office/drawing/2014/main" id="{00000000-0008-0000-1E00-00002E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64911" name="Drop Down 47" hidden="1">
              <a:extLst>
                <a:ext uri="{63B3BB69-23CF-44E3-9099-C40C66FF867C}">
                  <a14:compatExt spid="_x0000_s164911"/>
                </a:ext>
                <a:ext uri="{FF2B5EF4-FFF2-40B4-BE49-F238E27FC236}">
                  <a16:creationId xmlns:a16="http://schemas.microsoft.com/office/drawing/2014/main" id="{00000000-0008-0000-1E00-00002F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64912" name="Drop Down 48" hidden="1">
              <a:extLst>
                <a:ext uri="{63B3BB69-23CF-44E3-9099-C40C66FF867C}">
                  <a14:compatExt spid="_x0000_s164912"/>
                </a:ext>
                <a:ext uri="{FF2B5EF4-FFF2-40B4-BE49-F238E27FC236}">
                  <a16:creationId xmlns:a16="http://schemas.microsoft.com/office/drawing/2014/main" id="{00000000-0008-0000-1E00-000030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64913" name="Drop Down 49" hidden="1">
              <a:extLst>
                <a:ext uri="{63B3BB69-23CF-44E3-9099-C40C66FF867C}">
                  <a14:compatExt spid="_x0000_s164913"/>
                </a:ext>
                <a:ext uri="{FF2B5EF4-FFF2-40B4-BE49-F238E27FC236}">
                  <a16:creationId xmlns:a16="http://schemas.microsoft.com/office/drawing/2014/main" id="{00000000-0008-0000-1E00-000031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64914" name="Drop Down 50" hidden="1">
              <a:extLst>
                <a:ext uri="{63B3BB69-23CF-44E3-9099-C40C66FF867C}">
                  <a14:compatExt spid="_x0000_s164914"/>
                </a:ext>
                <a:ext uri="{FF2B5EF4-FFF2-40B4-BE49-F238E27FC236}">
                  <a16:creationId xmlns:a16="http://schemas.microsoft.com/office/drawing/2014/main" id="{00000000-0008-0000-1E00-000032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64915" name="Drop Down 51" hidden="1">
              <a:extLst>
                <a:ext uri="{63B3BB69-23CF-44E3-9099-C40C66FF867C}">
                  <a14:compatExt spid="_x0000_s164915"/>
                </a:ext>
                <a:ext uri="{FF2B5EF4-FFF2-40B4-BE49-F238E27FC236}">
                  <a16:creationId xmlns:a16="http://schemas.microsoft.com/office/drawing/2014/main" id="{00000000-0008-0000-1E00-000033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64916" name="Drop Down 52" hidden="1">
              <a:extLst>
                <a:ext uri="{63B3BB69-23CF-44E3-9099-C40C66FF867C}">
                  <a14:compatExt spid="_x0000_s164916"/>
                </a:ext>
                <a:ext uri="{FF2B5EF4-FFF2-40B4-BE49-F238E27FC236}">
                  <a16:creationId xmlns:a16="http://schemas.microsoft.com/office/drawing/2014/main" id="{00000000-0008-0000-1E00-000034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64917" name="Drop Down 53" hidden="1">
              <a:extLst>
                <a:ext uri="{63B3BB69-23CF-44E3-9099-C40C66FF867C}">
                  <a14:compatExt spid="_x0000_s164917"/>
                </a:ext>
                <a:ext uri="{FF2B5EF4-FFF2-40B4-BE49-F238E27FC236}">
                  <a16:creationId xmlns:a16="http://schemas.microsoft.com/office/drawing/2014/main" id="{00000000-0008-0000-1E00-000035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896359</xdr:colOff>
      <xdr:row>2</xdr:row>
      <xdr:rowOff>104994</xdr:rowOff>
    </xdr:from>
    <xdr:to>
      <xdr:col>12</xdr:col>
      <xdr:colOff>104060</xdr:colOff>
      <xdr:row>3</xdr:row>
      <xdr:rowOff>219399</xdr:rowOff>
    </xdr:to>
    <xdr:pic>
      <xdr:nvPicPr>
        <xdr:cNvPr id="125" name="Afbeelding 124">
          <a:hlinkClick xmlns:r="http://schemas.openxmlformats.org/officeDocument/2006/relationships" r:id="rId1" tooltip="Next section"/>
          <a:extLst>
            <a:ext uri="{FF2B5EF4-FFF2-40B4-BE49-F238E27FC236}">
              <a16:creationId xmlns:a16="http://schemas.microsoft.com/office/drawing/2014/main" id="{00000000-0008-0000-1E00-00007D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126" name="Afbeelding 125">
          <a:hlinkClick xmlns:r="http://schemas.openxmlformats.org/officeDocument/2006/relationships" r:id="rId3" tooltip="Previous section"/>
          <a:extLst>
            <a:ext uri="{FF2B5EF4-FFF2-40B4-BE49-F238E27FC236}">
              <a16:creationId xmlns:a16="http://schemas.microsoft.com/office/drawing/2014/main" id="{00000000-0008-0000-1E00-00007E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64918" name="Drop Down 54" hidden="1">
              <a:extLst>
                <a:ext uri="{63B3BB69-23CF-44E3-9099-C40C66FF867C}">
                  <a14:compatExt spid="_x0000_s164918"/>
                </a:ext>
                <a:ext uri="{FF2B5EF4-FFF2-40B4-BE49-F238E27FC236}">
                  <a16:creationId xmlns:a16="http://schemas.microsoft.com/office/drawing/2014/main" id="{00000000-0008-0000-1E00-000036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64919" name="Drop Down 55" hidden="1">
              <a:extLst>
                <a:ext uri="{63B3BB69-23CF-44E3-9099-C40C66FF867C}">
                  <a14:compatExt spid="_x0000_s164919"/>
                </a:ext>
                <a:ext uri="{FF2B5EF4-FFF2-40B4-BE49-F238E27FC236}">
                  <a16:creationId xmlns:a16="http://schemas.microsoft.com/office/drawing/2014/main" id="{00000000-0008-0000-1E00-000037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63" name="Afbeelding 62">
          <a:hlinkClick xmlns:r="http://schemas.openxmlformats.org/officeDocument/2006/relationships" r:id="rId5" tooltip="Previous domain"/>
          <a:extLst>
            <a:ext uri="{FF2B5EF4-FFF2-40B4-BE49-F238E27FC236}">
              <a16:creationId xmlns:a16="http://schemas.microsoft.com/office/drawing/2014/main" id="{00000000-0008-0000-1E00-00003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64" name="Afbeelding 63">
          <a:hlinkClick xmlns:r="http://schemas.openxmlformats.org/officeDocument/2006/relationships" r:id="rId7" tooltip="Next domain"/>
          <a:extLst>
            <a:ext uri="{FF2B5EF4-FFF2-40B4-BE49-F238E27FC236}">
              <a16:creationId xmlns:a16="http://schemas.microsoft.com/office/drawing/2014/main" id="{00000000-0008-0000-1E00-00004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5" name="Afbeelding 64">
          <a:hlinkClick xmlns:r="http://schemas.openxmlformats.org/officeDocument/2006/relationships" r:id="rId9" tooltip="Back to index"/>
          <a:extLst>
            <a:ext uri="{FF2B5EF4-FFF2-40B4-BE49-F238E27FC236}">
              <a16:creationId xmlns:a16="http://schemas.microsoft.com/office/drawing/2014/main" id="{00000000-0008-0000-1E00-000041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64920" name="Drop Down 56" hidden="1">
              <a:extLst>
                <a:ext uri="{63B3BB69-23CF-44E3-9099-C40C66FF867C}">
                  <a14:compatExt spid="_x0000_s164920"/>
                </a:ext>
                <a:ext uri="{FF2B5EF4-FFF2-40B4-BE49-F238E27FC236}">
                  <a16:creationId xmlns:a16="http://schemas.microsoft.com/office/drawing/2014/main" id="{00000000-0008-0000-1E00-00003884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66" name="Afbeelding 65">
          <a:hlinkClick xmlns:r="http://schemas.openxmlformats.org/officeDocument/2006/relationships" r:id="rId7" tooltip="Skip to results"/>
          <a:extLst>
            <a:ext uri="{FF2B5EF4-FFF2-40B4-BE49-F238E27FC236}">
              <a16:creationId xmlns:a16="http://schemas.microsoft.com/office/drawing/2014/main" id="{167829FC-BC97-4C37-A78C-56C4BF4769E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12700</xdr:colOff>
          <xdr:row>10</xdr:row>
          <xdr:rowOff>19050</xdr:rowOff>
        </xdr:from>
        <xdr:to>
          <xdr:col>12</xdr:col>
          <xdr:colOff>12700</xdr:colOff>
          <xdr:row>10</xdr:row>
          <xdr:rowOff>241300</xdr:rowOff>
        </xdr:to>
        <xdr:sp macro="" textlink="">
          <xdr:nvSpPr>
            <xdr:cNvPr id="165942" name="Drop Down 54" hidden="1">
              <a:extLst>
                <a:ext uri="{63B3BB69-23CF-44E3-9099-C40C66FF867C}">
                  <a14:compatExt spid="_x0000_s165942"/>
                </a:ext>
                <a:ext uri="{FF2B5EF4-FFF2-40B4-BE49-F238E27FC236}">
                  <a16:creationId xmlns:a16="http://schemas.microsoft.com/office/drawing/2014/main" id="{00000000-0008-0000-1F00-000036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19050</xdr:rowOff>
        </xdr:from>
        <xdr:to>
          <xdr:col>12</xdr:col>
          <xdr:colOff>12700</xdr:colOff>
          <xdr:row>12</xdr:row>
          <xdr:rowOff>241300</xdr:rowOff>
        </xdr:to>
        <xdr:sp macro="" textlink="">
          <xdr:nvSpPr>
            <xdr:cNvPr id="165944" name="Drop Down 56" hidden="1">
              <a:extLst>
                <a:ext uri="{63B3BB69-23CF-44E3-9099-C40C66FF867C}">
                  <a14:compatExt spid="_x0000_s165944"/>
                </a:ext>
                <a:ext uri="{FF2B5EF4-FFF2-40B4-BE49-F238E27FC236}">
                  <a16:creationId xmlns:a16="http://schemas.microsoft.com/office/drawing/2014/main" id="{00000000-0008-0000-1F00-000038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19050</xdr:rowOff>
        </xdr:from>
        <xdr:to>
          <xdr:col>12</xdr:col>
          <xdr:colOff>12700</xdr:colOff>
          <xdr:row>13</xdr:row>
          <xdr:rowOff>241300</xdr:rowOff>
        </xdr:to>
        <xdr:sp macro="" textlink="">
          <xdr:nvSpPr>
            <xdr:cNvPr id="165945" name="Drop Down 57" hidden="1">
              <a:extLst>
                <a:ext uri="{63B3BB69-23CF-44E3-9099-C40C66FF867C}">
                  <a14:compatExt spid="_x0000_s165945"/>
                </a:ext>
                <a:ext uri="{FF2B5EF4-FFF2-40B4-BE49-F238E27FC236}">
                  <a16:creationId xmlns:a16="http://schemas.microsoft.com/office/drawing/2014/main" id="{00000000-0008-0000-1F00-000039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19050</xdr:rowOff>
        </xdr:from>
        <xdr:to>
          <xdr:col>12</xdr:col>
          <xdr:colOff>12700</xdr:colOff>
          <xdr:row>14</xdr:row>
          <xdr:rowOff>241300</xdr:rowOff>
        </xdr:to>
        <xdr:sp macro="" textlink="">
          <xdr:nvSpPr>
            <xdr:cNvPr id="165946" name="Drop Down 58" hidden="1">
              <a:extLst>
                <a:ext uri="{63B3BB69-23CF-44E3-9099-C40C66FF867C}">
                  <a14:compatExt spid="_x0000_s165946"/>
                </a:ext>
                <a:ext uri="{FF2B5EF4-FFF2-40B4-BE49-F238E27FC236}">
                  <a16:creationId xmlns:a16="http://schemas.microsoft.com/office/drawing/2014/main" id="{00000000-0008-0000-1F00-00003A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19050</xdr:rowOff>
        </xdr:from>
        <xdr:to>
          <xdr:col>12</xdr:col>
          <xdr:colOff>12700</xdr:colOff>
          <xdr:row>15</xdr:row>
          <xdr:rowOff>241300</xdr:rowOff>
        </xdr:to>
        <xdr:sp macro="" textlink="">
          <xdr:nvSpPr>
            <xdr:cNvPr id="165947" name="Drop Down 59" hidden="1">
              <a:extLst>
                <a:ext uri="{63B3BB69-23CF-44E3-9099-C40C66FF867C}">
                  <a14:compatExt spid="_x0000_s165947"/>
                </a:ext>
                <a:ext uri="{FF2B5EF4-FFF2-40B4-BE49-F238E27FC236}">
                  <a16:creationId xmlns:a16="http://schemas.microsoft.com/office/drawing/2014/main" id="{00000000-0008-0000-1F00-00003B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19050</xdr:rowOff>
        </xdr:from>
        <xdr:to>
          <xdr:col>12</xdr:col>
          <xdr:colOff>12700</xdr:colOff>
          <xdr:row>16</xdr:row>
          <xdr:rowOff>241300</xdr:rowOff>
        </xdr:to>
        <xdr:sp macro="" textlink="">
          <xdr:nvSpPr>
            <xdr:cNvPr id="165948" name="Drop Down 60" hidden="1">
              <a:extLst>
                <a:ext uri="{63B3BB69-23CF-44E3-9099-C40C66FF867C}">
                  <a14:compatExt spid="_x0000_s165948"/>
                </a:ext>
                <a:ext uri="{FF2B5EF4-FFF2-40B4-BE49-F238E27FC236}">
                  <a16:creationId xmlns:a16="http://schemas.microsoft.com/office/drawing/2014/main" id="{00000000-0008-0000-1F00-00003C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19050</xdr:rowOff>
        </xdr:from>
        <xdr:to>
          <xdr:col>12</xdr:col>
          <xdr:colOff>12700</xdr:colOff>
          <xdr:row>17</xdr:row>
          <xdr:rowOff>241300</xdr:rowOff>
        </xdr:to>
        <xdr:sp macro="" textlink="">
          <xdr:nvSpPr>
            <xdr:cNvPr id="165949" name="Drop Down 61" hidden="1">
              <a:extLst>
                <a:ext uri="{63B3BB69-23CF-44E3-9099-C40C66FF867C}">
                  <a14:compatExt spid="_x0000_s165949"/>
                </a:ext>
                <a:ext uri="{FF2B5EF4-FFF2-40B4-BE49-F238E27FC236}">
                  <a16:creationId xmlns:a16="http://schemas.microsoft.com/office/drawing/2014/main" id="{00000000-0008-0000-1F00-00003D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19050</xdr:rowOff>
        </xdr:from>
        <xdr:to>
          <xdr:col>12</xdr:col>
          <xdr:colOff>12700</xdr:colOff>
          <xdr:row>18</xdr:row>
          <xdr:rowOff>241300</xdr:rowOff>
        </xdr:to>
        <xdr:sp macro="" textlink="">
          <xdr:nvSpPr>
            <xdr:cNvPr id="165950" name="Drop Down 62" hidden="1">
              <a:extLst>
                <a:ext uri="{63B3BB69-23CF-44E3-9099-C40C66FF867C}">
                  <a14:compatExt spid="_x0000_s165950"/>
                </a:ext>
                <a:ext uri="{FF2B5EF4-FFF2-40B4-BE49-F238E27FC236}">
                  <a16:creationId xmlns:a16="http://schemas.microsoft.com/office/drawing/2014/main" id="{00000000-0008-0000-1F00-00003E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19050</xdr:rowOff>
        </xdr:from>
        <xdr:to>
          <xdr:col>12</xdr:col>
          <xdr:colOff>12700</xdr:colOff>
          <xdr:row>19</xdr:row>
          <xdr:rowOff>241300</xdr:rowOff>
        </xdr:to>
        <xdr:sp macro="" textlink="">
          <xdr:nvSpPr>
            <xdr:cNvPr id="165951" name="Drop Down 63" hidden="1">
              <a:extLst>
                <a:ext uri="{63B3BB69-23CF-44E3-9099-C40C66FF867C}">
                  <a14:compatExt spid="_x0000_s165951"/>
                </a:ext>
                <a:ext uri="{FF2B5EF4-FFF2-40B4-BE49-F238E27FC236}">
                  <a16:creationId xmlns:a16="http://schemas.microsoft.com/office/drawing/2014/main" id="{00000000-0008-0000-1F00-00003F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19050</xdr:rowOff>
        </xdr:from>
        <xdr:to>
          <xdr:col>12</xdr:col>
          <xdr:colOff>12700</xdr:colOff>
          <xdr:row>20</xdr:row>
          <xdr:rowOff>241300</xdr:rowOff>
        </xdr:to>
        <xdr:sp macro="" textlink="">
          <xdr:nvSpPr>
            <xdr:cNvPr id="165952" name="Drop Down 64" hidden="1">
              <a:extLst>
                <a:ext uri="{63B3BB69-23CF-44E3-9099-C40C66FF867C}">
                  <a14:compatExt spid="_x0000_s165952"/>
                </a:ext>
                <a:ext uri="{FF2B5EF4-FFF2-40B4-BE49-F238E27FC236}">
                  <a16:creationId xmlns:a16="http://schemas.microsoft.com/office/drawing/2014/main" id="{00000000-0008-0000-1F00-000040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19050</xdr:rowOff>
        </xdr:from>
        <xdr:to>
          <xdr:col>12</xdr:col>
          <xdr:colOff>12700</xdr:colOff>
          <xdr:row>21</xdr:row>
          <xdr:rowOff>241300</xdr:rowOff>
        </xdr:to>
        <xdr:sp macro="" textlink="">
          <xdr:nvSpPr>
            <xdr:cNvPr id="165953" name="Drop Down 65" hidden="1">
              <a:extLst>
                <a:ext uri="{63B3BB69-23CF-44E3-9099-C40C66FF867C}">
                  <a14:compatExt spid="_x0000_s165953"/>
                </a:ext>
                <a:ext uri="{FF2B5EF4-FFF2-40B4-BE49-F238E27FC236}">
                  <a16:creationId xmlns:a16="http://schemas.microsoft.com/office/drawing/2014/main" id="{00000000-0008-0000-1F00-000041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19050</xdr:rowOff>
        </xdr:from>
        <xdr:to>
          <xdr:col>12</xdr:col>
          <xdr:colOff>12700</xdr:colOff>
          <xdr:row>22</xdr:row>
          <xdr:rowOff>241300</xdr:rowOff>
        </xdr:to>
        <xdr:sp macro="" textlink="">
          <xdr:nvSpPr>
            <xdr:cNvPr id="165954" name="Drop Down 66" hidden="1">
              <a:extLst>
                <a:ext uri="{63B3BB69-23CF-44E3-9099-C40C66FF867C}">
                  <a14:compatExt spid="_x0000_s165954"/>
                </a:ext>
                <a:ext uri="{FF2B5EF4-FFF2-40B4-BE49-F238E27FC236}">
                  <a16:creationId xmlns:a16="http://schemas.microsoft.com/office/drawing/2014/main" id="{00000000-0008-0000-1F00-000042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19050</xdr:rowOff>
        </xdr:from>
        <xdr:to>
          <xdr:col>12</xdr:col>
          <xdr:colOff>12700</xdr:colOff>
          <xdr:row>24</xdr:row>
          <xdr:rowOff>241300</xdr:rowOff>
        </xdr:to>
        <xdr:sp macro="" textlink="">
          <xdr:nvSpPr>
            <xdr:cNvPr id="165955" name="Drop Down 67" hidden="1">
              <a:extLst>
                <a:ext uri="{63B3BB69-23CF-44E3-9099-C40C66FF867C}">
                  <a14:compatExt spid="_x0000_s165955"/>
                </a:ext>
                <a:ext uri="{FF2B5EF4-FFF2-40B4-BE49-F238E27FC236}">
                  <a16:creationId xmlns:a16="http://schemas.microsoft.com/office/drawing/2014/main" id="{00000000-0008-0000-1F00-000043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19050</xdr:rowOff>
        </xdr:from>
        <xdr:to>
          <xdr:col>12</xdr:col>
          <xdr:colOff>12700</xdr:colOff>
          <xdr:row>25</xdr:row>
          <xdr:rowOff>241300</xdr:rowOff>
        </xdr:to>
        <xdr:sp macro="" textlink="">
          <xdr:nvSpPr>
            <xdr:cNvPr id="165957" name="Drop Down 69" hidden="1">
              <a:extLst>
                <a:ext uri="{63B3BB69-23CF-44E3-9099-C40C66FF867C}">
                  <a14:compatExt spid="_x0000_s165957"/>
                </a:ext>
                <a:ext uri="{FF2B5EF4-FFF2-40B4-BE49-F238E27FC236}">
                  <a16:creationId xmlns:a16="http://schemas.microsoft.com/office/drawing/2014/main" id="{00000000-0008-0000-1F00-000045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19050</xdr:rowOff>
        </xdr:from>
        <xdr:to>
          <xdr:col>12</xdr:col>
          <xdr:colOff>12700</xdr:colOff>
          <xdr:row>26</xdr:row>
          <xdr:rowOff>241300</xdr:rowOff>
        </xdr:to>
        <xdr:sp macro="" textlink="">
          <xdr:nvSpPr>
            <xdr:cNvPr id="165958" name="Drop Down 70" hidden="1">
              <a:extLst>
                <a:ext uri="{63B3BB69-23CF-44E3-9099-C40C66FF867C}">
                  <a14:compatExt spid="_x0000_s165958"/>
                </a:ext>
                <a:ext uri="{FF2B5EF4-FFF2-40B4-BE49-F238E27FC236}">
                  <a16:creationId xmlns:a16="http://schemas.microsoft.com/office/drawing/2014/main" id="{00000000-0008-0000-1F00-000046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27</xdr:row>
          <xdr:rowOff>19050</xdr:rowOff>
        </xdr:from>
        <xdr:to>
          <xdr:col>12</xdr:col>
          <xdr:colOff>12700</xdr:colOff>
          <xdr:row>27</xdr:row>
          <xdr:rowOff>241300</xdr:rowOff>
        </xdr:to>
        <xdr:sp macro="" textlink="">
          <xdr:nvSpPr>
            <xdr:cNvPr id="165959" name="Drop Down 71" hidden="1">
              <a:extLst>
                <a:ext uri="{63B3BB69-23CF-44E3-9099-C40C66FF867C}">
                  <a14:compatExt spid="_x0000_s165959"/>
                </a:ext>
                <a:ext uri="{FF2B5EF4-FFF2-40B4-BE49-F238E27FC236}">
                  <a16:creationId xmlns:a16="http://schemas.microsoft.com/office/drawing/2014/main" id="{00000000-0008-0000-1F00-000047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19050</xdr:rowOff>
        </xdr:from>
        <xdr:to>
          <xdr:col>12</xdr:col>
          <xdr:colOff>12700</xdr:colOff>
          <xdr:row>28</xdr:row>
          <xdr:rowOff>241300</xdr:rowOff>
        </xdr:to>
        <xdr:sp macro="" textlink="">
          <xdr:nvSpPr>
            <xdr:cNvPr id="165960" name="Drop Down 72" hidden="1">
              <a:extLst>
                <a:ext uri="{63B3BB69-23CF-44E3-9099-C40C66FF867C}">
                  <a14:compatExt spid="_x0000_s165960"/>
                </a:ext>
                <a:ext uri="{FF2B5EF4-FFF2-40B4-BE49-F238E27FC236}">
                  <a16:creationId xmlns:a16="http://schemas.microsoft.com/office/drawing/2014/main" id="{00000000-0008-0000-1F00-000048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19050</xdr:rowOff>
        </xdr:from>
        <xdr:to>
          <xdr:col>12</xdr:col>
          <xdr:colOff>12700</xdr:colOff>
          <xdr:row>29</xdr:row>
          <xdr:rowOff>241300</xdr:rowOff>
        </xdr:to>
        <xdr:sp macro="" textlink="">
          <xdr:nvSpPr>
            <xdr:cNvPr id="165961" name="Drop Down 73" hidden="1">
              <a:extLst>
                <a:ext uri="{63B3BB69-23CF-44E3-9099-C40C66FF867C}">
                  <a14:compatExt spid="_x0000_s165961"/>
                </a:ext>
                <a:ext uri="{FF2B5EF4-FFF2-40B4-BE49-F238E27FC236}">
                  <a16:creationId xmlns:a16="http://schemas.microsoft.com/office/drawing/2014/main" id="{00000000-0008-0000-1F00-000049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19050</xdr:rowOff>
        </xdr:from>
        <xdr:to>
          <xdr:col>12</xdr:col>
          <xdr:colOff>12700</xdr:colOff>
          <xdr:row>30</xdr:row>
          <xdr:rowOff>241300</xdr:rowOff>
        </xdr:to>
        <xdr:sp macro="" textlink="">
          <xdr:nvSpPr>
            <xdr:cNvPr id="165962" name="Drop Down 74" hidden="1">
              <a:extLst>
                <a:ext uri="{63B3BB69-23CF-44E3-9099-C40C66FF867C}">
                  <a14:compatExt spid="_x0000_s165962"/>
                </a:ext>
                <a:ext uri="{FF2B5EF4-FFF2-40B4-BE49-F238E27FC236}">
                  <a16:creationId xmlns:a16="http://schemas.microsoft.com/office/drawing/2014/main" id="{00000000-0008-0000-1F00-00004A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19050</xdr:rowOff>
        </xdr:from>
        <xdr:to>
          <xdr:col>12</xdr:col>
          <xdr:colOff>12700</xdr:colOff>
          <xdr:row>31</xdr:row>
          <xdr:rowOff>241300</xdr:rowOff>
        </xdr:to>
        <xdr:sp macro="" textlink="">
          <xdr:nvSpPr>
            <xdr:cNvPr id="165963" name="Drop Down 75" hidden="1">
              <a:extLst>
                <a:ext uri="{63B3BB69-23CF-44E3-9099-C40C66FF867C}">
                  <a14:compatExt spid="_x0000_s165963"/>
                </a:ext>
                <a:ext uri="{FF2B5EF4-FFF2-40B4-BE49-F238E27FC236}">
                  <a16:creationId xmlns:a16="http://schemas.microsoft.com/office/drawing/2014/main" id="{00000000-0008-0000-1F00-00004B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19050</xdr:rowOff>
        </xdr:from>
        <xdr:to>
          <xdr:col>12</xdr:col>
          <xdr:colOff>12700</xdr:colOff>
          <xdr:row>33</xdr:row>
          <xdr:rowOff>241300</xdr:rowOff>
        </xdr:to>
        <xdr:sp macro="" textlink="">
          <xdr:nvSpPr>
            <xdr:cNvPr id="165964" name="Drop Down 76" hidden="1">
              <a:extLst>
                <a:ext uri="{63B3BB69-23CF-44E3-9099-C40C66FF867C}">
                  <a14:compatExt spid="_x0000_s165964"/>
                </a:ext>
                <a:ext uri="{FF2B5EF4-FFF2-40B4-BE49-F238E27FC236}">
                  <a16:creationId xmlns:a16="http://schemas.microsoft.com/office/drawing/2014/main" id="{00000000-0008-0000-1F00-00004C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19050</xdr:rowOff>
        </xdr:from>
        <xdr:to>
          <xdr:col>12</xdr:col>
          <xdr:colOff>12700</xdr:colOff>
          <xdr:row>34</xdr:row>
          <xdr:rowOff>241300</xdr:rowOff>
        </xdr:to>
        <xdr:sp macro="" textlink="">
          <xdr:nvSpPr>
            <xdr:cNvPr id="165965" name="Drop Down 77" hidden="1">
              <a:extLst>
                <a:ext uri="{63B3BB69-23CF-44E3-9099-C40C66FF867C}">
                  <a14:compatExt spid="_x0000_s165965"/>
                </a:ext>
                <a:ext uri="{FF2B5EF4-FFF2-40B4-BE49-F238E27FC236}">
                  <a16:creationId xmlns:a16="http://schemas.microsoft.com/office/drawing/2014/main" id="{00000000-0008-0000-1F00-00004D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19050</xdr:rowOff>
        </xdr:from>
        <xdr:to>
          <xdr:col>12</xdr:col>
          <xdr:colOff>12700</xdr:colOff>
          <xdr:row>35</xdr:row>
          <xdr:rowOff>241300</xdr:rowOff>
        </xdr:to>
        <xdr:sp macro="" textlink="">
          <xdr:nvSpPr>
            <xdr:cNvPr id="165966" name="Drop Down 78" hidden="1">
              <a:extLst>
                <a:ext uri="{63B3BB69-23CF-44E3-9099-C40C66FF867C}">
                  <a14:compatExt spid="_x0000_s165966"/>
                </a:ext>
                <a:ext uri="{FF2B5EF4-FFF2-40B4-BE49-F238E27FC236}">
                  <a16:creationId xmlns:a16="http://schemas.microsoft.com/office/drawing/2014/main" id="{00000000-0008-0000-1F00-00004E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19050</xdr:rowOff>
        </xdr:from>
        <xdr:to>
          <xdr:col>12</xdr:col>
          <xdr:colOff>12700</xdr:colOff>
          <xdr:row>38</xdr:row>
          <xdr:rowOff>241300</xdr:rowOff>
        </xdr:to>
        <xdr:sp macro="" textlink="">
          <xdr:nvSpPr>
            <xdr:cNvPr id="165977" name="Drop Down 89" hidden="1">
              <a:extLst>
                <a:ext uri="{63B3BB69-23CF-44E3-9099-C40C66FF867C}">
                  <a14:compatExt spid="_x0000_s165977"/>
                </a:ext>
                <a:ext uri="{FF2B5EF4-FFF2-40B4-BE49-F238E27FC236}">
                  <a16:creationId xmlns:a16="http://schemas.microsoft.com/office/drawing/2014/main" id="{00000000-0008-0000-1F00-000059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19050</xdr:rowOff>
        </xdr:from>
        <xdr:to>
          <xdr:col>12</xdr:col>
          <xdr:colOff>12700</xdr:colOff>
          <xdr:row>39</xdr:row>
          <xdr:rowOff>241300</xdr:rowOff>
        </xdr:to>
        <xdr:sp macro="" textlink="">
          <xdr:nvSpPr>
            <xdr:cNvPr id="165978" name="Drop Down 90" hidden="1">
              <a:extLst>
                <a:ext uri="{63B3BB69-23CF-44E3-9099-C40C66FF867C}">
                  <a14:compatExt spid="_x0000_s165978"/>
                </a:ext>
                <a:ext uri="{FF2B5EF4-FFF2-40B4-BE49-F238E27FC236}">
                  <a16:creationId xmlns:a16="http://schemas.microsoft.com/office/drawing/2014/main" id="{00000000-0008-0000-1F00-00005A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19050</xdr:rowOff>
        </xdr:from>
        <xdr:to>
          <xdr:col>12</xdr:col>
          <xdr:colOff>12700</xdr:colOff>
          <xdr:row>40</xdr:row>
          <xdr:rowOff>241300</xdr:rowOff>
        </xdr:to>
        <xdr:sp macro="" textlink="">
          <xdr:nvSpPr>
            <xdr:cNvPr id="165979" name="Drop Down 91" hidden="1">
              <a:extLst>
                <a:ext uri="{63B3BB69-23CF-44E3-9099-C40C66FF867C}">
                  <a14:compatExt spid="_x0000_s165979"/>
                </a:ext>
                <a:ext uri="{FF2B5EF4-FFF2-40B4-BE49-F238E27FC236}">
                  <a16:creationId xmlns:a16="http://schemas.microsoft.com/office/drawing/2014/main" id="{00000000-0008-0000-1F00-00005B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41</xdr:row>
          <xdr:rowOff>19050</xdr:rowOff>
        </xdr:from>
        <xdr:to>
          <xdr:col>12</xdr:col>
          <xdr:colOff>12700</xdr:colOff>
          <xdr:row>41</xdr:row>
          <xdr:rowOff>241300</xdr:rowOff>
        </xdr:to>
        <xdr:sp macro="" textlink="">
          <xdr:nvSpPr>
            <xdr:cNvPr id="165980" name="Drop Down 92" hidden="1">
              <a:extLst>
                <a:ext uri="{63B3BB69-23CF-44E3-9099-C40C66FF867C}">
                  <a14:compatExt spid="_x0000_s165980"/>
                </a:ext>
                <a:ext uri="{FF2B5EF4-FFF2-40B4-BE49-F238E27FC236}">
                  <a16:creationId xmlns:a16="http://schemas.microsoft.com/office/drawing/2014/main" id="{00000000-0008-0000-1F00-00005C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42</xdr:row>
          <xdr:rowOff>19050</xdr:rowOff>
        </xdr:from>
        <xdr:to>
          <xdr:col>12</xdr:col>
          <xdr:colOff>12700</xdr:colOff>
          <xdr:row>42</xdr:row>
          <xdr:rowOff>241300</xdr:rowOff>
        </xdr:to>
        <xdr:sp macro="" textlink="">
          <xdr:nvSpPr>
            <xdr:cNvPr id="165981" name="Drop Down 93" hidden="1">
              <a:extLst>
                <a:ext uri="{63B3BB69-23CF-44E3-9099-C40C66FF867C}">
                  <a14:compatExt spid="_x0000_s165981"/>
                </a:ext>
                <a:ext uri="{FF2B5EF4-FFF2-40B4-BE49-F238E27FC236}">
                  <a16:creationId xmlns:a16="http://schemas.microsoft.com/office/drawing/2014/main" id="{00000000-0008-0000-1F00-00005D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43</xdr:row>
          <xdr:rowOff>19050</xdr:rowOff>
        </xdr:from>
        <xdr:to>
          <xdr:col>12</xdr:col>
          <xdr:colOff>12700</xdr:colOff>
          <xdr:row>43</xdr:row>
          <xdr:rowOff>241300</xdr:rowOff>
        </xdr:to>
        <xdr:sp macro="" textlink="">
          <xdr:nvSpPr>
            <xdr:cNvPr id="165982" name="Drop Down 94" hidden="1">
              <a:extLst>
                <a:ext uri="{63B3BB69-23CF-44E3-9099-C40C66FF867C}">
                  <a14:compatExt spid="_x0000_s165982"/>
                </a:ext>
                <a:ext uri="{FF2B5EF4-FFF2-40B4-BE49-F238E27FC236}">
                  <a16:creationId xmlns:a16="http://schemas.microsoft.com/office/drawing/2014/main" id="{00000000-0008-0000-1F00-00005E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44</xdr:row>
          <xdr:rowOff>19050</xdr:rowOff>
        </xdr:from>
        <xdr:to>
          <xdr:col>12</xdr:col>
          <xdr:colOff>12700</xdr:colOff>
          <xdr:row>44</xdr:row>
          <xdr:rowOff>241300</xdr:rowOff>
        </xdr:to>
        <xdr:sp macro="" textlink="">
          <xdr:nvSpPr>
            <xdr:cNvPr id="165983" name="Drop Down 95" hidden="1">
              <a:extLst>
                <a:ext uri="{63B3BB69-23CF-44E3-9099-C40C66FF867C}">
                  <a14:compatExt spid="_x0000_s165983"/>
                </a:ext>
                <a:ext uri="{FF2B5EF4-FFF2-40B4-BE49-F238E27FC236}">
                  <a16:creationId xmlns:a16="http://schemas.microsoft.com/office/drawing/2014/main" id="{00000000-0008-0000-1F00-00005F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45</xdr:row>
          <xdr:rowOff>19050</xdr:rowOff>
        </xdr:from>
        <xdr:to>
          <xdr:col>12</xdr:col>
          <xdr:colOff>12700</xdr:colOff>
          <xdr:row>45</xdr:row>
          <xdr:rowOff>241300</xdr:rowOff>
        </xdr:to>
        <xdr:sp macro="" textlink="">
          <xdr:nvSpPr>
            <xdr:cNvPr id="165984" name="Drop Down 96" hidden="1">
              <a:extLst>
                <a:ext uri="{63B3BB69-23CF-44E3-9099-C40C66FF867C}">
                  <a14:compatExt spid="_x0000_s165984"/>
                </a:ext>
                <a:ext uri="{FF2B5EF4-FFF2-40B4-BE49-F238E27FC236}">
                  <a16:creationId xmlns:a16="http://schemas.microsoft.com/office/drawing/2014/main" id="{00000000-0008-0000-1F00-000060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46</xdr:row>
          <xdr:rowOff>19050</xdr:rowOff>
        </xdr:from>
        <xdr:to>
          <xdr:col>12</xdr:col>
          <xdr:colOff>12700</xdr:colOff>
          <xdr:row>46</xdr:row>
          <xdr:rowOff>241300</xdr:rowOff>
        </xdr:to>
        <xdr:sp macro="" textlink="">
          <xdr:nvSpPr>
            <xdr:cNvPr id="165985" name="Drop Down 97" hidden="1">
              <a:extLst>
                <a:ext uri="{63B3BB69-23CF-44E3-9099-C40C66FF867C}">
                  <a14:compatExt spid="_x0000_s165985"/>
                </a:ext>
                <a:ext uri="{FF2B5EF4-FFF2-40B4-BE49-F238E27FC236}">
                  <a16:creationId xmlns:a16="http://schemas.microsoft.com/office/drawing/2014/main" id="{00000000-0008-0000-1F00-000061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47</xdr:row>
          <xdr:rowOff>19050</xdr:rowOff>
        </xdr:from>
        <xdr:to>
          <xdr:col>12</xdr:col>
          <xdr:colOff>12700</xdr:colOff>
          <xdr:row>47</xdr:row>
          <xdr:rowOff>241300</xdr:rowOff>
        </xdr:to>
        <xdr:sp macro="" textlink="">
          <xdr:nvSpPr>
            <xdr:cNvPr id="165986" name="Drop Down 98" hidden="1">
              <a:extLst>
                <a:ext uri="{63B3BB69-23CF-44E3-9099-C40C66FF867C}">
                  <a14:compatExt spid="_x0000_s165986"/>
                </a:ext>
                <a:ext uri="{FF2B5EF4-FFF2-40B4-BE49-F238E27FC236}">
                  <a16:creationId xmlns:a16="http://schemas.microsoft.com/office/drawing/2014/main" id="{00000000-0008-0000-1F00-000062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48</xdr:row>
          <xdr:rowOff>19050</xdr:rowOff>
        </xdr:from>
        <xdr:to>
          <xdr:col>12</xdr:col>
          <xdr:colOff>12700</xdr:colOff>
          <xdr:row>48</xdr:row>
          <xdr:rowOff>241300</xdr:rowOff>
        </xdr:to>
        <xdr:sp macro="" textlink="">
          <xdr:nvSpPr>
            <xdr:cNvPr id="165987" name="Drop Down 99" hidden="1">
              <a:extLst>
                <a:ext uri="{63B3BB69-23CF-44E3-9099-C40C66FF867C}">
                  <a14:compatExt spid="_x0000_s165987"/>
                </a:ext>
                <a:ext uri="{FF2B5EF4-FFF2-40B4-BE49-F238E27FC236}">
                  <a16:creationId xmlns:a16="http://schemas.microsoft.com/office/drawing/2014/main" id="{00000000-0008-0000-1F00-000063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49</xdr:row>
          <xdr:rowOff>19050</xdr:rowOff>
        </xdr:from>
        <xdr:to>
          <xdr:col>12</xdr:col>
          <xdr:colOff>12700</xdr:colOff>
          <xdr:row>49</xdr:row>
          <xdr:rowOff>241300</xdr:rowOff>
        </xdr:to>
        <xdr:sp macro="" textlink="">
          <xdr:nvSpPr>
            <xdr:cNvPr id="165988" name="Drop Down 100" hidden="1">
              <a:extLst>
                <a:ext uri="{63B3BB69-23CF-44E3-9099-C40C66FF867C}">
                  <a14:compatExt spid="_x0000_s165988"/>
                </a:ext>
                <a:ext uri="{FF2B5EF4-FFF2-40B4-BE49-F238E27FC236}">
                  <a16:creationId xmlns:a16="http://schemas.microsoft.com/office/drawing/2014/main" id="{00000000-0008-0000-1F00-000064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50</xdr:row>
          <xdr:rowOff>19050</xdr:rowOff>
        </xdr:from>
        <xdr:to>
          <xdr:col>12</xdr:col>
          <xdr:colOff>12700</xdr:colOff>
          <xdr:row>50</xdr:row>
          <xdr:rowOff>241300</xdr:rowOff>
        </xdr:to>
        <xdr:sp macro="" textlink="">
          <xdr:nvSpPr>
            <xdr:cNvPr id="165989" name="Drop Down 101" hidden="1">
              <a:extLst>
                <a:ext uri="{63B3BB69-23CF-44E3-9099-C40C66FF867C}">
                  <a14:compatExt spid="_x0000_s165989"/>
                </a:ext>
                <a:ext uri="{FF2B5EF4-FFF2-40B4-BE49-F238E27FC236}">
                  <a16:creationId xmlns:a16="http://schemas.microsoft.com/office/drawing/2014/main" id="{00000000-0008-0000-1F00-000065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51</xdr:row>
          <xdr:rowOff>19050</xdr:rowOff>
        </xdr:from>
        <xdr:to>
          <xdr:col>12</xdr:col>
          <xdr:colOff>12700</xdr:colOff>
          <xdr:row>51</xdr:row>
          <xdr:rowOff>241300</xdr:rowOff>
        </xdr:to>
        <xdr:sp macro="" textlink="">
          <xdr:nvSpPr>
            <xdr:cNvPr id="165990" name="Drop Down 102" hidden="1">
              <a:extLst>
                <a:ext uri="{63B3BB69-23CF-44E3-9099-C40C66FF867C}">
                  <a14:compatExt spid="_x0000_s165990"/>
                </a:ext>
                <a:ext uri="{FF2B5EF4-FFF2-40B4-BE49-F238E27FC236}">
                  <a16:creationId xmlns:a16="http://schemas.microsoft.com/office/drawing/2014/main" id="{00000000-0008-0000-1F00-000066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52</xdr:row>
          <xdr:rowOff>19050</xdr:rowOff>
        </xdr:from>
        <xdr:to>
          <xdr:col>12</xdr:col>
          <xdr:colOff>12700</xdr:colOff>
          <xdr:row>52</xdr:row>
          <xdr:rowOff>241300</xdr:rowOff>
        </xdr:to>
        <xdr:sp macro="" textlink="">
          <xdr:nvSpPr>
            <xdr:cNvPr id="165991" name="Drop Down 103" hidden="1">
              <a:extLst>
                <a:ext uri="{63B3BB69-23CF-44E3-9099-C40C66FF867C}">
                  <a14:compatExt spid="_x0000_s165991"/>
                </a:ext>
                <a:ext uri="{FF2B5EF4-FFF2-40B4-BE49-F238E27FC236}">
                  <a16:creationId xmlns:a16="http://schemas.microsoft.com/office/drawing/2014/main" id="{00000000-0008-0000-1F00-000067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53</xdr:row>
          <xdr:rowOff>19050</xdr:rowOff>
        </xdr:from>
        <xdr:to>
          <xdr:col>12</xdr:col>
          <xdr:colOff>12700</xdr:colOff>
          <xdr:row>53</xdr:row>
          <xdr:rowOff>241300</xdr:rowOff>
        </xdr:to>
        <xdr:sp macro="" textlink="">
          <xdr:nvSpPr>
            <xdr:cNvPr id="165992" name="Drop Down 104" hidden="1">
              <a:extLst>
                <a:ext uri="{63B3BB69-23CF-44E3-9099-C40C66FF867C}">
                  <a14:compatExt spid="_x0000_s165992"/>
                </a:ext>
                <a:ext uri="{FF2B5EF4-FFF2-40B4-BE49-F238E27FC236}">
                  <a16:creationId xmlns:a16="http://schemas.microsoft.com/office/drawing/2014/main" id="{00000000-0008-0000-1F00-000068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54</xdr:row>
          <xdr:rowOff>19050</xdr:rowOff>
        </xdr:from>
        <xdr:to>
          <xdr:col>12</xdr:col>
          <xdr:colOff>12700</xdr:colOff>
          <xdr:row>54</xdr:row>
          <xdr:rowOff>241300</xdr:rowOff>
        </xdr:to>
        <xdr:sp macro="" textlink="">
          <xdr:nvSpPr>
            <xdr:cNvPr id="165993" name="Drop Down 105" hidden="1">
              <a:extLst>
                <a:ext uri="{63B3BB69-23CF-44E3-9099-C40C66FF867C}">
                  <a14:compatExt spid="_x0000_s165993"/>
                </a:ext>
                <a:ext uri="{FF2B5EF4-FFF2-40B4-BE49-F238E27FC236}">
                  <a16:creationId xmlns:a16="http://schemas.microsoft.com/office/drawing/2014/main" id="{00000000-0008-0000-1F00-000069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55</xdr:row>
          <xdr:rowOff>19050</xdr:rowOff>
        </xdr:from>
        <xdr:to>
          <xdr:col>12</xdr:col>
          <xdr:colOff>12700</xdr:colOff>
          <xdr:row>55</xdr:row>
          <xdr:rowOff>241300</xdr:rowOff>
        </xdr:to>
        <xdr:sp macro="" textlink="">
          <xdr:nvSpPr>
            <xdr:cNvPr id="165994" name="Drop Down 106" hidden="1">
              <a:extLst>
                <a:ext uri="{63B3BB69-23CF-44E3-9099-C40C66FF867C}">
                  <a14:compatExt spid="_x0000_s165994"/>
                </a:ext>
                <a:ext uri="{FF2B5EF4-FFF2-40B4-BE49-F238E27FC236}">
                  <a16:creationId xmlns:a16="http://schemas.microsoft.com/office/drawing/2014/main" id="{00000000-0008-0000-1F00-00006A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56</xdr:row>
          <xdr:rowOff>19050</xdr:rowOff>
        </xdr:from>
        <xdr:to>
          <xdr:col>12</xdr:col>
          <xdr:colOff>12700</xdr:colOff>
          <xdr:row>56</xdr:row>
          <xdr:rowOff>241300</xdr:rowOff>
        </xdr:to>
        <xdr:sp macro="" textlink="">
          <xdr:nvSpPr>
            <xdr:cNvPr id="165995" name="Drop Down 107" hidden="1">
              <a:extLst>
                <a:ext uri="{63B3BB69-23CF-44E3-9099-C40C66FF867C}">
                  <a14:compatExt spid="_x0000_s165995"/>
                </a:ext>
                <a:ext uri="{FF2B5EF4-FFF2-40B4-BE49-F238E27FC236}">
                  <a16:creationId xmlns:a16="http://schemas.microsoft.com/office/drawing/2014/main" id="{00000000-0008-0000-1F00-00006B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57</xdr:row>
          <xdr:rowOff>19050</xdr:rowOff>
        </xdr:from>
        <xdr:to>
          <xdr:col>12</xdr:col>
          <xdr:colOff>12700</xdr:colOff>
          <xdr:row>57</xdr:row>
          <xdr:rowOff>241300</xdr:rowOff>
        </xdr:to>
        <xdr:sp macro="" textlink="">
          <xdr:nvSpPr>
            <xdr:cNvPr id="165996" name="Drop Down 108" hidden="1">
              <a:extLst>
                <a:ext uri="{63B3BB69-23CF-44E3-9099-C40C66FF867C}">
                  <a14:compatExt spid="_x0000_s165996"/>
                </a:ext>
                <a:ext uri="{FF2B5EF4-FFF2-40B4-BE49-F238E27FC236}">
                  <a16:creationId xmlns:a16="http://schemas.microsoft.com/office/drawing/2014/main" id="{00000000-0008-0000-1F00-00006C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115" name="Afbeelding 114">
          <a:hlinkClick xmlns:r="http://schemas.openxmlformats.org/officeDocument/2006/relationships" r:id="rId1" tooltip="Previous section"/>
          <a:extLst>
            <a:ext uri="{FF2B5EF4-FFF2-40B4-BE49-F238E27FC236}">
              <a16:creationId xmlns:a16="http://schemas.microsoft.com/office/drawing/2014/main" id="{00000000-0008-0000-1F00-00007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62" name="Afbeelding 61">
          <a:hlinkClick xmlns:r="http://schemas.openxmlformats.org/officeDocument/2006/relationships" r:id="rId3" tooltip="Previous domain"/>
          <a:extLst>
            <a:ext uri="{FF2B5EF4-FFF2-40B4-BE49-F238E27FC236}">
              <a16:creationId xmlns:a16="http://schemas.microsoft.com/office/drawing/2014/main" id="{00000000-0008-0000-1F00-00003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982904</xdr:colOff>
      <xdr:row>0</xdr:row>
      <xdr:rowOff>1</xdr:rowOff>
    </xdr:from>
    <xdr:to>
      <xdr:col>12</xdr:col>
      <xdr:colOff>114301</xdr:colOff>
      <xdr:row>2</xdr:row>
      <xdr:rowOff>8312</xdr:rowOff>
    </xdr:to>
    <xdr:pic>
      <xdr:nvPicPr>
        <xdr:cNvPr id="63" name="Afbeelding 62">
          <a:hlinkClick xmlns:r="http://schemas.openxmlformats.org/officeDocument/2006/relationships" r:id="rId5" tooltip="Next domain"/>
          <a:extLst>
            <a:ext uri="{FF2B5EF4-FFF2-40B4-BE49-F238E27FC236}">
              <a16:creationId xmlns:a16="http://schemas.microsoft.com/office/drawing/2014/main" id="{00000000-0008-0000-1F00-00003F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61529" y="1"/>
          <a:ext cx="534747"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4" name="Afbeelding 63">
          <a:hlinkClick xmlns:r="http://schemas.openxmlformats.org/officeDocument/2006/relationships" r:id="rId7" tooltip="Back to index"/>
          <a:extLst>
            <a:ext uri="{FF2B5EF4-FFF2-40B4-BE49-F238E27FC236}">
              <a16:creationId xmlns:a16="http://schemas.microsoft.com/office/drawing/2014/main" id="{00000000-0008-0000-1F00-00004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32</xdr:row>
          <xdr:rowOff>19050</xdr:rowOff>
        </xdr:from>
        <xdr:to>
          <xdr:col>12</xdr:col>
          <xdr:colOff>12700</xdr:colOff>
          <xdr:row>32</xdr:row>
          <xdr:rowOff>241300</xdr:rowOff>
        </xdr:to>
        <xdr:sp macro="" textlink="">
          <xdr:nvSpPr>
            <xdr:cNvPr id="165997" name="Drop Down 109" hidden="1">
              <a:extLst>
                <a:ext uri="{63B3BB69-23CF-44E3-9099-C40C66FF867C}">
                  <a14:compatExt spid="_x0000_s165997"/>
                </a:ext>
                <a:ext uri="{FF2B5EF4-FFF2-40B4-BE49-F238E27FC236}">
                  <a16:creationId xmlns:a16="http://schemas.microsoft.com/office/drawing/2014/main" id="{00000000-0008-0000-1F00-00006D8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65" name="Afbeelding 64">
          <a:hlinkClick xmlns:r="http://schemas.openxmlformats.org/officeDocument/2006/relationships" r:id="rId5" tooltip="Skip to results"/>
          <a:extLst>
            <a:ext uri="{FF2B5EF4-FFF2-40B4-BE49-F238E27FC236}">
              <a16:creationId xmlns:a16="http://schemas.microsoft.com/office/drawing/2014/main" id="{34658C72-5A73-4357-AC9C-0AD06B002FF9}"/>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17</xdr:col>
      <xdr:colOff>28574</xdr:colOff>
      <xdr:row>41</xdr:row>
      <xdr:rowOff>28574</xdr:rowOff>
    </xdr:from>
    <xdr:to>
      <xdr:col>18</xdr:col>
      <xdr:colOff>1704975</xdr:colOff>
      <xdr:row>54</xdr:row>
      <xdr:rowOff>209550</xdr:rowOff>
    </xdr:to>
    <xdr:graphicFrame macro="">
      <xdr:nvGraphicFramePr>
        <xdr:cNvPr id="4" name="Grafiek 3">
          <a:extLst>
            <a:ext uri="{FF2B5EF4-FFF2-40B4-BE49-F238E27FC236}">
              <a16:creationId xmlns:a16="http://schemas.microsoft.com/office/drawing/2014/main" id="{00000000-0008-0000-2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1762126</xdr:colOff>
      <xdr:row>41</xdr:row>
      <xdr:rowOff>28575</xdr:rowOff>
    </xdr:from>
    <xdr:to>
      <xdr:col>18</xdr:col>
      <xdr:colOff>7496176</xdr:colOff>
      <xdr:row>54</xdr:row>
      <xdr:rowOff>209550</xdr:rowOff>
    </xdr:to>
    <xdr:graphicFrame macro="">
      <xdr:nvGraphicFramePr>
        <xdr:cNvPr id="12" name="Grafiek 11">
          <a:extLst>
            <a:ext uri="{FF2B5EF4-FFF2-40B4-BE49-F238E27FC236}">
              <a16:creationId xmlns:a16="http://schemas.microsoft.com/office/drawing/2014/main" id="{00000000-0008-0000-2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9524</xdr:colOff>
      <xdr:row>8</xdr:row>
      <xdr:rowOff>247649</xdr:rowOff>
    </xdr:from>
    <xdr:to>
      <xdr:col>18</xdr:col>
      <xdr:colOff>7505699</xdr:colOff>
      <xdr:row>39</xdr:row>
      <xdr:rowOff>238125</xdr:rowOff>
    </xdr:to>
    <xdr:grpSp>
      <xdr:nvGrpSpPr>
        <xdr:cNvPr id="2" name="Groep 1">
          <a:extLst>
            <a:ext uri="{FF2B5EF4-FFF2-40B4-BE49-F238E27FC236}">
              <a16:creationId xmlns:a16="http://schemas.microsoft.com/office/drawing/2014/main" id="{00000000-0008-0000-2000-000002000000}"/>
            </a:ext>
          </a:extLst>
        </xdr:cNvPr>
        <xdr:cNvGrpSpPr/>
      </xdr:nvGrpSpPr>
      <xdr:grpSpPr>
        <a:xfrm>
          <a:off x="10950574" y="2279649"/>
          <a:ext cx="11490325" cy="7864476"/>
          <a:chOff x="10415587" y="2247899"/>
          <a:chExt cx="11306175" cy="7491414"/>
        </a:xfrm>
      </xdr:grpSpPr>
      <xdr:graphicFrame macro="">
        <xdr:nvGraphicFramePr>
          <xdr:cNvPr id="3" name="Grafiek 2">
            <a:extLst>
              <a:ext uri="{FF2B5EF4-FFF2-40B4-BE49-F238E27FC236}">
                <a16:creationId xmlns:a16="http://schemas.microsoft.com/office/drawing/2014/main" id="{00000000-0008-0000-2000-000003000000}"/>
              </a:ext>
            </a:extLst>
          </xdr:cNvPr>
          <xdr:cNvGraphicFramePr/>
        </xdr:nvGraphicFramePr>
        <xdr:xfrm>
          <a:off x="10415587" y="2247899"/>
          <a:ext cx="11306175" cy="7491414"/>
        </xdr:xfrm>
        <a:graphic>
          <a:graphicData uri="http://schemas.openxmlformats.org/drawingml/2006/chart">
            <c:chart xmlns:c="http://schemas.openxmlformats.org/drawingml/2006/chart" xmlns:r="http://schemas.openxmlformats.org/officeDocument/2006/relationships" r:id="rId3"/>
          </a:graphicData>
        </a:graphic>
      </xdr:graphicFrame>
      <xdr:cxnSp macro="">
        <xdr:nvCxnSpPr>
          <xdr:cNvPr id="13" name="Rechte verbindingslijn 12">
            <a:extLst>
              <a:ext uri="{FF2B5EF4-FFF2-40B4-BE49-F238E27FC236}">
                <a16:creationId xmlns:a16="http://schemas.microsoft.com/office/drawing/2014/main" id="{00000000-0008-0000-2000-00000D000000}"/>
              </a:ext>
            </a:extLst>
          </xdr:cNvPr>
          <xdr:cNvCxnSpPr/>
        </xdr:nvCxnSpPr>
        <xdr:spPr>
          <a:xfrm>
            <a:off x="15492413" y="2557463"/>
            <a:ext cx="50863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Rechte verbindingslijn 13">
            <a:extLst>
              <a:ext uri="{FF2B5EF4-FFF2-40B4-BE49-F238E27FC236}">
                <a16:creationId xmlns:a16="http://schemas.microsoft.com/office/drawing/2014/main" id="{00000000-0008-0000-2000-00000E000000}"/>
              </a:ext>
            </a:extLst>
          </xdr:cNvPr>
          <xdr:cNvCxnSpPr/>
        </xdr:nvCxnSpPr>
        <xdr:spPr>
          <a:xfrm>
            <a:off x="20083463" y="4614863"/>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5" name="Rechte verbindingslijn 14">
            <a:extLst>
              <a:ext uri="{FF2B5EF4-FFF2-40B4-BE49-F238E27FC236}">
                <a16:creationId xmlns:a16="http://schemas.microsoft.com/office/drawing/2014/main" id="{00000000-0008-0000-2000-00000F000000}"/>
              </a:ext>
            </a:extLst>
          </xdr:cNvPr>
          <xdr:cNvCxnSpPr/>
        </xdr:nvCxnSpPr>
        <xdr:spPr>
          <a:xfrm>
            <a:off x="20588288" y="2557463"/>
            <a:ext cx="0" cy="20574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Rechte verbindingslijn 15">
            <a:extLst>
              <a:ext uri="{FF2B5EF4-FFF2-40B4-BE49-F238E27FC236}">
                <a16:creationId xmlns:a16="http://schemas.microsoft.com/office/drawing/2014/main" id="{00000000-0008-0000-2000-000010000000}"/>
              </a:ext>
            </a:extLst>
          </xdr:cNvPr>
          <xdr:cNvCxnSpPr/>
        </xdr:nvCxnSpPr>
        <xdr:spPr>
          <a:xfrm>
            <a:off x="20092988" y="5010150"/>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Rechte verbindingslijn 16">
            <a:extLst>
              <a:ext uri="{FF2B5EF4-FFF2-40B4-BE49-F238E27FC236}">
                <a16:creationId xmlns:a16="http://schemas.microsoft.com/office/drawing/2014/main" id="{00000000-0008-0000-2000-000011000000}"/>
              </a:ext>
            </a:extLst>
          </xdr:cNvPr>
          <xdr:cNvCxnSpPr/>
        </xdr:nvCxnSpPr>
        <xdr:spPr>
          <a:xfrm>
            <a:off x="20597813" y="5019675"/>
            <a:ext cx="0" cy="319087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8" name="Rechte verbindingslijn 17">
            <a:extLst>
              <a:ext uri="{FF2B5EF4-FFF2-40B4-BE49-F238E27FC236}">
                <a16:creationId xmlns:a16="http://schemas.microsoft.com/office/drawing/2014/main" id="{00000000-0008-0000-2000-000012000000}"/>
              </a:ext>
            </a:extLst>
          </xdr:cNvPr>
          <xdr:cNvCxnSpPr/>
        </xdr:nvCxnSpPr>
        <xdr:spPr>
          <a:xfrm>
            <a:off x="18245138" y="8210550"/>
            <a:ext cx="23431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 name="Rechte verbindingslijn 20">
            <a:extLst>
              <a:ext uri="{FF2B5EF4-FFF2-40B4-BE49-F238E27FC236}">
                <a16:creationId xmlns:a16="http://schemas.microsoft.com/office/drawing/2014/main" id="{00000000-0008-0000-2000-000015000000}"/>
              </a:ext>
            </a:extLst>
          </xdr:cNvPr>
          <xdr:cNvCxnSpPr/>
        </xdr:nvCxnSpPr>
        <xdr:spPr>
          <a:xfrm>
            <a:off x="18465945" y="8529638"/>
            <a:ext cx="2130136"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2" name="Rechte verbindingslijn 21">
            <a:extLst>
              <a:ext uri="{FF2B5EF4-FFF2-40B4-BE49-F238E27FC236}">
                <a16:creationId xmlns:a16="http://schemas.microsoft.com/office/drawing/2014/main" id="{00000000-0008-0000-2000-000016000000}"/>
              </a:ext>
            </a:extLst>
          </xdr:cNvPr>
          <xdr:cNvCxnSpPr/>
        </xdr:nvCxnSpPr>
        <xdr:spPr>
          <a:xfrm>
            <a:off x="20597813" y="8530436"/>
            <a:ext cx="0" cy="958048"/>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Rechte verbindingslijn 22">
            <a:extLst>
              <a:ext uri="{FF2B5EF4-FFF2-40B4-BE49-F238E27FC236}">
                <a16:creationId xmlns:a16="http://schemas.microsoft.com/office/drawing/2014/main" id="{00000000-0008-0000-2000-000017000000}"/>
              </a:ext>
            </a:extLst>
          </xdr:cNvPr>
          <xdr:cNvCxnSpPr/>
        </xdr:nvCxnSpPr>
        <xdr:spPr>
          <a:xfrm flipV="1">
            <a:off x="12848584" y="9489281"/>
            <a:ext cx="7749229" cy="120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5" name="Rechte verbindingslijn 24">
            <a:extLst>
              <a:ext uri="{FF2B5EF4-FFF2-40B4-BE49-F238E27FC236}">
                <a16:creationId xmlns:a16="http://schemas.microsoft.com/office/drawing/2014/main" id="{00000000-0008-0000-2000-000019000000}"/>
              </a:ext>
            </a:extLst>
          </xdr:cNvPr>
          <xdr:cNvCxnSpPr/>
        </xdr:nvCxnSpPr>
        <xdr:spPr>
          <a:xfrm>
            <a:off x="10644188" y="8842241"/>
            <a:ext cx="2884343"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7" name="Rechte verbindingslijn 26">
            <a:extLst>
              <a:ext uri="{FF2B5EF4-FFF2-40B4-BE49-F238E27FC236}">
                <a16:creationId xmlns:a16="http://schemas.microsoft.com/office/drawing/2014/main" id="{00000000-0008-0000-2000-00001B000000}"/>
              </a:ext>
            </a:extLst>
          </xdr:cNvPr>
          <xdr:cNvCxnSpPr/>
        </xdr:nvCxnSpPr>
        <xdr:spPr>
          <a:xfrm>
            <a:off x="10644188" y="6965601"/>
            <a:ext cx="0" cy="186971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8" name="Rechte verbindingslijn 27">
            <a:extLst>
              <a:ext uri="{FF2B5EF4-FFF2-40B4-BE49-F238E27FC236}">
                <a16:creationId xmlns:a16="http://schemas.microsoft.com/office/drawing/2014/main" id="{00000000-0008-0000-2000-00001C000000}"/>
              </a:ext>
            </a:extLst>
          </xdr:cNvPr>
          <xdr:cNvCxnSpPr/>
        </xdr:nvCxnSpPr>
        <xdr:spPr>
          <a:xfrm>
            <a:off x="10644188" y="6962149"/>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9" name="Rechte verbindingslijn 28">
            <a:extLst>
              <a:ext uri="{FF2B5EF4-FFF2-40B4-BE49-F238E27FC236}">
                <a16:creationId xmlns:a16="http://schemas.microsoft.com/office/drawing/2014/main" id="{00000000-0008-0000-2000-00001D000000}"/>
              </a:ext>
            </a:extLst>
          </xdr:cNvPr>
          <xdr:cNvCxnSpPr/>
        </xdr:nvCxnSpPr>
        <xdr:spPr>
          <a:xfrm>
            <a:off x="10647988" y="2557463"/>
            <a:ext cx="38214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0" name="Rechte verbindingslijn 29">
            <a:extLst>
              <a:ext uri="{FF2B5EF4-FFF2-40B4-BE49-F238E27FC236}">
                <a16:creationId xmlns:a16="http://schemas.microsoft.com/office/drawing/2014/main" id="{00000000-0008-0000-2000-00001E000000}"/>
              </a:ext>
            </a:extLst>
          </xdr:cNvPr>
          <xdr:cNvCxnSpPr/>
        </xdr:nvCxnSpPr>
        <xdr:spPr>
          <a:xfrm>
            <a:off x="10644188" y="2557978"/>
            <a:ext cx="0" cy="4249502"/>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1" name="Rechte verbindingslijn 30">
            <a:extLst>
              <a:ext uri="{FF2B5EF4-FFF2-40B4-BE49-F238E27FC236}">
                <a16:creationId xmlns:a16="http://schemas.microsoft.com/office/drawing/2014/main" id="{00000000-0008-0000-2000-00001F000000}"/>
              </a:ext>
            </a:extLst>
          </xdr:cNvPr>
          <xdr:cNvCxnSpPr/>
        </xdr:nvCxnSpPr>
        <xdr:spPr>
          <a:xfrm>
            <a:off x="10653713" y="6807994"/>
            <a:ext cx="504825"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10</xdr:col>
      <xdr:colOff>568581</xdr:colOff>
      <xdr:row>0</xdr:row>
      <xdr:rowOff>0</xdr:rowOff>
    </xdr:from>
    <xdr:to>
      <xdr:col>11</xdr:col>
      <xdr:colOff>465945</xdr:colOff>
      <xdr:row>2</xdr:row>
      <xdr:rowOff>9525</xdr:rowOff>
    </xdr:to>
    <xdr:pic>
      <xdr:nvPicPr>
        <xdr:cNvPr id="32" name="Afbeelding 31">
          <a:hlinkClick xmlns:r="http://schemas.openxmlformats.org/officeDocument/2006/relationships" r:id="rId4" tooltip="Previous domain"/>
          <a:extLst>
            <a:ext uri="{FF2B5EF4-FFF2-40B4-BE49-F238E27FC236}">
              <a16:creationId xmlns:a16="http://schemas.microsoft.com/office/drawing/2014/main" id="{00000000-0008-0000-2000-000020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982902</xdr:colOff>
      <xdr:row>0</xdr:row>
      <xdr:rowOff>1</xdr:rowOff>
    </xdr:from>
    <xdr:to>
      <xdr:col>12</xdr:col>
      <xdr:colOff>114300</xdr:colOff>
      <xdr:row>2</xdr:row>
      <xdr:rowOff>11487</xdr:rowOff>
    </xdr:to>
    <xdr:pic>
      <xdr:nvPicPr>
        <xdr:cNvPr id="33" name="Afbeelding 32">
          <a:hlinkClick xmlns:r="http://schemas.openxmlformats.org/officeDocument/2006/relationships" r:id="rId6" tooltip="Next domain"/>
          <a:extLst>
            <a:ext uri="{FF2B5EF4-FFF2-40B4-BE49-F238E27FC236}">
              <a16:creationId xmlns:a16="http://schemas.microsoft.com/office/drawing/2014/main" id="{00000000-0008-0000-2000-00002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764702" y="1"/>
          <a:ext cx="53157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34" name="Afbeelding 33">
          <a:hlinkClick xmlns:r="http://schemas.openxmlformats.org/officeDocument/2006/relationships" r:id="rId8" tooltip="Back to index"/>
          <a:extLst>
            <a:ext uri="{FF2B5EF4-FFF2-40B4-BE49-F238E27FC236}">
              <a16:creationId xmlns:a16="http://schemas.microsoft.com/office/drawing/2014/main" id="{00000000-0008-0000-2000-00002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100885</xdr:colOff>
      <xdr:row>3</xdr:row>
      <xdr:rowOff>216224</xdr:rowOff>
    </xdr:to>
    <xdr:pic>
      <xdr:nvPicPr>
        <xdr:cNvPr id="35" name="Afbeelding 34">
          <a:hlinkClick xmlns:r="http://schemas.openxmlformats.org/officeDocument/2006/relationships" r:id="rId10" tooltip="Next section"/>
          <a:extLst>
            <a:ext uri="{FF2B5EF4-FFF2-40B4-BE49-F238E27FC236}">
              <a16:creationId xmlns:a16="http://schemas.microsoft.com/office/drawing/2014/main" id="{00000000-0008-0000-2000-000023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wsDr>
</file>

<file path=xl/drawings/drawing33.xml><?xml version="1.0" encoding="utf-8"?>
<c:userShapes xmlns:c="http://schemas.openxmlformats.org/drawingml/2006/chart">
  <cdr:relSizeAnchor xmlns:cdr="http://schemas.openxmlformats.org/drawingml/2006/chartDrawing">
    <cdr:from>
      <cdr:x>0.77282</cdr:x>
      <cdr:y>0.03909</cdr:y>
    </cdr:from>
    <cdr:to>
      <cdr:x>0.90003</cdr:x>
      <cdr:y>0.10455</cdr:y>
    </cdr:to>
    <cdr:sp macro="" textlink="">
      <cdr:nvSpPr>
        <cdr:cNvPr id="2" name="Tekstvak 1"/>
        <cdr:cNvSpPr txBox="1"/>
      </cdr:nvSpPr>
      <cdr:spPr>
        <a:xfrm xmlns:a="http://schemas.openxmlformats.org/drawingml/2006/main">
          <a:off x="8879953" y="307404"/>
          <a:ext cx="1461684" cy="51480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Business</a:t>
          </a:r>
        </a:p>
      </cdr:txBody>
    </cdr:sp>
  </cdr:relSizeAnchor>
  <cdr:relSizeAnchor xmlns:cdr="http://schemas.openxmlformats.org/drawingml/2006/chartDrawing">
    <cdr:from>
      <cdr:x>0.77366</cdr:x>
      <cdr:y>0.73085</cdr:y>
    </cdr:from>
    <cdr:to>
      <cdr:x>0.90087</cdr:x>
      <cdr:y>0.79632</cdr:y>
    </cdr:to>
    <cdr:sp macro="" textlink="">
      <cdr:nvSpPr>
        <cdr:cNvPr id="3" name="Tekstvak 1"/>
        <cdr:cNvSpPr txBox="1"/>
      </cdr:nvSpPr>
      <cdr:spPr>
        <a:xfrm xmlns:a="http://schemas.openxmlformats.org/drawingml/2006/main">
          <a:off x="8747125" y="5422900"/>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People</a:t>
          </a:r>
        </a:p>
      </cdr:txBody>
    </cdr:sp>
  </cdr:relSizeAnchor>
  <cdr:relSizeAnchor xmlns:cdr="http://schemas.openxmlformats.org/drawingml/2006/chartDrawing">
    <cdr:from>
      <cdr:x>0.77366</cdr:x>
      <cdr:y>0.90287</cdr:y>
    </cdr:from>
    <cdr:to>
      <cdr:x>0.90087</cdr:x>
      <cdr:y>0.96834</cdr:y>
    </cdr:to>
    <cdr:sp macro="" textlink="">
      <cdr:nvSpPr>
        <cdr:cNvPr id="4" name="Tekstvak 1"/>
        <cdr:cNvSpPr txBox="1"/>
      </cdr:nvSpPr>
      <cdr:spPr>
        <a:xfrm xmlns:a="http://schemas.openxmlformats.org/drawingml/2006/main">
          <a:off x="8747125" y="6699250"/>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Process</a:t>
          </a:r>
        </a:p>
      </cdr:txBody>
    </cdr:sp>
  </cdr:relSizeAnchor>
  <cdr:relSizeAnchor xmlns:cdr="http://schemas.openxmlformats.org/drawingml/2006/chartDrawing">
    <cdr:from>
      <cdr:x>0.023</cdr:x>
      <cdr:y>0.8058</cdr:y>
    </cdr:from>
    <cdr:to>
      <cdr:x>0.15021</cdr:x>
      <cdr:y>0.87127</cdr:y>
    </cdr:to>
    <cdr:sp macro="" textlink="">
      <cdr:nvSpPr>
        <cdr:cNvPr id="5" name="Tekstvak 1"/>
        <cdr:cNvSpPr txBox="1"/>
      </cdr:nvSpPr>
      <cdr:spPr>
        <a:xfrm xmlns:a="http://schemas.openxmlformats.org/drawingml/2006/main">
          <a:off x="264254" y="6337211"/>
          <a:ext cx="1461684" cy="514887"/>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Technology</a:t>
          </a:r>
        </a:p>
      </cdr:txBody>
    </cdr:sp>
  </cdr:relSizeAnchor>
  <cdr:relSizeAnchor xmlns:cdr="http://schemas.openxmlformats.org/drawingml/2006/chartDrawing">
    <cdr:from>
      <cdr:x>0.0205</cdr:x>
      <cdr:y>0.04151</cdr:y>
    </cdr:from>
    <cdr:to>
      <cdr:x>0.14771</cdr:x>
      <cdr:y>0.10697</cdr:y>
    </cdr:to>
    <cdr:sp macro="" textlink="">
      <cdr:nvSpPr>
        <cdr:cNvPr id="6" name="Tekstvak 1"/>
        <cdr:cNvSpPr txBox="1"/>
      </cdr:nvSpPr>
      <cdr:spPr>
        <a:xfrm xmlns:a="http://schemas.openxmlformats.org/drawingml/2006/main">
          <a:off x="231775" y="307975"/>
          <a:ext cx="1438275" cy="4857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Services</a:t>
          </a:r>
        </a:p>
      </cdr:txBody>
    </cdr:sp>
  </cdr:relSizeAnchor>
</c:userShapes>
</file>

<file path=xl/drawings/drawing34.xml><?xml version="1.0" encoding="utf-8"?>
<xdr:wsDr xmlns:xdr="http://schemas.openxmlformats.org/drawingml/2006/spreadsheetDrawing" xmlns:a="http://schemas.openxmlformats.org/drawingml/2006/main">
  <xdr:twoCellAnchor>
    <xdr:from>
      <xdr:col>17</xdr:col>
      <xdr:colOff>38098</xdr:colOff>
      <xdr:row>38</xdr:row>
      <xdr:rowOff>38099</xdr:rowOff>
    </xdr:from>
    <xdr:to>
      <xdr:col>18</xdr:col>
      <xdr:colOff>1714499</xdr:colOff>
      <xdr:row>51</xdr:row>
      <xdr:rowOff>200024</xdr:rowOff>
    </xdr:to>
    <xdr:graphicFrame macro="">
      <xdr:nvGraphicFramePr>
        <xdr:cNvPr id="2" name="Grafiek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1762125</xdr:colOff>
      <xdr:row>38</xdr:row>
      <xdr:rowOff>38100</xdr:rowOff>
    </xdr:from>
    <xdr:to>
      <xdr:col>18</xdr:col>
      <xdr:colOff>7486650</xdr:colOff>
      <xdr:row>51</xdr:row>
      <xdr:rowOff>200025</xdr:rowOff>
    </xdr:to>
    <xdr:graphicFrame macro="">
      <xdr:nvGraphicFramePr>
        <xdr:cNvPr id="3" name="Grafiek 2">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27521</xdr:colOff>
      <xdr:row>2</xdr:row>
      <xdr:rowOff>105834</xdr:rowOff>
    </xdr:from>
    <xdr:to>
      <xdr:col>11</xdr:col>
      <xdr:colOff>563368</xdr:colOff>
      <xdr:row>3</xdr:row>
      <xdr:rowOff>218245</xdr:rowOff>
    </xdr:to>
    <xdr:pic>
      <xdr:nvPicPr>
        <xdr:cNvPr id="7" name="Afbeelding 6">
          <a:hlinkClick xmlns:r="http://schemas.openxmlformats.org/officeDocument/2006/relationships" r:id="rId3" tooltip="Previous section"/>
          <a:extLst>
            <a:ext uri="{FF2B5EF4-FFF2-40B4-BE49-F238E27FC236}">
              <a16:creationId xmlns:a16="http://schemas.microsoft.com/office/drawing/2014/main" id="{00000000-0008-0000-2100-000007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xdr:from>
      <xdr:col>17</xdr:col>
      <xdr:colOff>0</xdr:colOff>
      <xdr:row>9</xdr:row>
      <xdr:rowOff>0</xdr:rowOff>
    </xdr:from>
    <xdr:to>
      <xdr:col>18</xdr:col>
      <xdr:colOff>7410451</xdr:colOff>
      <xdr:row>37</xdr:row>
      <xdr:rowOff>0</xdr:rowOff>
    </xdr:to>
    <xdr:grpSp>
      <xdr:nvGrpSpPr>
        <xdr:cNvPr id="8" name="Groep 7">
          <a:extLst>
            <a:ext uri="{FF2B5EF4-FFF2-40B4-BE49-F238E27FC236}">
              <a16:creationId xmlns:a16="http://schemas.microsoft.com/office/drawing/2014/main" id="{00000000-0008-0000-2100-000008000000}"/>
            </a:ext>
          </a:extLst>
        </xdr:cNvPr>
        <xdr:cNvGrpSpPr/>
      </xdr:nvGrpSpPr>
      <xdr:grpSpPr>
        <a:xfrm>
          <a:off x="10941050" y="2286000"/>
          <a:ext cx="11404601" cy="7112000"/>
          <a:chOff x="10453687" y="2269331"/>
          <a:chExt cx="11220451" cy="6750844"/>
        </a:xfrm>
      </xdr:grpSpPr>
      <xdr:graphicFrame macro="">
        <xdr:nvGraphicFramePr>
          <xdr:cNvPr id="9" name="Grafiek 8">
            <a:extLst>
              <a:ext uri="{FF2B5EF4-FFF2-40B4-BE49-F238E27FC236}">
                <a16:creationId xmlns:a16="http://schemas.microsoft.com/office/drawing/2014/main" id="{00000000-0008-0000-2100-000009000000}"/>
              </a:ext>
            </a:extLst>
          </xdr:cNvPr>
          <xdr:cNvGraphicFramePr/>
        </xdr:nvGraphicFramePr>
        <xdr:xfrm>
          <a:off x="10453687" y="2269331"/>
          <a:ext cx="11220451" cy="6750844"/>
        </xdr:xfrm>
        <a:graphic>
          <a:graphicData uri="http://schemas.openxmlformats.org/drawingml/2006/chart">
            <c:chart xmlns:c="http://schemas.openxmlformats.org/drawingml/2006/chart" xmlns:r="http://schemas.openxmlformats.org/officeDocument/2006/relationships" r:id="rId5"/>
          </a:graphicData>
        </a:graphic>
      </xdr:graphicFrame>
      <xdr:cxnSp macro="">
        <xdr:nvCxnSpPr>
          <xdr:cNvPr id="10" name="Rechte verbindingslijn 9">
            <a:extLst>
              <a:ext uri="{FF2B5EF4-FFF2-40B4-BE49-F238E27FC236}">
                <a16:creationId xmlns:a16="http://schemas.microsoft.com/office/drawing/2014/main" id="{00000000-0008-0000-2100-00000A000000}"/>
              </a:ext>
            </a:extLst>
          </xdr:cNvPr>
          <xdr:cNvCxnSpPr/>
        </xdr:nvCxnSpPr>
        <xdr:spPr>
          <a:xfrm>
            <a:off x="15568613" y="2345531"/>
            <a:ext cx="50863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1" name="Rechte verbindingslijn 10">
            <a:extLst>
              <a:ext uri="{FF2B5EF4-FFF2-40B4-BE49-F238E27FC236}">
                <a16:creationId xmlns:a16="http://schemas.microsoft.com/office/drawing/2014/main" id="{00000000-0008-0000-2100-00000B000000}"/>
              </a:ext>
            </a:extLst>
          </xdr:cNvPr>
          <xdr:cNvCxnSpPr/>
        </xdr:nvCxnSpPr>
        <xdr:spPr>
          <a:xfrm>
            <a:off x="20159663" y="4402931"/>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 name="Rechte verbindingslijn 11">
            <a:extLst>
              <a:ext uri="{FF2B5EF4-FFF2-40B4-BE49-F238E27FC236}">
                <a16:creationId xmlns:a16="http://schemas.microsoft.com/office/drawing/2014/main" id="{00000000-0008-0000-2100-00000C000000}"/>
              </a:ext>
            </a:extLst>
          </xdr:cNvPr>
          <xdr:cNvCxnSpPr/>
        </xdr:nvCxnSpPr>
        <xdr:spPr>
          <a:xfrm>
            <a:off x="20664488" y="2345531"/>
            <a:ext cx="0" cy="205740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 name="Rechte verbindingslijn 12">
            <a:extLst>
              <a:ext uri="{FF2B5EF4-FFF2-40B4-BE49-F238E27FC236}">
                <a16:creationId xmlns:a16="http://schemas.microsoft.com/office/drawing/2014/main" id="{00000000-0008-0000-2100-00000D000000}"/>
              </a:ext>
            </a:extLst>
          </xdr:cNvPr>
          <xdr:cNvCxnSpPr/>
        </xdr:nvCxnSpPr>
        <xdr:spPr>
          <a:xfrm>
            <a:off x="20159663" y="5191125"/>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4" name="Rechte verbindingslijn 13">
            <a:extLst>
              <a:ext uri="{FF2B5EF4-FFF2-40B4-BE49-F238E27FC236}">
                <a16:creationId xmlns:a16="http://schemas.microsoft.com/office/drawing/2014/main" id="{00000000-0008-0000-2100-00000E000000}"/>
              </a:ext>
            </a:extLst>
          </xdr:cNvPr>
          <xdr:cNvCxnSpPr/>
        </xdr:nvCxnSpPr>
        <xdr:spPr>
          <a:xfrm>
            <a:off x="20664488" y="5200650"/>
            <a:ext cx="0" cy="3664744"/>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5" name="Rechte verbindingslijn 14">
            <a:extLst>
              <a:ext uri="{FF2B5EF4-FFF2-40B4-BE49-F238E27FC236}">
                <a16:creationId xmlns:a16="http://schemas.microsoft.com/office/drawing/2014/main" id="{00000000-0008-0000-2100-00000F000000}"/>
              </a:ext>
            </a:extLst>
          </xdr:cNvPr>
          <xdr:cNvCxnSpPr/>
        </xdr:nvCxnSpPr>
        <xdr:spPr>
          <a:xfrm>
            <a:off x="16568738" y="8865394"/>
            <a:ext cx="4095750"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6" name="Rechte verbindingslijn 15">
            <a:extLst>
              <a:ext uri="{FF2B5EF4-FFF2-40B4-BE49-F238E27FC236}">
                <a16:creationId xmlns:a16="http://schemas.microsoft.com/office/drawing/2014/main" id="{00000000-0008-0000-2100-000010000000}"/>
              </a:ext>
            </a:extLst>
          </xdr:cNvPr>
          <xdr:cNvCxnSpPr/>
        </xdr:nvCxnSpPr>
        <xdr:spPr>
          <a:xfrm flipV="1">
            <a:off x="11129963" y="8874919"/>
            <a:ext cx="44672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7" name="Rechte verbindingslijn 16">
            <a:extLst>
              <a:ext uri="{FF2B5EF4-FFF2-40B4-BE49-F238E27FC236}">
                <a16:creationId xmlns:a16="http://schemas.microsoft.com/office/drawing/2014/main" id="{00000000-0008-0000-2100-000011000000}"/>
              </a:ext>
            </a:extLst>
          </xdr:cNvPr>
          <xdr:cNvCxnSpPr/>
        </xdr:nvCxnSpPr>
        <xdr:spPr>
          <a:xfrm flipH="1">
            <a:off x="11129963" y="8134350"/>
            <a:ext cx="0" cy="73016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8" name="Rechte verbindingslijn 17">
            <a:extLst>
              <a:ext uri="{FF2B5EF4-FFF2-40B4-BE49-F238E27FC236}">
                <a16:creationId xmlns:a16="http://schemas.microsoft.com/office/drawing/2014/main" id="{00000000-0008-0000-2100-000012000000}"/>
              </a:ext>
            </a:extLst>
          </xdr:cNvPr>
          <xdr:cNvCxnSpPr/>
        </xdr:nvCxnSpPr>
        <xdr:spPr>
          <a:xfrm>
            <a:off x="11139488" y="8134350"/>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9" name="Rechte verbindingslijn 18">
            <a:extLst>
              <a:ext uri="{FF2B5EF4-FFF2-40B4-BE49-F238E27FC236}">
                <a16:creationId xmlns:a16="http://schemas.microsoft.com/office/drawing/2014/main" id="{00000000-0008-0000-2100-000013000000}"/>
              </a:ext>
            </a:extLst>
          </xdr:cNvPr>
          <xdr:cNvCxnSpPr/>
        </xdr:nvCxnSpPr>
        <xdr:spPr>
          <a:xfrm>
            <a:off x="11139488" y="4383881"/>
            <a:ext cx="0" cy="325040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0" name="Rechte verbindingslijn 19">
            <a:extLst>
              <a:ext uri="{FF2B5EF4-FFF2-40B4-BE49-F238E27FC236}">
                <a16:creationId xmlns:a16="http://schemas.microsoft.com/office/drawing/2014/main" id="{00000000-0008-0000-2100-000014000000}"/>
              </a:ext>
            </a:extLst>
          </xdr:cNvPr>
          <xdr:cNvCxnSpPr/>
        </xdr:nvCxnSpPr>
        <xdr:spPr>
          <a:xfrm>
            <a:off x="11139488" y="7634288"/>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1" name="Rechte verbindingslijn 20">
            <a:extLst>
              <a:ext uri="{FF2B5EF4-FFF2-40B4-BE49-F238E27FC236}">
                <a16:creationId xmlns:a16="http://schemas.microsoft.com/office/drawing/2014/main" id="{00000000-0008-0000-2100-000015000000}"/>
              </a:ext>
            </a:extLst>
          </xdr:cNvPr>
          <xdr:cNvCxnSpPr/>
        </xdr:nvCxnSpPr>
        <xdr:spPr>
          <a:xfrm>
            <a:off x="11139488" y="4383881"/>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2" name="Rechte verbindingslijn 21">
            <a:extLst>
              <a:ext uri="{FF2B5EF4-FFF2-40B4-BE49-F238E27FC236}">
                <a16:creationId xmlns:a16="http://schemas.microsoft.com/office/drawing/2014/main" id="{00000000-0008-0000-2100-000016000000}"/>
              </a:ext>
            </a:extLst>
          </xdr:cNvPr>
          <xdr:cNvCxnSpPr/>
        </xdr:nvCxnSpPr>
        <xdr:spPr>
          <a:xfrm>
            <a:off x="11139488" y="2345531"/>
            <a:ext cx="0" cy="1315955"/>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3" name="Rechte verbindingslijn 22">
            <a:extLst>
              <a:ext uri="{FF2B5EF4-FFF2-40B4-BE49-F238E27FC236}">
                <a16:creationId xmlns:a16="http://schemas.microsoft.com/office/drawing/2014/main" id="{00000000-0008-0000-2100-000017000000}"/>
              </a:ext>
            </a:extLst>
          </xdr:cNvPr>
          <xdr:cNvCxnSpPr/>
        </xdr:nvCxnSpPr>
        <xdr:spPr>
          <a:xfrm>
            <a:off x="11149013" y="3662363"/>
            <a:ext cx="504825"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24" name="Rechte verbindingslijn 23">
            <a:extLst>
              <a:ext uri="{FF2B5EF4-FFF2-40B4-BE49-F238E27FC236}">
                <a16:creationId xmlns:a16="http://schemas.microsoft.com/office/drawing/2014/main" id="{00000000-0008-0000-2100-000018000000}"/>
              </a:ext>
            </a:extLst>
          </xdr:cNvPr>
          <xdr:cNvCxnSpPr/>
        </xdr:nvCxnSpPr>
        <xdr:spPr>
          <a:xfrm>
            <a:off x="11139488" y="2345531"/>
            <a:ext cx="3238500" cy="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10</xdr:col>
      <xdr:colOff>568581</xdr:colOff>
      <xdr:row>0</xdr:row>
      <xdr:rowOff>0</xdr:rowOff>
    </xdr:from>
    <xdr:to>
      <xdr:col>11</xdr:col>
      <xdr:colOff>469120</xdr:colOff>
      <xdr:row>2</xdr:row>
      <xdr:rowOff>6350</xdr:rowOff>
    </xdr:to>
    <xdr:pic>
      <xdr:nvPicPr>
        <xdr:cNvPr id="25" name="Afbeelding 24">
          <a:hlinkClick xmlns:r="http://schemas.openxmlformats.org/officeDocument/2006/relationships" r:id="rId6" tooltip="Previous domain"/>
          <a:extLst>
            <a:ext uri="{FF2B5EF4-FFF2-40B4-BE49-F238E27FC236}">
              <a16:creationId xmlns:a16="http://schemas.microsoft.com/office/drawing/2014/main" id="{00000000-0008-0000-2100-000019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26" name="Afbeelding 25">
          <a:hlinkClick xmlns:r="http://schemas.openxmlformats.org/officeDocument/2006/relationships" r:id="rId8" tooltip="Next domain"/>
          <a:extLst>
            <a:ext uri="{FF2B5EF4-FFF2-40B4-BE49-F238E27FC236}">
              <a16:creationId xmlns:a16="http://schemas.microsoft.com/office/drawing/2014/main" id="{00000000-0008-0000-2100-00001A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7" name="Afbeelding 26">
          <a:hlinkClick xmlns:r="http://schemas.openxmlformats.org/officeDocument/2006/relationships" r:id="rId10" tooltip="Back to index"/>
          <a:extLst>
            <a:ext uri="{FF2B5EF4-FFF2-40B4-BE49-F238E27FC236}">
              <a16:creationId xmlns:a16="http://schemas.microsoft.com/office/drawing/2014/main" id="{00000000-0008-0000-2100-00001B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35.xml><?xml version="1.0" encoding="utf-8"?>
<c:userShapes xmlns:c="http://schemas.openxmlformats.org/drawingml/2006/chart">
  <cdr:relSizeAnchor xmlns:cdr="http://schemas.openxmlformats.org/drawingml/2006/chartDrawing">
    <cdr:from>
      <cdr:x>0.78183</cdr:x>
      <cdr:y>0.0114</cdr:y>
    </cdr:from>
    <cdr:to>
      <cdr:x>0.91002</cdr:x>
      <cdr:y>0.08405</cdr:y>
    </cdr:to>
    <cdr:sp macro="" textlink="">
      <cdr:nvSpPr>
        <cdr:cNvPr id="2" name="Tekstvak 1"/>
        <cdr:cNvSpPr txBox="1"/>
      </cdr:nvSpPr>
      <cdr:spPr>
        <a:xfrm xmlns:a="http://schemas.openxmlformats.org/drawingml/2006/main">
          <a:off x="8772526" y="76200"/>
          <a:ext cx="1438275" cy="485775"/>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r"/>
          <a:r>
            <a:rPr lang="nl-NL" sz="1800">
              <a:solidFill>
                <a:srgbClr val="0070C0"/>
              </a:solidFill>
            </a:rPr>
            <a:t>Identify</a:t>
          </a:r>
        </a:p>
      </cdr:txBody>
    </cdr:sp>
  </cdr:relSizeAnchor>
  <cdr:relSizeAnchor xmlns:cdr="http://schemas.openxmlformats.org/drawingml/2006/chartDrawing">
    <cdr:from>
      <cdr:x>0.78212</cdr:x>
      <cdr:y>0.90361</cdr:y>
    </cdr:from>
    <cdr:to>
      <cdr:x>0.9103</cdr:x>
      <cdr:y>0.97626</cdr:y>
    </cdr:to>
    <cdr:sp macro="" textlink="">
      <cdr:nvSpPr>
        <cdr:cNvPr id="3" name="Tekstvak 1"/>
        <cdr:cNvSpPr txBox="1"/>
      </cdr:nvSpPr>
      <cdr:spPr>
        <a:xfrm xmlns:a="http://schemas.openxmlformats.org/drawingml/2006/main">
          <a:off x="8775700" y="6042025"/>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nl-NL" sz="1800">
              <a:solidFill>
                <a:srgbClr val="0070C0"/>
              </a:solidFill>
            </a:rPr>
            <a:t>Protect</a:t>
          </a:r>
        </a:p>
      </cdr:txBody>
    </cdr:sp>
  </cdr:relSizeAnchor>
  <cdr:relSizeAnchor xmlns:cdr="http://schemas.openxmlformats.org/drawingml/2006/chartDrawing">
    <cdr:from>
      <cdr:x>0.06819</cdr:x>
      <cdr:y>0.90646</cdr:y>
    </cdr:from>
    <cdr:to>
      <cdr:x>0.19638</cdr:x>
      <cdr:y>0.97911</cdr:y>
    </cdr:to>
    <cdr:sp macro="" textlink="">
      <cdr:nvSpPr>
        <cdr:cNvPr id="4" name="Tekstvak 1"/>
        <cdr:cNvSpPr txBox="1"/>
      </cdr:nvSpPr>
      <cdr:spPr>
        <a:xfrm xmlns:a="http://schemas.openxmlformats.org/drawingml/2006/main">
          <a:off x="765175" y="6061075"/>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Detect</a:t>
          </a:r>
        </a:p>
      </cdr:txBody>
    </cdr:sp>
  </cdr:relSizeAnchor>
  <cdr:relSizeAnchor xmlns:cdr="http://schemas.openxmlformats.org/drawingml/2006/chartDrawing">
    <cdr:from>
      <cdr:x>0.0614</cdr:x>
      <cdr:y>0.01187</cdr:y>
    </cdr:from>
    <cdr:to>
      <cdr:x>0.18959</cdr:x>
      <cdr:y>0.08452</cdr:y>
    </cdr:to>
    <cdr:sp macro="" textlink="">
      <cdr:nvSpPr>
        <cdr:cNvPr id="5" name="Tekstvak 1"/>
        <cdr:cNvSpPr txBox="1"/>
      </cdr:nvSpPr>
      <cdr:spPr>
        <a:xfrm xmlns:a="http://schemas.openxmlformats.org/drawingml/2006/main">
          <a:off x="688975" y="79375"/>
          <a:ext cx="1438275" cy="4857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Recover</a:t>
          </a:r>
        </a:p>
      </cdr:txBody>
    </cdr:sp>
  </cdr:relSizeAnchor>
  <cdr:relSizeAnchor xmlns:cdr="http://schemas.openxmlformats.org/drawingml/2006/chartDrawing">
    <cdr:from>
      <cdr:x>0.06225</cdr:x>
      <cdr:y>0.72127</cdr:y>
    </cdr:from>
    <cdr:to>
      <cdr:x>0.19044</cdr:x>
      <cdr:y>0.79392</cdr:y>
    </cdr:to>
    <cdr:sp macro="" textlink="">
      <cdr:nvSpPr>
        <cdr:cNvPr id="6" name="Tekstvak 1"/>
        <cdr:cNvSpPr txBox="1"/>
      </cdr:nvSpPr>
      <cdr:spPr>
        <a:xfrm xmlns:a="http://schemas.openxmlformats.org/drawingml/2006/main">
          <a:off x="698500" y="4822825"/>
          <a:ext cx="1438275" cy="485775"/>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r>
            <a:rPr lang="nl-NL" sz="1800">
              <a:solidFill>
                <a:srgbClr val="0070C0"/>
              </a:solidFill>
            </a:rPr>
            <a:t>Respond</a:t>
          </a:r>
        </a:p>
      </cdr:txBody>
    </cdr:sp>
  </cdr:relSizeAnchor>
</c:userShapes>
</file>

<file path=xl/drawings/drawing36.xml><?xml version="1.0" encoding="utf-8"?>
<xdr:wsDr xmlns:xdr="http://schemas.openxmlformats.org/drawingml/2006/spreadsheetDrawing" xmlns:a="http://schemas.openxmlformats.org/drawingml/2006/main">
  <xdr:twoCellAnchor editAs="oneCell">
    <xdr:from>
      <xdr:col>10</xdr:col>
      <xdr:colOff>568581</xdr:colOff>
      <xdr:row>0</xdr:row>
      <xdr:rowOff>0</xdr:rowOff>
    </xdr:from>
    <xdr:to>
      <xdr:col>11</xdr:col>
      <xdr:colOff>465945</xdr:colOff>
      <xdr:row>2</xdr:row>
      <xdr:rowOff>9525</xdr:rowOff>
    </xdr:to>
    <xdr:pic>
      <xdr:nvPicPr>
        <xdr:cNvPr id="15" name="Afbeelding 14">
          <a:hlinkClick xmlns:r="http://schemas.openxmlformats.org/officeDocument/2006/relationships" r:id="rId1" tooltip="Previous domain"/>
          <a:extLst>
            <a:ext uri="{FF2B5EF4-FFF2-40B4-BE49-F238E27FC236}">
              <a16:creationId xmlns:a16="http://schemas.microsoft.com/office/drawing/2014/main" id="{00000000-0008-0000-2200-00000F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17" name="Afbeelding 16">
          <a:hlinkClick xmlns:r="http://schemas.openxmlformats.org/officeDocument/2006/relationships" r:id="rId3" tooltip="Back to index"/>
          <a:extLst>
            <a:ext uri="{FF2B5EF4-FFF2-40B4-BE49-F238E27FC236}">
              <a16:creationId xmlns:a16="http://schemas.microsoft.com/office/drawing/2014/main" id="{00000000-0008-0000-22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568581</xdr:colOff>
      <xdr:row>0</xdr:row>
      <xdr:rowOff>0</xdr:rowOff>
    </xdr:from>
    <xdr:to>
      <xdr:col>11</xdr:col>
      <xdr:colOff>465945</xdr:colOff>
      <xdr:row>2</xdr:row>
      <xdr:rowOff>9525</xdr:rowOff>
    </xdr:to>
    <xdr:pic>
      <xdr:nvPicPr>
        <xdr:cNvPr id="2" name="Afbeelding 1">
          <a:hlinkClick xmlns:r="http://schemas.openxmlformats.org/officeDocument/2006/relationships" r:id="rId1" tooltip="Previous domai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982902</xdr:colOff>
      <xdr:row>0</xdr:row>
      <xdr:rowOff>1</xdr:rowOff>
    </xdr:from>
    <xdr:to>
      <xdr:col>12</xdr:col>
      <xdr:colOff>114300</xdr:colOff>
      <xdr:row>2</xdr:row>
      <xdr:rowOff>11487</xdr:rowOff>
    </xdr:to>
    <xdr:pic>
      <xdr:nvPicPr>
        <xdr:cNvPr id="3" name="Afbeelding 2">
          <a:hlinkClick xmlns:r="http://schemas.openxmlformats.org/officeDocument/2006/relationships" r:id="rId3" tooltip="Next domain"/>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64702" y="1"/>
          <a:ext cx="53157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 name="Afbeelding 3">
          <a:hlinkClick xmlns:r="http://schemas.openxmlformats.org/officeDocument/2006/relationships" r:id="rId5" tooltip="Back to index"/>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xdr:twoCellAnchor editAs="oneCell">
    <xdr:from>
      <xdr:col>11</xdr:col>
      <xdr:colOff>896359</xdr:colOff>
      <xdr:row>2</xdr:row>
      <xdr:rowOff>104994</xdr:rowOff>
    </xdr:from>
    <xdr:to>
      <xdr:col>12</xdr:col>
      <xdr:colOff>107235</xdr:colOff>
      <xdr:row>3</xdr:row>
      <xdr:rowOff>216224</xdr:rowOff>
    </xdr:to>
    <xdr:pic>
      <xdr:nvPicPr>
        <xdr:cNvPr id="16" name="Afbeelding 15">
          <a:hlinkClick xmlns:r="http://schemas.openxmlformats.org/officeDocument/2006/relationships" r:id="rId7" tooltip="Next section"/>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13</xdr:col>
      <xdr:colOff>171450</xdr:colOff>
      <xdr:row>0</xdr:row>
      <xdr:rowOff>9525</xdr:rowOff>
    </xdr:from>
    <xdr:to>
      <xdr:col>13</xdr:col>
      <xdr:colOff>675450</xdr:colOff>
      <xdr:row>2</xdr:row>
      <xdr:rowOff>18225</xdr:rowOff>
    </xdr:to>
    <xdr:pic>
      <xdr:nvPicPr>
        <xdr:cNvPr id="6" name="Afbeelding 5">
          <a:hlinkClick xmlns:r="http://schemas.openxmlformats.org/officeDocument/2006/relationships" r:id="rId9" tooltip="Skip to results"/>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444500</xdr:colOff>
          <xdr:row>13</xdr:row>
          <xdr:rowOff>12700</xdr:rowOff>
        </xdr:from>
        <xdr:to>
          <xdr:col>8</xdr:col>
          <xdr:colOff>558800</xdr:colOff>
          <xdr:row>13</xdr:row>
          <xdr:rowOff>228600</xdr:rowOff>
        </xdr:to>
        <xdr:sp macro="" textlink="">
          <xdr:nvSpPr>
            <xdr:cNvPr id="77829" name="Drop Down 5" hidden="1">
              <a:extLst>
                <a:ext uri="{63B3BB69-23CF-44E3-9099-C40C66FF867C}">
                  <a14:compatExt spid="_x0000_s77829"/>
                </a:ext>
                <a:ext uri="{FF2B5EF4-FFF2-40B4-BE49-F238E27FC236}">
                  <a16:creationId xmlns:a16="http://schemas.microsoft.com/office/drawing/2014/main" id="{00000000-0008-0000-0500-000005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12</xdr:row>
          <xdr:rowOff>12700</xdr:rowOff>
        </xdr:from>
        <xdr:to>
          <xdr:col>8</xdr:col>
          <xdr:colOff>558800</xdr:colOff>
          <xdr:row>12</xdr:row>
          <xdr:rowOff>228600</xdr:rowOff>
        </xdr:to>
        <xdr:sp macro="" textlink="">
          <xdr:nvSpPr>
            <xdr:cNvPr id="77830" name="Drop Down 6" hidden="1">
              <a:extLst>
                <a:ext uri="{63B3BB69-23CF-44E3-9099-C40C66FF867C}">
                  <a14:compatExt spid="_x0000_s77830"/>
                </a:ext>
                <a:ext uri="{FF2B5EF4-FFF2-40B4-BE49-F238E27FC236}">
                  <a16:creationId xmlns:a16="http://schemas.microsoft.com/office/drawing/2014/main" id="{00000000-0008-0000-0500-000006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11</xdr:row>
          <xdr:rowOff>12700</xdr:rowOff>
        </xdr:from>
        <xdr:to>
          <xdr:col>8</xdr:col>
          <xdr:colOff>558800</xdr:colOff>
          <xdr:row>11</xdr:row>
          <xdr:rowOff>228600</xdr:rowOff>
        </xdr:to>
        <xdr:sp macro="" textlink="">
          <xdr:nvSpPr>
            <xdr:cNvPr id="77831" name="Drop Down 7" hidden="1">
              <a:extLst>
                <a:ext uri="{63B3BB69-23CF-44E3-9099-C40C66FF867C}">
                  <a14:compatExt spid="_x0000_s77831"/>
                </a:ext>
                <a:ext uri="{FF2B5EF4-FFF2-40B4-BE49-F238E27FC236}">
                  <a16:creationId xmlns:a16="http://schemas.microsoft.com/office/drawing/2014/main" id="{00000000-0008-0000-0500-000007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10</xdr:row>
          <xdr:rowOff>12700</xdr:rowOff>
        </xdr:from>
        <xdr:to>
          <xdr:col>8</xdr:col>
          <xdr:colOff>558800</xdr:colOff>
          <xdr:row>10</xdr:row>
          <xdr:rowOff>228600</xdr:rowOff>
        </xdr:to>
        <xdr:sp macro="" textlink="">
          <xdr:nvSpPr>
            <xdr:cNvPr id="77832" name="Drop Down 8" hidden="1">
              <a:extLst>
                <a:ext uri="{63B3BB69-23CF-44E3-9099-C40C66FF867C}">
                  <a14:compatExt spid="_x0000_s77832"/>
                </a:ext>
                <a:ext uri="{FF2B5EF4-FFF2-40B4-BE49-F238E27FC236}">
                  <a16:creationId xmlns:a16="http://schemas.microsoft.com/office/drawing/2014/main" id="{00000000-0008-0000-0500-000008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16</xdr:row>
          <xdr:rowOff>12700</xdr:rowOff>
        </xdr:from>
        <xdr:to>
          <xdr:col>8</xdr:col>
          <xdr:colOff>558800</xdr:colOff>
          <xdr:row>16</xdr:row>
          <xdr:rowOff>228600</xdr:rowOff>
        </xdr:to>
        <xdr:sp macro="" textlink="">
          <xdr:nvSpPr>
            <xdr:cNvPr id="77833" name="Drop Down 9" hidden="1">
              <a:extLst>
                <a:ext uri="{63B3BB69-23CF-44E3-9099-C40C66FF867C}">
                  <a14:compatExt spid="_x0000_s77833"/>
                </a:ext>
                <a:ext uri="{FF2B5EF4-FFF2-40B4-BE49-F238E27FC236}">
                  <a16:creationId xmlns:a16="http://schemas.microsoft.com/office/drawing/2014/main" id="{00000000-0008-0000-0500-000009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22</xdr:row>
          <xdr:rowOff>12700</xdr:rowOff>
        </xdr:from>
        <xdr:to>
          <xdr:col>8</xdr:col>
          <xdr:colOff>558800</xdr:colOff>
          <xdr:row>22</xdr:row>
          <xdr:rowOff>228600</xdr:rowOff>
        </xdr:to>
        <xdr:sp macro="" textlink="">
          <xdr:nvSpPr>
            <xdr:cNvPr id="77838" name="Drop Down 14" hidden="1">
              <a:extLst>
                <a:ext uri="{63B3BB69-23CF-44E3-9099-C40C66FF867C}">
                  <a14:compatExt spid="_x0000_s77838"/>
                </a:ext>
                <a:ext uri="{FF2B5EF4-FFF2-40B4-BE49-F238E27FC236}">
                  <a16:creationId xmlns:a16="http://schemas.microsoft.com/office/drawing/2014/main" id="{00000000-0008-0000-0500-00000E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21</xdr:row>
          <xdr:rowOff>12700</xdr:rowOff>
        </xdr:from>
        <xdr:to>
          <xdr:col>8</xdr:col>
          <xdr:colOff>558800</xdr:colOff>
          <xdr:row>21</xdr:row>
          <xdr:rowOff>228600</xdr:rowOff>
        </xdr:to>
        <xdr:sp macro="" textlink="">
          <xdr:nvSpPr>
            <xdr:cNvPr id="77839" name="Drop Down 15" hidden="1">
              <a:extLst>
                <a:ext uri="{63B3BB69-23CF-44E3-9099-C40C66FF867C}">
                  <a14:compatExt spid="_x0000_s77839"/>
                </a:ext>
                <a:ext uri="{FF2B5EF4-FFF2-40B4-BE49-F238E27FC236}">
                  <a16:creationId xmlns:a16="http://schemas.microsoft.com/office/drawing/2014/main" id="{00000000-0008-0000-0500-00000F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20</xdr:row>
          <xdr:rowOff>12700</xdr:rowOff>
        </xdr:from>
        <xdr:to>
          <xdr:col>8</xdr:col>
          <xdr:colOff>558800</xdr:colOff>
          <xdr:row>20</xdr:row>
          <xdr:rowOff>228600</xdr:rowOff>
        </xdr:to>
        <xdr:sp macro="" textlink="">
          <xdr:nvSpPr>
            <xdr:cNvPr id="77840" name="Drop Down 16" hidden="1">
              <a:extLst>
                <a:ext uri="{63B3BB69-23CF-44E3-9099-C40C66FF867C}">
                  <a14:compatExt spid="_x0000_s77840"/>
                </a:ext>
                <a:ext uri="{FF2B5EF4-FFF2-40B4-BE49-F238E27FC236}">
                  <a16:creationId xmlns:a16="http://schemas.microsoft.com/office/drawing/2014/main" id="{00000000-0008-0000-0500-000010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19</xdr:row>
          <xdr:rowOff>12700</xdr:rowOff>
        </xdr:from>
        <xdr:to>
          <xdr:col>8</xdr:col>
          <xdr:colOff>558800</xdr:colOff>
          <xdr:row>19</xdr:row>
          <xdr:rowOff>228600</xdr:rowOff>
        </xdr:to>
        <xdr:sp macro="" textlink="">
          <xdr:nvSpPr>
            <xdr:cNvPr id="77841" name="Drop Down 17" hidden="1">
              <a:extLst>
                <a:ext uri="{63B3BB69-23CF-44E3-9099-C40C66FF867C}">
                  <a14:compatExt spid="_x0000_s77841"/>
                </a:ext>
                <a:ext uri="{FF2B5EF4-FFF2-40B4-BE49-F238E27FC236}">
                  <a16:creationId xmlns:a16="http://schemas.microsoft.com/office/drawing/2014/main" id="{00000000-0008-0000-0500-000011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18</xdr:row>
          <xdr:rowOff>12700</xdr:rowOff>
        </xdr:from>
        <xdr:to>
          <xdr:col>8</xdr:col>
          <xdr:colOff>558800</xdr:colOff>
          <xdr:row>18</xdr:row>
          <xdr:rowOff>228600</xdr:rowOff>
        </xdr:to>
        <xdr:sp macro="" textlink="">
          <xdr:nvSpPr>
            <xdr:cNvPr id="77842" name="Drop Down 18" hidden="1">
              <a:extLst>
                <a:ext uri="{63B3BB69-23CF-44E3-9099-C40C66FF867C}">
                  <a14:compatExt spid="_x0000_s77842"/>
                </a:ext>
                <a:ext uri="{FF2B5EF4-FFF2-40B4-BE49-F238E27FC236}">
                  <a16:creationId xmlns:a16="http://schemas.microsoft.com/office/drawing/2014/main" id="{00000000-0008-0000-0500-000012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444500</xdr:colOff>
          <xdr:row>17</xdr:row>
          <xdr:rowOff>12700</xdr:rowOff>
        </xdr:from>
        <xdr:to>
          <xdr:col>8</xdr:col>
          <xdr:colOff>558800</xdr:colOff>
          <xdr:row>17</xdr:row>
          <xdr:rowOff>228600</xdr:rowOff>
        </xdr:to>
        <xdr:sp macro="" textlink="">
          <xdr:nvSpPr>
            <xdr:cNvPr id="77844" name="Drop Down 20" hidden="1">
              <a:extLst>
                <a:ext uri="{63B3BB69-23CF-44E3-9099-C40C66FF867C}">
                  <a14:compatExt spid="_x0000_s77844"/>
                </a:ext>
                <a:ext uri="{FF2B5EF4-FFF2-40B4-BE49-F238E27FC236}">
                  <a16:creationId xmlns:a16="http://schemas.microsoft.com/office/drawing/2014/main" id="{00000000-0008-0000-0500-0000143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11</xdr:col>
      <xdr:colOff>27521</xdr:colOff>
      <xdr:row>2</xdr:row>
      <xdr:rowOff>105834</xdr:rowOff>
    </xdr:from>
    <xdr:to>
      <xdr:col>11</xdr:col>
      <xdr:colOff>563368</xdr:colOff>
      <xdr:row>3</xdr:row>
      <xdr:rowOff>218245</xdr:rowOff>
    </xdr:to>
    <xdr:pic>
      <xdr:nvPicPr>
        <xdr:cNvPr id="27" name="Afbeelding 26">
          <a:hlinkClick xmlns:r="http://schemas.openxmlformats.org/officeDocument/2006/relationships" r:id="rId1" tooltip="Previous section"/>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xdr:twoCellAnchor editAs="oneCell">
    <xdr:from>
      <xdr:col>13</xdr:col>
      <xdr:colOff>171450</xdr:colOff>
      <xdr:row>0</xdr:row>
      <xdr:rowOff>9525</xdr:rowOff>
    </xdr:from>
    <xdr:to>
      <xdr:col>13</xdr:col>
      <xdr:colOff>678625</xdr:colOff>
      <xdr:row>2</xdr:row>
      <xdr:rowOff>18225</xdr:rowOff>
    </xdr:to>
    <xdr:pic>
      <xdr:nvPicPr>
        <xdr:cNvPr id="17" name="Afbeelding 16">
          <a:hlinkClick xmlns:r="http://schemas.openxmlformats.org/officeDocument/2006/relationships" r:id="rId3" tooltip="Skip to results"/>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134350" y="9525"/>
          <a:ext cx="504000" cy="504000"/>
        </a:xfrm>
        <a:prstGeom prst="rect">
          <a:avLst/>
        </a:prstGeom>
      </xdr:spPr>
    </xdr:pic>
    <xdr:clientData/>
  </xdr:twoCellAnchor>
  <xdr:twoCellAnchor editAs="oneCell">
    <xdr:from>
      <xdr:col>10</xdr:col>
      <xdr:colOff>568581</xdr:colOff>
      <xdr:row>0</xdr:row>
      <xdr:rowOff>0</xdr:rowOff>
    </xdr:from>
    <xdr:to>
      <xdr:col>11</xdr:col>
      <xdr:colOff>469120</xdr:colOff>
      <xdr:row>2</xdr:row>
      <xdr:rowOff>6350</xdr:rowOff>
    </xdr:to>
    <xdr:pic>
      <xdr:nvPicPr>
        <xdr:cNvPr id="18" name="Afbeelding 17">
          <a:hlinkClick xmlns:r="http://schemas.openxmlformats.org/officeDocument/2006/relationships" r:id="rId5" tooltip="Previous domain"/>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982902</xdr:colOff>
      <xdr:row>0</xdr:row>
      <xdr:rowOff>1</xdr:rowOff>
    </xdr:from>
    <xdr:to>
      <xdr:col>12</xdr:col>
      <xdr:colOff>114300</xdr:colOff>
      <xdr:row>2</xdr:row>
      <xdr:rowOff>8312</xdr:rowOff>
    </xdr:to>
    <xdr:pic>
      <xdr:nvPicPr>
        <xdr:cNvPr id="19" name="Afbeelding 18">
          <a:hlinkClick xmlns:r="http://schemas.openxmlformats.org/officeDocument/2006/relationships" r:id="rId7" tooltip="Next domain"/>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1527" y="1"/>
          <a:ext cx="534748"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0" name="Afbeelding 19">
          <a:hlinkClick xmlns:r="http://schemas.openxmlformats.org/officeDocument/2006/relationships" r:id="rId9" tooltip="Back to index"/>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100885</xdr:colOff>
      <xdr:row>3</xdr:row>
      <xdr:rowOff>216224</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10</xdr:col>
      <xdr:colOff>568581</xdr:colOff>
      <xdr:row>0</xdr:row>
      <xdr:rowOff>0</xdr:rowOff>
    </xdr:from>
    <xdr:to>
      <xdr:col>11</xdr:col>
      <xdr:colOff>465945</xdr:colOff>
      <xdr:row>2</xdr:row>
      <xdr:rowOff>9525</xdr:rowOff>
    </xdr:to>
    <xdr:pic>
      <xdr:nvPicPr>
        <xdr:cNvPr id="4" name="Afbeelding 3">
          <a:hlinkClick xmlns:r="http://schemas.openxmlformats.org/officeDocument/2006/relationships" r:id="rId3" tooltip="Previous domain"/>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435981" y="0"/>
          <a:ext cx="506964" cy="504825"/>
        </a:xfrm>
        <a:prstGeom prst="rect">
          <a:avLst/>
        </a:prstGeom>
      </xdr:spPr>
    </xdr:pic>
    <xdr:clientData/>
  </xdr:twoCellAnchor>
  <xdr:twoCellAnchor editAs="oneCell">
    <xdr:from>
      <xdr:col>11</xdr:col>
      <xdr:colOff>979727</xdr:colOff>
      <xdr:row>0</xdr:row>
      <xdr:rowOff>1</xdr:rowOff>
    </xdr:from>
    <xdr:to>
      <xdr:col>12</xdr:col>
      <xdr:colOff>123825</xdr:colOff>
      <xdr:row>2</xdr:row>
      <xdr:rowOff>8312</xdr:rowOff>
    </xdr:to>
    <xdr:pic>
      <xdr:nvPicPr>
        <xdr:cNvPr id="5" name="Afbeelding 4">
          <a:hlinkClick xmlns:r="http://schemas.openxmlformats.org/officeDocument/2006/relationships" r:id="rId5" tooltip="Next domain"/>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61527" y="1"/>
          <a:ext cx="544273" cy="522661"/>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6" name="Afbeelding 5">
          <a:hlinkClick xmlns:r="http://schemas.openxmlformats.org/officeDocument/2006/relationships" r:id="rId7" tooltip="Back to index"/>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943535" y="9719"/>
          <a:ext cx="503683" cy="50361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109588" name="Drop Down 20" hidden="1">
              <a:extLst>
                <a:ext uri="{63B3BB69-23CF-44E3-9099-C40C66FF867C}">
                  <a14:compatExt spid="_x0000_s109588"/>
                </a:ext>
                <a:ext uri="{FF2B5EF4-FFF2-40B4-BE49-F238E27FC236}">
                  <a16:creationId xmlns:a16="http://schemas.microsoft.com/office/drawing/2014/main" id="{00000000-0008-0000-0600-000014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109589" name="Drop Down 21" hidden="1">
              <a:extLst>
                <a:ext uri="{63B3BB69-23CF-44E3-9099-C40C66FF867C}">
                  <a14:compatExt spid="_x0000_s109589"/>
                </a:ext>
                <a:ext uri="{FF2B5EF4-FFF2-40B4-BE49-F238E27FC236}">
                  <a16:creationId xmlns:a16="http://schemas.microsoft.com/office/drawing/2014/main" id="{00000000-0008-0000-0600-000015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109590" name="Drop Down 22" hidden="1">
              <a:extLst>
                <a:ext uri="{63B3BB69-23CF-44E3-9099-C40C66FF867C}">
                  <a14:compatExt spid="_x0000_s109590"/>
                </a:ext>
                <a:ext uri="{FF2B5EF4-FFF2-40B4-BE49-F238E27FC236}">
                  <a16:creationId xmlns:a16="http://schemas.microsoft.com/office/drawing/2014/main" id="{00000000-0008-0000-0600-000016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109591" name="Drop Down 23" hidden="1">
              <a:extLst>
                <a:ext uri="{63B3BB69-23CF-44E3-9099-C40C66FF867C}">
                  <a14:compatExt spid="_x0000_s109591"/>
                </a:ext>
                <a:ext uri="{FF2B5EF4-FFF2-40B4-BE49-F238E27FC236}">
                  <a16:creationId xmlns:a16="http://schemas.microsoft.com/office/drawing/2014/main" id="{00000000-0008-0000-0600-000017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109592" name="Drop Down 24" hidden="1">
              <a:extLst>
                <a:ext uri="{63B3BB69-23CF-44E3-9099-C40C66FF867C}">
                  <a14:compatExt spid="_x0000_s109592"/>
                </a:ext>
                <a:ext uri="{FF2B5EF4-FFF2-40B4-BE49-F238E27FC236}">
                  <a16:creationId xmlns:a16="http://schemas.microsoft.com/office/drawing/2014/main" id="{00000000-0008-0000-0600-000018A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17" name="Afbeelding 16">
          <a:hlinkClick xmlns:r="http://schemas.openxmlformats.org/officeDocument/2006/relationships" r:id="rId9" tooltip="Skip to results"/>
          <a:extLst>
            <a:ext uri="{FF2B5EF4-FFF2-40B4-BE49-F238E27FC236}">
              <a16:creationId xmlns:a16="http://schemas.microsoft.com/office/drawing/2014/main" id="{A9023395-AA46-40E6-B991-3BE6BE8C0D9B}"/>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104060</xdr:colOff>
      <xdr:row>3</xdr:row>
      <xdr:rowOff>219399</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3" tooltip="Previous section"/>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7585" name="Drop Down 1" hidden="1">
              <a:extLst>
                <a:ext uri="{63B3BB69-23CF-44E3-9099-C40C66FF867C}">
                  <a14:compatExt spid="_x0000_s67585"/>
                </a:ext>
                <a:ext uri="{FF2B5EF4-FFF2-40B4-BE49-F238E27FC236}">
                  <a16:creationId xmlns:a16="http://schemas.microsoft.com/office/drawing/2014/main" id="{00000000-0008-0000-0700-000001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7587" name="Drop Down 3" hidden="1">
              <a:extLst>
                <a:ext uri="{63B3BB69-23CF-44E3-9099-C40C66FF867C}">
                  <a14:compatExt spid="_x0000_s67587"/>
                </a:ext>
                <a:ext uri="{FF2B5EF4-FFF2-40B4-BE49-F238E27FC236}">
                  <a16:creationId xmlns:a16="http://schemas.microsoft.com/office/drawing/2014/main" id="{00000000-0008-0000-0700-000003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7588" name="Drop Down 4" hidden="1">
              <a:extLst>
                <a:ext uri="{63B3BB69-23CF-44E3-9099-C40C66FF867C}">
                  <a14:compatExt spid="_x0000_s67588"/>
                </a:ext>
                <a:ext uri="{FF2B5EF4-FFF2-40B4-BE49-F238E27FC236}">
                  <a16:creationId xmlns:a16="http://schemas.microsoft.com/office/drawing/2014/main" id="{00000000-0008-0000-0700-000004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7589" name="Drop Down 5" hidden="1">
              <a:extLst>
                <a:ext uri="{63B3BB69-23CF-44E3-9099-C40C66FF867C}">
                  <a14:compatExt spid="_x0000_s67589"/>
                </a:ext>
                <a:ext uri="{FF2B5EF4-FFF2-40B4-BE49-F238E27FC236}">
                  <a16:creationId xmlns:a16="http://schemas.microsoft.com/office/drawing/2014/main" id="{00000000-0008-0000-0700-000005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7590" name="Drop Down 6" hidden="1">
              <a:extLst>
                <a:ext uri="{63B3BB69-23CF-44E3-9099-C40C66FF867C}">
                  <a14:compatExt spid="_x0000_s67590"/>
                </a:ext>
                <a:ext uri="{FF2B5EF4-FFF2-40B4-BE49-F238E27FC236}">
                  <a16:creationId xmlns:a16="http://schemas.microsoft.com/office/drawing/2014/main" id="{00000000-0008-0000-0700-000006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67591" name="Drop Down 7" hidden="1">
              <a:extLst>
                <a:ext uri="{63B3BB69-23CF-44E3-9099-C40C66FF867C}">
                  <a14:compatExt spid="_x0000_s67591"/>
                </a:ext>
                <a:ext uri="{FF2B5EF4-FFF2-40B4-BE49-F238E27FC236}">
                  <a16:creationId xmlns:a16="http://schemas.microsoft.com/office/drawing/2014/main" id="{00000000-0008-0000-0700-000007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7599" name="Drop Down 15" hidden="1">
              <a:extLst>
                <a:ext uri="{63B3BB69-23CF-44E3-9099-C40C66FF867C}">
                  <a14:compatExt spid="_x0000_s67599"/>
                </a:ext>
                <a:ext uri="{FF2B5EF4-FFF2-40B4-BE49-F238E27FC236}">
                  <a16:creationId xmlns:a16="http://schemas.microsoft.com/office/drawing/2014/main" id="{00000000-0008-0000-0700-00000F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7600" name="Drop Down 16" hidden="1">
              <a:extLst>
                <a:ext uri="{63B3BB69-23CF-44E3-9099-C40C66FF867C}">
                  <a14:compatExt spid="_x0000_s67600"/>
                </a:ext>
                <a:ext uri="{FF2B5EF4-FFF2-40B4-BE49-F238E27FC236}">
                  <a16:creationId xmlns:a16="http://schemas.microsoft.com/office/drawing/2014/main" id="{00000000-0008-0000-0700-000010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7601" name="Drop Down 17" hidden="1">
              <a:extLst>
                <a:ext uri="{63B3BB69-23CF-44E3-9099-C40C66FF867C}">
                  <a14:compatExt spid="_x0000_s67601"/>
                </a:ext>
                <a:ext uri="{FF2B5EF4-FFF2-40B4-BE49-F238E27FC236}">
                  <a16:creationId xmlns:a16="http://schemas.microsoft.com/office/drawing/2014/main" id="{00000000-0008-0000-0700-000011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7602" name="Drop Down 18" hidden="1">
              <a:extLst>
                <a:ext uri="{63B3BB69-23CF-44E3-9099-C40C66FF867C}">
                  <a14:compatExt spid="_x0000_s67602"/>
                </a:ext>
                <a:ext uri="{FF2B5EF4-FFF2-40B4-BE49-F238E27FC236}">
                  <a16:creationId xmlns:a16="http://schemas.microsoft.com/office/drawing/2014/main" id="{00000000-0008-0000-0700-000012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7603" name="Drop Down 19" hidden="1">
              <a:extLst>
                <a:ext uri="{63B3BB69-23CF-44E3-9099-C40C66FF867C}">
                  <a14:compatExt spid="_x0000_s67603"/>
                </a:ext>
                <a:ext uri="{FF2B5EF4-FFF2-40B4-BE49-F238E27FC236}">
                  <a16:creationId xmlns:a16="http://schemas.microsoft.com/office/drawing/2014/main" id="{00000000-0008-0000-0700-000013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7604" name="Drop Down 20" hidden="1">
              <a:extLst>
                <a:ext uri="{63B3BB69-23CF-44E3-9099-C40C66FF867C}">
                  <a14:compatExt spid="_x0000_s67604"/>
                </a:ext>
                <a:ext uri="{FF2B5EF4-FFF2-40B4-BE49-F238E27FC236}">
                  <a16:creationId xmlns:a16="http://schemas.microsoft.com/office/drawing/2014/main" id="{00000000-0008-0000-0700-000014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7605" name="Drop Down 21" hidden="1">
              <a:extLst>
                <a:ext uri="{63B3BB69-23CF-44E3-9099-C40C66FF867C}">
                  <a14:compatExt spid="_x0000_s67605"/>
                </a:ext>
                <a:ext uri="{FF2B5EF4-FFF2-40B4-BE49-F238E27FC236}">
                  <a16:creationId xmlns:a16="http://schemas.microsoft.com/office/drawing/2014/main" id="{00000000-0008-0000-0700-0000150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27" name="Afbeelding 26">
          <a:hlinkClick xmlns:r="http://schemas.openxmlformats.org/officeDocument/2006/relationships" r:id="rId5" tooltip="Previous domain"/>
          <a:extLst>
            <a:ext uri="{FF2B5EF4-FFF2-40B4-BE49-F238E27FC236}">
              <a16:creationId xmlns:a16="http://schemas.microsoft.com/office/drawing/2014/main" id="{00000000-0008-0000-0700-00001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28" name="Afbeelding 27">
          <a:hlinkClick xmlns:r="http://schemas.openxmlformats.org/officeDocument/2006/relationships" r:id="rId7" tooltip="Next domain"/>
          <a:extLst>
            <a:ext uri="{FF2B5EF4-FFF2-40B4-BE49-F238E27FC236}">
              <a16:creationId xmlns:a16="http://schemas.microsoft.com/office/drawing/2014/main" id="{00000000-0008-0000-0700-00001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9" name="Afbeelding 28">
          <a:hlinkClick xmlns:r="http://schemas.openxmlformats.org/officeDocument/2006/relationships" r:id="rId9" tooltip="Back to index"/>
          <a:extLst>
            <a:ext uri="{FF2B5EF4-FFF2-40B4-BE49-F238E27FC236}">
              <a16:creationId xmlns:a16="http://schemas.microsoft.com/office/drawing/2014/main" id="{00000000-0008-0000-0700-00001D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twoCellAnchor editAs="oneCell">
    <xdr:from>
      <xdr:col>13</xdr:col>
      <xdr:colOff>171450</xdr:colOff>
      <xdr:row>0</xdr:row>
      <xdr:rowOff>12700</xdr:rowOff>
    </xdr:from>
    <xdr:to>
      <xdr:col>13</xdr:col>
      <xdr:colOff>678625</xdr:colOff>
      <xdr:row>2</xdr:row>
      <xdr:rowOff>21400</xdr:rowOff>
    </xdr:to>
    <xdr:pic>
      <xdr:nvPicPr>
        <xdr:cNvPr id="32" name="Afbeelding 31">
          <a:hlinkClick xmlns:r="http://schemas.openxmlformats.org/officeDocument/2006/relationships" r:id="rId11" tooltip="Skip to results"/>
          <a:extLst>
            <a:ext uri="{FF2B5EF4-FFF2-40B4-BE49-F238E27FC236}">
              <a16:creationId xmlns:a16="http://schemas.microsoft.com/office/drawing/2014/main" id="{134F6191-7ED2-4DD3-A115-C0C53D14D6A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104060</xdr:colOff>
      <xdr:row>3</xdr:row>
      <xdr:rowOff>219399</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3" tooltip="Previous section"/>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8609" name="Drop Down 1" hidden="1">
              <a:extLst>
                <a:ext uri="{63B3BB69-23CF-44E3-9099-C40C66FF867C}">
                  <a14:compatExt spid="_x0000_s68609"/>
                </a:ext>
                <a:ext uri="{FF2B5EF4-FFF2-40B4-BE49-F238E27FC236}">
                  <a16:creationId xmlns:a16="http://schemas.microsoft.com/office/drawing/2014/main" id="{00000000-0008-0000-0800-000001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11</xdr:row>
          <xdr:rowOff>25400</xdr:rowOff>
        </xdr:from>
        <xdr:to>
          <xdr:col>12</xdr:col>
          <xdr:colOff>12700</xdr:colOff>
          <xdr:row>11</xdr:row>
          <xdr:rowOff>228600</xdr:rowOff>
        </xdr:to>
        <xdr:sp macro="" textlink="">
          <xdr:nvSpPr>
            <xdr:cNvPr id="68611" name="Drop Down 3" hidden="1">
              <a:extLst>
                <a:ext uri="{63B3BB69-23CF-44E3-9099-C40C66FF867C}">
                  <a14:compatExt spid="_x0000_s68611"/>
                </a:ext>
                <a:ext uri="{FF2B5EF4-FFF2-40B4-BE49-F238E27FC236}">
                  <a16:creationId xmlns:a16="http://schemas.microsoft.com/office/drawing/2014/main" id="{00000000-0008-0000-0800-000003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8612" name="Drop Down 4" hidden="1">
              <a:extLst>
                <a:ext uri="{63B3BB69-23CF-44E3-9099-C40C66FF867C}">
                  <a14:compatExt spid="_x0000_s68612"/>
                </a:ext>
                <a:ext uri="{FF2B5EF4-FFF2-40B4-BE49-F238E27FC236}">
                  <a16:creationId xmlns:a16="http://schemas.microsoft.com/office/drawing/2014/main" id="{00000000-0008-0000-0800-000004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8613" name="Drop Down 5" hidden="1">
              <a:extLst>
                <a:ext uri="{63B3BB69-23CF-44E3-9099-C40C66FF867C}">
                  <a14:compatExt spid="_x0000_s68613"/>
                </a:ext>
                <a:ext uri="{FF2B5EF4-FFF2-40B4-BE49-F238E27FC236}">
                  <a16:creationId xmlns:a16="http://schemas.microsoft.com/office/drawing/2014/main" id="{00000000-0008-0000-0800-000005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8614" name="Drop Down 6" hidden="1">
              <a:extLst>
                <a:ext uri="{63B3BB69-23CF-44E3-9099-C40C66FF867C}">
                  <a14:compatExt spid="_x0000_s68614"/>
                </a:ext>
                <a:ext uri="{FF2B5EF4-FFF2-40B4-BE49-F238E27FC236}">
                  <a16:creationId xmlns:a16="http://schemas.microsoft.com/office/drawing/2014/main" id="{00000000-0008-0000-0800-000006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8615" name="Drop Down 7" hidden="1">
              <a:extLst>
                <a:ext uri="{63B3BB69-23CF-44E3-9099-C40C66FF867C}">
                  <a14:compatExt spid="_x0000_s68615"/>
                </a:ext>
                <a:ext uri="{FF2B5EF4-FFF2-40B4-BE49-F238E27FC236}">
                  <a16:creationId xmlns:a16="http://schemas.microsoft.com/office/drawing/2014/main" id="{00000000-0008-0000-0800-000007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8616" name="Drop Down 8" hidden="1">
              <a:extLst>
                <a:ext uri="{63B3BB69-23CF-44E3-9099-C40C66FF867C}">
                  <a14:compatExt spid="_x0000_s68616"/>
                </a:ext>
                <a:ext uri="{FF2B5EF4-FFF2-40B4-BE49-F238E27FC236}">
                  <a16:creationId xmlns:a16="http://schemas.microsoft.com/office/drawing/2014/main" id="{00000000-0008-0000-0800-000008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8617" name="Drop Down 9" hidden="1">
              <a:extLst>
                <a:ext uri="{63B3BB69-23CF-44E3-9099-C40C66FF867C}">
                  <a14:compatExt spid="_x0000_s68617"/>
                </a:ext>
                <a:ext uri="{FF2B5EF4-FFF2-40B4-BE49-F238E27FC236}">
                  <a16:creationId xmlns:a16="http://schemas.microsoft.com/office/drawing/2014/main" id="{00000000-0008-0000-0800-000009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8618" name="Drop Down 10" hidden="1">
              <a:extLst>
                <a:ext uri="{63B3BB69-23CF-44E3-9099-C40C66FF867C}">
                  <a14:compatExt spid="_x0000_s68618"/>
                </a:ext>
                <a:ext uri="{FF2B5EF4-FFF2-40B4-BE49-F238E27FC236}">
                  <a16:creationId xmlns:a16="http://schemas.microsoft.com/office/drawing/2014/main" id="{00000000-0008-0000-0800-00000A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8619" name="Drop Down 11" hidden="1">
              <a:extLst>
                <a:ext uri="{63B3BB69-23CF-44E3-9099-C40C66FF867C}">
                  <a14:compatExt spid="_x0000_s68619"/>
                </a:ext>
                <a:ext uri="{FF2B5EF4-FFF2-40B4-BE49-F238E27FC236}">
                  <a16:creationId xmlns:a16="http://schemas.microsoft.com/office/drawing/2014/main" id="{00000000-0008-0000-0800-00000B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68621" name="Drop Down 13" hidden="1">
              <a:extLst>
                <a:ext uri="{63B3BB69-23CF-44E3-9099-C40C66FF867C}">
                  <a14:compatExt spid="_x0000_s68621"/>
                </a:ext>
                <a:ext uri="{FF2B5EF4-FFF2-40B4-BE49-F238E27FC236}">
                  <a16:creationId xmlns:a16="http://schemas.microsoft.com/office/drawing/2014/main" id="{00000000-0008-0000-0800-00000D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8622" name="Drop Down 14" hidden="1">
              <a:extLst>
                <a:ext uri="{63B3BB69-23CF-44E3-9099-C40C66FF867C}">
                  <a14:compatExt spid="_x0000_s68622"/>
                </a:ext>
                <a:ext uri="{FF2B5EF4-FFF2-40B4-BE49-F238E27FC236}">
                  <a16:creationId xmlns:a16="http://schemas.microsoft.com/office/drawing/2014/main" id="{00000000-0008-0000-0800-00000E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25</xdr:row>
          <xdr:rowOff>25400</xdr:rowOff>
        </xdr:from>
        <xdr:to>
          <xdr:col>12</xdr:col>
          <xdr:colOff>12700</xdr:colOff>
          <xdr:row>25</xdr:row>
          <xdr:rowOff>228600</xdr:rowOff>
        </xdr:to>
        <xdr:sp macro="" textlink="">
          <xdr:nvSpPr>
            <xdr:cNvPr id="68623" name="Drop Down 15" hidden="1">
              <a:extLst>
                <a:ext uri="{63B3BB69-23CF-44E3-9099-C40C66FF867C}">
                  <a14:compatExt spid="_x0000_s68623"/>
                </a:ext>
                <a:ext uri="{FF2B5EF4-FFF2-40B4-BE49-F238E27FC236}">
                  <a16:creationId xmlns:a16="http://schemas.microsoft.com/office/drawing/2014/main" id="{00000000-0008-0000-0800-00000F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8627" name="Drop Down 19" hidden="1">
              <a:extLst>
                <a:ext uri="{63B3BB69-23CF-44E3-9099-C40C66FF867C}">
                  <a14:compatExt spid="_x0000_s68627"/>
                </a:ext>
                <a:ext uri="{FF2B5EF4-FFF2-40B4-BE49-F238E27FC236}">
                  <a16:creationId xmlns:a16="http://schemas.microsoft.com/office/drawing/2014/main" id="{00000000-0008-0000-0800-000013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8628" name="Drop Down 20" hidden="1">
              <a:extLst>
                <a:ext uri="{63B3BB69-23CF-44E3-9099-C40C66FF867C}">
                  <a14:compatExt spid="_x0000_s68628"/>
                </a:ext>
                <a:ext uri="{FF2B5EF4-FFF2-40B4-BE49-F238E27FC236}">
                  <a16:creationId xmlns:a16="http://schemas.microsoft.com/office/drawing/2014/main" id="{00000000-0008-0000-0800-0000140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27" name="Afbeelding 26">
          <a:hlinkClick xmlns:r="http://schemas.openxmlformats.org/officeDocument/2006/relationships" r:id="rId5" tooltip="Previous domain"/>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28" name="Afbeelding 27">
          <a:hlinkClick xmlns:r="http://schemas.openxmlformats.org/officeDocument/2006/relationships" r:id="rId7" tooltip="Next domain"/>
          <a:extLst>
            <a:ext uri="{FF2B5EF4-FFF2-40B4-BE49-F238E27FC236}">
              <a16:creationId xmlns:a16="http://schemas.microsoft.com/office/drawing/2014/main" id="{00000000-0008-0000-0800-00001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29" name="Afbeelding 28">
          <a:hlinkClick xmlns:r="http://schemas.openxmlformats.org/officeDocument/2006/relationships" r:id="rId9" tooltip="Back to index"/>
          <a:extLst>
            <a:ext uri="{FF2B5EF4-FFF2-40B4-BE49-F238E27FC236}">
              <a16:creationId xmlns:a16="http://schemas.microsoft.com/office/drawing/2014/main" id="{00000000-0008-0000-0800-00001D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xdr:twoCellAnchor editAs="oneCell">
    <xdr:from>
      <xdr:col>13</xdr:col>
      <xdr:colOff>171450</xdr:colOff>
      <xdr:row>0</xdr:row>
      <xdr:rowOff>12700</xdr:rowOff>
    </xdr:from>
    <xdr:to>
      <xdr:col>13</xdr:col>
      <xdr:colOff>678625</xdr:colOff>
      <xdr:row>2</xdr:row>
      <xdr:rowOff>21400</xdr:rowOff>
    </xdr:to>
    <xdr:pic>
      <xdr:nvPicPr>
        <xdr:cNvPr id="30" name="Afbeelding 29">
          <a:hlinkClick xmlns:r="http://schemas.openxmlformats.org/officeDocument/2006/relationships" r:id="rId11" tooltip="Skip to results"/>
          <a:extLst>
            <a:ext uri="{FF2B5EF4-FFF2-40B4-BE49-F238E27FC236}">
              <a16:creationId xmlns:a16="http://schemas.microsoft.com/office/drawing/2014/main" id="{FE003C0A-F3F9-43CB-B2ED-9FA1A300968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896359</xdr:colOff>
      <xdr:row>2</xdr:row>
      <xdr:rowOff>104994</xdr:rowOff>
    </xdr:from>
    <xdr:to>
      <xdr:col>12</xdr:col>
      <xdr:colOff>104060</xdr:colOff>
      <xdr:row>3</xdr:row>
      <xdr:rowOff>219399</xdr:rowOff>
    </xdr:to>
    <xdr:pic>
      <xdr:nvPicPr>
        <xdr:cNvPr id="2" name="Afbeelding 1">
          <a:hlinkClick xmlns:r="http://schemas.openxmlformats.org/officeDocument/2006/relationships" r:id="rId1" tooltip="Next section"/>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73359" y="600294"/>
          <a:ext cx="538026" cy="358880"/>
        </a:xfrm>
        <a:prstGeom prst="rect">
          <a:avLst/>
        </a:prstGeom>
      </xdr:spPr>
    </xdr:pic>
    <xdr:clientData/>
  </xdr:twoCellAnchor>
  <xdr:twoCellAnchor editAs="oneCell">
    <xdr:from>
      <xdr:col>11</xdr:col>
      <xdr:colOff>27521</xdr:colOff>
      <xdr:row>2</xdr:row>
      <xdr:rowOff>105834</xdr:rowOff>
    </xdr:from>
    <xdr:to>
      <xdr:col>11</xdr:col>
      <xdr:colOff>563368</xdr:colOff>
      <xdr:row>3</xdr:row>
      <xdr:rowOff>218245</xdr:rowOff>
    </xdr:to>
    <xdr:pic>
      <xdr:nvPicPr>
        <xdr:cNvPr id="3" name="Afbeelding 2">
          <a:hlinkClick xmlns:r="http://schemas.openxmlformats.org/officeDocument/2006/relationships" r:id="rId3" tooltip="Previous section"/>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04521" y="601134"/>
          <a:ext cx="532672" cy="35688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9</xdr:row>
          <xdr:rowOff>25400</xdr:rowOff>
        </xdr:from>
        <xdr:to>
          <xdr:col>12</xdr:col>
          <xdr:colOff>12700</xdr:colOff>
          <xdr:row>9</xdr:row>
          <xdr:rowOff>228600</xdr:rowOff>
        </xdr:to>
        <xdr:sp macro="" textlink="">
          <xdr:nvSpPr>
            <xdr:cNvPr id="69633" name="Drop Down 1" hidden="1">
              <a:extLst>
                <a:ext uri="{63B3BB69-23CF-44E3-9099-C40C66FF867C}">
                  <a14:compatExt spid="_x0000_s69633"/>
                </a:ext>
                <a:ext uri="{FF2B5EF4-FFF2-40B4-BE49-F238E27FC236}">
                  <a16:creationId xmlns:a16="http://schemas.microsoft.com/office/drawing/2014/main" id="{00000000-0008-0000-0900-000001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10</xdr:row>
          <xdr:rowOff>25400</xdr:rowOff>
        </xdr:from>
        <xdr:to>
          <xdr:col>12</xdr:col>
          <xdr:colOff>12700</xdr:colOff>
          <xdr:row>10</xdr:row>
          <xdr:rowOff>228600</xdr:rowOff>
        </xdr:to>
        <xdr:sp macro="" textlink="">
          <xdr:nvSpPr>
            <xdr:cNvPr id="69634" name="Drop Down 2" hidden="1">
              <a:extLst>
                <a:ext uri="{63B3BB69-23CF-44E3-9099-C40C66FF867C}">
                  <a14:compatExt spid="_x0000_s69634"/>
                </a:ext>
                <a:ext uri="{FF2B5EF4-FFF2-40B4-BE49-F238E27FC236}">
                  <a16:creationId xmlns:a16="http://schemas.microsoft.com/office/drawing/2014/main" id="{00000000-0008-0000-0900-000002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12</xdr:row>
          <xdr:rowOff>25400</xdr:rowOff>
        </xdr:from>
        <xdr:to>
          <xdr:col>12</xdr:col>
          <xdr:colOff>12700</xdr:colOff>
          <xdr:row>12</xdr:row>
          <xdr:rowOff>228600</xdr:rowOff>
        </xdr:to>
        <xdr:sp macro="" textlink="">
          <xdr:nvSpPr>
            <xdr:cNvPr id="69637" name="Drop Down 5" hidden="1">
              <a:extLst>
                <a:ext uri="{63B3BB69-23CF-44E3-9099-C40C66FF867C}">
                  <a14:compatExt spid="_x0000_s69637"/>
                </a:ext>
                <a:ext uri="{FF2B5EF4-FFF2-40B4-BE49-F238E27FC236}">
                  <a16:creationId xmlns:a16="http://schemas.microsoft.com/office/drawing/2014/main" id="{00000000-0008-0000-0900-000005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13</xdr:row>
          <xdr:rowOff>25400</xdr:rowOff>
        </xdr:from>
        <xdr:to>
          <xdr:col>12</xdr:col>
          <xdr:colOff>12700</xdr:colOff>
          <xdr:row>13</xdr:row>
          <xdr:rowOff>228600</xdr:rowOff>
        </xdr:to>
        <xdr:sp macro="" textlink="">
          <xdr:nvSpPr>
            <xdr:cNvPr id="69638" name="Drop Down 6" hidden="1">
              <a:extLst>
                <a:ext uri="{63B3BB69-23CF-44E3-9099-C40C66FF867C}">
                  <a14:compatExt spid="_x0000_s69638"/>
                </a:ext>
                <a:ext uri="{FF2B5EF4-FFF2-40B4-BE49-F238E27FC236}">
                  <a16:creationId xmlns:a16="http://schemas.microsoft.com/office/drawing/2014/main" id="{00000000-0008-0000-0900-000006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14</xdr:row>
          <xdr:rowOff>25400</xdr:rowOff>
        </xdr:from>
        <xdr:to>
          <xdr:col>12</xdr:col>
          <xdr:colOff>12700</xdr:colOff>
          <xdr:row>14</xdr:row>
          <xdr:rowOff>228600</xdr:rowOff>
        </xdr:to>
        <xdr:sp macro="" textlink="">
          <xdr:nvSpPr>
            <xdr:cNvPr id="69639" name="Drop Down 7" hidden="1">
              <a:extLst>
                <a:ext uri="{63B3BB69-23CF-44E3-9099-C40C66FF867C}">
                  <a14:compatExt spid="_x0000_s69639"/>
                </a:ext>
                <a:ext uri="{FF2B5EF4-FFF2-40B4-BE49-F238E27FC236}">
                  <a16:creationId xmlns:a16="http://schemas.microsoft.com/office/drawing/2014/main" id="{00000000-0008-0000-0900-000007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15</xdr:row>
          <xdr:rowOff>25400</xdr:rowOff>
        </xdr:from>
        <xdr:to>
          <xdr:col>12</xdr:col>
          <xdr:colOff>12700</xdr:colOff>
          <xdr:row>15</xdr:row>
          <xdr:rowOff>228600</xdr:rowOff>
        </xdr:to>
        <xdr:sp macro="" textlink="">
          <xdr:nvSpPr>
            <xdr:cNvPr id="69640" name="Drop Down 8" hidden="1">
              <a:extLst>
                <a:ext uri="{63B3BB69-23CF-44E3-9099-C40C66FF867C}">
                  <a14:compatExt spid="_x0000_s69640"/>
                </a:ext>
                <a:ext uri="{FF2B5EF4-FFF2-40B4-BE49-F238E27FC236}">
                  <a16:creationId xmlns:a16="http://schemas.microsoft.com/office/drawing/2014/main" id="{00000000-0008-0000-0900-000008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16</xdr:row>
          <xdr:rowOff>25400</xdr:rowOff>
        </xdr:from>
        <xdr:to>
          <xdr:col>12</xdr:col>
          <xdr:colOff>12700</xdr:colOff>
          <xdr:row>16</xdr:row>
          <xdr:rowOff>228600</xdr:rowOff>
        </xdr:to>
        <xdr:sp macro="" textlink="">
          <xdr:nvSpPr>
            <xdr:cNvPr id="69641" name="Drop Down 9" hidden="1">
              <a:extLst>
                <a:ext uri="{63B3BB69-23CF-44E3-9099-C40C66FF867C}">
                  <a14:compatExt spid="_x0000_s69641"/>
                </a:ext>
                <a:ext uri="{FF2B5EF4-FFF2-40B4-BE49-F238E27FC236}">
                  <a16:creationId xmlns:a16="http://schemas.microsoft.com/office/drawing/2014/main" id="{00000000-0008-0000-0900-000009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17</xdr:row>
          <xdr:rowOff>25400</xdr:rowOff>
        </xdr:from>
        <xdr:to>
          <xdr:col>12</xdr:col>
          <xdr:colOff>12700</xdr:colOff>
          <xdr:row>17</xdr:row>
          <xdr:rowOff>228600</xdr:rowOff>
        </xdr:to>
        <xdr:sp macro="" textlink="">
          <xdr:nvSpPr>
            <xdr:cNvPr id="69642" name="Drop Down 10" hidden="1">
              <a:extLst>
                <a:ext uri="{63B3BB69-23CF-44E3-9099-C40C66FF867C}">
                  <a14:compatExt spid="_x0000_s69642"/>
                </a:ext>
                <a:ext uri="{FF2B5EF4-FFF2-40B4-BE49-F238E27FC236}">
                  <a16:creationId xmlns:a16="http://schemas.microsoft.com/office/drawing/2014/main" id="{00000000-0008-0000-0900-00000A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18</xdr:row>
          <xdr:rowOff>25400</xdr:rowOff>
        </xdr:from>
        <xdr:to>
          <xdr:col>12</xdr:col>
          <xdr:colOff>12700</xdr:colOff>
          <xdr:row>18</xdr:row>
          <xdr:rowOff>228600</xdr:rowOff>
        </xdr:to>
        <xdr:sp macro="" textlink="">
          <xdr:nvSpPr>
            <xdr:cNvPr id="69643" name="Drop Down 11" hidden="1">
              <a:extLst>
                <a:ext uri="{63B3BB69-23CF-44E3-9099-C40C66FF867C}">
                  <a14:compatExt spid="_x0000_s69643"/>
                </a:ext>
                <a:ext uri="{FF2B5EF4-FFF2-40B4-BE49-F238E27FC236}">
                  <a16:creationId xmlns:a16="http://schemas.microsoft.com/office/drawing/2014/main" id="{00000000-0008-0000-0900-00000B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19</xdr:row>
          <xdr:rowOff>25400</xdr:rowOff>
        </xdr:from>
        <xdr:to>
          <xdr:col>12</xdr:col>
          <xdr:colOff>12700</xdr:colOff>
          <xdr:row>19</xdr:row>
          <xdr:rowOff>228600</xdr:rowOff>
        </xdr:to>
        <xdr:sp macro="" textlink="">
          <xdr:nvSpPr>
            <xdr:cNvPr id="69644" name="Drop Down 12" hidden="1">
              <a:extLst>
                <a:ext uri="{63B3BB69-23CF-44E3-9099-C40C66FF867C}">
                  <a14:compatExt spid="_x0000_s69644"/>
                </a:ext>
                <a:ext uri="{FF2B5EF4-FFF2-40B4-BE49-F238E27FC236}">
                  <a16:creationId xmlns:a16="http://schemas.microsoft.com/office/drawing/2014/main" id="{00000000-0008-0000-0900-00000C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20</xdr:row>
          <xdr:rowOff>25400</xdr:rowOff>
        </xdr:from>
        <xdr:to>
          <xdr:col>12</xdr:col>
          <xdr:colOff>12700</xdr:colOff>
          <xdr:row>20</xdr:row>
          <xdr:rowOff>228600</xdr:rowOff>
        </xdr:to>
        <xdr:sp macro="" textlink="">
          <xdr:nvSpPr>
            <xdr:cNvPr id="69645" name="Drop Down 13" hidden="1">
              <a:extLst>
                <a:ext uri="{63B3BB69-23CF-44E3-9099-C40C66FF867C}">
                  <a14:compatExt spid="_x0000_s69645"/>
                </a:ext>
                <a:ext uri="{FF2B5EF4-FFF2-40B4-BE49-F238E27FC236}">
                  <a16:creationId xmlns:a16="http://schemas.microsoft.com/office/drawing/2014/main" id="{00000000-0008-0000-0900-00000D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22</xdr:row>
          <xdr:rowOff>25400</xdr:rowOff>
        </xdr:from>
        <xdr:to>
          <xdr:col>12</xdr:col>
          <xdr:colOff>12700</xdr:colOff>
          <xdr:row>22</xdr:row>
          <xdr:rowOff>228600</xdr:rowOff>
        </xdr:to>
        <xdr:sp macro="" textlink="">
          <xdr:nvSpPr>
            <xdr:cNvPr id="69646" name="Drop Down 14" hidden="1">
              <a:extLst>
                <a:ext uri="{63B3BB69-23CF-44E3-9099-C40C66FF867C}">
                  <a14:compatExt spid="_x0000_s69646"/>
                </a:ext>
                <a:ext uri="{FF2B5EF4-FFF2-40B4-BE49-F238E27FC236}">
                  <a16:creationId xmlns:a16="http://schemas.microsoft.com/office/drawing/2014/main" id="{00000000-0008-0000-0900-00000E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21</xdr:row>
          <xdr:rowOff>25400</xdr:rowOff>
        </xdr:from>
        <xdr:to>
          <xdr:col>12</xdr:col>
          <xdr:colOff>12700</xdr:colOff>
          <xdr:row>21</xdr:row>
          <xdr:rowOff>228600</xdr:rowOff>
        </xdr:to>
        <xdr:sp macro="" textlink="">
          <xdr:nvSpPr>
            <xdr:cNvPr id="69647" name="Drop Down 15" hidden="1">
              <a:extLst>
                <a:ext uri="{63B3BB69-23CF-44E3-9099-C40C66FF867C}">
                  <a14:compatExt spid="_x0000_s69647"/>
                </a:ext>
                <a:ext uri="{FF2B5EF4-FFF2-40B4-BE49-F238E27FC236}">
                  <a16:creationId xmlns:a16="http://schemas.microsoft.com/office/drawing/2014/main" id="{00000000-0008-0000-0900-00000F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23</xdr:row>
          <xdr:rowOff>25400</xdr:rowOff>
        </xdr:from>
        <xdr:to>
          <xdr:col>12</xdr:col>
          <xdr:colOff>12700</xdr:colOff>
          <xdr:row>23</xdr:row>
          <xdr:rowOff>228600</xdr:rowOff>
        </xdr:to>
        <xdr:sp macro="" textlink="">
          <xdr:nvSpPr>
            <xdr:cNvPr id="69648" name="Drop Down 16" hidden="1">
              <a:extLst>
                <a:ext uri="{63B3BB69-23CF-44E3-9099-C40C66FF867C}">
                  <a14:compatExt spid="_x0000_s69648"/>
                </a:ext>
                <a:ext uri="{FF2B5EF4-FFF2-40B4-BE49-F238E27FC236}">
                  <a16:creationId xmlns:a16="http://schemas.microsoft.com/office/drawing/2014/main" id="{00000000-0008-0000-0900-000010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24</xdr:row>
          <xdr:rowOff>25400</xdr:rowOff>
        </xdr:from>
        <xdr:to>
          <xdr:col>12</xdr:col>
          <xdr:colOff>12700</xdr:colOff>
          <xdr:row>24</xdr:row>
          <xdr:rowOff>228600</xdr:rowOff>
        </xdr:to>
        <xdr:sp macro="" textlink="">
          <xdr:nvSpPr>
            <xdr:cNvPr id="69649" name="Drop Down 17" hidden="1">
              <a:extLst>
                <a:ext uri="{63B3BB69-23CF-44E3-9099-C40C66FF867C}">
                  <a14:compatExt spid="_x0000_s69649"/>
                </a:ext>
                <a:ext uri="{FF2B5EF4-FFF2-40B4-BE49-F238E27FC236}">
                  <a16:creationId xmlns:a16="http://schemas.microsoft.com/office/drawing/2014/main" id="{00000000-0008-0000-0900-000011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37</xdr:row>
          <xdr:rowOff>25400</xdr:rowOff>
        </xdr:from>
        <xdr:to>
          <xdr:col>12</xdr:col>
          <xdr:colOff>12700</xdr:colOff>
          <xdr:row>37</xdr:row>
          <xdr:rowOff>228600</xdr:rowOff>
        </xdr:to>
        <xdr:sp macro="" textlink="">
          <xdr:nvSpPr>
            <xdr:cNvPr id="69651" name="Drop Down 19" hidden="1">
              <a:extLst>
                <a:ext uri="{63B3BB69-23CF-44E3-9099-C40C66FF867C}">
                  <a14:compatExt spid="_x0000_s69651"/>
                </a:ext>
                <a:ext uri="{FF2B5EF4-FFF2-40B4-BE49-F238E27FC236}">
                  <a16:creationId xmlns:a16="http://schemas.microsoft.com/office/drawing/2014/main" id="{00000000-0008-0000-0900-000013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38</xdr:row>
          <xdr:rowOff>25400</xdr:rowOff>
        </xdr:from>
        <xdr:to>
          <xdr:col>12</xdr:col>
          <xdr:colOff>12700</xdr:colOff>
          <xdr:row>38</xdr:row>
          <xdr:rowOff>228600</xdr:rowOff>
        </xdr:to>
        <xdr:sp macro="" textlink="">
          <xdr:nvSpPr>
            <xdr:cNvPr id="69652" name="Drop Down 20" hidden="1">
              <a:extLst>
                <a:ext uri="{63B3BB69-23CF-44E3-9099-C40C66FF867C}">
                  <a14:compatExt spid="_x0000_s69652"/>
                </a:ext>
                <a:ext uri="{FF2B5EF4-FFF2-40B4-BE49-F238E27FC236}">
                  <a16:creationId xmlns:a16="http://schemas.microsoft.com/office/drawing/2014/main" id="{00000000-0008-0000-0900-000014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39</xdr:row>
          <xdr:rowOff>25400</xdr:rowOff>
        </xdr:from>
        <xdr:to>
          <xdr:col>12</xdr:col>
          <xdr:colOff>12700</xdr:colOff>
          <xdr:row>39</xdr:row>
          <xdr:rowOff>228600</xdr:rowOff>
        </xdr:to>
        <xdr:sp macro="" textlink="">
          <xdr:nvSpPr>
            <xdr:cNvPr id="69653" name="Drop Down 21" hidden="1">
              <a:extLst>
                <a:ext uri="{63B3BB69-23CF-44E3-9099-C40C66FF867C}">
                  <a14:compatExt spid="_x0000_s69653"/>
                </a:ext>
                <a:ext uri="{FF2B5EF4-FFF2-40B4-BE49-F238E27FC236}">
                  <a16:creationId xmlns:a16="http://schemas.microsoft.com/office/drawing/2014/main" id="{00000000-0008-0000-0900-000015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40</xdr:row>
          <xdr:rowOff>25400</xdr:rowOff>
        </xdr:from>
        <xdr:to>
          <xdr:col>12</xdr:col>
          <xdr:colOff>12700</xdr:colOff>
          <xdr:row>40</xdr:row>
          <xdr:rowOff>228600</xdr:rowOff>
        </xdr:to>
        <xdr:sp macro="" textlink="">
          <xdr:nvSpPr>
            <xdr:cNvPr id="69654" name="Drop Down 22" hidden="1">
              <a:extLst>
                <a:ext uri="{63B3BB69-23CF-44E3-9099-C40C66FF867C}">
                  <a14:compatExt spid="_x0000_s69654"/>
                </a:ext>
                <a:ext uri="{FF2B5EF4-FFF2-40B4-BE49-F238E27FC236}">
                  <a16:creationId xmlns:a16="http://schemas.microsoft.com/office/drawing/2014/main" id="{00000000-0008-0000-0900-000016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28</xdr:row>
          <xdr:rowOff>25400</xdr:rowOff>
        </xdr:from>
        <xdr:to>
          <xdr:col>12</xdr:col>
          <xdr:colOff>12700</xdr:colOff>
          <xdr:row>28</xdr:row>
          <xdr:rowOff>228600</xdr:rowOff>
        </xdr:to>
        <xdr:sp macro="" textlink="">
          <xdr:nvSpPr>
            <xdr:cNvPr id="69660" name="Drop Down 28" hidden="1">
              <a:extLst>
                <a:ext uri="{63B3BB69-23CF-44E3-9099-C40C66FF867C}">
                  <a14:compatExt spid="_x0000_s69660"/>
                </a:ext>
                <a:ext uri="{FF2B5EF4-FFF2-40B4-BE49-F238E27FC236}">
                  <a16:creationId xmlns:a16="http://schemas.microsoft.com/office/drawing/2014/main" id="{00000000-0008-0000-0900-00001C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29</xdr:row>
          <xdr:rowOff>25400</xdr:rowOff>
        </xdr:from>
        <xdr:to>
          <xdr:col>12</xdr:col>
          <xdr:colOff>12700</xdr:colOff>
          <xdr:row>29</xdr:row>
          <xdr:rowOff>228600</xdr:rowOff>
        </xdr:to>
        <xdr:sp macro="" textlink="">
          <xdr:nvSpPr>
            <xdr:cNvPr id="69661" name="Drop Down 29" hidden="1">
              <a:extLst>
                <a:ext uri="{63B3BB69-23CF-44E3-9099-C40C66FF867C}">
                  <a14:compatExt spid="_x0000_s69661"/>
                </a:ext>
                <a:ext uri="{FF2B5EF4-FFF2-40B4-BE49-F238E27FC236}">
                  <a16:creationId xmlns:a16="http://schemas.microsoft.com/office/drawing/2014/main" id="{00000000-0008-0000-0900-00001D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26</xdr:row>
          <xdr:rowOff>25400</xdr:rowOff>
        </xdr:from>
        <xdr:to>
          <xdr:col>12</xdr:col>
          <xdr:colOff>12700</xdr:colOff>
          <xdr:row>26</xdr:row>
          <xdr:rowOff>228600</xdr:rowOff>
        </xdr:to>
        <xdr:sp macro="" textlink="">
          <xdr:nvSpPr>
            <xdr:cNvPr id="69662" name="Drop Down 30" hidden="1">
              <a:extLst>
                <a:ext uri="{63B3BB69-23CF-44E3-9099-C40C66FF867C}">
                  <a14:compatExt spid="_x0000_s69662"/>
                </a:ext>
                <a:ext uri="{FF2B5EF4-FFF2-40B4-BE49-F238E27FC236}">
                  <a16:creationId xmlns:a16="http://schemas.microsoft.com/office/drawing/2014/main" id="{00000000-0008-0000-0900-00001E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30</xdr:row>
          <xdr:rowOff>25400</xdr:rowOff>
        </xdr:from>
        <xdr:to>
          <xdr:col>12</xdr:col>
          <xdr:colOff>12700</xdr:colOff>
          <xdr:row>30</xdr:row>
          <xdr:rowOff>228600</xdr:rowOff>
        </xdr:to>
        <xdr:sp macro="" textlink="">
          <xdr:nvSpPr>
            <xdr:cNvPr id="69664" name="Drop Down 32" hidden="1">
              <a:extLst>
                <a:ext uri="{63B3BB69-23CF-44E3-9099-C40C66FF867C}">
                  <a14:compatExt spid="_x0000_s69664"/>
                </a:ext>
                <a:ext uri="{FF2B5EF4-FFF2-40B4-BE49-F238E27FC236}">
                  <a16:creationId xmlns:a16="http://schemas.microsoft.com/office/drawing/2014/main" id="{00000000-0008-0000-0900-000020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31</xdr:row>
          <xdr:rowOff>25400</xdr:rowOff>
        </xdr:from>
        <xdr:to>
          <xdr:col>12</xdr:col>
          <xdr:colOff>12700</xdr:colOff>
          <xdr:row>31</xdr:row>
          <xdr:rowOff>228600</xdr:rowOff>
        </xdr:to>
        <xdr:sp macro="" textlink="">
          <xdr:nvSpPr>
            <xdr:cNvPr id="69665" name="Drop Down 33" hidden="1">
              <a:extLst>
                <a:ext uri="{63B3BB69-23CF-44E3-9099-C40C66FF867C}">
                  <a14:compatExt spid="_x0000_s69665"/>
                </a:ext>
                <a:ext uri="{FF2B5EF4-FFF2-40B4-BE49-F238E27FC236}">
                  <a16:creationId xmlns:a16="http://schemas.microsoft.com/office/drawing/2014/main" id="{00000000-0008-0000-0900-000021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32</xdr:row>
          <xdr:rowOff>25400</xdr:rowOff>
        </xdr:from>
        <xdr:to>
          <xdr:col>12</xdr:col>
          <xdr:colOff>12700</xdr:colOff>
          <xdr:row>32</xdr:row>
          <xdr:rowOff>228600</xdr:rowOff>
        </xdr:to>
        <xdr:sp macro="" textlink="">
          <xdr:nvSpPr>
            <xdr:cNvPr id="69666" name="Drop Down 34" hidden="1">
              <a:extLst>
                <a:ext uri="{63B3BB69-23CF-44E3-9099-C40C66FF867C}">
                  <a14:compatExt spid="_x0000_s69666"/>
                </a:ext>
                <a:ext uri="{FF2B5EF4-FFF2-40B4-BE49-F238E27FC236}">
                  <a16:creationId xmlns:a16="http://schemas.microsoft.com/office/drawing/2014/main" id="{00000000-0008-0000-0900-000022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33</xdr:row>
          <xdr:rowOff>25400</xdr:rowOff>
        </xdr:from>
        <xdr:to>
          <xdr:col>12</xdr:col>
          <xdr:colOff>12700</xdr:colOff>
          <xdr:row>33</xdr:row>
          <xdr:rowOff>228600</xdr:rowOff>
        </xdr:to>
        <xdr:sp macro="" textlink="">
          <xdr:nvSpPr>
            <xdr:cNvPr id="69667" name="Drop Down 35" hidden="1">
              <a:extLst>
                <a:ext uri="{63B3BB69-23CF-44E3-9099-C40C66FF867C}">
                  <a14:compatExt spid="_x0000_s69667"/>
                </a:ext>
                <a:ext uri="{FF2B5EF4-FFF2-40B4-BE49-F238E27FC236}">
                  <a16:creationId xmlns:a16="http://schemas.microsoft.com/office/drawing/2014/main" id="{00000000-0008-0000-0900-000023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34</xdr:row>
          <xdr:rowOff>25400</xdr:rowOff>
        </xdr:from>
        <xdr:to>
          <xdr:col>12</xdr:col>
          <xdr:colOff>12700</xdr:colOff>
          <xdr:row>34</xdr:row>
          <xdr:rowOff>228600</xdr:rowOff>
        </xdr:to>
        <xdr:sp macro="" textlink="">
          <xdr:nvSpPr>
            <xdr:cNvPr id="69668" name="Drop Down 36" hidden="1">
              <a:extLst>
                <a:ext uri="{63B3BB69-23CF-44E3-9099-C40C66FF867C}">
                  <a14:compatExt spid="_x0000_s69668"/>
                </a:ext>
                <a:ext uri="{FF2B5EF4-FFF2-40B4-BE49-F238E27FC236}">
                  <a16:creationId xmlns:a16="http://schemas.microsoft.com/office/drawing/2014/main" id="{00000000-0008-0000-0900-000024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12700</xdr:colOff>
          <xdr:row>35</xdr:row>
          <xdr:rowOff>25400</xdr:rowOff>
        </xdr:from>
        <xdr:to>
          <xdr:col>12</xdr:col>
          <xdr:colOff>12700</xdr:colOff>
          <xdr:row>35</xdr:row>
          <xdr:rowOff>228600</xdr:rowOff>
        </xdr:to>
        <xdr:sp macro="" textlink="">
          <xdr:nvSpPr>
            <xdr:cNvPr id="69669" name="Drop Down 37" hidden="1">
              <a:extLst>
                <a:ext uri="{63B3BB69-23CF-44E3-9099-C40C66FF867C}">
                  <a14:compatExt spid="_x0000_s69669"/>
                </a:ext>
                <a:ext uri="{FF2B5EF4-FFF2-40B4-BE49-F238E27FC236}">
                  <a16:creationId xmlns:a16="http://schemas.microsoft.com/office/drawing/2014/main" id="{00000000-0008-0000-0900-000025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10</xdr:col>
      <xdr:colOff>568581</xdr:colOff>
      <xdr:row>0</xdr:row>
      <xdr:rowOff>0</xdr:rowOff>
    </xdr:from>
    <xdr:to>
      <xdr:col>11</xdr:col>
      <xdr:colOff>469120</xdr:colOff>
      <xdr:row>2</xdr:row>
      <xdr:rowOff>6350</xdr:rowOff>
    </xdr:to>
    <xdr:pic>
      <xdr:nvPicPr>
        <xdr:cNvPr id="43" name="Afbeelding 42">
          <a:hlinkClick xmlns:r="http://schemas.openxmlformats.org/officeDocument/2006/relationships" r:id="rId5" tooltip="Previous domain"/>
          <a:extLst>
            <a:ext uri="{FF2B5EF4-FFF2-40B4-BE49-F238E27FC236}">
              <a16:creationId xmlns:a16="http://schemas.microsoft.com/office/drawing/2014/main" id="{00000000-0008-0000-0900-00002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712206" y="0"/>
          <a:ext cx="538714" cy="520700"/>
        </a:xfrm>
        <a:prstGeom prst="rect">
          <a:avLst/>
        </a:prstGeom>
      </xdr:spPr>
    </xdr:pic>
    <xdr:clientData/>
  </xdr:twoCellAnchor>
  <xdr:twoCellAnchor editAs="oneCell">
    <xdr:from>
      <xdr:col>11</xdr:col>
      <xdr:colOff>979727</xdr:colOff>
      <xdr:row>0</xdr:row>
      <xdr:rowOff>1</xdr:rowOff>
    </xdr:from>
    <xdr:to>
      <xdr:col>12</xdr:col>
      <xdr:colOff>120650</xdr:colOff>
      <xdr:row>2</xdr:row>
      <xdr:rowOff>11487</xdr:rowOff>
    </xdr:to>
    <xdr:pic>
      <xdr:nvPicPr>
        <xdr:cNvPr id="44" name="Afbeelding 43">
          <a:hlinkClick xmlns:r="http://schemas.openxmlformats.org/officeDocument/2006/relationships" r:id="rId7" tooltip="Next domain"/>
          <a:extLst>
            <a:ext uri="{FF2B5EF4-FFF2-40B4-BE49-F238E27FC236}">
              <a16:creationId xmlns:a16="http://schemas.microsoft.com/office/drawing/2014/main" id="{00000000-0008-0000-0900-00002C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764702" y="1"/>
          <a:ext cx="537923" cy="525836"/>
        </a:xfrm>
        <a:prstGeom prst="rect">
          <a:avLst/>
        </a:prstGeom>
      </xdr:spPr>
    </xdr:pic>
    <xdr:clientData/>
  </xdr:twoCellAnchor>
  <xdr:twoCellAnchor editAs="oneCell">
    <xdr:from>
      <xdr:col>11</xdr:col>
      <xdr:colOff>466535</xdr:colOff>
      <xdr:row>0</xdr:row>
      <xdr:rowOff>9719</xdr:rowOff>
    </xdr:from>
    <xdr:to>
      <xdr:col>11</xdr:col>
      <xdr:colOff>970218</xdr:colOff>
      <xdr:row>2</xdr:row>
      <xdr:rowOff>18030</xdr:rowOff>
    </xdr:to>
    <xdr:pic>
      <xdr:nvPicPr>
        <xdr:cNvPr id="45" name="Afbeelding 44">
          <a:hlinkClick xmlns:r="http://schemas.openxmlformats.org/officeDocument/2006/relationships" r:id="rId9" tooltip="Back to index"/>
          <a:extLst>
            <a:ext uri="{FF2B5EF4-FFF2-40B4-BE49-F238E27FC236}">
              <a16:creationId xmlns:a16="http://schemas.microsoft.com/office/drawing/2014/main" id="{00000000-0008-0000-0900-00002D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251510" y="6544"/>
          <a:ext cx="500508" cy="525836"/>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11</xdr:col>
          <xdr:colOff>12700</xdr:colOff>
          <xdr:row>41</xdr:row>
          <xdr:rowOff>25400</xdr:rowOff>
        </xdr:from>
        <xdr:to>
          <xdr:col>12</xdr:col>
          <xdr:colOff>12700</xdr:colOff>
          <xdr:row>41</xdr:row>
          <xdr:rowOff>228600</xdr:rowOff>
        </xdr:to>
        <xdr:sp macro="" textlink="">
          <xdr:nvSpPr>
            <xdr:cNvPr id="69671" name="Drop Down 39" hidden="1">
              <a:extLst>
                <a:ext uri="{63B3BB69-23CF-44E3-9099-C40C66FF867C}">
                  <a14:compatExt spid="_x0000_s69671"/>
                </a:ext>
                <a:ext uri="{FF2B5EF4-FFF2-40B4-BE49-F238E27FC236}">
                  <a16:creationId xmlns:a16="http://schemas.microsoft.com/office/drawing/2014/main" id="{00000000-0008-0000-0900-0000271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13</xdr:col>
      <xdr:colOff>171450</xdr:colOff>
      <xdr:row>0</xdr:row>
      <xdr:rowOff>12700</xdr:rowOff>
    </xdr:from>
    <xdr:to>
      <xdr:col>13</xdr:col>
      <xdr:colOff>678625</xdr:colOff>
      <xdr:row>2</xdr:row>
      <xdr:rowOff>21400</xdr:rowOff>
    </xdr:to>
    <xdr:pic>
      <xdr:nvPicPr>
        <xdr:cNvPr id="46" name="Afbeelding 45">
          <a:hlinkClick xmlns:r="http://schemas.openxmlformats.org/officeDocument/2006/relationships" r:id="rId11" tooltip="Skip to results"/>
          <a:extLst>
            <a:ext uri="{FF2B5EF4-FFF2-40B4-BE49-F238E27FC236}">
              <a16:creationId xmlns:a16="http://schemas.microsoft.com/office/drawing/2014/main" id="{B2999A9C-EC3C-4168-9712-49BF8B17F12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40750" y="12700"/>
          <a:ext cx="507175" cy="516700"/>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trlProp" Target="../ctrlProps/ctrlProp49.xml"/><Relationship Id="rId13" Type="http://schemas.openxmlformats.org/officeDocument/2006/relationships/ctrlProp" Target="../ctrlProps/ctrlProp54.xml"/><Relationship Id="rId18" Type="http://schemas.openxmlformats.org/officeDocument/2006/relationships/ctrlProp" Target="../ctrlProps/ctrlProp59.xml"/><Relationship Id="rId26" Type="http://schemas.openxmlformats.org/officeDocument/2006/relationships/ctrlProp" Target="../ctrlProps/ctrlProp67.xml"/><Relationship Id="rId3" Type="http://schemas.openxmlformats.org/officeDocument/2006/relationships/vmlDrawing" Target="../drawings/vmlDrawing5.vml"/><Relationship Id="rId21" Type="http://schemas.openxmlformats.org/officeDocument/2006/relationships/ctrlProp" Target="../ctrlProps/ctrlProp62.xml"/><Relationship Id="rId7" Type="http://schemas.openxmlformats.org/officeDocument/2006/relationships/ctrlProp" Target="../ctrlProps/ctrlProp48.xml"/><Relationship Id="rId12" Type="http://schemas.openxmlformats.org/officeDocument/2006/relationships/ctrlProp" Target="../ctrlProps/ctrlProp53.xml"/><Relationship Id="rId17" Type="http://schemas.openxmlformats.org/officeDocument/2006/relationships/ctrlProp" Target="../ctrlProps/ctrlProp58.xml"/><Relationship Id="rId25" Type="http://schemas.openxmlformats.org/officeDocument/2006/relationships/ctrlProp" Target="../ctrlProps/ctrlProp66.xml"/><Relationship Id="rId2" Type="http://schemas.openxmlformats.org/officeDocument/2006/relationships/drawing" Target="../drawings/drawing9.xml"/><Relationship Id="rId16" Type="http://schemas.openxmlformats.org/officeDocument/2006/relationships/ctrlProp" Target="../ctrlProps/ctrlProp57.xml"/><Relationship Id="rId20" Type="http://schemas.openxmlformats.org/officeDocument/2006/relationships/ctrlProp" Target="../ctrlProps/ctrlProp61.xml"/><Relationship Id="rId29" Type="http://schemas.openxmlformats.org/officeDocument/2006/relationships/ctrlProp" Target="../ctrlProps/ctrlProp70.xml"/><Relationship Id="rId1" Type="http://schemas.openxmlformats.org/officeDocument/2006/relationships/printerSettings" Target="../printerSettings/printerSettings10.bin"/><Relationship Id="rId6" Type="http://schemas.openxmlformats.org/officeDocument/2006/relationships/ctrlProp" Target="../ctrlProps/ctrlProp47.xml"/><Relationship Id="rId11" Type="http://schemas.openxmlformats.org/officeDocument/2006/relationships/ctrlProp" Target="../ctrlProps/ctrlProp52.xml"/><Relationship Id="rId24" Type="http://schemas.openxmlformats.org/officeDocument/2006/relationships/ctrlProp" Target="../ctrlProps/ctrlProp65.xml"/><Relationship Id="rId32" Type="http://schemas.openxmlformats.org/officeDocument/2006/relationships/ctrlProp" Target="../ctrlProps/ctrlProp73.xml"/><Relationship Id="rId5" Type="http://schemas.openxmlformats.org/officeDocument/2006/relationships/ctrlProp" Target="../ctrlProps/ctrlProp46.xml"/><Relationship Id="rId15" Type="http://schemas.openxmlformats.org/officeDocument/2006/relationships/ctrlProp" Target="../ctrlProps/ctrlProp56.xml"/><Relationship Id="rId23" Type="http://schemas.openxmlformats.org/officeDocument/2006/relationships/ctrlProp" Target="../ctrlProps/ctrlProp64.xml"/><Relationship Id="rId28" Type="http://schemas.openxmlformats.org/officeDocument/2006/relationships/ctrlProp" Target="../ctrlProps/ctrlProp69.xml"/><Relationship Id="rId10" Type="http://schemas.openxmlformats.org/officeDocument/2006/relationships/ctrlProp" Target="../ctrlProps/ctrlProp51.xml"/><Relationship Id="rId19" Type="http://schemas.openxmlformats.org/officeDocument/2006/relationships/ctrlProp" Target="../ctrlProps/ctrlProp60.xml"/><Relationship Id="rId31" Type="http://schemas.openxmlformats.org/officeDocument/2006/relationships/ctrlProp" Target="../ctrlProps/ctrlProp72.xml"/><Relationship Id="rId4" Type="http://schemas.openxmlformats.org/officeDocument/2006/relationships/ctrlProp" Target="../ctrlProps/ctrlProp45.xml"/><Relationship Id="rId9" Type="http://schemas.openxmlformats.org/officeDocument/2006/relationships/ctrlProp" Target="../ctrlProps/ctrlProp50.xml"/><Relationship Id="rId14" Type="http://schemas.openxmlformats.org/officeDocument/2006/relationships/ctrlProp" Target="../ctrlProps/ctrlProp55.xml"/><Relationship Id="rId22" Type="http://schemas.openxmlformats.org/officeDocument/2006/relationships/ctrlProp" Target="../ctrlProps/ctrlProp63.xml"/><Relationship Id="rId27" Type="http://schemas.openxmlformats.org/officeDocument/2006/relationships/ctrlProp" Target="../ctrlProps/ctrlProp68.xml"/><Relationship Id="rId30" Type="http://schemas.openxmlformats.org/officeDocument/2006/relationships/ctrlProp" Target="../ctrlProps/ctrlProp71.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78.xml"/><Relationship Id="rId3" Type="http://schemas.openxmlformats.org/officeDocument/2006/relationships/vmlDrawing" Target="../drawings/vmlDrawing6.vml"/><Relationship Id="rId7" Type="http://schemas.openxmlformats.org/officeDocument/2006/relationships/ctrlProp" Target="../ctrlProps/ctrlProp77.xml"/><Relationship Id="rId12" Type="http://schemas.openxmlformats.org/officeDocument/2006/relationships/ctrlProp" Target="../ctrlProps/ctrlProp82.xml"/><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trlProp" Target="../ctrlProps/ctrlProp76.xml"/><Relationship Id="rId11" Type="http://schemas.openxmlformats.org/officeDocument/2006/relationships/ctrlProp" Target="../ctrlProps/ctrlProp81.xml"/><Relationship Id="rId5" Type="http://schemas.openxmlformats.org/officeDocument/2006/relationships/ctrlProp" Target="../ctrlProps/ctrlProp75.xml"/><Relationship Id="rId10" Type="http://schemas.openxmlformats.org/officeDocument/2006/relationships/ctrlProp" Target="../ctrlProps/ctrlProp80.xml"/><Relationship Id="rId4" Type="http://schemas.openxmlformats.org/officeDocument/2006/relationships/ctrlProp" Target="../ctrlProps/ctrlProp74.xml"/><Relationship Id="rId9" Type="http://schemas.openxmlformats.org/officeDocument/2006/relationships/ctrlProp" Target="../ctrlProps/ctrlProp79.xm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86.xml"/><Relationship Id="rId13" Type="http://schemas.openxmlformats.org/officeDocument/2006/relationships/ctrlProp" Target="../ctrlProps/ctrlProp91.xml"/><Relationship Id="rId3" Type="http://schemas.openxmlformats.org/officeDocument/2006/relationships/drawing" Target="../drawings/drawing11.xml"/><Relationship Id="rId7" Type="http://schemas.openxmlformats.org/officeDocument/2006/relationships/ctrlProp" Target="../ctrlProps/ctrlProp85.xml"/><Relationship Id="rId12" Type="http://schemas.openxmlformats.org/officeDocument/2006/relationships/ctrlProp" Target="../ctrlProps/ctrlProp90.xml"/><Relationship Id="rId2" Type="http://schemas.openxmlformats.org/officeDocument/2006/relationships/printerSettings" Target="../printerSettings/printerSettings12.bin"/><Relationship Id="rId1" Type="http://schemas.openxmlformats.org/officeDocument/2006/relationships/hyperlink" Target="https://www.nist.gov/itl/applied-cybersecurity/nice/nice-framework-resource-center/nice-framework-supplemental-material" TargetMode="External"/><Relationship Id="rId6" Type="http://schemas.openxmlformats.org/officeDocument/2006/relationships/ctrlProp" Target="../ctrlProps/ctrlProp84.xml"/><Relationship Id="rId11" Type="http://schemas.openxmlformats.org/officeDocument/2006/relationships/ctrlProp" Target="../ctrlProps/ctrlProp89.xml"/><Relationship Id="rId5" Type="http://schemas.openxmlformats.org/officeDocument/2006/relationships/ctrlProp" Target="../ctrlProps/ctrlProp83.xml"/><Relationship Id="rId10" Type="http://schemas.openxmlformats.org/officeDocument/2006/relationships/ctrlProp" Target="../ctrlProps/ctrlProp88.xml"/><Relationship Id="rId4" Type="http://schemas.openxmlformats.org/officeDocument/2006/relationships/vmlDrawing" Target="../drawings/vmlDrawing7.vml"/><Relationship Id="rId9" Type="http://schemas.openxmlformats.org/officeDocument/2006/relationships/ctrlProp" Target="../ctrlProps/ctrlProp87.xml"/></Relationships>
</file>

<file path=xl/worksheets/_rels/sheet13.xml.rels><?xml version="1.0" encoding="UTF-8" standalone="yes"?>
<Relationships xmlns="http://schemas.openxmlformats.org/package/2006/relationships"><Relationship Id="rId8" Type="http://schemas.openxmlformats.org/officeDocument/2006/relationships/ctrlProp" Target="../ctrlProps/ctrlProp96.xml"/><Relationship Id="rId13" Type="http://schemas.openxmlformats.org/officeDocument/2006/relationships/ctrlProp" Target="../ctrlProps/ctrlProp101.xml"/><Relationship Id="rId18" Type="http://schemas.openxmlformats.org/officeDocument/2006/relationships/ctrlProp" Target="../ctrlProps/ctrlProp106.xml"/><Relationship Id="rId26" Type="http://schemas.openxmlformats.org/officeDocument/2006/relationships/ctrlProp" Target="../ctrlProps/ctrlProp114.xml"/><Relationship Id="rId3" Type="http://schemas.openxmlformats.org/officeDocument/2006/relationships/vmlDrawing" Target="../drawings/vmlDrawing8.vml"/><Relationship Id="rId21" Type="http://schemas.openxmlformats.org/officeDocument/2006/relationships/ctrlProp" Target="../ctrlProps/ctrlProp109.xml"/><Relationship Id="rId7" Type="http://schemas.openxmlformats.org/officeDocument/2006/relationships/ctrlProp" Target="../ctrlProps/ctrlProp95.xml"/><Relationship Id="rId12" Type="http://schemas.openxmlformats.org/officeDocument/2006/relationships/ctrlProp" Target="../ctrlProps/ctrlProp100.xml"/><Relationship Id="rId17" Type="http://schemas.openxmlformats.org/officeDocument/2006/relationships/ctrlProp" Target="../ctrlProps/ctrlProp105.xml"/><Relationship Id="rId25" Type="http://schemas.openxmlformats.org/officeDocument/2006/relationships/ctrlProp" Target="../ctrlProps/ctrlProp113.xml"/><Relationship Id="rId2" Type="http://schemas.openxmlformats.org/officeDocument/2006/relationships/drawing" Target="../drawings/drawing12.xml"/><Relationship Id="rId16" Type="http://schemas.openxmlformats.org/officeDocument/2006/relationships/ctrlProp" Target="../ctrlProps/ctrlProp104.xml"/><Relationship Id="rId20" Type="http://schemas.openxmlformats.org/officeDocument/2006/relationships/ctrlProp" Target="../ctrlProps/ctrlProp108.xml"/><Relationship Id="rId29" Type="http://schemas.openxmlformats.org/officeDocument/2006/relationships/ctrlProp" Target="../ctrlProps/ctrlProp117.xml"/><Relationship Id="rId1" Type="http://schemas.openxmlformats.org/officeDocument/2006/relationships/printerSettings" Target="../printerSettings/printerSettings13.bin"/><Relationship Id="rId6" Type="http://schemas.openxmlformats.org/officeDocument/2006/relationships/ctrlProp" Target="../ctrlProps/ctrlProp94.xml"/><Relationship Id="rId11" Type="http://schemas.openxmlformats.org/officeDocument/2006/relationships/ctrlProp" Target="../ctrlProps/ctrlProp99.xml"/><Relationship Id="rId24" Type="http://schemas.openxmlformats.org/officeDocument/2006/relationships/ctrlProp" Target="../ctrlProps/ctrlProp112.xml"/><Relationship Id="rId5" Type="http://schemas.openxmlformats.org/officeDocument/2006/relationships/ctrlProp" Target="../ctrlProps/ctrlProp93.xml"/><Relationship Id="rId15" Type="http://schemas.openxmlformats.org/officeDocument/2006/relationships/ctrlProp" Target="../ctrlProps/ctrlProp103.xml"/><Relationship Id="rId23" Type="http://schemas.openxmlformats.org/officeDocument/2006/relationships/ctrlProp" Target="../ctrlProps/ctrlProp111.xml"/><Relationship Id="rId28" Type="http://schemas.openxmlformats.org/officeDocument/2006/relationships/ctrlProp" Target="../ctrlProps/ctrlProp116.xml"/><Relationship Id="rId10" Type="http://schemas.openxmlformats.org/officeDocument/2006/relationships/ctrlProp" Target="../ctrlProps/ctrlProp98.xml"/><Relationship Id="rId19" Type="http://schemas.openxmlformats.org/officeDocument/2006/relationships/ctrlProp" Target="../ctrlProps/ctrlProp107.xml"/><Relationship Id="rId4" Type="http://schemas.openxmlformats.org/officeDocument/2006/relationships/ctrlProp" Target="../ctrlProps/ctrlProp92.xml"/><Relationship Id="rId9" Type="http://schemas.openxmlformats.org/officeDocument/2006/relationships/ctrlProp" Target="../ctrlProps/ctrlProp97.xml"/><Relationship Id="rId14" Type="http://schemas.openxmlformats.org/officeDocument/2006/relationships/ctrlProp" Target="../ctrlProps/ctrlProp102.xml"/><Relationship Id="rId22" Type="http://schemas.openxmlformats.org/officeDocument/2006/relationships/ctrlProp" Target="../ctrlProps/ctrlProp110.xml"/><Relationship Id="rId27" Type="http://schemas.openxmlformats.org/officeDocument/2006/relationships/ctrlProp" Target="../ctrlProps/ctrlProp115.xml"/><Relationship Id="rId30" Type="http://schemas.openxmlformats.org/officeDocument/2006/relationships/ctrlProp" Target="../ctrlProps/ctrlProp118.xml"/></Relationships>
</file>

<file path=xl/worksheets/_rels/sheet14.xml.rels><?xml version="1.0" encoding="UTF-8" standalone="yes"?>
<Relationships xmlns="http://schemas.openxmlformats.org/package/2006/relationships"><Relationship Id="rId8" Type="http://schemas.openxmlformats.org/officeDocument/2006/relationships/ctrlProp" Target="../ctrlProps/ctrlProp123.xml"/><Relationship Id="rId13" Type="http://schemas.openxmlformats.org/officeDocument/2006/relationships/ctrlProp" Target="../ctrlProps/ctrlProp128.xml"/><Relationship Id="rId3" Type="http://schemas.openxmlformats.org/officeDocument/2006/relationships/vmlDrawing" Target="../drawings/vmlDrawing9.vml"/><Relationship Id="rId7" Type="http://schemas.openxmlformats.org/officeDocument/2006/relationships/ctrlProp" Target="../ctrlProps/ctrlProp122.xml"/><Relationship Id="rId12" Type="http://schemas.openxmlformats.org/officeDocument/2006/relationships/ctrlProp" Target="../ctrlProps/ctrlProp127.xml"/><Relationship Id="rId17" Type="http://schemas.openxmlformats.org/officeDocument/2006/relationships/ctrlProp" Target="../ctrlProps/ctrlProp132.xml"/><Relationship Id="rId2" Type="http://schemas.openxmlformats.org/officeDocument/2006/relationships/drawing" Target="../drawings/drawing13.xml"/><Relationship Id="rId16" Type="http://schemas.openxmlformats.org/officeDocument/2006/relationships/ctrlProp" Target="../ctrlProps/ctrlProp131.xml"/><Relationship Id="rId1" Type="http://schemas.openxmlformats.org/officeDocument/2006/relationships/printerSettings" Target="../printerSettings/printerSettings14.bin"/><Relationship Id="rId6" Type="http://schemas.openxmlformats.org/officeDocument/2006/relationships/ctrlProp" Target="../ctrlProps/ctrlProp121.xml"/><Relationship Id="rId11" Type="http://schemas.openxmlformats.org/officeDocument/2006/relationships/ctrlProp" Target="../ctrlProps/ctrlProp126.xml"/><Relationship Id="rId5" Type="http://schemas.openxmlformats.org/officeDocument/2006/relationships/ctrlProp" Target="../ctrlProps/ctrlProp120.xml"/><Relationship Id="rId15" Type="http://schemas.openxmlformats.org/officeDocument/2006/relationships/ctrlProp" Target="../ctrlProps/ctrlProp130.xml"/><Relationship Id="rId10" Type="http://schemas.openxmlformats.org/officeDocument/2006/relationships/ctrlProp" Target="../ctrlProps/ctrlProp125.xml"/><Relationship Id="rId4" Type="http://schemas.openxmlformats.org/officeDocument/2006/relationships/ctrlProp" Target="../ctrlProps/ctrlProp119.xml"/><Relationship Id="rId9" Type="http://schemas.openxmlformats.org/officeDocument/2006/relationships/ctrlProp" Target="../ctrlProps/ctrlProp124.xml"/><Relationship Id="rId14" Type="http://schemas.openxmlformats.org/officeDocument/2006/relationships/ctrlProp" Target="../ctrlProps/ctrlProp129.xml"/></Relationships>
</file>

<file path=xl/worksheets/_rels/sheet15.xml.rels><?xml version="1.0" encoding="UTF-8" standalone="yes"?>
<Relationships xmlns="http://schemas.openxmlformats.org/package/2006/relationships"><Relationship Id="rId8" Type="http://schemas.openxmlformats.org/officeDocument/2006/relationships/ctrlProp" Target="../ctrlProps/ctrlProp137.xml"/><Relationship Id="rId13" Type="http://schemas.openxmlformats.org/officeDocument/2006/relationships/ctrlProp" Target="../ctrlProps/ctrlProp142.xml"/><Relationship Id="rId18" Type="http://schemas.openxmlformats.org/officeDocument/2006/relationships/ctrlProp" Target="../ctrlProps/ctrlProp147.xml"/><Relationship Id="rId3" Type="http://schemas.openxmlformats.org/officeDocument/2006/relationships/vmlDrawing" Target="../drawings/vmlDrawing10.vml"/><Relationship Id="rId7" Type="http://schemas.openxmlformats.org/officeDocument/2006/relationships/ctrlProp" Target="../ctrlProps/ctrlProp136.xml"/><Relationship Id="rId12" Type="http://schemas.openxmlformats.org/officeDocument/2006/relationships/ctrlProp" Target="../ctrlProps/ctrlProp141.xml"/><Relationship Id="rId17" Type="http://schemas.openxmlformats.org/officeDocument/2006/relationships/ctrlProp" Target="../ctrlProps/ctrlProp146.xml"/><Relationship Id="rId2" Type="http://schemas.openxmlformats.org/officeDocument/2006/relationships/drawing" Target="../drawings/drawing14.xml"/><Relationship Id="rId16" Type="http://schemas.openxmlformats.org/officeDocument/2006/relationships/ctrlProp" Target="../ctrlProps/ctrlProp145.xml"/><Relationship Id="rId1" Type="http://schemas.openxmlformats.org/officeDocument/2006/relationships/printerSettings" Target="../printerSettings/printerSettings15.bin"/><Relationship Id="rId6" Type="http://schemas.openxmlformats.org/officeDocument/2006/relationships/ctrlProp" Target="../ctrlProps/ctrlProp135.xml"/><Relationship Id="rId11" Type="http://schemas.openxmlformats.org/officeDocument/2006/relationships/ctrlProp" Target="../ctrlProps/ctrlProp140.xml"/><Relationship Id="rId5" Type="http://schemas.openxmlformats.org/officeDocument/2006/relationships/ctrlProp" Target="../ctrlProps/ctrlProp134.xml"/><Relationship Id="rId15" Type="http://schemas.openxmlformats.org/officeDocument/2006/relationships/ctrlProp" Target="../ctrlProps/ctrlProp144.xml"/><Relationship Id="rId10" Type="http://schemas.openxmlformats.org/officeDocument/2006/relationships/ctrlProp" Target="../ctrlProps/ctrlProp139.xml"/><Relationship Id="rId4" Type="http://schemas.openxmlformats.org/officeDocument/2006/relationships/ctrlProp" Target="../ctrlProps/ctrlProp133.xml"/><Relationship Id="rId9" Type="http://schemas.openxmlformats.org/officeDocument/2006/relationships/ctrlProp" Target="../ctrlProps/ctrlProp138.xml"/><Relationship Id="rId14" Type="http://schemas.openxmlformats.org/officeDocument/2006/relationships/ctrlProp" Target="../ctrlProps/ctrlProp143.xml"/></Relationships>
</file>

<file path=xl/worksheets/_rels/sheet16.xml.rels><?xml version="1.0" encoding="UTF-8" standalone="yes"?>
<Relationships xmlns="http://schemas.openxmlformats.org/package/2006/relationships"><Relationship Id="rId8" Type="http://schemas.openxmlformats.org/officeDocument/2006/relationships/ctrlProp" Target="../ctrlProps/ctrlProp152.xml"/><Relationship Id="rId13" Type="http://schemas.openxmlformats.org/officeDocument/2006/relationships/ctrlProp" Target="../ctrlProps/ctrlProp157.xml"/><Relationship Id="rId18" Type="http://schemas.openxmlformats.org/officeDocument/2006/relationships/ctrlProp" Target="../ctrlProps/ctrlProp162.xml"/><Relationship Id="rId3" Type="http://schemas.openxmlformats.org/officeDocument/2006/relationships/vmlDrawing" Target="../drawings/vmlDrawing11.vml"/><Relationship Id="rId7" Type="http://schemas.openxmlformats.org/officeDocument/2006/relationships/ctrlProp" Target="../ctrlProps/ctrlProp151.xml"/><Relationship Id="rId12" Type="http://schemas.openxmlformats.org/officeDocument/2006/relationships/ctrlProp" Target="../ctrlProps/ctrlProp156.xml"/><Relationship Id="rId17" Type="http://schemas.openxmlformats.org/officeDocument/2006/relationships/ctrlProp" Target="../ctrlProps/ctrlProp161.xml"/><Relationship Id="rId2" Type="http://schemas.openxmlformats.org/officeDocument/2006/relationships/drawing" Target="../drawings/drawing15.xml"/><Relationship Id="rId16" Type="http://schemas.openxmlformats.org/officeDocument/2006/relationships/ctrlProp" Target="../ctrlProps/ctrlProp160.xml"/><Relationship Id="rId1" Type="http://schemas.openxmlformats.org/officeDocument/2006/relationships/printerSettings" Target="../printerSettings/printerSettings16.bin"/><Relationship Id="rId6" Type="http://schemas.openxmlformats.org/officeDocument/2006/relationships/ctrlProp" Target="../ctrlProps/ctrlProp150.xml"/><Relationship Id="rId11" Type="http://schemas.openxmlformats.org/officeDocument/2006/relationships/ctrlProp" Target="../ctrlProps/ctrlProp155.xml"/><Relationship Id="rId5" Type="http://schemas.openxmlformats.org/officeDocument/2006/relationships/ctrlProp" Target="../ctrlProps/ctrlProp149.xml"/><Relationship Id="rId15" Type="http://schemas.openxmlformats.org/officeDocument/2006/relationships/ctrlProp" Target="../ctrlProps/ctrlProp159.xml"/><Relationship Id="rId10" Type="http://schemas.openxmlformats.org/officeDocument/2006/relationships/ctrlProp" Target="../ctrlProps/ctrlProp154.xml"/><Relationship Id="rId19" Type="http://schemas.openxmlformats.org/officeDocument/2006/relationships/ctrlProp" Target="../ctrlProps/ctrlProp163.xml"/><Relationship Id="rId4" Type="http://schemas.openxmlformats.org/officeDocument/2006/relationships/ctrlProp" Target="../ctrlProps/ctrlProp148.xml"/><Relationship Id="rId9" Type="http://schemas.openxmlformats.org/officeDocument/2006/relationships/ctrlProp" Target="../ctrlProps/ctrlProp153.xml"/><Relationship Id="rId14" Type="http://schemas.openxmlformats.org/officeDocument/2006/relationships/ctrlProp" Target="../ctrlProps/ctrlProp158.xml"/></Relationships>
</file>

<file path=xl/worksheets/_rels/sheet17.xml.rels><?xml version="1.0" encoding="UTF-8" standalone="yes"?>
<Relationships xmlns="http://schemas.openxmlformats.org/package/2006/relationships"><Relationship Id="rId8" Type="http://schemas.openxmlformats.org/officeDocument/2006/relationships/ctrlProp" Target="../ctrlProps/ctrlProp168.xml"/><Relationship Id="rId13" Type="http://schemas.openxmlformats.org/officeDocument/2006/relationships/ctrlProp" Target="../ctrlProps/ctrlProp173.xml"/><Relationship Id="rId3" Type="http://schemas.openxmlformats.org/officeDocument/2006/relationships/vmlDrawing" Target="../drawings/vmlDrawing12.vml"/><Relationship Id="rId7" Type="http://schemas.openxmlformats.org/officeDocument/2006/relationships/ctrlProp" Target="../ctrlProps/ctrlProp167.xml"/><Relationship Id="rId12" Type="http://schemas.openxmlformats.org/officeDocument/2006/relationships/ctrlProp" Target="../ctrlProps/ctrlProp172.xml"/><Relationship Id="rId17" Type="http://schemas.openxmlformats.org/officeDocument/2006/relationships/ctrlProp" Target="../ctrlProps/ctrlProp177.xml"/><Relationship Id="rId2" Type="http://schemas.openxmlformats.org/officeDocument/2006/relationships/drawing" Target="../drawings/drawing16.xml"/><Relationship Id="rId16" Type="http://schemas.openxmlformats.org/officeDocument/2006/relationships/ctrlProp" Target="../ctrlProps/ctrlProp176.xml"/><Relationship Id="rId1" Type="http://schemas.openxmlformats.org/officeDocument/2006/relationships/printerSettings" Target="../printerSettings/printerSettings17.bin"/><Relationship Id="rId6" Type="http://schemas.openxmlformats.org/officeDocument/2006/relationships/ctrlProp" Target="../ctrlProps/ctrlProp166.xml"/><Relationship Id="rId11" Type="http://schemas.openxmlformats.org/officeDocument/2006/relationships/ctrlProp" Target="../ctrlProps/ctrlProp171.xml"/><Relationship Id="rId5" Type="http://schemas.openxmlformats.org/officeDocument/2006/relationships/ctrlProp" Target="../ctrlProps/ctrlProp165.xml"/><Relationship Id="rId15" Type="http://schemas.openxmlformats.org/officeDocument/2006/relationships/ctrlProp" Target="../ctrlProps/ctrlProp175.xml"/><Relationship Id="rId10" Type="http://schemas.openxmlformats.org/officeDocument/2006/relationships/ctrlProp" Target="../ctrlProps/ctrlProp170.xml"/><Relationship Id="rId4" Type="http://schemas.openxmlformats.org/officeDocument/2006/relationships/ctrlProp" Target="../ctrlProps/ctrlProp164.xml"/><Relationship Id="rId9" Type="http://schemas.openxmlformats.org/officeDocument/2006/relationships/ctrlProp" Target="../ctrlProps/ctrlProp169.xml"/><Relationship Id="rId14" Type="http://schemas.openxmlformats.org/officeDocument/2006/relationships/ctrlProp" Target="../ctrlProps/ctrlProp174.xml"/></Relationships>
</file>

<file path=xl/worksheets/_rels/sheet18.xml.rels><?xml version="1.0" encoding="UTF-8" standalone="yes"?>
<Relationships xmlns="http://schemas.openxmlformats.org/package/2006/relationships"><Relationship Id="rId8" Type="http://schemas.openxmlformats.org/officeDocument/2006/relationships/ctrlProp" Target="../ctrlProps/ctrlProp182.xml"/><Relationship Id="rId13" Type="http://schemas.openxmlformats.org/officeDocument/2006/relationships/ctrlProp" Target="../ctrlProps/ctrlProp187.xml"/><Relationship Id="rId18" Type="http://schemas.openxmlformats.org/officeDocument/2006/relationships/ctrlProp" Target="../ctrlProps/ctrlProp192.xml"/><Relationship Id="rId26" Type="http://schemas.openxmlformats.org/officeDocument/2006/relationships/ctrlProp" Target="../ctrlProps/ctrlProp200.xml"/><Relationship Id="rId3" Type="http://schemas.openxmlformats.org/officeDocument/2006/relationships/vmlDrawing" Target="../drawings/vmlDrawing13.vml"/><Relationship Id="rId21" Type="http://schemas.openxmlformats.org/officeDocument/2006/relationships/ctrlProp" Target="../ctrlProps/ctrlProp195.xml"/><Relationship Id="rId7" Type="http://schemas.openxmlformats.org/officeDocument/2006/relationships/ctrlProp" Target="../ctrlProps/ctrlProp181.xml"/><Relationship Id="rId12" Type="http://schemas.openxmlformats.org/officeDocument/2006/relationships/ctrlProp" Target="../ctrlProps/ctrlProp186.xml"/><Relationship Id="rId17" Type="http://schemas.openxmlformats.org/officeDocument/2006/relationships/ctrlProp" Target="../ctrlProps/ctrlProp191.xml"/><Relationship Id="rId25" Type="http://schemas.openxmlformats.org/officeDocument/2006/relationships/ctrlProp" Target="../ctrlProps/ctrlProp199.xml"/><Relationship Id="rId2" Type="http://schemas.openxmlformats.org/officeDocument/2006/relationships/drawing" Target="../drawings/drawing17.xml"/><Relationship Id="rId16" Type="http://schemas.openxmlformats.org/officeDocument/2006/relationships/ctrlProp" Target="../ctrlProps/ctrlProp190.xml"/><Relationship Id="rId20" Type="http://schemas.openxmlformats.org/officeDocument/2006/relationships/ctrlProp" Target="../ctrlProps/ctrlProp194.xml"/><Relationship Id="rId29" Type="http://schemas.openxmlformats.org/officeDocument/2006/relationships/ctrlProp" Target="../ctrlProps/ctrlProp203.xml"/><Relationship Id="rId1" Type="http://schemas.openxmlformats.org/officeDocument/2006/relationships/printerSettings" Target="../printerSettings/printerSettings18.bin"/><Relationship Id="rId6" Type="http://schemas.openxmlformats.org/officeDocument/2006/relationships/ctrlProp" Target="../ctrlProps/ctrlProp180.xml"/><Relationship Id="rId11" Type="http://schemas.openxmlformats.org/officeDocument/2006/relationships/ctrlProp" Target="../ctrlProps/ctrlProp185.xml"/><Relationship Id="rId24" Type="http://schemas.openxmlformats.org/officeDocument/2006/relationships/ctrlProp" Target="../ctrlProps/ctrlProp198.xml"/><Relationship Id="rId5" Type="http://schemas.openxmlformats.org/officeDocument/2006/relationships/ctrlProp" Target="../ctrlProps/ctrlProp179.xml"/><Relationship Id="rId15" Type="http://schemas.openxmlformats.org/officeDocument/2006/relationships/ctrlProp" Target="../ctrlProps/ctrlProp189.xml"/><Relationship Id="rId23" Type="http://schemas.openxmlformats.org/officeDocument/2006/relationships/ctrlProp" Target="../ctrlProps/ctrlProp197.xml"/><Relationship Id="rId28" Type="http://schemas.openxmlformats.org/officeDocument/2006/relationships/ctrlProp" Target="../ctrlProps/ctrlProp202.xml"/><Relationship Id="rId10" Type="http://schemas.openxmlformats.org/officeDocument/2006/relationships/ctrlProp" Target="../ctrlProps/ctrlProp184.xml"/><Relationship Id="rId19" Type="http://schemas.openxmlformats.org/officeDocument/2006/relationships/ctrlProp" Target="../ctrlProps/ctrlProp193.xml"/><Relationship Id="rId31" Type="http://schemas.openxmlformats.org/officeDocument/2006/relationships/ctrlProp" Target="../ctrlProps/ctrlProp205.xml"/><Relationship Id="rId4" Type="http://schemas.openxmlformats.org/officeDocument/2006/relationships/ctrlProp" Target="../ctrlProps/ctrlProp178.xml"/><Relationship Id="rId9" Type="http://schemas.openxmlformats.org/officeDocument/2006/relationships/ctrlProp" Target="../ctrlProps/ctrlProp183.xml"/><Relationship Id="rId14" Type="http://schemas.openxmlformats.org/officeDocument/2006/relationships/ctrlProp" Target="../ctrlProps/ctrlProp188.xml"/><Relationship Id="rId22" Type="http://schemas.openxmlformats.org/officeDocument/2006/relationships/ctrlProp" Target="../ctrlProps/ctrlProp196.xml"/><Relationship Id="rId27" Type="http://schemas.openxmlformats.org/officeDocument/2006/relationships/ctrlProp" Target="../ctrlProps/ctrlProp201.xml"/><Relationship Id="rId30" Type="http://schemas.openxmlformats.org/officeDocument/2006/relationships/ctrlProp" Target="../ctrlProps/ctrlProp204.xml"/></Relationships>
</file>

<file path=xl/worksheets/_rels/sheet19.xml.rels><?xml version="1.0" encoding="UTF-8" standalone="yes"?>
<Relationships xmlns="http://schemas.openxmlformats.org/package/2006/relationships"><Relationship Id="rId8" Type="http://schemas.openxmlformats.org/officeDocument/2006/relationships/ctrlProp" Target="../ctrlProps/ctrlProp208.xml"/><Relationship Id="rId13" Type="http://schemas.openxmlformats.org/officeDocument/2006/relationships/ctrlProp" Target="../ctrlProps/ctrlProp213.xml"/><Relationship Id="rId18" Type="http://schemas.openxmlformats.org/officeDocument/2006/relationships/ctrlProp" Target="../ctrlProps/ctrlProp218.xml"/><Relationship Id="rId26" Type="http://schemas.openxmlformats.org/officeDocument/2006/relationships/ctrlProp" Target="../ctrlProps/ctrlProp226.xml"/><Relationship Id="rId3" Type="http://schemas.openxmlformats.org/officeDocument/2006/relationships/printerSettings" Target="../printerSettings/printerSettings19.bin"/><Relationship Id="rId21" Type="http://schemas.openxmlformats.org/officeDocument/2006/relationships/ctrlProp" Target="../ctrlProps/ctrlProp221.xml"/><Relationship Id="rId34" Type="http://schemas.openxmlformats.org/officeDocument/2006/relationships/ctrlProp" Target="../ctrlProps/ctrlProp234.xml"/><Relationship Id="rId7" Type="http://schemas.openxmlformats.org/officeDocument/2006/relationships/ctrlProp" Target="../ctrlProps/ctrlProp207.xml"/><Relationship Id="rId12" Type="http://schemas.openxmlformats.org/officeDocument/2006/relationships/ctrlProp" Target="../ctrlProps/ctrlProp212.xml"/><Relationship Id="rId17" Type="http://schemas.openxmlformats.org/officeDocument/2006/relationships/ctrlProp" Target="../ctrlProps/ctrlProp217.xml"/><Relationship Id="rId25" Type="http://schemas.openxmlformats.org/officeDocument/2006/relationships/ctrlProp" Target="../ctrlProps/ctrlProp225.xml"/><Relationship Id="rId33" Type="http://schemas.openxmlformats.org/officeDocument/2006/relationships/ctrlProp" Target="../ctrlProps/ctrlProp233.xml"/><Relationship Id="rId2" Type="http://schemas.openxmlformats.org/officeDocument/2006/relationships/hyperlink" Target="https://www.betaalvereniging.nl/wp-content/uploads/Library-of-Cyber-Resilience-Metrics-Shared-Research-Program-Cybersecurity.pdf" TargetMode="External"/><Relationship Id="rId16" Type="http://schemas.openxmlformats.org/officeDocument/2006/relationships/ctrlProp" Target="../ctrlProps/ctrlProp216.xml"/><Relationship Id="rId20" Type="http://schemas.openxmlformats.org/officeDocument/2006/relationships/ctrlProp" Target="../ctrlProps/ctrlProp220.xml"/><Relationship Id="rId29" Type="http://schemas.openxmlformats.org/officeDocument/2006/relationships/ctrlProp" Target="../ctrlProps/ctrlProp229.xml"/><Relationship Id="rId1" Type="http://schemas.openxmlformats.org/officeDocument/2006/relationships/hyperlink" Target="https://www.cisecurity.org/white-papers/cis-controls-v7-measures-metrics/" TargetMode="External"/><Relationship Id="rId6" Type="http://schemas.openxmlformats.org/officeDocument/2006/relationships/ctrlProp" Target="../ctrlProps/ctrlProp206.xml"/><Relationship Id="rId11" Type="http://schemas.openxmlformats.org/officeDocument/2006/relationships/ctrlProp" Target="../ctrlProps/ctrlProp211.xml"/><Relationship Id="rId24" Type="http://schemas.openxmlformats.org/officeDocument/2006/relationships/ctrlProp" Target="../ctrlProps/ctrlProp224.xml"/><Relationship Id="rId32" Type="http://schemas.openxmlformats.org/officeDocument/2006/relationships/ctrlProp" Target="../ctrlProps/ctrlProp232.xml"/><Relationship Id="rId5" Type="http://schemas.openxmlformats.org/officeDocument/2006/relationships/vmlDrawing" Target="../drawings/vmlDrawing14.vml"/><Relationship Id="rId15" Type="http://schemas.openxmlformats.org/officeDocument/2006/relationships/ctrlProp" Target="../ctrlProps/ctrlProp215.xml"/><Relationship Id="rId23" Type="http://schemas.openxmlformats.org/officeDocument/2006/relationships/ctrlProp" Target="../ctrlProps/ctrlProp223.xml"/><Relationship Id="rId28" Type="http://schemas.openxmlformats.org/officeDocument/2006/relationships/ctrlProp" Target="../ctrlProps/ctrlProp228.xml"/><Relationship Id="rId10" Type="http://schemas.openxmlformats.org/officeDocument/2006/relationships/ctrlProp" Target="../ctrlProps/ctrlProp210.xml"/><Relationship Id="rId19" Type="http://schemas.openxmlformats.org/officeDocument/2006/relationships/ctrlProp" Target="../ctrlProps/ctrlProp219.xml"/><Relationship Id="rId31" Type="http://schemas.openxmlformats.org/officeDocument/2006/relationships/ctrlProp" Target="../ctrlProps/ctrlProp231.xml"/><Relationship Id="rId4" Type="http://schemas.openxmlformats.org/officeDocument/2006/relationships/drawing" Target="../drawings/drawing18.xml"/><Relationship Id="rId9" Type="http://schemas.openxmlformats.org/officeDocument/2006/relationships/ctrlProp" Target="../ctrlProps/ctrlProp209.xml"/><Relationship Id="rId14" Type="http://schemas.openxmlformats.org/officeDocument/2006/relationships/ctrlProp" Target="../ctrlProps/ctrlProp214.xml"/><Relationship Id="rId22" Type="http://schemas.openxmlformats.org/officeDocument/2006/relationships/ctrlProp" Target="../ctrlProps/ctrlProp222.xml"/><Relationship Id="rId27" Type="http://schemas.openxmlformats.org/officeDocument/2006/relationships/ctrlProp" Target="../ctrlProps/ctrlProp227.xml"/><Relationship Id="rId30" Type="http://schemas.openxmlformats.org/officeDocument/2006/relationships/ctrlProp" Target="../ctrlProps/ctrlProp23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ctrlProp" Target="../ctrlProps/ctrlProp237.xml"/><Relationship Id="rId13" Type="http://schemas.openxmlformats.org/officeDocument/2006/relationships/ctrlProp" Target="../ctrlProps/ctrlProp242.xml"/><Relationship Id="rId18" Type="http://schemas.openxmlformats.org/officeDocument/2006/relationships/ctrlProp" Target="../ctrlProps/ctrlProp247.xml"/><Relationship Id="rId3" Type="http://schemas.openxmlformats.org/officeDocument/2006/relationships/printerSettings" Target="../printerSettings/printerSettings20.bin"/><Relationship Id="rId21" Type="http://schemas.openxmlformats.org/officeDocument/2006/relationships/ctrlProp" Target="../ctrlProps/ctrlProp250.xml"/><Relationship Id="rId7" Type="http://schemas.openxmlformats.org/officeDocument/2006/relationships/ctrlProp" Target="../ctrlProps/ctrlProp236.xml"/><Relationship Id="rId12" Type="http://schemas.openxmlformats.org/officeDocument/2006/relationships/ctrlProp" Target="../ctrlProps/ctrlProp241.xml"/><Relationship Id="rId17" Type="http://schemas.openxmlformats.org/officeDocument/2006/relationships/ctrlProp" Target="../ctrlProps/ctrlProp246.xml"/><Relationship Id="rId25" Type="http://schemas.openxmlformats.org/officeDocument/2006/relationships/ctrlProp" Target="../ctrlProps/ctrlProp254.xml"/><Relationship Id="rId2" Type="http://schemas.openxmlformats.org/officeDocument/2006/relationships/hyperlink" Target="https://github.com/rabobank-cdc/DeTTECT" TargetMode="External"/><Relationship Id="rId16" Type="http://schemas.openxmlformats.org/officeDocument/2006/relationships/ctrlProp" Target="../ctrlProps/ctrlProp245.xml"/><Relationship Id="rId20" Type="http://schemas.openxmlformats.org/officeDocument/2006/relationships/ctrlProp" Target="../ctrlProps/ctrlProp249.xml"/><Relationship Id="rId1" Type="http://schemas.openxmlformats.org/officeDocument/2006/relationships/hyperlink" Target="https://www.betaalvereniging.nl/en/safety/magma/" TargetMode="External"/><Relationship Id="rId6" Type="http://schemas.openxmlformats.org/officeDocument/2006/relationships/ctrlProp" Target="../ctrlProps/ctrlProp235.xml"/><Relationship Id="rId11" Type="http://schemas.openxmlformats.org/officeDocument/2006/relationships/ctrlProp" Target="../ctrlProps/ctrlProp240.xml"/><Relationship Id="rId24" Type="http://schemas.openxmlformats.org/officeDocument/2006/relationships/ctrlProp" Target="../ctrlProps/ctrlProp253.xml"/><Relationship Id="rId5" Type="http://schemas.openxmlformats.org/officeDocument/2006/relationships/vmlDrawing" Target="../drawings/vmlDrawing15.vml"/><Relationship Id="rId15" Type="http://schemas.openxmlformats.org/officeDocument/2006/relationships/ctrlProp" Target="../ctrlProps/ctrlProp244.xml"/><Relationship Id="rId23" Type="http://schemas.openxmlformats.org/officeDocument/2006/relationships/ctrlProp" Target="../ctrlProps/ctrlProp252.xml"/><Relationship Id="rId10" Type="http://schemas.openxmlformats.org/officeDocument/2006/relationships/ctrlProp" Target="../ctrlProps/ctrlProp239.xml"/><Relationship Id="rId19" Type="http://schemas.openxmlformats.org/officeDocument/2006/relationships/ctrlProp" Target="../ctrlProps/ctrlProp248.xml"/><Relationship Id="rId4" Type="http://schemas.openxmlformats.org/officeDocument/2006/relationships/drawing" Target="../drawings/drawing19.xml"/><Relationship Id="rId9" Type="http://schemas.openxmlformats.org/officeDocument/2006/relationships/ctrlProp" Target="../ctrlProps/ctrlProp238.xml"/><Relationship Id="rId14" Type="http://schemas.openxmlformats.org/officeDocument/2006/relationships/ctrlProp" Target="../ctrlProps/ctrlProp243.xml"/><Relationship Id="rId22" Type="http://schemas.openxmlformats.org/officeDocument/2006/relationships/ctrlProp" Target="../ctrlProps/ctrlProp251.xml"/></Relationships>
</file>

<file path=xl/worksheets/_rels/sheet21.xml.rels><?xml version="1.0" encoding="UTF-8" standalone="yes"?>
<Relationships xmlns="http://schemas.openxmlformats.org/package/2006/relationships"><Relationship Id="rId8" Type="http://schemas.openxmlformats.org/officeDocument/2006/relationships/ctrlProp" Target="../ctrlProps/ctrlProp259.xml"/><Relationship Id="rId13" Type="http://schemas.openxmlformats.org/officeDocument/2006/relationships/ctrlProp" Target="../ctrlProps/ctrlProp264.xml"/><Relationship Id="rId18" Type="http://schemas.openxmlformats.org/officeDocument/2006/relationships/ctrlProp" Target="../ctrlProps/ctrlProp269.xml"/><Relationship Id="rId3" Type="http://schemas.openxmlformats.org/officeDocument/2006/relationships/vmlDrawing" Target="../drawings/vmlDrawing16.vml"/><Relationship Id="rId7" Type="http://schemas.openxmlformats.org/officeDocument/2006/relationships/ctrlProp" Target="../ctrlProps/ctrlProp258.xml"/><Relationship Id="rId12" Type="http://schemas.openxmlformats.org/officeDocument/2006/relationships/ctrlProp" Target="../ctrlProps/ctrlProp263.xml"/><Relationship Id="rId17" Type="http://schemas.openxmlformats.org/officeDocument/2006/relationships/ctrlProp" Target="../ctrlProps/ctrlProp268.xml"/><Relationship Id="rId2" Type="http://schemas.openxmlformats.org/officeDocument/2006/relationships/drawing" Target="../drawings/drawing20.xml"/><Relationship Id="rId16" Type="http://schemas.openxmlformats.org/officeDocument/2006/relationships/ctrlProp" Target="../ctrlProps/ctrlProp267.xml"/><Relationship Id="rId1" Type="http://schemas.openxmlformats.org/officeDocument/2006/relationships/printerSettings" Target="../printerSettings/printerSettings21.bin"/><Relationship Id="rId6" Type="http://schemas.openxmlformats.org/officeDocument/2006/relationships/ctrlProp" Target="../ctrlProps/ctrlProp257.xml"/><Relationship Id="rId11" Type="http://schemas.openxmlformats.org/officeDocument/2006/relationships/ctrlProp" Target="../ctrlProps/ctrlProp262.xml"/><Relationship Id="rId5" Type="http://schemas.openxmlformats.org/officeDocument/2006/relationships/ctrlProp" Target="../ctrlProps/ctrlProp256.xml"/><Relationship Id="rId15" Type="http://schemas.openxmlformats.org/officeDocument/2006/relationships/ctrlProp" Target="../ctrlProps/ctrlProp266.xml"/><Relationship Id="rId10" Type="http://schemas.openxmlformats.org/officeDocument/2006/relationships/ctrlProp" Target="../ctrlProps/ctrlProp261.xml"/><Relationship Id="rId19" Type="http://schemas.openxmlformats.org/officeDocument/2006/relationships/ctrlProp" Target="../ctrlProps/ctrlProp270.xml"/><Relationship Id="rId4" Type="http://schemas.openxmlformats.org/officeDocument/2006/relationships/ctrlProp" Target="../ctrlProps/ctrlProp255.xml"/><Relationship Id="rId9" Type="http://schemas.openxmlformats.org/officeDocument/2006/relationships/ctrlProp" Target="../ctrlProps/ctrlProp260.xml"/><Relationship Id="rId14" Type="http://schemas.openxmlformats.org/officeDocument/2006/relationships/ctrlProp" Target="../ctrlProps/ctrlProp265.xml"/></Relationships>
</file>

<file path=xl/worksheets/_rels/sheet22.xml.rels><?xml version="1.0" encoding="UTF-8" standalone="yes"?>
<Relationships xmlns="http://schemas.openxmlformats.org/package/2006/relationships"><Relationship Id="rId13" Type="http://schemas.openxmlformats.org/officeDocument/2006/relationships/ctrlProp" Target="../ctrlProps/ctrlProp280.xml"/><Relationship Id="rId18" Type="http://schemas.openxmlformats.org/officeDocument/2006/relationships/ctrlProp" Target="../ctrlProps/ctrlProp285.xml"/><Relationship Id="rId26" Type="http://schemas.openxmlformats.org/officeDocument/2006/relationships/ctrlProp" Target="../ctrlProps/ctrlProp293.xml"/><Relationship Id="rId39" Type="http://schemas.openxmlformats.org/officeDocument/2006/relationships/ctrlProp" Target="../ctrlProps/ctrlProp306.xml"/><Relationship Id="rId3" Type="http://schemas.openxmlformats.org/officeDocument/2006/relationships/vmlDrawing" Target="../drawings/vmlDrawing17.vml"/><Relationship Id="rId21" Type="http://schemas.openxmlformats.org/officeDocument/2006/relationships/ctrlProp" Target="../ctrlProps/ctrlProp288.xml"/><Relationship Id="rId34" Type="http://schemas.openxmlformats.org/officeDocument/2006/relationships/ctrlProp" Target="../ctrlProps/ctrlProp301.xml"/><Relationship Id="rId42" Type="http://schemas.openxmlformats.org/officeDocument/2006/relationships/ctrlProp" Target="../ctrlProps/ctrlProp309.xml"/><Relationship Id="rId47" Type="http://schemas.openxmlformats.org/officeDocument/2006/relationships/ctrlProp" Target="../ctrlProps/ctrlProp314.xml"/><Relationship Id="rId7" Type="http://schemas.openxmlformats.org/officeDocument/2006/relationships/ctrlProp" Target="../ctrlProps/ctrlProp274.xml"/><Relationship Id="rId12" Type="http://schemas.openxmlformats.org/officeDocument/2006/relationships/ctrlProp" Target="../ctrlProps/ctrlProp279.xml"/><Relationship Id="rId17" Type="http://schemas.openxmlformats.org/officeDocument/2006/relationships/ctrlProp" Target="../ctrlProps/ctrlProp284.xml"/><Relationship Id="rId25" Type="http://schemas.openxmlformats.org/officeDocument/2006/relationships/ctrlProp" Target="../ctrlProps/ctrlProp292.xml"/><Relationship Id="rId33" Type="http://schemas.openxmlformats.org/officeDocument/2006/relationships/ctrlProp" Target="../ctrlProps/ctrlProp300.xml"/><Relationship Id="rId38" Type="http://schemas.openxmlformats.org/officeDocument/2006/relationships/ctrlProp" Target="../ctrlProps/ctrlProp305.xml"/><Relationship Id="rId46" Type="http://schemas.openxmlformats.org/officeDocument/2006/relationships/ctrlProp" Target="../ctrlProps/ctrlProp313.xml"/><Relationship Id="rId2" Type="http://schemas.openxmlformats.org/officeDocument/2006/relationships/drawing" Target="../drawings/drawing21.xml"/><Relationship Id="rId16" Type="http://schemas.openxmlformats.org/officeDocument/2006/relationships/ctrlProp" Target="../ctrlProps/ctrlProp283.xml"/><Relationship Id="rId20" Type="http://schemas.openxmlformats.org/officeDocument/2006/relationships/ctrlProp" Target="../ctrlProps/ctrlProp287.xml"/><Relationship Id="rId29" Type="http://schemas.openxmlformats.org/officeDocument/2006/relationships/ctrlProp" Target="../ctrlProps/ctrlProp296.xml"/><Relationship Id="rId41" Type="http://schemas.openxmlformats.org/officeDocument/2006/relationships/ctrlProp" Target="../ctrlProps/ctrlProp308.xml"/><Relationship Id="rId1" Type="http://schemas.openxmlformats.org/officeDocument/2006/relationships/printerSettings" Target="../printerSettings/printerSettings22.bin"/><Relationship Id="rId6" Type="http://schemas.openxmlformats.org/officeDocument/2006/relationships/ctrlProp" Target="../ctrlProps/ctrlProp273.xml"/><Relationship Id="rId11" Type="http://schemas.openxmlformats.org/officeDocument/2006/relationships/ctrlProp" Target="../ctrlProps/ctrlProp278.xml"/><Relationship Id="rId24" Type="http://schemas.openxmlformats.org/officeDocument/2006/relationships/ctrlProp" Target="../ctrlProps/ctrlProp291.xml"/><Relationship Id="rId32" Type="http://schemas.openxmlformats.org/officeDocument/2006/relationships/ctrlProp" Target="../ctrlProps/ctrlProp299.xml"/><Relationship Id="rId37" Type="http://schemas.openxmlformats.org/officeDocument/2006/relationships/ctrlProp" Target="../ctrlProps/ctrlProp304.xml"/><Relationship Id="rId40" Type="http://schemas.openxmlformats.org/officeDocument/2006/relationships/ctrlProp" Target="../ctrlProps/ctrlProp307.xml"/><Relationship Id="rId45" Type="http://schemas.openxmlformats.org/officeDocument/2006/relationships/ctrlProp" Target="../ctrlProps/ctrlProp312.xml"/><Relationship Id="rId5" Type="http://schemas.openxmlformats.org/officeDocument/2006/relationships/ctrlProp" Target="../ctrlProps/ctrlProp272.xml"/><Relationship Id="rId15" Type="http://schemas.openxmlformats.org/officeDocument/2006/relationships/ctrlProp" Target="../ctrlProps/ctrlProp282.xml"/><Relationship Id="rId23" Type="http://schemas.openxmlformats.org/officeDocument/2006/relationships/ctrlProp" Target="../ctrlProps/ctrlProp290.xml"/><Relationship Id="rId28" Type="http://schemas.openxmlformats.org/officeDocument/2006/relationships/ctrlProp" Target="../ctrlProps/ctrlProp295.xml"/><Relationship Id="rId36" Type="http://schemas.openxmlformats.org/officeDocument/2006/relationships/ctrlProp" Target="../ctrlProps/ctrlProp303.xml"/><Relationship Id="rId49" Type="http://schemas.openxmlformats.org/officeDocument/2006/relationships/ctrlProp" Target="../ctrlProps/ctrlProp316.xml"/><Relationship Id="rId10" Type="http://schemas.openxmlformats.org/officeDocument/2006/relationships/ctrlProp" Target="../ctrlProps/ctrlProp277.xml"/><Relationship Id="rId19" Type="http://schemas.openxmlformats.org/officeDocument/2006/relationships/ctrlProp" Target="../ctrlProps/ctrlProp286.xml"/><Relationship Id="rId31" Type="http://schemas.openxmlformats.org/officeDocument/2006/relationships/ctrlProp" Target="../ctrlProps/ctrlProp298.xml"/><Relationship Id="rId44" Type="http://schemas.openxmlformats.org/officeDocument/2006/relationships/ctrlProp" Target="../ctrlProps/ctrlProp311.xml"/><Relationship Id="rId4" Type="http://schemas.openxmlformats.org/officeDocument/2006/relationships/ctrlProp" Target="../ctrlProps/ctrlProp271.xml"/><Relationship Id="rId9" Type="http://schemas.openxmlformats.org/officeDocument/2006/relationships/ctrlProp" Target="../ctrlProps/ctrlProp276.xml"/><Relationship Id="rId14" Type="http://schemas.openxmlformats.org/officeDocument/2006/relationships/ctrlProp" Target="../ctrlProps/ctrlProp281.xml"/><Relationship Id="rId22" Type="http://schemas.openxmlformats.org/officeDocument/2006/relationships/ctrlProp" Target="../ctrlProps/ctrlProp289.xml"/><Relationship Id="rId27" Type="http://schemas.openxmlformats.org/officeDocument/2006/relationships/ctrlProp" Target="../ctrlProps/ctrlProp294.xml"/><Relationship Id="rId30" Type="http://schemas.openxmlformats.org/officeDocument/2006/relationships/ctrlProp" Target="../ctrlProps/ctrlProp297.xml"/><Relationship Id="rId35" Type="http://schemas.openxmlformats.org/officeDocument/2006/relationships/ctrlProp" Target="../ctrlProps/ctrlProp302.xml"/><Relationship Id="rId43" Type="http://schemas.openxmlformats.org/officeDocument/2006/relationships/ctrlProp" Target="../ctrlProps/ctrlProp310.xml"/><Relationship Id="rId48" Type="http://schemas.openxmlformats.org/officeDocument/2006/relationships/ctrlProp" Target="../ctrlProps/ctrlProp315.xml"/><Relationship Id="rId8" Type="http://schemas.openxmlformats.org/officeDocument/2006/relationships/ctrlProp" Target="../ctrlProps/ctrlProp275.xml"/></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321.xml"/><Relationship Id="rId13" Type="http://schemas.openxmlformats.org/officeDocument/2006/relationships/ctrlProp" Target="../ctrlProps/ctrlProp326.xml"/><Relationship Id="rId18" Type="http://schemas.openxmlformats.org/officeDocument/2006/relationships/ctrlProp" Target="../ctrlProps/ctrlProp331.xml"/><Relationship Id="rId26" Type="http://schemas.openxmlformats.org/officeDocument/2006/relationships/ctrlProp" Target="../ctrlProps/ctrlProp339.xml"/><Relationship Id="rId39" Type="http://schemas.openxmlformats.org/officeDocument/2006/relationships/ctrlProp" Target="../ctrlProps/ctrlProp352.xml"/><Relationship Id="rId3" Type="http://schemas.openxmlformats.org/officeDocument/2006/relationships/vmlDrawing" Target="../drawings/vmlDrawing18.vml"/><Relationship Id="rId21" Type="http://schemas.openxmlformats.org/officeDocument/2006/relationships/ctrlProp" Target="../ctrlProps/ctrlProp334.xml"/><Relationship Id="rId34" Type="http://schemas.openxmlformats.org/officeDocument/2006/relationships/ctrlProp" Target="../ctrlProps/ctrlProp347.xml"/><Relationship Id="rId7" Type="http://schemas.openxmlformats.org/officeDocument/2006/relationships/ctrlProp" Target="../ctrlProps/ctrlProp320.xml"/><Relationship Id="rId12" Type="http://schemas.openxmlformats.org/officeDocument/2006/relationships/ctrlProp" Target="../ctrlProps/ctrlProp325.xml"/><Relationship Id="rId17" Type="http://schemas.openxmlformats.org/officeDocument/2006/relationships/ctrlProp" Target="../ctrlProps/ctrlProp330.xml"/><Relationship Id="rId25" Type="http://schemas.openxmlformats.org/officeDocument/2006/relationships/ctrlProp" Target="../ctrlProps/ctrlProp338.xml"/><Relationship Id="rId33" Type="http://schemas.openxmlformats.org/officeDocument/2006/relationships/ctrlProp" Target="../ctrlProps/ctrlProp346.xml"/><Relationship Id="rId38" Type="http://schemas.openxmlformats.org/officeDocument/2006/relationships/ctrlProp" Target="../ctrlProps/ctrlProp351.xml"/><Relationship Id="rId2" Type="http://schemas.openxmlformats.org/officeDocument/2006/relationships/drawing" Target="../drawings/drawing22.xml"/><Relationship Id="rId16" Type="http://schemas.openxmlformats.org/officeDocument/2006/relationships/ctrlProp" Target="../ctrlProps/ctrlProp329.xml"/><Relationship Id="rId20" Type="http://schemas.openxmlformats.org/officeDocument/2006/relationships/ctrlProp" Target="../ctrlProps/ctrlProp333.xml"/><Relationship Id="rId29" Type="http://schemas.openxmlformats.org/officeDocument/2006/relationships/ctrlProp" Target="../ctrlProps/ctrlProp342.xml"/><Relationship Id="rId1" Type="http://schemas.openxmlformats.org/officeDocument/2006/relationships/printerSettings" Target="../printerSettings/printerSettings23.bin"/><Relationship Id="rId6" Type="http://schemas.openxmlformats.org/officeDocument/2006/relationships/ctrlProp" Target="../ctrlProps/ctrlProp319.xml"/><Relationship Id="rId11" Type="http://schemas.openxmlformats.org/officeDocument/2006/relationships/ctrlProp" Target="../ctrlProps/ctrlProp324.xml"/><Relationship Id="rId24" Type="http://schemas.openxmlformats.org/officeDocument/2006/relationships/ctrlProp" Target="../ctrlProps/ctrlProp337.xml"/><Relationship Id="rId32" Type="http://schemas.openxmlformats.org/officeDocument/2006/relationships/ctrlProp" Target="../ctrlProps/ctrlProp345.xml"/><Relationship Id="rId37" Type="http://schemas.openxmlformats.org/officeDocument/2006/relationships/ctrlProp" Target="../ctrlProps/ctrlProp350.xml"/><Relationship Id="rId40" Type="http://schemas.openxmlformats.org/officeDocument/2006/relationships/ctrlProp" Target="../ctrlProps/ctrlProp353.xml"/><Relationship Id="rId5" Type="http://schemas.openxmlformats.org/officeDocument/2006/relationships/ctrlProp" Target="../ctrlProps/ctrlProp318.xml"/><Relationship Id="rId15" Type="http://schemas.openxmlformats.org/officeDocument/2006/relationships/ctrlProp" Target="../ctrlProps/ctrlProp328.xml"/><Relationship Id="rId23" Type="http://schemas.openxmlformats.org/officeDocument/2006/relationships/ctrlProp" Target="../ctrlProps/ctrlProp336.xml"/><Relationship Id="rId28" Type="http://schemas.openxmlformats.org/officeDocument/2006/relationships/ctrlProp" Target="../ctrlProps/ctrlProp341.xml"/><Relationship Id="rId36" Type="http://schemas.openxmlformats.org/officeDocument/2006/relationships/ctrlProp" Target="../ctrlProps/ctrlProp349.xml"/><Relationship Id="rId10" Type="http://schemas.openxmlformats.org/officeDocument/2006/relationships/ctrlProp" Target="../ctrlProps/ctrlProp323.xml"/><Relationship Id="rId19" Type="http://schemas.openxmlformats.org/officeDocument/2006/relationships/ctrlProp" Target="../ctrlProps/ctrlProp332.xml"/><Relationship Id="rId31" Type="http://schemas.openxmlformats.org/officeDocument/2006/relationships/ctrlProp" Target="../ctrlProps/ctrlProp344.xml"/><Relationship Id="rId4" Type="http://schemas.openxmlformats.org/officeDocument/2006/relationships/ctrlProp" Target="../ctrlProps/ctrlProp317.xml"/><Relationship Id="rId9" Type="http://schemas.openxmlformats.org/officeDocument/2006/relationships/ctrlProp" Target="../ctrlProps/ctrlProp322.xml"/><Relationship Id="rId14" Type="http://schemas.openxmlformats.org/officeDocument/2006/relationships/ctrlProp" Target="../ctrlProps/ctrlProp327.xml"/><Relationship Id="rId22" Type="http://schemas.openxmlformats.org/officeDocument/2006/relationships/ctrlProp" Target="../ctrlProps/ctrlProp335.xml"/><Relationship Id="rId27" Type="http://schemas.openxmlformats.org/officeDocument/2006/relationships/ctrlProp" Target="../ctrlProps/ctrlProp340.xml"/><Relationship Id="rId30" Type="http://schemas.openxmlformats.org/officeDocument/2006/relationships/ctrlProp" Target="../ctrlProps/ctrlProp343.xml"/><Relationship Id="rId35" Type="http://schemas.openxmlformats.org/officeDocument/2006/relationships/ctrlProp" Target="../ctrlProps/ctrlProp348.xml"/></Relationships>
</file>

<file path=xl/worksheets/_rels/sheet24.xml.rels><?xml version="1.0" encoding="UTF-8" standalone="yes"?>
<Relationships xmlns="http://schemas.openxmlformats.org/package/2006/relationships"><Relationship Id="rId8" Type="http://schemas.openxmlformats.org/officeDocument/2006/relationships/ctrlProp" Target="../ctrlProps/ctrlProp358.xml"/><Relationship Id="rId13" Type="http://schemas.openxmlformats.org/officeDocument/2006/relationships/ctrlProp" Target="../ctrlProps/ctrlProp363.xml"/><Relationship Id="rId18" Type="http://schemas.openxmlformats.org/officeDocument/2006/relationships/ctrlProp" Target="../ctrlProps/ctrlProp368.xml"/><Relationship Id="rId26" Type="http://schemas.openxmlformats.org/officeDocument/2006/relationships/ctrlProp" Target="../ctrlProps/ctrlProp376.xml"/><Relationship Id="rId39" Type="http://schemas.openxmlformats.org/officeDocument/2006/relationships/ctrlProp" Target="../ctrlProps/ctrlProp389.xml"/><Relationship Id="rId3" Type="http://schemas.openxmlformats.org/officeDocument/2006/relationships/vmlDrawing" Target="../drawings/vmlDrawing19.vml"/><Relationship Id="rId21" Type="http://schemas.openxmlformats.org/officeDocument/2006/relationships/ctrlProp" Target="../ctrlProps/ctrlProp371.xml"/><Relationship Id="rId34" Type="http://schemas.openxmlformats.org/officeDocument/2006/relationships/ctrlProp" Target="../ctrlProps/ctrlProp384.xml"/><Relationship Id="rId42" Type="http://schemas.openxmlformats.org/officeDocument/2006/relationships/ctrlProp" Target="../ctrlProps/ctrlProp392.xml"/><Relationship Id="rId47" Type="http://schemas.openxmlformats.org/officeDocument/2006/relationships/ctrlProp" Target="../ctrlProps/ctrlProp397.xml"/><Relationship Id="rId7" Type="http://schemas.openxmlformats.org/officeDocument/2006/relationships/ctrlProp" Target="../ctrlProps/ctrlProp357.xml"/><Relationship Id="rId12" Type="http://schemas.openxmlformats.org/officeDocument/2006/relationships/ctrlProp" Target="../ctrlProps/ctrlProp362.xml"/><Relationship Id="rId17" Type="http://schemas.openxmlformats.org/officeDocument/2006/relationships/ctrlProp" Target="../ctrlProps/ctrlProp367.xml"/><Relationship Id="rId25" Type="http://schemas.openxmlformats.org/officeDocument/2006/relationships/ctrlProp" Target="../ctrlProps/ctrlProp375.xml"/><Relationship Id="rId33" Type="http://schemas.openxmlformats.org/officeDocument/2006/relationships/ctrlProp" Target="../ctrlProps/ctrlProp383.xml"/><Relationship Id="rId38" Type="http://schemas.openxmlformats.org/officeDocument/2006/relationships/ctrlProp" Target="../ctrlProps/ctrlProp388.xml"/><Relationship Id="rId46" Type="http://schemas.openxmlformats.org/officeDocument/2006/relationships/ctrlProp" Target="../ctrlProps/ctrlProp396.xml"/><Relationship Id="rId2" Type="http://schemas.openxmlformats.org/officeDocument/2006/relationships/drawing" Target="../drawings/drawing23.xml"/><Relationship Id="rId16" Type="http://schemas.openxmlformats.org/officeDocument/2006/relationships/ctrlProp" Target="../ctrlProps/ctrlProp366.xml"/><Relationship Id="rId20" Type="http://schemas.openxmlformats.org/officeDocument/2006/relationships/ctrlProp" Target="../ctrlProps/ctrlProp370.xml"/><Relationship Id="rId29" Type="http://schemas.openxmlformats.org/officeDocument/2006/relationships/ctrlProp" Target="../ctrlProps/ctrlProp379.xml"/><Relationship Id="rId41" Type="http://schemas.openxmlformats.org/officeDocument/2006/relationships/ctrlProp" Target="../ctrlProps/ctrlProp391.xml"/><Relationship Id="rId1" Type="http://schemas.openxmlformats.org/officeDocument/2006/relationships/printerSettings" Target="../printerSettings/printerSettings24.bin"/><Relationship Id="rId6" Type="http://schemas.openxmlformats.org/officeDocument/2006/relationships/ctrlProp" Target="../ctrlProps/ctrlProp356.xml"/><Relationship Id="rId11" Type="http://schemas.openxmlformats.org/officeDocument/2006/relationships/ctrlProp" Target="../ctrlProps/ctrlProp361.xml"/><Relationship Id="rId24" Type="http://schemas.openxmlformats.org/officeDocument/2006/relationships/ctrlProp" Target="../ctrlProps/ctrlProp374.xml"/><Relationship Id="rId32" Type="http://schemas.openxmlformats.org/officeDocument/2006/relationships/ctrlProp" Target="../ctrlProps/ctrlProp382.xml"/><Relationship Id="rId37" Type="http://schemas.openxmlformats.org/officeDocument/2006/relationships/ctrlProp" Target="../ctrlProps/ctrlProp387.xml"/><Relationship Id="rId40" Type="http://schemas.openxmlformats.org/officeDocument/2006/relationships/ctrlProp" Target="../ctrlProps/ctrlProp390.xml"/><Relationship Id="rId45" Type="http://schemas.openxmlformats.org/officeDocument/2006/relationships/ctrlProp" Target="../ctrlProps/ctrlProp395.xml"/><Relationship Id="rId5" Type="http://schemas.openxmlformats.org/officeDocument/2006/relationships/ctrlProp" Target="../ctrlProps/ctrlProp355.xml"/><Relationship Id="rId15" Type="http://schemas.openxmlformats.org/officeDocument/2006/relationships/ctrlProp" Target="../ctrlProps/ctrlProp365.xml"/><Relationship Id="rId23" Type="http://schemas.openxmlformats.org/officeDocument/2006/relationships/ctrlProp" Target="../ctrlProps/ctrlProp373.xml"/><Relationship Id="rId28" Type="http://schemas.openxmlformats.org/officeDocument/2006/relationships/ctrlProp" Target="../ctrlProps/ctrlProp378.xml"/><Relationship Id="rId36" Type="http://schemas.openxmlformats.org/officeDocument/2006/relationships/ctrlProp" Target="../ctrlProps/ctrlProp386.xml"/><Relationship Id="rId10" Type="http://schemas.openxmlformats.org/officeDocument/2006/relationships/ctrlProp" Target="../ctrlProps/ctrlProp360.xml"/><Relationship Id="rId19" Type="http://schemas.openxmlformats.org/officeDocument/2006/relationships/ctrlProp" Target="../ctrlProps/ctrlProp369.xml"/><Relationship Id="rId31" Type="http://schemas.openxmlformats.org/officeDocument/2006/relationships/ctrlProp" Target="../ctrlProps/ctrlProp381.xml"/><Relationship Id="rId44" Type="http://schemas.openxmlformats.org/officeDocument/2006/relationships/ctrlProp" Target="../ctrlProps/ctrlProp394.xml"/><Relationship Id="rId4" Type="http://schemas.openxmlformats.org/officeDocument/2006/relationships/ctrlProp" Target="../ctrlProps/ctrlProp354.xml"/><Relationship Id="rId9" Type="http://schemas.openxmlformats.org/officeDocument/2006/relationships/ctrlProp" Target="../ctrlProps/ctrlProp359.xml"/><Relationship Id="rId14" Type="http://schemas.openxmlformats.org/officeDocument/2006/relationships/ctrlProp" Target="../ctrlProps/ctrlProp364.xml"/><Relationship Id="rId22" Type="http://schemas.openxmlformats.org/officeDocument/2006/relationships/ctrlProp" Target="../ctrlProps/ctrlProp372.xml"/><Relationship Id="rId27" Type="http://schemas.openxmlformats.org/officeDocument/2006/relationships/ctrlProp" Target="../ctrlProps/ctrlProp377.xml"/><Relationship Id="rId30" Type="http://schemas.openxmlformats.org/officeDocument/2006/relationships/ctrlProp" Target="../ctrlProps/ctrlProp380.xml"/><Relationship Id="rId35" Type="http://schemas.openxmlformats.org/officeDocument/2006/relationships/ctrlProp" Target="../ctrlProps/ctrlProp385.xml"/><Relationship Id="rId43" Type="http://schemas.openxmlformats.org/officeDocument/2006/relationships/ctrlProp" Target="../ctrlProps/ctrlProp393.xml"/></Relationships>
</file>

<file path=xl/worksheets/_rels/sheet25.xml.rels><?xml version="1.0" encoding="UTF-8" standalone="yes"?>
<Relationships xmlns="http://schemas.openxmlformats.org/package/2006/relationships"><Relationship Id="rId8" Type="http://schemas.openxmlformats.org/officeDocument/2006/relationships/ctrlProp" Target="../ctrlProps/ctrlProp402.xml"/><Relationship Id="rId13" Type="http://schemas.openxmlformats.org/officeDocument/2006/relationships/ctrlProp" Target="../ctrlProps/ctrlProp407.xml"/><Relationship Id="rId18" Type="http://schemas.openxmlformats.org/officeDocument/2006/relationships/ctrlProp" Target="../ctrlProps/ctrlProp412.xml"/><Relationship Id="rId26" Type="http://schemas.openxmlformats.org/officeDocument/2006/relationships/ctrlProp" Target="../ctrlProps/ctrlProp420.xml"/><Relationship Id="rId39" Type="http://schemas.openxmlformats.org/officeDocument/2006/relationships/ctrlProp" Target="../ctrlProps/ctrlProp433.xml"/><Relationship Id="rId3" Type="http://schemas.openxmlformats.org/officeDocument/2006/relationships/vmlDrawing" Target="../drawings/vmlDrawing20.vml"/><Relationship Id="rId21" Type="http://schemas.openxmlformats.org/officeDocument/2006/relationships/ctrlProp" Target="../ctrlProps/ctrlProp415.xml"/><Relationship Id="rId34" Type="http://schemas.openxmlformats.org/officeDocument/2006/relationships/ctrlProp" Target="../ctrlProps/ctrlProp428.xml"/><Relationship Id="rId42" Type="http://schemas.openxmlformats.org/officeDocument/2006/relationships/ctrlProp" Target="../ctrlProps/ctrlProp436.xml"/><Relationship Id="rId7" Type="http://schemas.openxmlformats.org/officeDocument/2006/relationships/ctrlProp" Target="../ctrlProps/ctrlProp401.xml"/><Relationship Id="rId12" Type="http://schemas.openxmlformats.org/officeDocument/2006/relationships/ctrlProp" Target="../ctrlProps/ctrlProp406.xml"/><Relationship Id="rId17" Type="http://schemas.openxmlformats.org/officeDocument/2006/relationships/ctrlProp" Target="../ctrlProps/ctrlProp411.xml"/><Relationship Id="rId25" Type="http://schemas.openxmlformats.org/officeDocument/2006/relationships/ctrlProp" Target="../ctrlProps/ctrlProp419.xml"/><Relationship Id="rId33" Type="http://schemas.openxmlformats.org/officeDocument/2006/relationships/ctrlProp" Target="../ctrlProps/ctrlProp427.xml"/><Relationship Id="rId38" Type="http://schemas.openxmlformats.org/officeDocument/2006/relationships/ctrlProp" Target="../ctrlProps/ctrlProp432.xml"/><Relationship Id="rId2" Type="http://schemas.openxmlformats.org/officeDocument/2006/relationships/drawing" Target="../drawings/drawing24.xml"/><Relationship Id="rId16" Type="http://schemas.openxmlformats.org/officeDocument/2006/relationships/ctrlProp" Target="../ctrlProps/ctrlProp410.xml"/><Relationship Id="rId20" Type="http://schemas.openxmlformats.org/officeDocument/2006/relationships/ctrlProp" Target="../ctrlProps/ctrlProp414.xml"/><Relationship Id="rId29" Type="http://schemas.openxmlformats.org/officeDocument/2006/relationships/ctrlProp" Target="../ctrlProps/ctrlProp423.xml"/><Relationship Id="rId41" Type="http://schemas.openxmlformats.org/officeDocument/2006/relationships/ctrlProp" Target="../ctrlProps/ctrlProp435.xml"/><Relationship Id="rId1" Type="http://schemas.openxmlformats.org/officeDocument/2006/relationships/printerSettings" Target="../printerSettings/printerSettings25.bin"/><Relationship Id="rId6" Type="http://schemas.openxmlformats.org/officeDocument/2006/relationships/ctrlProp" Target="../ctrlProps/ctrlProp400.xml"/><Relationship Id="rId11" Type="http://schemas.openxmlformats.org/officeDocument/2006/relationships/ctrlProp" Target="../ctrlProps/ctrlProp405.xml"/><Relationship Id="rId24" Type="http://schemas.openxmlformats.org/officeDocument/2006/relationships/ctrlProp" Target="../ctrlProps/ctrlProp418.xml"/><Relationship Id="rId32" Type="http://schemas.openxmlformats.org/officeDocument/2006/relationships/ctrlProp" Target="../ctrlProps/ctrlProp426.xml"/><Relationship Id="rId37" Type="http://schemas.openxmlformats.org/officeDocument/2006/relationships/ctrlProp" Target="../ctrlProps/ctrlProp431.xml"/><Relationship Id="rId40" Type="http://schemas.openxmlformats.org/officeDocument/2006/relationships/ctrlProp" Target="../ctrlProps/ctrlProp434.xml"/><Relationship Id="rId5" Type="http://schemas.openxmlformats.org/officeDocument/2006/relationships/ctrlProp" Target="../ctrlProps/ctrlProp399.xml"/><Relationship Id="rId15" Type="http://schemas.openxmlformats.org/officeDocument/2006/relationships/ctrlProp" Target="../ctrlProps/ctrlProp409.xml"/><Relationship Id="rId23" Type="http://schemas.openxmlformats.org/officeDocument/2006/relationships/ctrlProp" Target="../ctrlProps/ctrlProp417.xml"/><Relationship Id="rId28" Type="http://schemas.openxmlformats.org/officeDocument/2006/relationships/ctrlProp" Target="../ctrlProps/ctrlProp422.xml"/><Relationship Id="rId36" Type="http://schemas.openxmlformats.org/officeDocument/2006/relationships/ctrlProp" Target="../ctrlProps/ctrlProp430.xml"/><Relationship Id="rId10" Type="http://schemas.openxmlformats.org/officeDocument/2006/relationships/ctrlProp" Target="../ctrlProps/ctrlProp404.xml"/><Relationship Id="rId19" Type="http://schemas.openxmlformats.org/officeDocument/2006/relationships/ctrlProp" Target="../ctrlProps/ctrlProp413.xml"/><Relationship Id="rId31" Type="http://schemas.openxmlformats.org/officeDocument/2006/relationships/ctrlProp" Target="../ctrlProps/ctrlProp425.xml"/><Relationship Id="rId4" Type="http://schemas.openxmlformats.org/officeDocument/2006/relationships/ctrlProp" Target="../ctrlProps/ctrlProp398.xml"/><Relationship Id="rId9" Type="http://schemas.openxmlformats.org/officeDocument/2006/relationships/ctrlProp" Target="../ctrlProps/ctrlProp403.xml"/><Relationship Id="rId14" Type="http://schemas.openxmlformats.org/officeDocument/2006/relationships/ctrlProp" Target="../ctrlProps/ctrlProp408.xml"/><Relationship Id="rId22" Type="http://schemas.openxmlformats.org/officeDocument/2006/relationships/ctrlProp" Target="../ctrlProps/ctrlProp416.xml"/><Relationship Id="rId27" Type="http://schemas.openxmlformats.org/officeDocument/2006/relationships/ctrlProp" Target="../ctrlProps/ctrlProp421.xml"/><Relationship Id="rId30" Type="http://schemas.openxmlformats.org/officeDocument/2006/relationships/ctrlProp" Target="../ctrlProps/ctrlProp424.xml"/><Relationship Id="rId35" Type="http://schemas.openxmlformats.org/officeDocument/2006/relationships/ctrlProp" Target="../ctrlProps/ctrlProp429.xml"/></Relationships>
</file>

<file path=xl/worksheets/_rels/sheet26.xml.rels><?xml version="1.0" encoding="UTF-8" standalone="yes"?>
<Relationships xmlns="http://schemas.openxmlformats.org/package/2006/relationships"><Relationship Id="rId13" Type="http://schemas.openxmlformats.org/officeDocument/2006/relationships/ctrlProp" Target="../ctrlProps/ctrlProp446.xml"/><Relationship Id="rId18" Type="http://schemas.openxmlformats.org/officeDocument/2006/relationships/ctrlProp" Target="../ctrlProps/ctrlProp451.xml"/><Relationship Id="rId26" Type="http://schemas.openxmlformats.org/officeDocument/2006/relationships/ctrlProp" Target="../ctrlProps/ctrlProp459.xml"/><Relationship Id="rId39" Type="http://schemas.openxmlformats.org/officeDocument/2006/relationships/ctrlProp" Target="../ctrlProps/ctrlProp472.xml"/><Relationship Id="rId3" Type="http://schemas.openxmlformats.org/officeDocument/2006/relationships/vmlDrawing" Target="../drawings/vmlDrawing21.vml"/><Relationship Id="rId21" Type="http://schemas.openxmlformats.org/officeDocument/2006/relationships/ctrlProp" Target="../ctrlProps/ctrlProp454.xml"/><Relationship Id="rId34" Type="http://schemas.openxmlformats.org/officeDocument/2006/relationships/ctrlProp" Target="../ctrlProps/ctrlProp467.xml"/><Relationship Id="rId42" Type="http://schemas.openxmlformats.org/officeDocument/2006/relationships/ctrlProp" Target="../ctrlProps/ctrlProp475.xml"/><Relationship Id="rId47" Type="http://schemas.openxmlformats.org/officeDocument/2006/relationships/ctrlProp" Target="../ctrlProps/ctrlProp480.xml"/><Relationship Id="rId50" Type="http://schemas.openxmlformats.org/officeDocument/2006/relationships/ctrlProp" Target="../ctrlProps/ctrlProp483.xml"/><Relationship Id="rId7" Type="http://schemas.openxmlformats.org/officeDocument/2006/relationships/ctrlProp" Target="../ctrlProps/ctrlProp440.xml"/><Relationship Id="rId12" Type="http://schemas.openxmlformats.org/officeDocument/2006/relationships/ctrlProp" Target="../ctrlProps/ctrlProp445.xml"/><Relationship Id="rId17" Type="http://schemas.openxmlformats.org/officeDocument/2006/relationships/ctrlProp" Target="../ctrlProps/ctrlProp450.xml"/><Relationship Id="rId25" Type="http://schemas.openxmlformats.org/officeDocument/2006/relationships/ctrlProp" Target="../ctrlProps/ctrlProp458.xml"/><Relationship Id="rId33" Type="http://schemas.openxmlformats.org/officeDocument/2006/relationships/ctrlProp" Target="../ctrlProps/ctrlProp466.xml"/><Relationship Id="rId38" Type="http://schemas.openxmlformats.org/officeDocument/2006/relationships/ctrlProp" Target="../ctrlProps/ctrlProp471.xml"/><Relationship Id="rId46" Type="http://schemas.openxmlformats.org/officeDocument/2006/relationships/ctrlProp" Target="../ctrlProps/ctrlProp479.xml"/><Relationship Id="rId2" Type="http://schemas.openxmlformats.org/officeDocument/2006/relationships/drawing" Target="../drawings/drawing25.xml"/><Relationship Id="rId16" Type="http://schemas.openxmlformats.org/officeDocument/2006/relationships/ctrlProp" Target="../ctrlProps/ctrlProp449.xml"/><Relationship Id="rId20" Type="http://schemas.openxmlformats.org/officeDocument/2006/relationships/ctrlProp" Target="../ctrlProps/ctrlProp453.xml"/><Relationship Id="rId29" Type="http://schemas.openxmlformats.org/officeDocument/2006/relationships/ctrlProp" Target="../ctrlProps/ctrlProp462.xml"/><Relationship Id="rId41" Type="http://schemas.openxmlformats.org/officeDocument/2006/relationships/ctrlProp" Target="../ctrlProps/ctrlProp474.xml"/><Relationship Id="rId54" Type="http://schemas.openxmlformats.org/officeDocument/2006/relationships/ctrlProp" Target="../ctrlProps/ctrlProp487.xml"/><Relationship Id="rId1" Type="http://schemas.openxmlformats.org/officeDocument/2006/relationships/printerSettings" Target="../printerSettings/printerSettings26.bin"/><Relationship Id="rId6" Type="http://schemas.openxmlformats.org/officeDocument/2006/relationships/ctrlProp" Target="../ctrlProps/ctrlProp439.xml"/><Relationship Id="rId11" Type="http://schemas.openxmlformats.org/officeDocument/2006/relationships/ctrlProp" Target="../ctrlProps/ctrlProp444.xml"/><Relationship Id="rId24" Type="http://schemas.openxmlformats.org/officeDocument/2006/relationships/ctrlProp" Target="../ctrlProps/ctrlProp457.xml"/><Relationship Id="rId32" Type="http://schemas.openxmlformats.org/officeDocument/2006/relationships/ctrlProp" Target="../ctrlProps/ctrlProp465.xml"/><Relationship Id="rId37" Type="http://schemas.openxmlformats.org/officeDocument/2006/relationships/ctrlProp" Target="../ctrlProps/ctrlProp470.xml"/><Relationship Id="rId40" Type="http://schemas.openxmlformats.org/officeDocument/2006/relationships/ctrlProp" Target="../ctrlProps/ctrlProp473.xml"/><Relationship Id="rId45" Type="http://schemas.openxmlformats.org/officeDocument/2006/relationships/ctrlProp" Target="../ctrlProps/ctrlProp478.xml"/><Relationship Id="rId53" Type="http://schemas.openxmlformats.org/officeDocument/2006/relationships/ctrlProp" Target="../ctrlProps/ctrlProp486.xml"/><Relationship Id="rId5" Type="http://schemas.openxmlformats.org/officeDocument/2006/relationships/ctrlProp" Target="../ctrlProps/ctrlProp438.xml"/><Relationship Id="rId15" Type="http://schemas.openxmlformats.org/officeDocument/2006/relationships/ctrlProp" Target="../ctrlProps/ctrlProp448.xml"/><Relationship Id="rId23" Type="http://schemas.openxmlformats.org/officeDocument/2006/relationships/ctrlProp" Target="../ctrlProps/ctrlProp456.xml"/><Relationship Id="rId28" Type="http://schemas.openxmlformats.org/officeDocument/2006/relationships/ctrlProp" Target="../ctrlProps/ctrlProp461.xml"/><Relationship Id="rId36" Type="http://schemas.openxmlformats.org/officeDocument/2006/relationships/ctrlProp" Target="../ctrlProps/ctrlProp469.xml"/><Relationship Id="rId49" Type="http://schemas.openxmlformats.org/officeDocument/2006/relationships/ctrlProp" Target="../ctrlProps/ctrlProp482.xml"/><Relationship Id="rId10" Type="http://schemas.openxmlformats.org/officeDocument/2006/relationships/ctrlProp" Target="../ctrlProps/ctrlProp443.xml"/><Relationship Id="rId19" Type="http://schemas.openxmlformats.org/officeDocument/2006/relationships/ctrlProp" Target="../ctrlProps/ctrlProp452.xml"/><Relationship Id="rId31" Type="http://schemas.openxmlformats.org/officeDocument/2006/relationships/ctrlProp" Target="../ctrlProps/ctrlProp464.xml"/><Relationship Id="rId44" Type="http://schemas.openxmlformats.org/officeDocument/2006/relationships/ctrlProp" Target="../ctrlProps/ctrlProp477.xml"/><Relationship Id="rId52" Type="http://schemas.openxmlformats.org/officeDocument/2006/relationships/ctrlProp" Target="../ctrlProps/ctrlProp485.xml"/><Relationship Id="rId4" Type="http://schemas.openxmlformats.org/officeDocument/2006/relationships/ctrlProp" Target="../ctrlProps/ctrlProp437.xml"/><Relationship Id="rId9" Type="http://schemas.openxmlformats.org/officeDocument/2006/relationships/ctrlProp" Target="../ctrlProps/ctrlProp442.xml"/><Relationship Id="rId14" Type="http://schemas.openxmlformats.org/officeDocument/2006/relationships/ctrlProp" Target="../ctrlProps/ctrlProp447.xml"/><Relationship Id="rId22" Type="http://schemas.openxmlformats.org/officeDocument/2006/relationships/ctrlProp" Target="../ctrlProps/ctrlProp455.xml"/><Relationship Id="rId27" Type="http://schemas.openxmlformats.org/officeDocument/2006/relationships/ctrlProp" Target="../ctrlProps/ctrlProp460.xml"/><Relationship Id="rId30" Type="http://schemas.openxmlformats.org/officeDocument/2006/relationships/ctrlProp" Target="../ctrlProps/ctrlProp463.xml"/><Relationship Id="rId35" Type="http://schemas.openxmlformats.org/officeDocument/2006/relationships/ctrlProp" Target="../ctrlProps/ctrlProp468.xml"/><Relationship Id="rId43" Type="http://schemas.openxmlformats.org/officeDocument/2006/relationships/ctrlProp" Target="../ctrlProps/ctrlProp476.xml"/><Relationship Id="rId48" Type="http://schemas.openxmlformats.org/officeDocument/2006/relationships/ctrlProp" Target="../ctrlProps/ctrlProp481.xml"/><Relationship Id="rId8" Type="http://schemas.openxmlformats.org/officeDocument/2006/relationships/ctrlProp" Target="../ctrlProps/ctrlProp441.xml"/><Relationship Id="rId51" Type="http://schemas.openxmlformats.org/officeDocument/2006/relationships/ctrlProp" Target="../ctrlProps/ctrlProp484.xml"/></Relationships>
</file>

<file path=xl/worksheets/_rels/sheet27.xml.rels><?xml version="1.0" encoding="UTF-8" standalone="yes"?>
<Relationships xmlns="http://schemas.openxmlformats.org/package/2006/relationships"><Relationship Id="rId13" Type="http://schemas.openxmlformats.org/officeDocument/2006/relationships/ctrlProp" Target="../ctrlProps/ctrlProp497.xml"/><Relationship Id="rId18" Type="http://schemas.openxmlformats.org/officeDocument/2006/relationships/ctrlProp" Target="../ctrlProps/ctrlProp502.xml"/><Relationship Id="rId26" Type="http://schemas.openxmlformats.org/officeDocument/2006/relationships/ctrlProp" Target="../ctrlProps/ctrlProp510.xml"/><Relationship Id="rId39" Type="http://schemas.openxmlformats.org/officeDocument/2006/relationships/ctrlProp" Target="../ctrlProps/ctrlProp523.xml"/><Relationship Id="rId21" Type="http://schemas.openxmlformats.org/officeDocument/2006/relationships/ctrlProp" Target="../ctrlProps/ctrlProp505.xml"/><Relationship Id="rId34" Type="http://schemas.openxmlformats.org/officeDocument/2006/relationships/ctrlProp" Target="../ctrlProps/ctrlProp518.xml"/><Relationship Id="rId42" Type="http://schemas.openxmlformats.org/officeDocument/2006/relationships/ctrlProp" Target="../ctrlProps/ctrlProp526.xml"/><Relationship Id="rId47" Type="http://schemas.openxmlformats.org/officeDocument/2006/relationships/ctrlProp" Target="../ctrlProps/ctrlProp531.xml"/><Relationship Id="rId50" Type="http://schemas.openxmlformats.org/officeDocument/2006/relationships/ctrlProp" Target="../ctrlProps/ctrlProp534.xml"/><Relationship Id="rId55" Type="http://schemas.openxmlformats.org/officeDocument/2006/relationships/ctrlProp" Target="../ctrlProps/ctrlProp539.xml"/><Relationship Id="rId63" Type="http://schemas.openxmlformats.org/officeDocument/2006/relationships/ctrlProp" Target="../ctrlProps/ctrlProp547.xml"/><Relationship Id="rId7" Type="http://schemas.openxmlformats.org/officeDocument/2006/relationships/ctrlProp" Target="../ctrlProps/ctrlProp491.xml"/><Relationship Id="rId2" Type="http://schemas.openxmlformats.org/officeDocument/2006/relationships/drawing" Target="../drawings/drawing26.xml"/><Relationship Id="rId16" Type="http://schemas.openxmlformats.org/officeDocument/2006/relationships/ctrlProp" Target="../ctrlProps/ctrlProp500.xml"/><Relationship Id="rId20" Type="http://schemas.openxmlformats.org/officeDocument/2006/relationships/ctrlProp" Target="../ctrlProps/ctrlProp504.xml"/><Relationship Id="rId29" Type="http://schemas.openxmlformats.org/officeDocument/2006/relationships/ctrlProp" Target="../ctrlProps/ctrlProp513.xml"/><Relationship Id="rId41" Type="http://schemas.openxmlformats.org/officeDocument/2006/relationships/ctrlProp" Target="../ctrlProps/ctrlProp525.xml"/><Relationship Id="rId54" Type="http://schemas.openxmlformats.org/officeDocument/2006/relationships/ctrlProp" Target="../ctrlProps/ctrlProp538.xml"/><Relationship Id="rId62" Type="http://schemas.openxmlformats.org/officeDocument/2006/relationships/ctrlProp" Target="../ctrlProps/ctrlProp546.xml"/><Relationship Id="rId1" Type="http://schemas.openxmlformats.org/officeDocument/2006/relationships/printerSettings" Target="../printerSettings/printerSettings27.bin"/><Relationship Id="rId6" Type="http://schemas.openxmlformats.org/officeDocument/2006/relationships/ctrlProp" Target="../ctrlProps/ctrlProp490.xml"/><Relationship Id="rId11" Type="http://schemas.openxmlformats.org/officeDocument/2006/relationships/ctrlProp" Target="../ctrlProps/ctrlProp495.xml"/><Relationship Id="rId24" Type="http://schemas.openxmlformats.org/officeDocument/2006/relationships/ctrlProp" Target="../ctrlProps/ctrlProp508.xml"/><Relationship Id="rId32" Type="http://schemas.openxmlformats.org/officeDocument/2006/relationships/ctrlProp" Target="../ctrlProps/ctrlProp516.xml"/><Relationship Id="rId37" Type="http://schemas.openxmlformats.org/officeDocument/2006/relationships/ctrlProp" Target="../ctrlProps/ctrlProp521.xml"/><Relationship Id="rId40" Type="http://schemas.openxmlformats.org/officeDocument/2006/relationships/ctrlProp" Target="../ctrlProps/ctrlProp524.xml"/><Relationship Id="rId45" Type="http://schemas.openxmlformats.org/officeDocument/2006/relationships/ctrlProp" Target="../ctrlProps/ctrlProp529.xml"/><Relationship Id="rId53" Type="http://schemas.openxmlformats.org/officeDocument/2006/relationships/ctrlProp" Target="../ctrlProps/ctrlProp537.xml"/><Relationship Id="rId58" Type="http://schemas.openxmlformats.org/officeDocument/2006/relationships/ctrlProp" Target="../ctrlProps/ctrlProp542.xml"/><Relationship Id="rId5" Type="http://schemas.openxmlformats.org/officeDocument/2006/relationships/ctrlProp" Target="../ctrlProps/ctrlProp489.xml"/><Relationship Id="rId15" Type="http://schemas.openxmlformats.org/officeDocument/2006/relationships/ctrlProp" Target="../ctrlProps/ctrlProp499.xml"/><Relationship Id="rId23" Type="http://schemas.openxmlformats.org/officeDocument/2006/relationships/ctrlProp" Target="../ctrlProps/ctrlProp507.xml"/><Relationship Id="rId28" Type="http://schemas.openxmlformats.org/officeDocument/2006/relationships/ctrlProp" Target="../ctrlProps/ctrlProp512.xml"/><Relationship Id="rId36" Type="http://schemas.openxmlformats.org/officeDocument/2006/relationships/ctrlProp" Target="../ctrlProps/ctrlProp520.xml"/><Relationship Id="rId49" Type="http://schemas.openxmlformats.org/officeDocument/2006/relationships/ctrlProp" Target="../ctrlProps/ctrlProp533.xml"/><Relationship Id="rId57" Type="http://schemas.openxmlformats.org/officeDocument/2006/relationships/ctrlProp" Target="../ctrlProps/ctrlProp541.xml"/><Relationship Id="rId61" Type="http://schemas.openxmlformats.org/officeDocument/2006/relationships/ctrlProp" Target="../ctrlProps/ctrlProp545.xml"/><Relationship Id="rId10" Type="http://schemas.openxmlformats.org/officeDocument/2006/relationships/ctrlProp" Target="../ctrlProps/ctrlProp494.xml"/><Relationship Id="rId19" Type="http://schemas.openxmlformats.org/officeDocument/2006/relationships/ctrlProp" Target="../ctrlProps/ctrlProp503.xml"/><Relationship Id="rId31" Type="http://schemas.openxmlformats.org/officeDocument/2006/relationships/ctrlProp" Target="../ctrlProps/ctrlProp515.xml"/><Relationship Id="rId44" Type="http://schemas.openxmlformats.org/officeDocument/2006/relationships/ctrlProp" Target="../ctrlProps/ctrlProp528.xml"/><Relationship Id="rId52" Type="http://schemas.openxmlformats.org/officeDocument/2006/relationships/ctrlProp" Target="../ctrlProps/ctrlProp536.xml"/><Relationship Id="rId60" Type="http://schemas.openxmlformats.org/officeDocument/2006/relationships/ctrlProp" Target="../ctrlProps/ctrlProp544.xml"/><Relationship Id="rId4" Type="http://schemas.openxmlformats.org/officeDocument/2006/relationships/ctrlProp" Target="../ctrlProps/ctrlProp488.xml"/><Relationship Id="rId9" Type="http://schemas.openxmlformats.org/officeDocument/2006/relationships/ctrlProp" Target="../ctrlProps/ctrlProp493.xml"/><Relationship Id="rId14" Type="http://schemas.openxmlformats.org/officeDocument/2006/relationships/ctrlProp" Target="../ctrlProps/ctrlProp498.xml"/><Relationship Id="rId22" Type="http://schemas.openxmlformats.org/officeDocument/2006/relationships/ctrlProp" Target="../ctrlProps/ctrlProp506.xml"/><Relationship Id="rId27" Type="http://schemas.openxmlformats.org/officeDocument/2006/relationships/ctrlProp" Target="../ctrlProps/ctrlProp511.xml"/><Relationship Id="rId30" Type="http://schemas.openxmlformats.org/officeDocument/2006/relationships/ctrlProp" Target="../ctrlProps/ctrlProp514.xml"/><Relationship Id="rId35" Type="http://schemas.openxmlformats.org/officeDocument/2006/relationships/ctrlProp" Target="../ctrlProps/ctrlProp519.xml"/><Relationship Id="rId43" Type="http://schemas.openxmlformats.org/officeDocument/2006/relationships/ctrlProp" Target="../ctrlProps/ctrlProp527.xml"/><Relationship Id="rId48" Type="http://schemas.openxmlformats.org/officeDocument/2006/relationships/ctrlProp" Target="../ctrlProps/ctrlProp532.xml"/><Relationship Id="rId56" Type="http://schemas.openxmlformats.org/officeDocument/2006/relationships/ctrlProp" Target="../ctrlProps/ctrlProp540.xml"/><Relationship Id="rId64" Type="http://schemas.openxmlformats.org/officeDocument/2006/relationships/ctrlProp" Target="../ctrlProps/ctrlProp548.xml"/><Relationship Id="rId8" Type="http://schemas.openxmlformats.org/officeDocument/2006/relationships/ctrlProp" Target="../ctrlProps/ctrlProp492.xml"/><Relationship Id="rId51" Type="http://schemas.openxmlformats.org/officeDocument/2006/relationships/ctrlProp" Target="../ctrlProps/ctrlProp535.xml"/><Relationship Id="rId3" Type="http://schemas.openxmlformats.org/officeDocument/2006/relationships/vmlDrawing" Target="../drawings/vmlDrawing22.vml"/><Relationship Id="rId12" Type="http://schemas.openxmlformats.org/officeDocument/2006/relationships/ctrlProp" Target="../ctrlProps/ctrlProp496.xml"/><Relationship Id="rId17" Type="http://schemas.openxmlformats.org/officeDocument/2006/relationships/ctrlProp" Target="../ctrlProps/ctrlProp501.xml"/><Relationship Id="rId25" Type="http://schemas.openxmlformats.org/officeDocument/2006/relationships/ctrlProp" Target="../ctrlProps/ctrlProp509.xml"/><Relationship Id="rId33" Type="http://schemas.openxmlformats.org/officeDocument/2006/relationships/ctrlProp" Target="../ctrlProps/ctrlProp517.xml"/><Relationship Id="rId38" Type="http://schemas.openxmlformats.org/officeDocument/2006/relationships/ctrlProp" Target="../ctrlProps/ctrlProp522.xml"/><Relationship Id="rId46" Type="http://schemas.openxmlformats.org/officeDocument/2006/relationships/ctrlProp" Target="../ctrlProps/ctrlProp530.xml"/><Relationship Id="rId59" Type="http://schemas.openxmlformats.org/officeDocument/2006/relationships/ctrlProp" Target="../ctrlProps/ctrlProp543.xml"/></Relationships>
</file>

<file path=xl/worksheets/_rels/sheet28.xml.rels><?xml version="1.0" encoding="UTF-8" standalone="yes"?>
<Relationships xmlns="http://schemas.openxmlformats.org/package/2006/relationships"><Relationship Id="rId13" Type="http://schemas.openxmlformats.org/officeDocument/2006/relationships/ctrlProp" Target="../ctrlProps/ctrlProp558.xml"/><Relationship Id="rId18" Type="http://schemas.openxmlformats.org/officeDocument/2006/relationships/ctrlProp" Target="../ctrlProps/ctrlProp563.xml"/><Relationship Id="rId26" Type="http://schemas.openxmlformats.org/officeDocument/2006/relationships/ctrlProp" Target="../ctrlProps/ctrlProp571.xml"/><Relationship Id="rId39" Type="http://schemas.openxmlformats.org/officeDocument/2006/relationships/ctrlProp" Target="../ctrlProps/ctrlProp584.xml"/><Relationship Id="rId3" Type="http://schemas.openxmlformats.org/officeDocument/2006/relationships/vmlDrawing" Target="../drawings/vmlDrawing23.vml"/><Relationship Id="rId21" Type="http://schemas.openxmlformats.org/officeDocument/2006/relationships/ctrlProp" Target="../ctrlProps/ctrlProp566.xml"/><Relationship Id="rId34" Type="http://schemas.openxmlformats.org/officeDocument/2006/relationships/ctrlProp" Target="../ctrlProps/ctrlProp579.xml"/><Relationship Id="rId42" Type="http://schemas.openxmlformats.org/officeDocument/2006/relationships/ctrlProp" Target="../ctrlProps/ctrlProp587.xml"/><Relationship Id="rId47" Type="http://schemas.openxmlformats.org/officeDocument/2006/relationships/ctrlProp" Target="../ctrlProps/ctrlProp592.xml"/><Relationship Id="rId50" Type="http://schemas.openxmlformats.org/officeDocument/2006/relationships/ctrlProp" Target="../ctrlProps/ctrlProp595.xml"/><Relationship Id="rId7" Type="http://schemas.openxmlformats.org/officeDocument/2006/relationships/ctrlProp" Target="../ctrlProps/ctrlProp552.xml"/><Relationship Id="rId12" Type="http://schemas.openxmlformats.org/officeDocument/2006/relationships/ctrlProp" Target="../ctrlProps/ctrlProp557.xml"/><Relationship Id="rId17" Type="http://schemas.openxmlformats.org/officeDocument/2006/relationships/ctrlProp" Target="../ctrlProps/ctrlProp562.xml"/><Relationship Id="rId25" Type="http://schemas.openxmlformats.org/officeDocument/2006/relationships/ctrlProp" Target="../ctrlProps/ctrlProp570.xml"/><Relationship Id="rId33" Type="http://schemas.openxmlformats.org/officeDocument/2006/relationships/ctrlProp" Target="../ctrlProps/ctrlProp578.xml"/><Relationship Id="rId38" Type="http://schemas.openxmlformats.org/officeDocument/2006/relationships/ctrlProp" Target="../ctrlProps/ctrlProp583.xml"/><Relationship Id="rId46" Type="http://schemas.openxmlformats.org/officeDocument/2006/relationships/ctrlProp" Target="../ctrlProps/ctrlProp591.xml"/><Relationship Id="rId2" Type="http://schemas.openxmlformats.org/officeDocument/2006/relationships/drawing" Target="../drawings/drawing27.xml"/><Relationship Id="rId16" Type="http://schemas.openxmlformats.org/officeDocument/2006/relationships/ctrlProp" Target="../ctrlProps/ctrlProp561.xml"/><Relationship Id="rId20" Type="http://schemas.openxmlformats.org/officeDocument/2006/relationships/ctrlProp" Target="../ctrlProps/ctrlProp565.xml"/><Relationship Id="rId29" Type="http://schemas.openxmlformats.org/officeDocument/2006/relationships/ctrlProp" Target="../ctrlProps/ctrlProp574.xml"/><Relationship Id="rId41" Type="http://schemas.openxmlformats.org/officeDocument/2006/relationships/ctrlProp" Target="../ctrlProps/ctrlProp586.xml"/><Relationship Id="rId1" Type="http://schemas.openxmlformats.org/officeDocument/2006/relationships/printerSettings" Target="../printerSettings/printerSettings28.bin"/><Relationship Id="rId6" Type="http://schemas.openxmlformats.org/officeDocument/2006/relationships/ctrlProp" Target="../ctrlProps/ctrlProp551.xml"/><Relationship Id="rId11" Type="http://schemas.openxmlformats.org/officeDocument/2006/relationships/ctrlProp" Target="../ctrlProps/ctrlProp556.xml"/><Relationship Id="rId24" Type="http://schemas.openxmlformats.org/officeDocument/2006/relationships/ctrlProp" Target="../ctrlProps/ctrlProp569.xml"/><Relationship Id="rId32" Type="http://schemas.openxmlformats.org/officeDocument/2006/relationships/ctrlProp" Target="../ctrlProps/ctrlProp577.xml"/><Relationship Id="rId37" Type="http://schemas.openxmlformats.org/officeDocument/2006/relationships/ctrlProp" Target="../ctrlProps/ctrlProp582.xml"/><Relationship Id="rId40" Type="http://schemas.openxmlformats.org/officeDocument/2006/relationships/ctrlProp" Target="../ctrlProps/ctrlProp585.xml"/><Relationship Id="rId45" Type="http://schemas.openxmlformats.org/officeDocument/2006/relationships/ctrlProp" Target="../ctrlProps/ctrlProp590.xml"/><Relationship Id="rId5" Type="http://schemas.openxmlformats.org/officeDocument/2006/relationships/ctrlProp" Target="../ctrlProps/ctrlProp550.xml"/><Relationship Id="rId15" Type="http://schemas.openxmlformats.org/officeDocument/2006/relationships/ctrlProp" Target="../ctrlProps/ctrlProp560.xml"/><Relationship Id="rId23" Type="http://schemas.openxmlformats.org/officeDocument/2006/relationships/ctrlProp" Target="../ctrlProps/ctrlProp568.xml"/><Relationship Id="rId28" Type="http://schemas.openxmlformats.org/officeDocument/2006/relationships/ctrlProp" Target="../ctrlProps/ctrlProp573.xml"/><Relationship Id="rId36" Type="http://schemas.openxmlformats.org/officeDocument/2006/relationships/ctrlProp" Target="../ctrlProps/ctrlProp581.xml"/><Relationship Id="rId49" Type="http://schemas.openxmlformats.org/officeDocument/2006/relationships/ctrlProp" Target="../ctrlProps/ctrlProp594.xml"/><Relationship Id="rId10" Type="http://schemas.openxmlformats.org/officeDocument/2006/relationships/ctrlProp" Target="../ctrlProps/ctrlProp555.xml"/><Relationship Id="rId19" Type="http://schemas.openxmlformats.org/officeDocument/2006/relationships/ctrlProp" Target="../ctrlProps/ctrlProp564.xml"/><Relationship Id="rId31" Type="http://schemas.openxmlformats.org/officeDocument/2006/relationships/ctrlProp" Target="../ctrlProps/ctrlProp576.xml"/><Relationship Id="rId44" Type="http://schemas.openxmlformats.org/officeDocument/2006/relationships/ctrlProp" Target="../ctrlProps/ctrlProp589.xml"/><Relationship Id="rId52" Type="http://schemas.openxmlformats.org/officeDocument/2006/relationships/ctrlProp" Target="../ctrlProps/ctrlProp597.xml"/><Relationship Id="rId4" Type="http://schemas.openxmlformats.org/officeDocument/2006/relationships/ctrlProp" Target="../ctrlProps/ctrlProp549.xml"/><Relationship Id="rId9" Type="http://schemas.openxmlformats.org/officeDocument/2006/relationships/ctrlProp" Target="../ctrlProps/ctrlProp554.xml"/><Relationship Id="rId14" Type="http://schemas.openxmlformats.org/officeDocument/2006/relationships/ctrlProp" Target="../ctrlProps/ctrlProp559.xml"/><Relationship Id="rId22" Type="http://schemas.openxmlformats.org/officeDocument/2006/relationships/ctrlProp" Target="../ctrlProps/ctrlProp567.xml"/><Relationship Id="rId27" Type="http://schemas.openxmlformats.org/officeDocument/2006/relationships/ctrlProp" Target="../ctrlProps/ctrlProp572.xml"/><Relationship Id="rId30" Type="http://schemas.openxmlformats.org/officeDocument/2006/relationships/ctrlProp" Target="../ctrlProps/ctrlProp575.xml"/><Relationship Id="rId35" Type="http://schemas.openxmlformats.org/officeDocument/2006/relationships/ctrlProp" Target="../ctrlProps/ctrlProp580.xml"/><Relationship Id="rId43" Type="http://schemas.openxmlformats.org/officeDocument/2006/relationships/ctrlProp" Target="../ctrlProps/ctrlProp588.xml"/><Relationship Id="rId48" Type="http://schemas.openxmlformats.org/officeDocument/2006/relationships/ctrlProp" Target="../ctrlProps/ctrlProp593.xml"/><Relationship Id="rId8" Type="http://schemas.openxmlformats.org/officeDocument/2006/relationships/ctrlProp" Target="../ctrlProps/ctrlProp553.xml"/><Relationship Id="rId51" Type="http://schemas.openxmlformats.org/officeDocument/2006/relationships/ctrlProp" Target="../ctrlProps/ctrlProp596.xml"/></Relationships>
</file>

<file path=xl/worksheets/_rels/sheet29.xml.rels><?xml version="1.0" encoding="UTF-8" standalone="yes"?>
<Relationships xmlns="http://schemas.openxmlformats.org/package/2006/relationships"><Relationship Id="rId13" Type="http://schemas.openxmlformats.org/officeDocument/2006/relationships/ctrlProp" Target="../ctrlProps/ctrlProp607.xml"/><Relationship Id="rId18" Type="http://schemas.openxmlformats.org/officeDocument/2006/relationships/ctrlProp" Target="../ctrlProps/ctrlProp612.xml"/><Relationship Id="rId26" Type="http://schemas.openxmlformats.org/officeDocument/2006/relationships/ctrlProp" Target="../ctrlProps/ctrlProp620.xml"/><Relationship Id="rId39" Type="http://schemas.openxmlformats.org/officeDocument/2006/relationships/ctrlProp" Target="../ctrlProps/ctrlProp633.xml"/><Relationship Id="rId21" Type="http://schemas.openxmlformats.org/officeDocument/2006/relationships/ctrlProp" Target="../ctrlProps/ctrlProp615.xml"/><Relationship Id="rId34" Type="http://schemas.openxmlformats.org/officeDocument/2006/relationships/ctrlProp" Target="../ctrlProps/ctrlProp628.xml"/><Relationship Id="rId42" Type="http://schemas.openxmlformats.org/officeDocument/2006/relationships/ctrlProp" Target="../ctrlProps/ctrlProp636.xml"/><Relationship Id="rId47" Type="http://schemas.openxmlformats.org/officeDocument/2006/relationships/ctrlProp" Target="../ctrlProps/ctrlProp641.xml"/><Relationship Id="rId50" Type="http://schemas.openxmlformats.org/officeDocument/2006/relationships/ctrlProp" Target="../ctrlProps/ctrlProp644.xml"/><Relationship Id="rId55" Type="http://schemas.openxmlformats.org/officeDocument/2006/relationships/ctrlProp" Target="../ctrlProps/ctrlProp649.xml"/><Relationship Id="rId7" Type="http://schemas.openxmlformats.org/officeDocument/2006/relationships/ctrlProp" Target="../ctrlProps/ctrlProp601.xml"/><Relationship Id="rId12" Type="http://schemas.openxmlformats.org/officeDocument/2006/relationships/ctrlProp" Target="../ctrlProps/ctrlProp606.xml"/><Relationship Id="rId17" Type="http://schemas.openxmlformats.org/officeDocument/2006/relationships/ctrlProp" Target="../ctrlProps/ctrlProp611.xml"/><Relationship Id="rId25" Type="http://schemas.openxmlformats.org/officeDocument/2006/relationships/ctrlProp" Target="../ctrlProps/ctrlProp619.xml"/><Relationship Id="rId33" Type="http://schemas.openxmlformats.org/officeDocument/2006/relationships/ctrlProp" Target="../ctrlProps/ctrlProp627.xml"/><Relationship Id="rId38" Type="http://schemas.openxmlformats.org/officeDocument/2006/relationships/ctrlProp" Target="../ctrlProps/ctrlProp632.xml"/><Relationship Id="rId46" Type="http://schemas.openxmlformats.org/officeDocument/2006/relationships/ctrlProp" Target="../ctrlProps/ctrlProp640.xml"/><Relationship Id="rId2" Type="http://schemas.openxmlformats.org/officeDocument/2006/relationships/drawing" Target="../drawings/drawing28.xml"/><Relationship Id="rId16" Type="http://schemas.openxmlformats.org/officeDocument/2006/relationships/ctrlProp" Target="../ctrlProps/ctrlProp610.xml"/><Relationship Id="rId20" Type="http://schemas.openxmlformats.org/officeDocument/2006/relationships/ctrlProp" Target="../ctrlProps/ctrlProp614.xml"/><Relationship Id="rId29" Type="http://schemas.openxmlformats.org/officeDocument/2006/relationships/ctrlProp" Target="../ctrlProps/ctrlProp623.xml"/><Relationship Id="rId41" Type="http://schemas.openxmlformats.org/officeDocument/2006/relationships/ctrlProp" Target="../ctrlProps/ctrlProp635.xml"/><Relationship Id="rId54" Type="http://schemas.openxmlformats.org/officeDocument/2006/relationships/ctrlProp" Target="../ctrlProps/ctrlProp648.xml"/><Relationship Id="rId1" Type="http://schemas.openxmlformats.org/officeDocument/2006/relationships/printerSettings" Target="../printerSettings/printerSettings29.bin"/><Relationship Id="rId6" Type="http://schemas.openxmlformats.org/officeDocument/2006/relationships/ctrlProp" Target="../ctrlProps/ctrlProp600.xml"/><Relationship Id="rId11" Type="http://schemas.openxmlformats.org/officeDocument/2006/relationships/ctrlProp" Target="../ctrlProps/ctrlProp605.xml"/><Relationship Id="rId24" Type="http://schemas.openxmlformats.org/officeDocument/2006/relationships/ctrlProp" Target="../ctrlProps/ctrlProp618.xml"/><Relationship Id="rId32" Type="http://schemas.openxmlformats.org/officeDocument/2006/relationships/ctrlProp" Target="../ctrlProps/ctrlProp626.xml"/><Relationship Id="rId37" Type="http://schemas.openxmlformats.org/officeDocument/2006/relationships/ctrlProp" Target="../ctrlProps/ctrlProp631.xml"/><Relationship Id="rId40" Type="http://schemas.openxmlformats.org/officeDocument/2006/relationships/ctrlProp" Target="../ctrlProps/ctrlProp634.xml"/><Relationship Id="rId45" Type="http://schemas.openxmlformats.org/officeDocument/2006/relationships/ctrlProp" Target="../ctrlProps/ctrlProp639.xml"/><Relationship Id="rId53" Type="http://schemas.openxmlformats.org/officeDocument/2006/relationships/ctrlProp" Target="../ctrlProps/ctrlProp647.xml"/><Relationship Id="rId58" Type="http://schemas.openxmlformats.org/officeDocument/2006/relationships/ctrlProp" Target="../ctrlProps/ctrlProp652.xml"/><Relationship Id="rId5" Type="http://schemas.openxmlformats.org/officeDocument/2006/relationships/ctrlProp" Target="../ctrlProps/ctrlProp599.xml"/><Relationship Id="rId15" Type="http://schemas.openxmlformats.org/officeDocument/2006/relationships/ctrlProp" Target="../ctrlProps/ctrlProp609.xml"/><Relationship Id="rId23" Type="http://schemas.openxmlformats.org/officeDocument/2006/relationships/ctrlProp" Target="../ctrlProps/ctrlProp617.xml"/><Relationship Id="rId28" Type="http://schemas.openxmlformats.org/officeDocument/2006/relationships/ctrlProp" Target="../ctrlProps/ctrlProp622.xml"/><Relationship Id="rId36" Type="http://schemas.openxmlformats.org/officeDocument/2006/relationships/ctrlProp" Target="../ctrlProps/ctrlProp630.xml"/><Relationship Id="rId49" Type="http://schemas.openxmlformats.org/officeDocument/2006/relationships/ctrlProp" Target="../ctrlProps/ctrlProp643.xml"/><Relationship Id="rId57" Type="http://schemas.openxmlformats.org/officeDocument/2006/relationships/ctrlProp" Target="../ctrlProps/ctrlProp651.xml"/><Relationship Id="rId10" Type="http://schemas.openxmlformats.org/officeDocument/2006/relationships/ctrlProp" Target="../ctrlProps/ctrlProp604.xml"/><Relationship Id="rId19" Type="http://schemas.openxmlformats.org/officeDocument/2006/relationships/ctrlProp" Target="../ctrlProps/ctrlProp613.xml"/><Relationship Id="rId31" Type="http://schemas.openxmlformats.org/officeDocument/2006/relationships/ctrlProp" Target="../ctrlProps/ctrlProp625.xml"/><Relationship Id="rId44" Type="http://schemas.openxmlformats.org/officeDocument/2006/relationships/ctrlProp" Target="../ctrlProps/ctrlProp638.xml"/><Relationship Id="rId52" Type="http://schemas.openxmlformats.org/officeDocument/2006/relationships/ctrlProp" Target="../ctrlProps/ctrlProp646.xml"/><Relationship Id="rId4" Type="http://schemas.openxmlformats.org/officeDocument/2006/relationships/ctrlProp" Target="../ctrlProps/ctrlProp598.xml"/><Relationship Id="rId9" Type="http://schemas.openxmlformats.org/officeDocument/2006/relationships/ctrlProp" Target="../ctrlProps/ctrlProp603.xml"/><Relationship Id="rId14" Type="http://schemas.openxmlformats.org/officeDocument/2006/relationships/ctrlProp" Target="../ctrlProps/ctrlProp608.xml"/><Relationship Id="rId22" Type="http://schemas.openxmlformats.org/officeDocument/2006/relationships/ctrlProp" Target="../ctrlProps/ctrlProp616.xml"/><Relationship Id="rId27" Type="http://schemas.openxmlformats.org/officeDocument/2006/relationships/ctrlProp" Target="../ctrlProps/ctrlProp621.xml"/><Relationship Id="rId30" Type="http://schemas.openxmlformats.org/officeDocument/2006/relationships/ctrlProp" Target="../ctrlProps/ctrlProp624.xml"/><Relationship Id="rId35" Type="http://schemas.openxmlformats.org/officeDocument/2006/relationships/ctrlProp" Target="../ctrlProps/ctrlProp629.xml"/><Relationship Id="rId43" Type="http://schemas.openxmlformats.org/officeDocument/2006/relationships/ctrlProp" Target="../ctrlProps/ctrlProp637.xml"/><Relationship Id="rId48" Type="http://schemas.openxmlformats.org/officeDocument/2006/relationships/ctrlProp" Target="../ctrlProps/ctrlProp642.xml"/><Relationship Id="rId56" Type="http://schemas.openxmlformats.org/officeDocument/2006/relationships/ctrlProp" Target="../ctrlProps/ctrlProp650.xml"/><Relationship Id="rId8" Type="http://schemas.openxmlformats.org/officeDocument/2006/relationships/ctrlProp" Target="../ctrlProps/ctrlProp602.xml"/><Relationship Id="rId51" Type="http://schemas.openxmlformats.org/officeDocument/2006/relationships/ctrlProp" Target="../ctrlProps/ctrlProp645.xml"/><Relationship Id="rId3"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3" Type="http://schemas.openxmlformats.org/officeDocument/2006/relationships/hyperlink" Target="mailto:info@SOC-CMM.com" TargetMode="External"/><Relationship Id="rId2" Type="http://schemas.openxmlformats.org/officeDocument/2006/relationships/hyperlink" Target="https://www.soc-cmm.com/forum/" TargetMode="External"/><Relationship Id="rId1" Type="http://schemas.openxmlformats.org/officeDocument/2006/relationships/hyperlink" Target="https://www.soc-cmm.com/" TargetMode="Externa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3" Type="http://schemas.openxmlformats.org/officeDocument/2006/relationships/ctrlProp" Target="../ctrlProps/ctrlProp661.xml"/><Relationship Id="rId18" Type="http://schemas.openxmlformats.org/officeDocument/2006/relationships/ctrlProp" Target="../ctrlProps/ctrlProp666.xml"/><Relationship Id="rId26" Type="http://schemas.openxmlformats.org/officeDocument/2006/relationships/ctrlProp" Target="../ctrlProps/ctrlProp674.xml"/><Relationship Id="rId39" Type="http://schemas.openxmlformats.org/officeDocument/2006/relationships/ctrlProp" Target="../ctrlProps/ctrlProp687.xml"/><Relationship Id="rId3" Type="http://schemas.openxmlformats.org/officeDocument/2006/relationships/drawing" Target="../drawings/drawing29.xml"/><Relationship Id="rId21" Type="http://schemas.openxmlformats.org/officeDocument/2006/relationships/ctrlProp" Target="../ctrlProps/ctrlProp669.xml"/><Relationship Id="rId34" Type="http://schemas.openxmlformats.org/officeDocument/2006/relationships/ctrlProp" Target="../ctrlProps/ctrlProp682.xml"/><Relationship Id="rId42" Type="http://schemas.openxmlformats.org/officeDocument/2006/relationships/ctrlProp" Target="../ctrlProps/ctrlProp690.xml"/><Relationship Id="rId47" Type="http://schemas.openxmlformats.org/officeDocument/2006/relationships/ctrlProp" Target="../ctrlProps/ctrlProp695.xml"/><Relationship Id="rId50" Type="http://schemas.openxmlformats.org/officeDocument/2006/relationships/ctrlProp" Target="../ctrlProps/ctrlProp698.xml"/><Relationship Id="rId7" Type="http://schemas.openxmlformats.org/officeDocument/2006/relationships/ctrlProp" Target="../ctrlProps/ctrlProp655.xml"/><Relationship Id="rId12" Type="http://schemas.openxmlformats.org/officeDocument/2006/relationships/ctrlProp" Target="../ctrlProps/ctrlProp660.xml"/><Relationship Id="rId17" Type="http://schemas.openxmlformats.org/officeDocument/2006/relationships/ctrlProp" Target="../ctrlProps/ctrlProp665.xml"/><Relationship Id="rId25" Type="http://schemas.openxmlformats.org/officeDocument/2006/relationships/ctrlProp" Target="../ctrlProps/ctrlProp673.xml"/><Relationship Id="rId33" Type="http://schemas.openxmlformats.org/officeDocument/2006/relationships/ctrlProp" Target="../ctrlProps/ctrlProp681.xml"/><Relationship Id="rId38" Type="http://schemas.openxmlformats.org/officeDocument/2006/relationships/ctrlProp" Target="../ctrlProps/ctrlProp686.xml"/><Relationship Id="rId46" Type="http://schemas.openxmlformats.org/officeDocument/2006/relationships/ctrlProp" Target="../ctrlProps/ctrlProp694.xml"/><Relationship Id="rId2" Type="http://schemas.openxmlformats.org/officeDocument/2006/relationships/printerSettings" Target="../printerSettings/printerSettings30.bin"/><Relationship Id="rId16" Type="http://schemas.openxmlformats.org/officeDocument/2006/relationships/ctrlProp" Target="../ctrlProps/ctrlProp664.xml"/><Relationship Id="rId20" Type="http://schemas.openxmlformats.org/officeDocument/2006/relationships/ctrlProp" Target="../ctrlProps/ctrlProp668.xml"/><Relationship Id="rId29" Type="http://schemas.openxmlformats.org/officeDocument/2006/relationships/ctrlProp" Target="../ctrlProps/ctrlProp677.xml"/><Relationship Id="rId41" Type="http://schemas.openxmlformats.org/officeDocument/2006/relationships/ctrlProp" Target="../ctrlProps/ctrlProp689.xml"/><Relationship Id="rId1" Type="http://schemas.openxmlformats.org/officeDocument/2006/relationships/hyperlink" Target="https://www.betaalvereniging.nl/en/safety/tahiti/" TargetMode="External"/><Relationship Id="rId6" Type="http://schemas.openxmlformats.org/officeDocument/2006/relationships/ctrlProp" Target="../ctrlProps/ctrlProp654.xml"/><Relationship Id="rId11" Type="http://schemas.openxmlformats.org/officeDocument/2006/relationships/ctrlProp" Target="../ctrlProps/ctrlProp659.xml"/><Relationship Id="rId24" Type="http://schemas.openxmlformats.org/officeDocument/2006/relationships/ctrlProp" Target="../ctrlProps/ctrlProp672.xml"/><Relationship Id="rId32" Type="http://schemas.openxmlformats.org/officeDocument/2006/relationships/ctrlProp" Target="../ctrlProps/ctrlProp680.xml"/><Relationship Id="rId37" Type="http://schemas.openxmlformats.org/officeDocument/2006/relationships/ctrlProp" Target="../ctrlProps/ctrlProp685.xml"/><Relationship Id="rId40" Type="http://schemas.openxmlformats.org/officeDocument/2006/relationships/ctrlProp" Target="../ctrlProps/ctrlProp688.xml"/><Relationship Id="rId45" Type="http://schemas.openxmlformats.org/officeDocument/2006/relationships/ctrlProp" Target="../ctrlProps/ctrlProp693.xml"/><Relationship Id="rId5" Type="http://schemas.openxmlformats.org/officeDocument/2006/relationships/ctrlProp" Target="../ctrlProps/ctrlProp653.xml"/><Relationship Id="rId15" Type="http://schemas.openxmlformats.org/officeDocument/2006/relationships/ctrlProp" Target="../ctrlProps/ctrlProp663.xml"/><Relationship Id="rId23" Type="http://schemas.openxmlformats.org/officeDocument/2006/relationships/ctrlProp" Target="../ctrlProps/ctrlProp671.xml"/><Relationship Id="rId28" Type="http://schemas.openxmlformats.org/officeDocument/2006/relationships/ctrlProp" Target="../ctrlProps/ctrlProp676.xml"/><Relationship Id="rId36" Type="http://schemas.openxmlformats.org/officeDocument/2006/relationships/ctrlProp" Target="../ctrlProps/ctrlProp684.xml"/><Relationship Id="rId49" Type="http://schemas.openxmlformats.org/officeDocument/2006/relationships/ctrlProp" Target="../ctrlProps/ctrlProp697.xml"/><Relationship Id="rId10" Type="http://schemas.openxmlformats.org/officeDocument/2006/relationships/ctrlProp" Target="../ctrlProps/ctrlProp658.xml"/><Relationship Id="rId19" Type="http://schemas.openxmlformats.org/officeDocument/2006/relationships/ctrlProp" Target="../ctrlProps/ctrlProp667.xml"/><Relationship Id="rId31" Type="http://schemas.openxmlformats.org/officeDocument/2006/relationships/ctrlProp" Target="../ctrlProps/ctrlProp679.xml"/><Relationship Id="rId44" Type="http://schemas.openxmlformats.org/officeDocument/2006/relationships/ctrlProp" Target="../ctrlProps/ctrlProp692.xml"/><Relationship Id="rId4" Type="http://schemas.openxmlformats.org/officeDocument/2006/relationships/vmlDrawing" Target="../drawings/vmlDrawing25.vml"/><Relationship Id="rId9" Type="http://schemas.openxmlformats.org/officeDocument/2006/relationships/ctrlProp" Target="../ctrlProps/ctrlProp657.xml"/><Relationship Id="rId14" Type="http://schemas.openxmlformats.org/officeDocument/2006/relationships/ctrlProp" Target="../ctrlProps/ctrlProp662.xml"/><Relationship Id="rId22" Type="http://schemas.openxmlformats.org/officeDocument/2006/relationships/ctrlProp" Target="../ctrlProps/ctrlProp670.xml"/><Relationship Id="rId27" Type="http://schemas.openxmlformats.org/officeDocument/2006/relationships/ctrlProp" Target="../ctrlProps/ctrlProp675.xml"/><Relationship Id="rId30" Type="http://schemas.openxmlformats.org/officeDocument/2006/relationships/ctrlProp" Target="../ctrlProps/ctrlProp678.xml"/><Relationship Id="rId35" Type="http://schemas.openxmlformats.org/officeDocument/2006/relationships/ctrlProp" Target="../ctrlProps/ctrlProp683.xml"/><Relationship Id="rId43" Type="http://schemas.openxmlformats.org/officeDocument/2006/relationships/ctrlProp" Target="../ctrlProps/ctrlProp691.xml"/><Relationship Id="rId48" Type="http://schemas.openxmlformats.org/officeDocument/2006/relationships/ctrlProp" Target="../ctrlProps/ctrlProp696.xml"/><Relationship Id="rId8" Type="http://schemas.openxmlformats.org/officeDocument/2006/relationships/ctrlProp" Target="../ctrlProps/ctrlProp656.xml"/></Relationships>
</file>

<file path=xl/worksheets/_rels/sheet31.xml.rels><?xml version="1.0" encoding="UTF-8" standalone="yes"?>
<Relationships xmlns="http://schemas.openxmlformats.org/package/2006/relationships"><Relationship Id="rId8" Type="http://schemas.openxmlformats.org/officeDocument/2006/relationships/ctrlProp" Target="../ctrlProps/ctrlProp703.xml"/><Relationship Id="rId13" Type="http://schemas.openxmlformats.org/officeDocument/2006/relationships/ctrlProp" Target="../ctrlProps/ctrlProp708.xml"/><Relationship Id="rId18" Type="http://schemas.openxmlformats.org/officeDocument/2006/relationships/ctrlProp" Target="../ctrlProps/ctrlProp713.xml"/><Relationship Id="rId26" Type="http://schemas.openxmlformats.org/officeDocument/2006/relationships/ctrlProp" Target="../ctrlProps/ctrlProp721.xml"/><Relationship Id="rId39" Type="http://schemas.openxmlformats.org/officeDocument/2006/relationships/ctrlProp" Target="../ctrlProps/ctrlProp734.xml"/><Relationship Id="rId3" Type="http://schemas.openxmlformats.org/officeDocument/2006/relationships/vmlDrawing" Target="../drawings/vmlDrawing26.vml"/><Relationship Id="rId21" Type="http://schemas.openxmlformats.org/officeDocument/2006/relationships/ctrlProp" Target="../ctrlProps/ctrlProp716.xml"/><Relationship Id="rId34" Type="http://schemas.openxmlformats.org/officeDocument/2006/relationships/ctrlProp" Target="../ctrlProps/ctrlProp729.xml"/><Relationship Id="rId42" Type="http://schemas.openxmlformats.org/officeDocument/2006/relationships/ctrlProp" Target="../ctrlProps/ctrlProp737.xml"/><Relationship Id="rId47" Type="http://schemas.openxmlformats.org/officeDocument/2006/relationships/ctrlProp" Target="../ctrlProps/ctrlProp742.xml"/><Relationship Id="rId7" Type="http://schemas.openxmlformats.org/officeDocument/2006/relationships/ctrlProp" Target="../ctrlProps/ctrlProp702.xml"/><Relationship Id="rId12" Type="http://schemas.openxmlformats.org/officeDocument/2006/relationships/ctrlProp" Target="../ctrlProps/ctrlProp707.xml"/><Relationship Id="rId17" Type="http://schemas.openxmlformats.org/officeDocument/2006/relationships/ctrlProp" Target="../ctrlProps/ctrlProp712.xml"/><Relationship Id="rId25" Type="http://schemas.openxmlformats.org/officeDocument/2006/relationships/ctrlProp" Target="../ctrlProps/ctrlProp720.xml"/><Relationship Id="rId33" Type="http://schemas.openxmlformats.org/officeDocument/2006/relationships/ctrlProp" Target="../ctrlProps/ctrlProp728.xml"/><Relationship Id="rId38" Type="http://schemas.openxmlformats.org/officeDocument/2006/relationships/ctrlProp" Target="../ctrlProps/ctrlProp733.xml"/><Relationship Id="rId46" Type="http://schemas.openxmlformats.org/officeDocument/2006/relationships/ctrlProp" Target="../ctrlProps/ctrlProp741.xml"/><Relationship Id="rId2" Type="http://schemas.openxmlformats.org/officeDocument/2006/relationships/drawing" Target="../drawings/drawing30.xml"/><Relationship Id="rId16" Type="http://schemas.openxmlformats.org/officeDocument/2006/relationships/ctrlProp" Target="../ctrlProps/ctrlProp711.xml"/><Relationship Id="rId20" Type="http://schemas.openxmlformats.org/officeDocument/2006/relationships/ctrlProp" Target="../ctrlProps/ctrlProp715.xml"/><Relationship Id="rId29" Type="http://schemas.openxmlformats.org/officeDocument/2006/relationships/ctrlProp" Target="../ctrlProps/ctrlProp724.xml"/><Relationship Id="rId41" Type="http://schemas.openxmlformats.org/officeDocument/2006/relationships/ctrlProp" Target="../ctrlProps/ctrlProp736.xml"/><Relationship Id="rId1" Type="http://schemas.openxmlformats.org/officeDocument/2006/relationships/printerSettings" Target="../printerSettings/printerSettings31.bin"/><Relationship Id="rId6" Type="http://schemas.openxmlformats.org/officeDocument/2006/relationships/ctrlProp" Target="../ctrlProps/ctrlProp701.xml"/><Relationship Id="rId11" Type="http://schemas.openxmlformats.org/officeDocument/2006/relationships/ctrlProp" Target="../ctrlProps/ctrlProp706.xml"/><Relationship Id="rId24" Type="http://schemas.openxmlformats.org/officeDocument/2006/relationships/ctrlProp" Target="../ctrlProps/ctrlProp719.xml"/><Relationship Id="rId32" Type="http://schemas.openxmlformats.org/officeDocument/2006/relationships/ctrlProp" Target="../ctrlProps/ctrlProp727.xml"/><Relationship Id="rId37" Type="http://schemas.openxmlformats.org/officeDocument/2006/relationships/ctrlProp" Target="../ctrlProps/ctrlProp732.xml"/><Relationship Id="rId40" Type="http://schemas.openxmlformats.org/officeDocument/2006/relationships/ctrlProp" Target="../ctrlProps/ctrlProp735.xml"/><Relationship Id="rId45" Type="http://schemas.openxmlformats.org/officeDocument/2006/relationships/ctrlProp" Target="../ctrlProps/ctrlProp740.xml"/><Relationship Id="rId5" Type="http://schemas.openxmlformats.org/officeDocument/2006/relationships/ctrlProp" Target="../ctrlProps/ctrlProp700.xml"/><Relationship Id="rId15" Type="http://schemas.openxmlformats.org/officeDocument/2006/relationships/ctrlProp" Target="../ctrlProps/ctrlProp710.xml"/><Relationship Id="rId23" Type="http://schemas.openxmlformats.org/officeDocument/2006/relationships/ctrlProp" Target="../ctrlProps/ctrlProp718.xml"/><Relationship Id="rId28" Type="http://schemas.openxmlformats.org/officeDocument/2006/relationships/ctrlProp" Target="../ctrlProps/ctrlProp723.xml"/><Relationship Id="rId36" Type="http://schemas.openxmlformats.org/officeDocument/2006/relationships/ctrlProp" Target="../ctrlProps/ctrlProp731.xml"/><Relationship Id="rId10" Type="http://schemas.openxmlformats.org/officeDocument/2006/relationships/ctrlProp" Target="../ctrlProps/ctrlProp705.xml"/><Relationship Id="rId19" Type="http://schemas.openxmlformats.org/officeDocument/2006/relationships/ctrlProp" Target="../ctrlProps/ctrlProp714.xml"/><Relationship Id="rId31" Type="http://schemas.openxmlformats.org/officeDocument/2006/relationships/ctrlProp" Target="../ctrlProps/ctrlProp726.xml"/><Relationship Id="rId44" Type="http://schemas.openxmlformats.org/officeDocument/2006/relationships/ctrlProp" Target="../ctrlProps/ctrlProp739.xml"/><Relationship Id="rId4" Type="http://schemas.openxmlformats.org/officeDocument/2006/relationships/ctrlProp" Target="../ctrlProps/ctrlProp699.xml"/><Relationship Id="rId9" Type="http://schemas.openxmlformats.org/officeDocument/2006/relationships/ctrlProp" Target="../ctrlProps/ctrlProp704.xml"/><Relationship Id="rId14" Type="http://schemas.openxmlformats.org/officeDocument/2006/relationships/ctrlProp" Target="../ctrlProps/ctrlProp709.xml"/><Relationship Id="rId22" Type="http://schemas.openxmlformats.org/officeDocument/2006/relationships/ctrlProp" Target="../ctrlProps/ctrlProp717.xml"/><Relationship Id="rId27" Type="http://schemas.openxmlformats.org/officeDocument/2006/relationships/ctrlProp" Target="../ctrlProps/ctrlProp722.xml"/><Relationship Id="rId30" Type="http://schemas.openxmlformats.org/officeDocument/2006/relationships/ctrlProp" Target="../ctrlProps/ctrlProp725.xml"/><Relationship Id="rId35" Type="http://schemas.openxmlformats.org/officeDocument/2006/relationships/ctrlProp" Target="../ctrlProps/ctrlProp730.xml"/><Relationship Id="rId43" Type="http://schemas.openxmlformats.org/officeDocument/2006/relationships/ctrlProp" Target="../ctrlProps/ctrlProp738.xml"/></Relationships>
</file>

<file path=xl/worksheets/_rels/sheet32.xml.rels><?xml version="1.0" encoding="UTF-8" standalone="yes"?>
<Relationships xmlns="http://schemas.openxmlformats.org/package/2006/relationships"><Relationship Id="rId8" Type="http://schemas.openxmlformats.org/officeDocument/2006/relationships/ctrlProp" Target="../ctrlProps/ctrlProp747.xml"/><Relationship Id="rId13" Type="http://schemas.openxmlformats.org/officeDocument/2006/relationships/ctrlProp" Target="../ctrlProps/ctrlProp752.xml"/><Relationship Id="rId18" Type="http://schemas.openxmlformats.org/officeDocument/2006/relationships/ctrlProp" Target="../ctrlProps/ctrlProp757.xml"/><Relationship Id="rId26" Type="http://schemas.openxmlformats.org/officeDocument/2006/relationships/ctrlProp" Target="../ctrlProps/ctrlProp765.xml"/><Relationship Id="rId39" Type="http://schemas.openxmlformats.org/officeDocument/2006/relationships/ctrlProp" Target="../ctrlProps/ctrlProp778.xml"/><Relationship Id="rId3" Type="http://schemas.openxmlformats.org/officeDocument/2006/relationships/vmlDrawing" Target="../drawings/vmlDrawing27.vml"/><Relationship Id="rId21" Type="http://schemas.openxmlformats.org/officeDocument/2006/relationships/ctrlProp" Target="../ctrlProps/ctrlProp760.xml"/><Relationship Id="rId34" Type="http://schemas.openxmlformats.org/officeDocument/2006/relationships/ctrlProp" Target="../ctrlProps/ctrlProp773.xml"/><Relationship Id="rId42" Type="http://schemas.openxmlformats.org/officeDocument/2006/relationships/ctrlProp" Target="../ctrlProps/ctrlProp781.xml"/><Relationship Id="rId47" Type="http://schemas.openxmlformats.org/officeDocument/2006/relationships/ctrlProp" Target="../ctrlProps/ctrlProp786.xml"/><Relationship Id="rId7" Type="http://schemas.openxmlformats.org/officeDocument/2006/relationships/ctrlProp" Target="../ctrlProps/ctrlProp746.xml"/><Relationship Id="rId12" Type="http://schemas.openxmlformats.org/officeDocument/2006/relationships/ctrlProp" Target="../ctrlProps/ctrlProp751.xml"/><Relationship Id="rId17" Type="http://schemas.openxmlformats.org/officeDocument/2006/relationships/ctrlProp" Target="../ctrlProps/ctrlProp756.xml"/><Relationship Id="rId25" Type="http://schemas.openxmlformats.org/officeDocument/2006/relationships/ctrlProp" Target="../ctrlProps/ctrlProp764.xml"/><Relationship Id="rId33" Type="http://schemas.openxmlformats.org/officeDocument/2006/relationships/ctrlProp" Target="../ctrlProps/ctrlProp772.xml"/><Relationship Id="rId38" Type="http://schemas.openxmlformats.org/officeDocument/2006/relationships/ctrlProp" Target="../ctrlProps/ctrlProp777.xml"/><Relationship Id="rId46" Type="http://schemas.openxmlformats.org/officeDocument/2006/relationships/ctrlProp" Target="../ctrlProps/ctrlProp785.xml"/><Relationship Id="rId2" Type="http://schemas.openxmlformats.org/officeDocument/2006/relationships/drawing" Target="../drawings/drawing31.xml"/><Relationship Id="rId16" Type="http://schemas.openxmlformats.org/officeDocument/2006/relationships/ctrlProp" Target="../ctrlProps/ctrlProp755.xml"/><Relationship Id="rId20" Type="http://schemas.openxmlformats.org/officeDocument/2006/relationships/ctrlProp" Target="../ctrlProps/ctrlProp759.xml"/><Relationship Id="rId29" Type="http://schemas.openxmlformats.org/officeDocument/2006/relationships/ctrlProp" Target="../ctrlProps/ctrlProp768.xml"/><Relationship Id="rId41" Type="http://schemas.openxmlformats.org/officeDocument/2006/relationships/ctrlProp" Target="../ctrlProps/ctrlProp780.xml"/><Relationship Id="rId1" Type="http://schemas.openxmlformats.org/officeDocument/2006/relationships/printerSettings" Target="../printerSettings/printerSettings32.bin"/><Relationship Id="rId6" Type="http://schemas.openxmlformats.org/officeDocument/2006/relationships/ctrlProp" Target="../ctrlProps/ctrlProp745.xml"/><Relationship Id="rId11" Type="http://schemas.openxmlformats.org/officeDocument/2006/relationships/ctrlProp" Target="../ctrlProps/ctrlProp750.xml"/><Relationship Id="rId24" Type="http://schemas.openxmlformats.org/officeDocument/2006/relationships/ctrlProp" Target="../ctrlProps/ctrlProp763.xml"/><Relationship Id="rId32" Type="http://schemas.openxmlformats.org/officeDocument/2006/relationships/ctrlProp" Target="../ctrlProps/ctrlProp771.xml"/><Relationship Id="rId37" Type="http://schemas.openxmlformats.org/officeDocument/2006/relationships/ctrlProp" Target="../ctrlProps/ctrlProp776.xml"/><Relationship Id="rId40" Type="http://schemas.openxmlformats.org/officeDocument/2006/relationships/ctrlProp" Target="../ctrlProps/ctrlProp779.xml"/><Relationship Id="rId45" Type="http://schemas.openxmlformats.org/officeDocument/2006/relationships/ctrlProp" Target="../ctrlProps/ctrlProp784.xml"/><Relationship Id="rId5" Type="http://schemas.openxmlformats.org/officeDocument/2006/relationships/ctrlProp" Target="../ctrlProps/ctrlProp744.xml"/><Relationship Id="rId15" Type="http://schemas.openxmlformats.org/officeDocument/2006/relationships/ctrlProp" Target="../ctrlProps/ctrlProp754.xml"/><Relationship Id="rId23" Type="http://schemas.openxmlformats.org/officeDocument/2006/relationships/ctrlProp" Target="../ctrlProps/ctrlProp762.xml"/><Relationship Id="rId28" Type="http://schemas.openxmlformats.org/officeDocument/2006/relationships/ctrlProp" Target="../ctrlProps/ctrlProp767.xml"/><Relationship Id="rId36" Type="http://schemas.openxmlformats.org/officeDocument/2006/relationships/ctrlProp" Target="../ctrlProps/ctrlProp775.xml"/><Relationship Id="rId10" Type="http://schemas.openxmlformats.org/officeDocument/2006/relationships/ctrlProp" Target="../ctrlProps/ctrlProp749.xml"/><Relationship Id="rId19" Type="http://schemas.openxmlformats.org/officeDocument/2006/relationships/ctrlProp" Target="../ctrlProps/ctrlProp758.xml"/><Relationship Id="rId31" Type="http://schemas.openxmlformats.org/officeDocument/2006/relationships/ctrlProp" Target="../ctrlProps/ctrlProp770.xml"/><Relationship Id="rId44" Type="http://schemas.openxmlformats.org/officeDocument/2006/relationships/ctrlProp" Target="../ctrlProps/ctrlProp783.xml"/><Relationship Id="rId4" Type="http://schemas.openxmlformats.org/officeDocument/2006/relationships/ctrlProp" Target="../ctrlProps/ctrlProp743.xml"/><Relationship Id="rId9" Type="http://schemas.openxmlformats.org/officeDocument/2006/relationships/ctrlProp" Target="../ctrlProps/ctrlProp748.xml"/><Relationship Id="rId14" Type="http://schemas.openxmlformats.org/officeDocument/2006/relationships/ctrlProp" Target="../ctrlProps/ctrlProp753.xml"/><Relationship Id="rId22" Type="http://schemas.openxmlformats.org/officeDocument/2006/relationships/ctrlProp" Target="../ctrlProps/ctrlProp761.xml"/><Relationship Id="rId27" Type="http://schemas.openxmlformats.org/officeDocument/2006/relationships/ctrlProp" Target="../ctrlProps/ctrlProp766.xml"/><Relationship Id="rId30" Type="http://schemas.openxmlformats.org/officeDocument/2006/relationships/ctrlProp" Target="../ctrlProps/ctrlProp769.xml"/><Relationship Id="rId35" Type="http://schemas.openxmlformats.org/officeDocument/2006/relationships/ctrlProp" Target="../ctrlProps/ctrlProp774.xml"/><Relationship Id="rId43" Type="http://schemas.openxmlformats.org/officeDocument/2006/relationships/ctrlProp" Target="../ctrlProps/ctrlProp78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16.xml"/><Relationship Id="rId3" Type="http://schemas.openxmlformats.org/officeDocument/2006/relationships/vmlDrawing" Target="../drawings/vmlDrawing2.vml"/><Relationship Id="rId7" Type="http://schemas.openxmlformats.org/officeDocument/2006/relationships/ctrlProp" Target="../ctrlProps/ctrlProp15.xml"/><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trlProp" Target="../ctrlProps/ctrlProp14.xml"/><Relationship Id="rId5" Type="http://schemas.openxmlformats.org/officeDocument/2006/relationships/ctrlProp" Target="../ctrlProps/ctrlProp13.xml"/><Relationship Id="rId4" Type="http://schemas.openxmlformats.org/officeDocument/2006/relationships/ctrlProp" Target="../ctrlProps/ctrlProp12.xml"/></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21.xml"/><Relationship Id="rId13" Type="http://schemas.openxmlformats.org/officeDocument/2006/relationships/ctrlProp" Target="../ctrlProps/ctrlProp26.xml"/><Relationship Id="rId3" Type="http://schemas.openxmlformats.org/officeDocument/2006/relationships/vmlDrawing" Target="../drawings/vmlDrawing3.vml"/><Relationship Id="rId7" Type="http://schemas.openxmlformats.org/officeDocument/2006/relationships/ctrlProp" Target="../ctrlProps/ctrlProp20.xml"/><Relationship Id="rId12" Type="http://schemas.openxmlformats.org/officeDocument/2006/relationships/ctrlProp" Target="../ctrlProps/ctrlProp25.xml"/><Relationship Id="rId2" Type="http://schemas.openxmlformats.org/officeDocument/2006/relationships/drawing" Target="../drawings/drawing7.xml"/><Relationship Id="rId16" Type="http://schemas.openxmlformats.org/officeDocument/2006/relationships/ctrlProp" Target="../ctrlProps/ctrlProp29.xml"/><Relationship Id="rId1" Type="http://schemas.openxmlformats.org/officeDocument/2006/relationships/printerSettings" Target="../printerSettings/printerSettings8.bin"/><Relationship Id="rId6" Type="http://schemas.openxmlformats.org/officeDocument/2006/relationships/ctrlProp" Target="../ctrlProps/ctrlProp19.xml"/><Relationship Id="rId11" Type="http://schemas.openxmlformats.org/officeDocument/2006/relationships/ctrlProp" Target="../ctrlProps/ctrlProp24.xml"/><Relationship Id="rId5" Type="http://schemas.openxmlformats.org/officeDocument/2006/relationships/ctrlProp" Target="../ctrlProps/ctrlProp18.xml"/><Relationship Id="rId15" Type="http://schemas.openxmlformats.org/officeDocument/2006/relationships/ctrlProp" Target="../ctrlProps/ctrlProp28.xml"/><Relationship Id="rId10" Type="http://schemas.openxmlformats.org/officeDocument/2006/relationships/ctrlProp" Target="../ctrlProps/ctrlProp23.xml"/><Relationship Id="rId4" Type="http://schemas.openxmlformats.org/officeDocument/2006/relationships/ctrlProp" Target="../ctrlProps/ctrlProp17.xml"/><Relationship Id="rId9" Type="http://schemas.openxmlformats.org/officeDocument/2006/relationships/ctrlProp" Target="../ctrlProps/ctrlProp22.xml"/><Relationship Id="rId14" Type="http://schemas.openxmlformats.org/officeDocument/2006/relationships/ctrlProp" Target="../ctrlProps/ctrlProp27.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34.xml"/><Relationship Id="rId13" Type="http://schemas.openxmlformats.org/officeDocument/2006/relationships/ctrlProp" Target="../ctrlProps/ctrlProp39.xml"/><Relationship Id="rId18" Type="http://schemas.openxmlformats.org/officeDocument/2006/relationships/ctrlProp" Target="../ctrlProps/ctrlProp44.xml"/><Relationship Id="rId3" Type="http://schemas.openxmlformats.org/officeDocument/2006/relationships/vmlDrawing" Target="../drawings/vmlDrawing4.vml"/><Relationship Id="rId7" Type="http://schemas.openxmlformats.org/officeDocument/2006/relationships/ctrlProp" Target="../ctrlProps/ctrlProp33.xml"/><Relationship Id="rId12" Type="http://schemas.openxmlformats.org/officeDocument/2006/relationships/ctrlProp" Target="../ctrlProps/ctrlProp38.xml"/><Relationship Id="rId17" Type="http://schemas.openxmlformats.org/officeDocument/2006/relationships/ctrlProp" Target="../ctrlProps/ctrlProp43.xml"/><Relationship Id="rId2" Type="http://schemas.openxmlformats.org/officeDocument/2006/relationships/drawing" Target="../drawings/drawing8.xml"/><Relationship Id="rId16" Type="http://schemas.openxmlformats.org/officeDocument/2006/relationships/ctrlProp" Target="../ctrlProps/ctrlProp42.xml"/><Relationship Id="rId1" Type="http://schemas.openxmlformats.org/officeDocument/2006/relationships/printerSettings" Target="../printerSettings/printerSettings9.bin"/><Relationship Id="rId6" Type="http://schemas.openxmlformats.org/officeDocument/2006/relationships/ctrlProp" Target="../ctrlProps/ctrlProp32.xml"/><Relationship Id="rId11" Type="http://schemas.openxmlformats.org/officeDocument/2006/relationships/ctrlProp" Target="../ctrlProps/ctrlProp37.xml"/><Relationship Id="rId5" Type="http://schemas.openxmlformats.org/officeDocument/2006/relationships/ctrlProp" Target="../ctrlProps/ctrlProp31.xml"/><Relationship Id="rId15" Type="http://schemas.openxmlformats.org/officeDocument/2006/relationships/ctrlProp" Target="../ctrlProps/ctrlProp41.xml"/><Relationship Id="rId10" Type="http://schemas.openxmlformats.org/officeDocument/2006/relationships/ctrlProp" Target="../ctrlProps/ctrlProp36.xml"/><Relationship Id="rId4" Type="http://schemas.openxmlformats.org/officeDocument/2006/relationships/ctrlProp" Target="../ctrlProps/ctrlProp30.xml"/><Relationship Id="rId9" Type="http://schemas.openxmlformats.org/officeDocument/2006/relationships/ctrlProp" Target="../ctrlProps/ctrlProp35.xml"/><Relationship Id="rId14" Type="http://schemas.openxmlformats.org/officeDocument/2006/relationships/ctrlProp" Target="../ctrlProps/ctrlProp4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8"/>
  <dimension ref="A1:O2048"/>
  <sheetViews>
    <sheetView zoomScaleNormal="100" workbookViewId="0">
      <pane ySplit="1" topLeftCell="A2" activePane="bottomLeft" state="frozen"/>
      <selection activeCell="R11" sqref="R11:R14"/>
      <selection pane="bottomLeft"/>
    </sheetView>
  </sheetViews>
  <sheetFormatPr defaultRowHeight="14.5" x14ac:dyDescent="0.35"/>
  <cols>
    <col min="1" max="1" width="33.81640625" style="22" bestFit="1" customWidth="1"/>
    <col min="2" max="2" width="8.26953125" style="430" bestFit="1" customWidth="1"/>
    <col min="3" max="3" width="5" style="454" bestFit="1" customWidth="1"/>
    <col min="4" max="5" width="15.7265625" style="22" customWidth="1"/>
    <col min="6" max="7" width="13.81640625" style="22" customWidth="1"/>
    <col min="8" max="8" width="25.81640625" style="22" bestFit="1" customWidth="1"/>
    <col min="9" max="9" width="13.81640625" style="22" bestFit="1" customWidth="1"/>
    <col min="10" max="11" width="13.81640625" style="22" customWidth="1"/>
    <col min="12" max="12" width="49.54296875" style="22" customWidth="1"/>
  </cols>
  <sheetData>
    <row r="1" spans="1:14" ht="29" x14ac:dyDescent="0.35">
      <c r="A1" s="61"/>
      <c r="B1" s="415" t="s">
        <v>1602</v>
      </c>
      <c r="C1" s="439" t="s">
        <v>1587</v>
      </c>
      <c r="D1" s="61" t="s">
        <v>23</v>
      </c>
      <c r="E1" s="61" t="s">
        <v>131</v>
      </c>
      <c r="F1" s="653" t="s">
        <v>2717</v>
      </c>
      <c r="G1" s="653" t="s">
        <v>3037</v>
      </c>
      <c r="H1" s="57" t="s">
        <v>390</v>
      </c>
      <c r="I1" s="45" t="s">
        <v>150</v>
      </c>
      <c r="J1" s="45" t="s">
        <v>389</v>
      </c>
      <c r="K1" s="45" t="s">
        <v>391</v>
      </c>
      <c r="L1" s="61" t="s">
        <v>68</v>
      </c>
    </row>
    <row r="2" spans="1:14" ht="15" thickBot="1" x14ac:dyDescent="0.4">
      <c r="A2" s="260" t="s">
        <v>626</v>
      </c>
      <c r="B2" s="416"/>
      <c r="C2" s="440"/>
      <c r="D2" s="261"/>
      <c r="E2" s="261"/>
      <c r="F2" s="261"/>
      <c r="G2" s="261"/>
      <c r="H2" s="261"/>
      <c r="I2" s="261"/>
      <c r="J2" s="261"/>
      <c r="K2" s="261"/>
      <c r="L2" s="262"/>
      <c r="N2" s="132"/>
    </row>
    <row r="3" spans="1:14" x14ac:dyDescent="0.35">
      <c r="A3" s="67" t="s">
        <v>186</v>
      </c>
      <c r="B3" s="417"/>
      <c r="C3" s="441"/>
      <c r="D3" s="85"/>
      <c r="E3" s="85"/>
      <c r="F3" s="248"/>
      <c r="G3" s="248"/>
      <c r="H3" s="58"/>
      <c r="I3" s="46"/>
      <c r="J3" s="46"/>
      <c r="K3" s="46"/>
      <c r="L3" s="68"/>
      <c r="N3" s="132"/>
    </row>
    <row r="4" spans="1:14" x14ac:dyDescent="0.35">
      <c r="A4" s="92" t="s">
        <v>15</v>
      </c>
      <c r="B4" s="414">
        <v>1</v>
      </c>
      <c r="C4" s="442" t="s">
        <v>1588</v>
      </c>
      <c r="D4" s="86">
        <v>0</v>
      </c>
      <c r="E4" s="86">
        <v>3</v>
      </c>
      <c r="F4" s="249" t="s">
        <v>1471</v>
      </c>
      <c r="G4" s="249" t="str">
        <f>IF(B4=1,F4,"")</f>
        <v>ID.BE-5</v>
      </c>
      <c r="H4" s="47">
        <f>VLOOKUP(E4,'_Score matrix'!$B$31:$C$35,2,FALSE)</f>
        <v>1</v>
      </c>
      <c r="I4" s="47">
        <f>D4*H4</f>
        <v>0</v>
      </c>
      <c r="J4" s="47">
        <f>5*H4</f>
        <v>5</v>
      </c>
      <c r="K4" s="47">
        <f>IF(ROUND(100*(I4-H4)/(J4-H4),2) &lt; 0, 0, ROUND(100*(I4-H4)/(J4-H4),2))</f>
        <v>0</v>
      </c>
      <c r="L4" s="69"/>
      <c r="N4" s="132"/>
    </row>
    <row r="5" spans="1:14" x14ac:dyDescent="0.35">
      <c r="A5" s="92" t="s">
        <v>16</v>
      </c>
      <c r="B5" s="414">
        <v>1</v>
      </c>
      <c r="C5" s="442" t="s">
        <v>1588</v>
      </c>
      <c r="D5" s="86">
        <v>0</v>
      </c>
      <c r="E5" s="86">
        <v>3</v>
      </c>
      <c r="F5" s="249" t="s">
        <v>1471</v>
      </c>
      <c r="G5" s="249" t="str">
        <f>IF(B5=1,F5,"")</f>
        <v>ID.BE-5</v>
      </c>
      <c r="H5" s="47">
        <f>VLOOKUP(E5,'_Score matrix'!$B$31:$C$35,2,FALSE)</f>
        <v>1</v>
      </c>
      <c r="I5" s="47">
        <f>D5*H5</f>
        <v>0</v>
      </c>
      <c r="J5" s="47">
        <f t="shared" ref="J5:J8" si="0">5*H5</f>
        <v>5</v>
      </c>
      <c r="K5" s="47">
        <f t="shared" ref="K5:K8" si="1">IF(ROUND(100*(I5-H5)/(J5-H5),2) &lt; 0, 0, ROUND(100*(I5-H5)/(J5-H5),2))</f>
        <v>0</v>
      </c>
      <c r="L5" s="69"/>
      <c r="N5" s="132"/>
    </row>
    <row r="6" spans="1:14" x14ac:dyDescent="0.35">
      <c r="A6" s="92" t="s">
        <v>17</v>
      </c>
      <c r="B6" s="414">
        <v>1</v>
      </c>
      <c r="C6" s="442" t="s">
        <v>1588</v>
      </c>
      <c r="D6" s="86">
        <v>0</v>
      </c>
      <c r="E6" s="86">
        <v>3</v>
      </c>
      <c r="F6" s="249" t="s">
        <v>1471</v>
      </c>
      <c r="G6" s="249" t="str">
        <f>IF(B6=1,F6,"")</f>
        <v>ID.BE-5</v>
      </c>
      <c r="H6" s="47">
        <f>VLOOKUP(E6,'_Score matrix'!$B$31:$C$35,2,FALSE)</f>
        <v>1</v>
      </c>
      <c r="I6" s="47">
        <f>D6*H6</f>
        <v>0</v>
      </c>
      <c r="J6" s="47">
        <f t="shared" si="0"/>
        <v>5</v>
      </c>
      <c r="K6" s="47">
        <f t="shared" si="1"/>
        <v>0</v>
      </c>
      <c r="L6" s="69"/>
      <c r="N6" s="132"/>
    </row>
    <row r="7" spans="1:14" x14ac:dyDescent="0.35">
      <c r="A7" s="92" t="s">
        <v>141</v>
      </c>
      <c r="B7" s="414">
        <v>1</v>
      </c>
      <c r="C7" s="442" t="s">
        <v>1588</v>
      </c>
      <c r="D7" s="86">
        <v>0</v>
      </c>
      <c r="E7" s="86">
        <v>3</v>
      </c>
      <c r="F7" s="249" t="s">
        <v>1471</v>
      </c>
      <c r="G7" s="249" t="str">
        <f>IF(B7=1,F7,"")</f>
        <v>ID.BE-5</v>
      </c>
      <c r="H7" s="47">
        <f>VLOOKUP(E7,'_Score matrix'!$B$31:$C$35,2,FALSE)</f>
        <v>1</v>
      </c>
      <c r="I7" s="47">
        <f>D7*H7</f>
        <v>0</v>
      </c>
      <c r="J7" s="47">
        <f t="shared" si="0"/>
        <v>5</v>
      </c>
      <c r="K7" s="47">
        <f t="shared" si="1"/>
        <v>0</v>
      </c>
      <c r="L7" s="69"/>
      <c r="N7" s="132"/>
    </row>
    <row r="8" spans="1:14" ht="15" thickBot="1" x14ac:dyDescent="0.4">
      <c r="A8" s="93" t="s">
        <v>142</v>
      </c>
      <c r="B8" s="418">
        <v>1</v>
      </c>
      <c r="C8" s="443" t="s">
        <v>1588</v>
      </c>
      <c r="D8" s="87">
        <v>0</v>
      </c>
      <c r="E8" s="87">
        <v>3</v>
      </c>
      <c r="F8" s="250" t="s">
        <v>1470</v>
      </c>
      <c r="G8" s="249" t="str">
        <f>IF(B8=1,F8,"")</f>
        <v>ID.BE-4</v>
      </c>
      <c r="H8" s="48">
        <f>VLOOKUP(E8,'_Score matrix'!$B$31:$C$35,2,FALSE)</f>
        <v>1</v>
      </c>
      <c r="I8" s="48">
        <f>D8*H8</f>
        <v>0</v>
      </c>
      <c r="J8" s="48">
        <f t="shared" si="0"/>
        <v>5</v>
      </c>
      <c r="K8" s="47">
        <f t="shared" si="1"/>
        <v>0</v>
      </c>
      <c r="L8" s="70"/>
      <c r="N8" s="132"/>
    </row>
    <row r="9" spans="1:14" ht="15" thickBot="1" x14ac:dyDescent="0.4">
      <c r="A9" s="94" t="s">
        <v>353</v>
      </c>
      <c r="B9" s="419"/>
      <c r="C9" s="444"/>
      <c r="D9" s="23">
        <f t="shared" ref="D9:J9" si="2">SUMIFS(D:D,$A:$A,"B 1*",$B:$B,1,$C:$C,"M",$L:$L,"&lt;&gt;NIST MAPPING")</f>
        <v>0</v>
      </c>
      <c r="E9" s="23">
        <f t="shared" si="2"/>
        <v>15</v>
      </c>
      <c r="F9" s="42">
        <f t="shared" si="2"/>
        <v>0</v>
      </c>
      <c r="G9" s="42">
        <f t="shared" si="2"/>
        <v>0</v>
      </c>
      <c r="H9" s="42">
        <f t="shared" si="2"/>
        <v>5</v>
      </c>
      <c r="I9" s="42">
        <f t="shared" si="2"/>
        <v>0</v>
      </c>
      <c r="J9" s="42">
        <f t="shared" si="2"/>
        <v>25</v>
      </c>
      <c r="K9" s="42">
        <f>IF(ROUND(100*(I9-H9)/(J9-H9),2) &lt; 0, 0, ROUND(100*(I9-H9)/(J9-H9),2))</f>
        <v>0</v>
      </c>
      <c r="L9" s="71"/>
      <c r="N9" s="132"/>
    </row>
    <row r="10" spans="1:14" ht="15" thickBot="1" x14ac:dyDescent="0.4">
      <c r="A10" s="72"/>
      <c r="B10" s="420"/>
      <c r="C10" s="445"/>
      <c r="D10" s="72"/>
      <c r="E10" s="72"/>
      <c r="F10" s="49"/>
      <c r="G10" s="49"/>
      <c r="H10" s="49"/>
      <c r="I10" s="49"/>
      <c r="J10" s="49"/>
      <c r="K10" s="49"/>
      <c r="L10" s="72"/>
      <c r="N10" s="132"/>
    </row>
    <row r="11" spans="1:14" x14ac:dyDescent="0.35">
      <c r="A11" s="67" t="s">
        <v>187</v>
      </c>
      <c r="B11" s="417"/>
      <c r="C11" s="441"/>
      <c r="D11" s="85"/>
      <c r="E11" s="85"/>
      <c r="F11" s="248"/>
      <c r="G11" s="248"/>
      <c r="H11" s="46"/>
      <c r="I11" s="46"/>
      <c r="J11" s="46"/>
      <c r="K11" s="46"/>
      <c r="L11" s="73"/>
      <c r="N11" s="132"/>
    </row>
    <row r="12" spans="1:14" x14ac:dyDescent="0.35">
      <c r="A12" s="92" t="s">
        <v>143</v>
      </c>
      <c r="B12" s="414">
        <v>1</v>
      </c>
      <c r="C12" s="442" t="s">
        <v>1588</v>
      </c>
      <c r="D12" s="86">
        <v>0</v>
      </c>
      <c r="E12" s="86">
        <v>3</v>
      </c>
      <c r="F12" s="249" t="s">
        <v>1465</v>
      </c>
      <c r="G12" s="249" t="str">
        <f>IF(B12=1,F12,"")</f>
        <v>ID.AM-6</v>
      </c>
      <c r="H12" s="47">
        <f>VLOOKUP(E12,'_Score matrix'!$B$31:$C$35,2,FALSE)</f>
        <v>1</v>
      </c>
      <c r="I12" s="47">
        <f>D12*H12</f>
        <v>0</v>
      </c>
      <c r="J12" s="47">
        <f>5*H12</f>
        <v>5</v>
      </c>
      <c r="K12" s="47"/>
      <c r="L12" s="69"/>
      <c r="N12" s="132"/>
    </row>
    <row r="13" spans="1:14" x14ac:dyDescent="0.35">
      <c r="A13" s="92" t="s">
        <v>144</v>
      </c>
      <c r="B13" s="414"/>
      <c r="C13" s="442"/>
      <c r="D13" s="86"/>
      <c r="E13" s="86"/>
      <c r="F13" s="249"/>
      <c r="G13" s="249"/>
      <c r="H13" s="47"/>
      <c r="I13" s="47"/>
      <c r="J13" s="47"/>
      <c r="K13" s="47"/>
      <c r="L13" s="69" t="s">
        <v>1605</v>
      </c>
      <c r="N13" s="132"/>
    </row>
    <row r="14" spans="1:14" x14ac:dyDescent="0.35">
      <c r="A14" s="92" t="s">
        <v>203</v>
      </c>
      <c r="B14" s="414"/>
      <c r="C14" s="442"/>
      <c r="D14" s="86">
        <v>1</v>
      </c>
      <c r="E14" s="86"/>
      <c r="F14" s="249"/>
      <c r="G14" s="249"/>
      <c r="H14" s="47"/>
      <c r="I14" s="47"/>
      <c r="J14" s="47"/>
      <c r="K14" s="47"/>
      <c r="L14" s="69"/>
      <c r="N14" s="132"/>
    </row>
    <row r="15" spans="1:14" x14ac:dyDescent="0.35">
      <c r="A15" s="92" t="s">
        <v>204</v>
      </c>
      <c r="B15" s="414"/>
      <c r="C15" s="442"/>
      <c r="D15" s="86">
        <v>1</v>
      </c>
      <c r="E15" s="86"/>
      <c r="F15" s="249"/>
      <c r="G15" s="249"/>
      <c r="H15" s="47"/>
      <c r="I15" s="47"/>
      <c r="J15" s="47"/>
      <c r="K15" s="47"/>
      <c r="L15" s="69"/>
      <c r="N15" s="132"/>
    </row>
    <row r="16" spans="1:14" x14ac:dyDescent="0.35">
      <c r="A16" s="92" t="s">
        <v>205</v>
      </c>
      <c r="B16" s="414"/>
      <c r="C16" s="442"/>
      <c r="D16" s="86">
        <v>1</v>
      </c>
      <c r="E16" s="86"/>
      <c r="F16" s="249"/>
      <c r="G16" s="249"/>
      <c r="H16" s="47"/>
      <c r="I16" s="47"/>
      <c r="J16" s="47"/>
      <c r="K16" s="47"/>
      <c r="L16" s="69"/>
      <c r="N16" s="132"/>
    </row>
    <row r="17" spans="1:14" x14ac:dyDescent="0.35">
      <c r="A17" s="92" t="s">
        <v>206</v>
      </c>
      <c r="B17" s="414"/>
      <c r="C17" s="442"/>
      <c r="D17" s="86">
        <v>1</v>
      </c>
      <c r="E17" s="86"/>
      <c r="F17" s="249"/>
      <c r="G17" s="249"/>
      <c r="H17" s="47"/>
      <c r="I17" s="47"/>
      <c r="J17" s="47"/>
      <c r="K17" s="47"/>
      <c r="L17" s="69"/>
      <c r="N17" s="132"/>
    </row>
    <row r="18" spans="1:14" x14ac:dyDescent="0.35">
      <c r="A18" s="92" t="s">
        <v>207</v>
      </c>
      <c r="B18" s="414"/>
      <c r="C18" s="442"/>
      <c r="D18" s="86">
        <v>1</v>
      </c>
      <c r="E18" s="86"/>
      <c r="F18" s="249"/>
      <c r="G18" s="249"/>
      <c r="H18" s="47"/>
      <c r="I18" s="47"/>
      <c r="J18" s="47"/>
      <c r="K18" s="47"/>
      <c r="L18" s="69"/>
      <c r="N18" s="132"/>
    </row>
    <row r="19" spans="1:14" x14ac:dyDescent="0.35">
      <c r="A19" s="92" t="s">
        <v>208</v>
      </c>
      <c r="B19" s="414"/>
      <c r="C19" s="442"/>
      <c r="D19" s="86">
        <v>1</v>
      </c>
      <c r="E19" s="86"/>
      <c r="F19" s="249"/>
      <c r="G19" s="249"/>
      <c r="H19" s="47"/>
      <c r="I19" s="47"/>
      <c r="J19" s="47"/>
      <c r="K19" s="47"/>
      <c r="L19" s="69"/>
      <c r="N19" s="132"/>
    </row>
    <row r="20" spans="1:14" x14ac:dyDescent="0.35">
      <c r="A20" s="92" t="s">
        <v>209</v>
      </c>
      <c r="B20" s="414"/>
      <c r="C20" s="442"/>
      <c r="D20" s="86">
        <v>1</v>
      </c>
      <c r="E20" s="86"/>
      <c r="F20" s="249"/>
      <c r="G20" s="249"/>
      <c r="H20" s="47"/>
      <c r="I20" s="47"/>
      <c r="J20" s="47"/>
      <c r="K20" s="47"/>
      <c r="L20" s="69"/>
      <c r="N20" s="132"/>
    </row>
    <row r="21" spans="1:14" x14ac:dyDescent="0.35">
      <c r="A21" s="92" t="s">
        <v>210</v>
      </c>
      <c r="B21" s="414"/>
      <c r="C21" s="442"/>
      <c r="D21" s="86"/>
      <c r="E21" s="86"/>
      <c r="F21" s="249"/>
      <c r="G21" s="249"/>
      <c r="H21" s="47"/>
      <c r="I21" s="47"/>
      <c r="J21" s="47"/>
      <c r="K21" s="47"/>
      <c r="L21" s="69"/>
      <c r="N21" s="132"/>
    </row>
    <row r="22" spans="1:14" x14ac:dyDescent="0.35">
      <c r="A22" s="92" t="s">
        <v>145</v>
      </c>
      <c r="B22" s="414">
        <v>1</v>
      </c>
      <c r="C22" s="442" t="s">
        <v>1588</v>
      </c>
      <c r="D22" s="86">
        <v>0</v>
      </c>
      <c r="E22" s="86">
        <v>3</v>
      </c>
      <c r="F22" s="249" t="s">
        <v>1465</v>
      </c>
      <c r="G22" s="249" t="str">
        <f>IF(B22=1,F22,"")</f>
        <v>ID.AM-6</v>
      </c>
      <c r="H22" s="47">
        <f>VLOOKUP(E22,'_Score matrix'!$B$31:$C$35,2,FALSE)</f>
        <v>1</v>
      </c>
      <c r="I22" s="47">
        <f>D22*H22</f>
        <v>0</v>
      </c>
      <c r="J22" s="47">
        <f>5*H22</f>
        <v>5</v>
      </c>
      <c r="K22" s="47"/>
      <c r="L22" s="69"/>
      <c r="N22" s="132"/>
    </row>
    <row r="23" spans="1:14" x14ac:dyDescent="0.35">
      <c r="A23" s="92" t="s">
        <v>146</v>
      </c>
      <c r="B23" s="414">
        <v>1</v>
      </c>
      <c r="C23" s="442" t="s">
        <v>1588</v>
      </c>
      <c r="D23" s="86">
        <v>0</v>
      </c>
      <c r="E23" s="86">
        <v>3</v>
      </c>
      <c r="F23" s="249" t="s">
        <v>1465</v>
      </c>
      <c r="G23" s="249" t="str">
        <f>IF(B23=1,F23,"")</f>
        <v>ID.AM-6</v>
      </c>
      <c r="H23" s="47">
        <f>VLOOKUP(E23,'_Score matrix'!$B$31:$C$35,2,FALSE)</f>
        <v>1</v>
      </c>
      <c r="I23" s="47">
        <f>D23*H23</f>
        <v>0</v>
      </c>
      <c r="J23" s="47">
        <f>5*H23</f>
        <v>5</v>
      </c>
      <c r="K23" s="47"/>
      <c r="L23" s="69"/>
      <c r="N23" s="132"/>
    </row>
    <row r="24" spans="1:14" x14ac:dyDescent="0.35">
      <c r="A24" s="92" t="s">
        <v>164</v>
      </c>
      <c r="B24" s="414">
        <v>1</v>
      </c>
      <c r="C24" s="442" t="s">
        <v>1588</v>
      </c>
      <c r="D24" s="86">
        <v>0</v>
      </c>
      <c r="E24" s="86">
        <v>3</v>
      </c>
      <c r="F24" s="249" t="s">
        <v>1465</v>
      </c>
      <c r="G24" s="249" t="str">
        <f>IF(B24=1,F24,"")</f>
        <v>ID.AM-6</v>
      </c>
      <c r="H24" s="47">
        <f>VLOOKUP(E24,'_Score matrix'!$B$31:$C$35,2,FALSE)</f>
        <v>1</v>
      </c>
      <c r="I24" s="47">
        <f>D24*H24</f>
        <v>0</v>
      </c>
      <c r="J24" s="47">
        <f>5*H24</f>
        <v>5</v>
      </c>
      <c r="K24" s="47"/>
      <c r="L24" s="69"/>
      <c r="N24" s="132"/>
    </row>
    <row r="25" spans="1:14" x14ac:dyDescent="0.35">
      <c r="A25" s="93" t="s">
        <v>211</v>
      </c>
      <c r="B25" s="418">
        <v>1</v>
      </c>
      <c r="C25" s="443" t="s">
        <v>1588</v>
      </c>
      <c r="D25" s="87">
        <v>0</v>
      </c>
      <c r="E25" s="87">
        <v>3</v>
      </c>
      <c r="F25" s="250" t="s">
        <v>1465</v>
      </c>
      <c r="G25" s="249" t="str">
        <f>IF(B25=1,F25,"")</f>
        <v>ID.AM-6</v>
      </c>
      <c r="H25" s="47">
        <f>VLOOKUP(E25,'_Score matrix'!$B$31:$C$35,2,FALSE)</f>
        <v>1</v>
      </c>
      <c r="I25" s="47">
        <f>D25*H25</f>
        <v>0</v>
      </c>
      <c r="J25" s="47">
        <f t="shared" ref="J25:J26" si="3">5*H25</f>
        <v>5</v>
      </c>
      <c r="K25" s="48"/>
      <c r="L25" s="70"/>
      <c r="N25" s="132"/>
    </row>
    <row r="26" spans="1:14" ht="15" thickBot="1" x14ac:dyDescent="0.4">
      <c r="A26" s="93" t="s">
        <v>2171</v>
      </c>
      <c r="B26" s="418">
        <v>1</v>
      </c>
      <c r="C26" s="443" t="s">
        <v>1588</v>
      </c>
      <c r="D26" s="87">
        <v>0</v>
      </c>
      <c r="E26" s="87">
        <v>3</v>
      </c>
      <c r="F26" s="250" t="s">
        <v>1465</v>
      </c>
      <c r="G26" s="249" t="str">
        <f>IF(B26=1,F26,"")</f>
        <v>ID.AM-6</v>
      </c>
      <c r="H26" s="47">
        <f>VLOOKUP(E26,'_Score matrix'!$B$31:$C$35,2,FALSE)</f>
        <v>1</v>
      </c>
      <c r="I26" s="47">
        <f>D26*H26</f>
        <v>0</v>
      </c>
      <c r="J26" s="47">
        <f t="shared" si="3"/>
        <v>5</v>
      </c>
      <c r="K26" s="48"/>
      <c r="L26" s="70"/>
      <c r="N26" s="132"/>
    </row>
    <row r="27" spans="1:14" ht="15" thickBot="1" x14ac:dyDescent="0.4">
      <c r="A27" s="94" t="s">
        <v>353</v>
      </c>
      <c r="B27" s="419"/>
      <c r="C27" s="444"/>
      <c r="D27" s="23">
        <f t="shared" ref="D27:J27" si="4">SUMIFS(D:D,$A:$A,"B 2*",$B:$B,1,$C:$C,"M",$L:$L,"&lt;&gt;NIST MAPPING")</f>
        <v>0</v>
      </c>
      <c r="E27" s="23">
        <f t="shared" si="4"/>
        <v>18</v>
      </c>
      <c r="F27" s="42">
        <f t="shared" si="4"/>
        <v>0</v>
      </c>
      <c r="G27" s="42">
        <f t="shared" si="4"/>
        <v>0</v>
      </c>
      <c r="H27" s="42">
        <f t="shared" si="4"/>
        <v>6</v>
      </c>
      <c r="I27" s="42">
        <f t="shared" si="4"/>
        <v>0</v>
      </c>
      <c r="J27" s="42">
        <f t="shared" si="4"/>
        <v>30</v>
      </c>
      <c r="K27" s="42">
        <f>IF(ROUND(100*(I27-H27)/(J27-H27),2) &lt; 0, 0, ROUND(100*(I27-H27)/(J27-H27),2))</f>
        <v>0</v>
      </c>
      <c r="L27" s="74"/>
      <c r="N27" s="132"/>
    </row>
    <row r="28" spans="1:14" ht="15" thickBot="1" x14ac:dyDescent="0.4">
      <c r="A28" s="72"/>
      <c r="B28" s="420"/>
      <c r="C28" s="445"/>
      <c r="D28" s="72"/>
      <c r="E28" s="72"/>
      <c r="F28" s="49"/>
      <c r="G28" s="49"/>
      <c r="H28" s="49"/>
      <c r="I28" s="49"/>
      <c r="J28" s="49"/>
      <c r="K28" s="49"/>
      <c r="L28" s="72"/>
      <c r="N28" s="132"/>
    </row>
    <row r="29" spans="1:14" x14ac:dyDescent="0.35">
      <c r="A29" s="67" t="s">
        <v>185</v>
      </c>
      <c r="B29" s="417"/>
      <c r="C29" s="441"/>
      <c r="D29" s="85"/>
      <c r="E29" s="85"/>
      <c r="F29" s="248"/>
      <c r="G29" s="248"/>
      <c r="H29" s="46"/>
      <c r="I29" s="46"/>
      <c r="J29" s="46"/>
      <c r="K29" s="46"/>
      <c r="L29" s="73"/>
      <c r="N29" s="132"/>
    </row>
    <row r="30" spans="1:14" x14ac:dyDescent="0.35">
      <c r="A30" s="92" t="s">
        <v>115</v>
      </c>
      <c r="B30" s="414">
        <v>1</v>
      </c>
      <c r="C30" s="442" t="s">
        <v>1588</v>
      </c>
      <c r="D30" s="86">
        <v>0</v>
      </c>
      <c r="E30" s="86">
        <v>3</v>
      </c>
      <c r="F30" s="249" t="s">
        <v>1469</v>
      </c>
      <c r="G30" s="249" t="str">
        <f>IF(B30=1,F30,"")</f>
        <v>ID.BE-3</v>
      </c>
      <c r="H30" s="47">
        <f>VLOOKUP(E30,'_Score matrix'!$B$31:$C$35,2,FALSE)</f>
        <v>1</v>
      </c>
      <c r="I30" s="47">
        <f>D30*H30</f>
        <v>0</v>
      </c>
      <c r="J30" s="47">
        <f>5*H30</f>
        <v>5</v>
      </c>
      <c r="K30" s="47"/>
      <c r="L30" s="69"/>
      <c r="N30" s="132"/>
    </row>
    <row r="31" spans="1:14" x14ac:dyDescent="0.35">
      <c r="A31" s="92" t="s">
        <v>60</v>
      </c>
      <c r="B31" s="414"/>
      <c r="C31" s="442"/>
      <c r="D31" s="86" t="str">
        <f>'Business - CHT'!L23</f>
        <v>Incomplete</v>
      </c>
      <c r="E31" s="86"/>
      <c r="F31" s="249"/>
      <c r="G31" s="249"/>
      <c r="H31" s="47"/>
      <c r="I31" s="47"/>
      <c r="J31" s="47"/>
      <c r="K31" s="47"/>
      <c r="L31" s="69" t="s">
        <v>392</v>
      </c>
      <c r="N31" s="132"/>
    </row>
    <row r="32" spans="1:14" x14ac:dyDescent="0.35">
      <c r="A32" s="92" t="s">
        <v>44</v>
      </c>
      <c r="B32" s="414"/>
      <c r="C32" s="442"/>
      <c r="D32" s="86">
        <v>1</v>
      </c>
      <c r="E32" s="86"/>
      <c r="F32" s="249"/>
      <c r="G32" s="249"/>
      <c r="H32" s="47"/>
      <c r="I32" s="47"/>
      <c r="J32" s="47"/>
      <c r="K32" s="47"/>
      <c r="L32" s="69"/>
      <c r="N32" s="132"/>
    </row>
    <row r="33" spans="1:14" x14ac:dyDescent="0.35">
      <c r="A33" s="92" t="s">
        <v>45</v>
      </c>
      <c r="B33" s="414"/>
      <c r="C33" s="442"/>
      <c r="D33" s="86">
        <v>1</v>
      </c>
      <c r="E33" s="86"/>
      <c r="F33" s="249"/>
      <c r="G33" s="249"/>
      <c r="H33" s="47"/>
      <c r="I33" s="47"/>
      <c r="J33" s="47"/>
      <c r="K33" s="47"/>
      <c r="L33" s="69"/>
      <c r="N33" s="132"/>
    </row>
    <row r="34" spans="1:14" x14ac:dyDescent="0.35">
      <c r="A34" s="92" t="s">
        <v>46</v>
      </c>
      <c r="B34" s="414"/>
      <c r="C34" s="442"/>
      <c r="D34" s="86">
        <v>1</v>
      </c>
      <c r="E34" s="86"/>
      <c r="F34" s="249"/>
      <c r="G34" s="249"/>
      <c r="H34" s="47"/>
      <c r="I34" s="47"/>
      <c r="J34" s="47"/>
      <c r="K34" s="47"/>
      <c r="L34" s="69"/>
      <c r="N34" s="132"/>
    </row>
    <row r="35" spans="1:14" x14ac:dyDescent="0.35">
      <c r="A35" s="92" t="s">
        <v>47</v>
      </c>
      <c r="B35" s="414"/>
      <c r="C35" s="442"/>
      <c r="D35" s="86">
        <v>1</v>
      </c>
      <c r="E35" s="86"/>
      <c r="F35" s="249"/>
      <c r="G35" s="249"/>
      <c r="H35" s="47"/>
      <c r="I35" s="47"/>
      <c r="J35" s="47"/>
      <c r="K35" s="47"/>
      <c r="L35" s="69"/>
      <c r="N35" s="132"/>
    </row>
    <row r="36" spans="1:14" x14ac:dyDescent="0.35">
      <c r="A36" s="92" t="s">
        <v>48</v>
      </c>
      <c r="B36" s="414"/>
      <c r="C36" s="442"/>
      <c r="D36" s="86">
        <v>1</v>
      </c>
      <c r="E36" s="86"/>
      <c r="F36" s="249"/>
      <c r="G36" s="249"/>
      <c r="H36" s="47"/>
      <c r="I36" s="47"/>
      <c r="J36" s="47"/>
      <c r="K36" s="47"/>
      <c r="L36" s="69"/>
      <c r="N36" s="132"/>
    </row>
    <row r="37" spans="1:14" x14ac:dyDescent="0.35">
      <c r="A37" s="92" t="s">
        <v>49</v>
      </c>
      <c r="B37" s="414"/>
      <c r="C37" s="442"/>
      <c r="D37" s="86">
        <v>1</v>
      </c>
      <c r="E37" s="86"/>
      <c r="F37" s="249"/>
      <c r="G37" s="249"/>
      <c r="H37" s="47"/>
      <c r="I37" s="47"/>
      <c r="J37" s="47"/>
      <c r="K37" s="47"/>
      <c r="L37" s="69"/>
      <c r="N37" s="132"/>
    </row>
    <row r="38" spans="1:14" x14ac:dyDescent="0.35">
      <c r="A38" s="92" t="s">
        <v>50</v>
      </c>
      <c r="B38" s="414"/>
      <c r="C38" s="442"/>
      <c r="D38" s="86">
        <v>1</v>
      </c>
      <c r="E38" s="86"/>
      <c r="F38" s="249"/>
      <c r="G38" s="249"/>
      <c r="H38" s="47"/>
      <c r="I38" s="47"/>
      <c r="J38" s="47"/>
      <c r="K38" s="47"/>
      <c r="L38" s="69"/>
      <c r="N38" s="132"/>
    </row>
    <row r="39" spans="1:14" x14ac:dyDescent="0.35">
      <c r="A39" s="92" t="s">
        <v>51</v>
      </c>
      <c r="B39" s="414"/>
      <c r="C39" s="442"/>
      <c r="D39" s="86">
        <v>1</v>
      </c>
      <c r="E39" s="86"/>
      <c r="F39" s="249"/>
      <c r="G39" s="249"/>
      <c r="H39" s="47"/>
      <c r="I39" s="47"/>
      <c r="J39" s="47"/>
      <c r="K39" s="47"/>
      <c r="L39" s="69"/>
      <c r="N39" s="132"/>
    </row>
    <row r="40" spans="1:14" x14ac:dyDescent="0.35">
      <c r="A40" s="92" t="s">
        <v>52</v>
      </c>
      <c r="B40" s="414"/>
      <c r="C40" s="442"/>
      <c r="D40" s="86">
        <v>1</v>
      </c>
      <c r="E40" s="86"/>
      <c r="F40" s="249"/>
      <c r="G40" s="249"/>
      <c r="H40" s="47"/>
      <c r="I40" s="47"/>
      <c r="J40" s="47"/>
      <c r="K40" s="47"/>
      <c r="L40" s="69"/>
      <c r="N40" s="132"/>
    </row>
    <row r="41" spans="1:14" x14ac:dyDescent="0.35">
      <c r="A41" s="92" t="s">
        <v>195</v>
      </c>
      <c r="B41" s="414"/>
      <c r="C41" s="442"/>
      <c r="D41" s="86">
        <v>1</v>
      </c>
      <c r="E41" s="86"/>
      <c r="F41" s="249"/>
      <c r="G41" s="249"/>
      <c r="H41" s="47"/>
      <c r="I41" s="47"/>
      <c r="J41" s="47"/>
      <c r="K41" s="47"/>
      <c r="L41" s="69"/>
      <c r="N41" s="132"/>
    </row>
    <row r="42" spans="1:14" x14ac:dyDescent="0.35">
      <c r="A42" s="92" t="s">
        <v>2961</v>
      </c>
      <c r="B42" s="414"/>
      <c r="C42" s="442"/>
      <c r="D42" s="86">
        <v>1</v>
      </c>
      <c r="E42" s="86"/>
      <c r="F42" s="249"/>
      <c r="G42" s="249"/>
      <c r="H42" s="47"/>
      <c r="I42" s="47"/>
      <c r="J42" s="47"/>
      <c r="K42" s="47"/>
      <c r="L42" s="69"/>
      <c r="N42" s="132"/>
    </row>
    <row r="43" spans="1:14" x14ac:dyDescent="0.35">
      <c r="A43" s="92" t="s">
        <v>73</v>
      </c>
      <c r="B43" s="414">
        <v>1</v>
      </c>
      <c r="C43" s="442" t="s">
        <v>1588</v>
      </c>
      <c r="D43" s="86">
        <v>0</v>
      </c>
      <c r="E43" s="86">
        <v>3</v>
      </c>
      <c r="F43" s="249" t="s">
        <v>1469</v>
      </c>
      <c r="G43" s="249" t="str">
        <f>IF(B43=1,F43,"")</f>
        <v>ID.BE-3</v>
      </c>
      <c r="H43" s="47">
        <f>VLOOKUP(E43,'_Score matrix'!$B$31:$C$35,2,FALSE)</f>
        <v>1</v>
      </c>
      <c r="I43" s="47">
        <f>D43*H43</f>
        <v>0</v>
      </c>
      <c r="J43" s="47">
        <f>5*H43</f>
        <v>5</v>
      </c>
      <c r="K43" s="47"/>
      <c r="L43" s="69"/>
      <c r="N43" s="132"/>
    </row>
    <row r="44" spans="1:14" x14ac:dyDescent="0.35">
      <c r="A44" s="92" t="s">
        <v>74</v>
      </c>
      <c r="B44" s="414">
        <v>1</v>
      </c>
      <c r="C44" s="442" t="s">
        <v>1588</v>
      </c>
      <c r="D44" s="86">
        <v>0</v>
      </c>
      <c r="E44" s="86">
        <v>3</v>
      </c>
      <c r="F44" s="249" t="s">
        <v>1469</v>
      </c>
      <c r="G44" s="249" t="str">
        <f>IF(B44=1,F44,"")</f>
        <v>ID.BE-3</v>
      </c>
      <c r="H44" s="47">
        <f>VLOOKUP(E44,'_Score matrix'!$B$31:$C$35,2,FALSE)</f>
        <v>1</v>
      </c>
      <c r="I44" s="47">
        <f>D44*H44</f>
        <v>0</v>
      </c>
      <c r="J44" s="47">
        <f t="shared" ref="J44:J45" si="5">5*H44</f>
        <v>5</v>
      </c>
      <c r="K44" s="47"/>
      <c r="L44" s="69"/>
      <c r="N44" s="132"/>
    </row>
    <row r="45" spans="1:14" ht="15" thickBot="1" x14ac:dyDescent="0.4">
      <c r="A45" s="226" t="s">
        <v>183</v>
      </c>
      <c r="B45" s="421">
        <v>1</v>
      </c>
      <c r="C45" s="446" t="s">
        <v>1588</v>
      </c>
      <c r="D45" s="89">
        <v>0</v>
      </c>
      <c r="E45" s="89">
        <v>3</v>
      </c>
      <c r="F45" s="251" t="s">
        <v>1469</v>
      </c>
      <c r="G45" s="249" t="str">
        <f>IF(B45=1,F45,"")</f>
        <v>ID.BE-3</v>
      </c>
      <c r="H45" s="56">
        <f>VLOOKUP(E45,'_Score matrix'!$B$31:$C$35,2,FALSE)</f>
        <v>1</v>
      </c>
      <c r="I45" s="56">
        <f>D45*H45</f>
        <v>0</v>
      </c>
      <c r="J45" s="56">
        <f t="shared" si="5"/>
        <v>5</v>
      </c>
      <c r="K45" s="56"/>
      <c r="L45" s="81"/>
      <c r="N45" s="132"/>
    </row>
    <row r="46" spans="1:14" ht="15" thickBot="1" x14ac:dyDescent="0.4">
      <c r="A46" s="94" t="s">
        <v>353</v>
      </c>
      <c r="B46" s="419"/>
      <c r="C46" s="444"/>
      <c r="D46" s="23">
        <f t="shared" ref="D46:J46" si="6">SUMIFS(D:D,$A:$A,"B 3*",$B:$B,1,$C:$C,"M",$L:$L,"&lt;&gt;NIST MAPPING")</f>
        <v>0</v>
      </c>
      <c r="E46" s="23">
        <f t="shared" si="6"/>
        <v>12</v>
      </c>
      <c r="F46" s="42">
        <f t="shared" si="6"/>
        <v>0</v>
      </c>
      <c r="G46" s="42">
        <f t="shared" si="6"/>
        <v>0</v>
      </c>
      <c r="H46" s="42">
        <f t="shared" si="6"/>
        <v>4</v>
      </c>
      <c r="I46" s="42">
        <f t="shared" si="6"/>
        <v>0</v>
      </c>
      <c r="J46" s="42">
        <f t="shared" si="6"/>
        <v>20</v>
      </c>
      <c r="K46" s="42">
        <f>IF(ROUND(100*(I46-H46)/(J46-H46),2) &lt; 0, 0, ROUND(100*(I46-H46)/(J46-H46),2))</f>
        <v>0</v>
      </c>
      <c r="L46" s="74"/>
      <c r="N46" s="132"/>
    </row>
    <row r="47" spans="1:14" ht="15" thickBot="1" x14ac:dyDescent="0.4">
      <c r="A47" s="72"/>
      <c r="B47" s="420"/>
      <c r="C47" s="445"/>
      <c r="D47" s="72"/>
      <c r="E47" s="72"/>
      <c r="F47" s="49"/>
      <c r="G47" s="49"/>
      <c r="H47" s="49"/>
      <c r="I47" s="49"/>
      <c r="J47" s="49"/>
      <c r="K47" s="49"/>
      <c r="L47" s="72"/>
      <c r="N47" s="132"/>
    </row>
    <row r="48" spans="1:14" x14ac:dyDescent="0.35">
      <c r="A48" s="67" t="s">
        <v>184</v>
      </c>
      <c r="B48" s="417"/>
      <c r="C48" s="441"/>
      <c r="D48" s="85"/>
      <c r="E48" s="85"/>
      <c r="F48" s="248"/>
      <c r="G48" s="248"/>
      <c r="H48" s="46"/>
      <c r="I48" s="46"/>
      <c r="J48" s="46"/>
      <c r="K48" s="46"/>
      <c r="L48" s="73"/>
      <c r="N48" s="132"/>
    </row>
    <row r="49" spans="1:14" x14ac:dyDescent="0.35">
      <c r="A49" s="92" t="s">
        <v>99</v>
      </c>
      <c r="B49" s="414">
        <v>1</v>
      </c>
      <c r="C49" s="442" t="s">
        <v>1588</v>
      </c>
      <c r="D49" s="86">
        <v>0</v>
      </c>
      <c r="E49" s="86">
        <v>3</v>
      </c>
      <c r="F49" s="249" t="s">
        <v>1476</v>
      </c>
      <c r="G49" s="249" t="str">
        <f>IF(B49=1,F49,"")</f>
        <v>ID.GV-3</v>
      </c>
      <c r="H49" s="47">
        <f>VLOOKUP(E49,'_Score matrix'!$B$31:$C$35,2,FALSE)</f>
        <v>1</v>
      </c>
      <c r="I49" s="47">
        <f>D49*H49</f>
        <v>0</v>
      </c>
      <c r="J49" s="47">
        <f>5*H49</f>
        <v>5</v>
      </c>
      <c r="K49" s="47"/>
      <c r="L49" s="69"/>
      <c r="N49" s="132"/>
    </row>
    <row r="50" spans="1:14" x14ac:dyDescent="0.35">
      <c r="A50" s="92" t="s">
        <v>100</v>
      </c>
      <c r="B50" s="414">
        <v>1</v>
      </c>
      <c r="C50" s="442" t="s">
        <v>1588</v>
      </c>
      <c r="D50" s="86">
        <v>0</v>
      </c>
      <c r="E50" s="86">
        <v>3</v>
      </c>
      <c r="F50" s="249" t="s">
        <v>1474</v>
      </c>
      <c r="G50" s="249" t="str">
        <f>IF(B50=1,F50,"")</f>
        <v>ID.GV-1</v>
      </c>
      <c r="H50" s="47">
        <f>VLOOKUP(E50,'_Score matrix'!$B$31:$C$35,2,FALSE)</f>
        <v>1</v>
      </c>
      <c r="I50" s="47">
        <f>D50*H50</f>
        <v>0</v>
      </c>
      <c r="J50" s="47">
        <f>5*H50</f>
        <v>5</v>
      </c>
      <c r="K50" s="47"/>
      <c r="L50" s="69"/>
      <c r="N50" s="132"/>
    </row>
    <row r="51" spans="1:14" x14ac:dyDescent="0.35">
      <c r="A51" s="92" t="s">
        <v>101</v>
      </c>
      <c r="B51" s="414"/>
      <c r="C51" s="442"/>
      <c r="D51" s="86" t="str">
        <f>'Business - GOV'!L26</f>
        <v>Incomplete</v>
      </c>
      <c r="E51" s="86"/>
      <c r="F51" s="249"/>
      <c r="G51" s="249"/>
      <c r="H51" s="47"/>
      <c r="I51" s="47"/>
      <c r="J51" s="47"/>
      <c r="K51" s="47"/>
      <c r="L51" s="69" t="s">
        <v>409</v>
      </c>
      <c r="N51" s="132"/>
    </row>
    <row r="52" spans="1:14" x14ac:dyDescent="0.35">
      <c r="A52" s="92" t="s">
        <v>102</v>
      </c>
      <c r="B52" s="414"/>
      <c r="C52" s="442"/>
      <c r="D52" s="86">
        <v>1</v>
      </c>
      <c r="E52" s="86"/>
      <c r="F52" s="249"/>
      <c r="G52" s="249"/>
      <c r="H52" s="47"/>
      <c r="I52" s="47"/>
      <c r="J52" s="47"/>
      <c r="K52" s="47"/>
      <c r="L52" s="69"/>
      <c r="N52" s="132"/>
    </row>
    <row r="53" spans="1:14" x14ac:dyDescent="0.35">
      <c r="A53" s="92" t="s">
        <v>103</v>
      </c>
      <c r="B53" s="414"/>
      <c r="C53" s="442"/>
      <c r="D53" s="86">
        <v>1</v>
      </c>
      <c r="E53" s="86"/>
      <c r="F53" s="249"/>
      <c r="G53" s="249"/>
      <c r="H53" s="47"/>
      <c r="I53" s="47"/>
      <c r="J53" s="47"/>
      <c r="K53" s="47"/>
      <c r="L53" s="69"/>
      <c r="N53" s="132"/>
    </row>
    <row r="54" spans="1:14" x14ac:dyDescent="0.35">
      <c r="A54" s="92" t="s">
        <v>104</v>
      </c>
      <c r="B54" s="414"/>
      <c r="C54" s="442"/>
      <c r="D54" s="86">
        <v>1</v>
      </c>
      <c r="E54" s="86"/>
      <c r="F54" s="249"/>
      <c r="G54" s="249"/>
      <c r="H54" s="47"/>
      <c r="I54" s="47"/>
      <c r="J54" s="47"/>
      <c r="K54" s="47"/>
      <c r="L54" s="69"/>
      <c r="N54" s="132"/>
    </row>
    <row r="55" spans="1:14" x14ac:dyDescent="0.35">
      <c r="A55" s="92" t="s">
        <v>105</v>
      </c>
      <c r="B55" s="414"/>
      <c r="C55" s="442"/>
      <c r="D55" s="86">
        <v>1</v>
      </c>
      <c r="E55" s="86"/>
      <c r="F55" s="249"/>
      <c r="G55" s="249"/>
      <c r="H55" s="47"/>
      <c r="I55" s="47"/>
      <c r="J55" s="47"/>
      <c r="K55" s="47"/>
      <c r="L55" s="69"/>
      <c r="N55" s="132"/>
    </row>
    <row r="56" spans="1:14" x14ac:dyDescent="0.35">
      <c r="A56" s="92" t="s">
        <v>106</v>
      </c>
      <c r="B56" s="414"/>
      <c r="C56" s="442"/>
      <c r="D56" s="86">
        <v>1</v>
      </c>
      <c r="E56" s="86"/>
      <c r="F56" s="249"/>
      <c r="G56" s="249"/>
      <c r="H56" s="47"/>
      <c r="I56" s="47"/>
      <c r="J56" s="47"/>
      <c r="K56" s="47"/>
      <c r="L56" s="69"/>
      <c r="N56" s="132"/>
    </row>
    <row r="57" spans="1:14" x14ac:dyDescent="0.35">
      <c r="A57" s="92" t="s">
        <v>107</v>
      </c>
      <c r="B57" s="414"/>
      <c r="C57" s="442"/>
      <c r="D57" s="86">
        <v>1</v>
      </c>
      <c r="E57" s="86"/>
      <c r="F57" s="249"/>
      <c r="G57" s="249"/>
      <c r="H57" s="47"/>
      <c r="I57" s="47"/>
      <c r="J57" s="47"/>
      <c r="K57" s="47"/>
      <c r="L57" s="69"/>
      <c r="N57" s="132"/>
    </row>
    <row r="58" spans="1:14" x14ac:dyDescent="0.35">
      <c r="A58" s="92" t="s">
        <v>108</v>
      </c>
      <c r="B58" s="414"/>
      <c r="C58" s="442"/>
      <c r="D58" s="86">
        <v>1</v>
      </c>
      <c r="E58" s="86"/>
      <c r="F58" s="249"/>
      <c r="G58" s="249"/>
      <c r="H58" s="47"/>
      <c r="I58" s="47"/>
      <c r="J58" s="47"/>
      <c r="K58" s="47"/>
      <c r="L58" s="69"/>
      <c r="N58" s="132"/>
    </row>
    <row r="59" spans="1:14" x14ac:dyDescent="0.35">
      <c r="A59" s="92" t="s">
        <v>109</v>
      </c>
      <c r="B59" s="414"/>
      <c r="C59" s="442"/>
      <c r="D59" s="86">
        <v>1</v>
      </c>
      <c r="E59" s="86"/>
      <c r="F59" s="249"/>
      <c r="G59" s="249"/>
      <c r="H59" s="47"/>
      <c r="I59" s="47"/>
      <c r="J59" s="47"/>
      <c r="K59" s="47"/>
      <c r="L59" s="69"/>
      <c r="N59" s="132"/>
    </row>
    <row r="60" spans="1:14" x14ac:dyDescent="0.35">
      <c r="A60" s="92" t="s">
        <v>110</v>
      </c>
      <c r="B60" s="414"/>
      <c r="C60" s="442"/>
      <c r="D60" s="86">
        <v>1</v>
      </c>
      <c r="E60" s="86"/>
      <c r="F60" s="249"/>
      <c r="G60" s="249"/>
      <c r="H60" s="47"/>
      <c r="I60" s="47"/>
      <c r="J60" s="47"/>
      <c r="K60" s="47"/>
      <c r="L60" s="69"/>
      <c r="N60" s="132"/>
    </row>
    <row r="61" spans="1:14" x14ac:dyDescent="0.35">
      <c r="A61" s="92" t="s">
        <v>111</v>
      </c>
      <c r="B61" s="414"/>
      <c r="C61" s="442"/>
      <c r="D61" s="86">
        <v>1</v>
      </c>
      <c r="E61" s="86"/>
      <c r="F61" s="249"/>
      <c r="G61" s="249"/>
      <c r="H61" s="47"/>
      <c r="I61" s="47"/>
      <c r="J61" s="47"/>
      <c r="K61" s="47"/>
      <c r="L61" s="69"/>
      <c r="N61" s="132"/>
    </row>
    <row r="62" spans="1:14" x14ac:dyDescent="0.35">
      <c r="A62" s="92" t="s">
        <v>112</v>
      </c>
      <c r="B62" s="414"/>
      <c r="C62" s="442"/>
      <c r="D62" s="86">
        <v>1</v>
      </c>
      <c r="E62" s="86"/>
      <c r="F62" s="249"/>
      <c r="G62" s="249"/>
      <c r="H62" s="47"/>
      <c r="I62" s="47"/>
      <c r="J62" s="47"/>
      <c r="K62" s="47"/>
      <c r="L62" s="69"/>
      <c r="N62" s="132"/>
    </row>
    <row r="63" spans="1:14" x14ac:dyDescent="0.35">
      <c r="A63" s="92" t="s">
        <v>113</v>
      </c>
      <c r="B63" s="414"/>
      <c r="C63" s="442"/>
      <c r="D63" s="86">
        <v>1</v>
      </c>
      <c r="E63" s="86"/>
      <c r="F63" s="249"/>
      <c r="G63" s="249"/>
      <c r="H63" s="47"/>
      <c r="I63" s="47"/>
      <c r="J63" s="47"/>
      <c r="K63" s="47"/>
      <c r="L63" s="69"/>
      <c r="N63" s="132"/>
    </row>
    <row r="64" spans="1:14" x14ac:dyDescent="0.35">
      <c r="A64" s="92" t="s">
        <v>114</v>
      </c>
      <c r="B64" s="414"/>
      <c r="C64" s="442"/>
      <c r="D64" s="86">
        <v>1</v>
      </c>
      <c r="E64" s="86"/>
      <c r="F64" s="249"/>
      <c r="G64" s="249"/>
      <c r="H64" s="47"/>
      <c r="I64" s="47"/>
      <c r="J64" s="47"/>
      <c r="K64" s="47"/>
      <c r="L64" s="69"/>
      <c r="N64" s="132"/>
    </row>
    <row r="65" spans="1:14" x14ac:dyDescent="0.35">
      <c r="A65" s="92" t="s">
        <v>196</v>
      </c>
      <c r="B65" s="414">
        <v>1</v>
      </c>
      <c r="C65" s="442" t="s">
        <v>1588</v>
      </c>
      <c r="D65" s="86">
        <v>0</v>
      </c>
      <c r="E65" s="86">
        <v>3</v>
      </c>
      <c r="F65" s="249" t="s">
        <v>1470</v>
      </c>
      <c r="G65" s="249" t="str">
        <f>IF(B65=1,F65,"")</f>
        <v>ID.BE-4</v>
      </c>
      <c r="H65" s="47">
        <f>VLOOKUP(E65,'_Score matrix'!$B$31:$C$35,2,FALSE)</f>
        <v>1</v>
      </c>
      <c r="I65" s="47">
        <f>D65*H65</f>
        <v>0</v>
      </c>
      <c r="J65" s="47">
        <f>5*H65</f>
        <v>5</v>
      </c>
      <c r="K65" s="47"/>
      <c r="L65" s="69"/>
      <c r="N65" s="132"/>
    </row>
    <row r="66" spans="1:14" x14ac:dyDescent="0.35">
      <c r="A66" s="92" t="s">
        <v>197</v>
      </c>
      <c r="B66" s="414"/>
      <c r="C66" s="442"/>
      <c r="D66" s="86" t="str">
        <f>'Business - GOV'!L37</f>
        <v>Incomplete</v>
      </c>
      <c r="E66" s="86"/>
      <c r="F66" s="249"/>
      <c r="G66" s="249"/>
      <c r="H66" s="47"/>
      <c r="I66" s="47"/>
      <c r="J66" s="47"/>
      <c r="K66" s="47"/>
      <c r="L66" s="69"/>
      <c r="N66" s="132"/>
    </row>
    <row r="67" spans="1:14" x14ac:dyDescent="0.35">
      <c r="A67" s="92" t="s">
        <v>2938</v>
      </c>
      <c r="B67" s="414"/>
      <c r="C67" s="442"/>
      <c r="D67" s="86">
        <v>1</v>
      </c>
      <c r="E67" s="86"/>
      <c r="F67" s="249"/>
      <c r="G67" s="249"/>
      <c r="H67" s="47"/>
      <c r="I67" s="47"/>
      <c r="J67" s="47"/>
      <c r="K67" s="47"/>
      <c r="L67" s="69"/>
      <c r="N67" s="132"/>
    </row>
    <row r="68" spans="1:14" x14ac:dyDescent="0.35">
      <c r="A68" s="92" t="s">
        <v>2939</v>
      </c>
      <c r="B68" s="414"/>
      <c r="C68" s="442"/>
      <c r="D68" s="86">
        <v>1</v>
      </c>
      <c r="E68" s="86"/>
      <c r="F68" s="249"/>
      <c r="G68" s="249"/>
      <c r="H68" s="47"/>
      <c r="I68" s="47"/>
      <c r="J68" s="47"/>
      <c r="K68" s="47"/>
      <c r="L68" s="69"/>
      <c r="N68" s="132"/>
    </row>
    <row r="69" spans="1:14" x14ac:dyDescent="0.35">
      <c r="A69" s="92" t="s">
        <v>2940</v>
      </c>
      <c r="B69" s="414"/>
      <c r="C69" s="442"/>
      <c r="D69" s="86">
        <v>1</v>
      </c>
      <c r="E69" s="86"/>
      <c r="F69" s="249"/>
      <c r="G69" s="249"/>
      <c r="H69" s="47"/>
      <c r="I69" s="47"/>
      <c r="J69" s="47"/>
      <c r="K69" s="47"/>
      <c r="L69" s="69"/>
      <c r="N69" s="132"/>
    </row>
    <row r="70" spans="1:14" x14ac:dyDescent="0.35">
      <c r="A70" s="92" t="s">
        <v>2941</v>
      </c>
      <c r="B70" s="414"/>
      <c r="C70" s="442"/>
      <c r="D70" s="86">
        <v>1</v>
      </c>
      <c r="E70" s="86"/>
      <c r="F70" s="249"/>
      <c r="G70" s="249"/>
      <c r="H70" s="47"/>
      <c r="I70" s="47"/>
      <c r="J70" s="47"/>
      <c r="K70" s="47"/>
      <c r="L70" s="69"/>
      <c r="N70" s="132"/>
    </row>
    <row r="71" spans="1:14" x14ac:dyDescent="0.35">
      <c r="A71" s="92" t="s">
        <v>2942</v>
      </c>
      <c r="B71" s="414"/>
      <c r="C71" s="442"/>
      <c r="D71" s="86">
        <v>1</v>
      </c>
      <c r="E71" s="86"/>
      <c r="F71" s="249"/>
      <c r="G71" s="249"/>
      <c r="H71" s="47"/>
      <c r="I71" s="47"/>
      <c r="J71" s="47"/>
      <c r="K71" s="47"/>
      <c r="L71" s="69"/>
      <c r="N71" s="132"/>
    </row>
    <row r="72" spans="1:14" x14ac:dyDescent="0.35">
      <c r="A72" s="92" t="s">
        <v>2943</v>
      </c>
      <c r="B72" s="414"/>
      <c r="C72" s="442"/>
      <c r="D72" s="86">
        <v>1</v>
      </c>
      <c r="E72" s="86"/>
      <c r="F72" s="249"/>
      <c r="G72" s="249"/>
      <c r="H72" s="47"/>
      <c r="I72" s="47"/>
      <c r="J72" s="47"/>
      <c r="K72" s="47"/>
      <c r="L72" s="69"/>
      <c r="N72" s="132"/>
    </row>
    <row r="73" spans="1:14" x14ac:dyDescent="0.35">
      <c r="A73" s="92" t="s">
        <v>2944</v>
      </c>
      <c r="B73" s="414"/>
      <c r="C73" s="442"/>
      <c r="D73" s="86">
        <v>1</v>
      </c>
      <c r="E73" s="86"/>
      <c r="F73" s="249"/>
      <c r="G73" s="249"/>
      <c r="H73" s="47"/>
      <c r="I73" s="47"/>
      <c r="J73" s="47"/>
      <c r="K73" s="47"/>
      <c r="L73" s="69"/>
      <c r="N73" s="132"/>
    </row>
    <row r="74" spans="1:14" x14ac:dyDescent="0.35">
      <c r="A74" s="92" t="s">
        <v>2945</v>
      </c>
      <c r="B74" s="414"/>
      <c r="C74" s="442"/>
      <c r="D74" s="86">
        <v>1</v>
      </c>
      <c r="E74" s="86"/>
      <c r="F74" s="249"/>
      <c r="G74" s="249"/>
      <c r="H74" s="47"/>
      <c r="I74" s="47"/>
      <c r="J74" s="47"/>
      <c r="K74" s="47"/>
      <c r="L74" s="69"/>
      <c r="N74" s="132"/>
    </row>
    <row r="75" spans="1:14" x14ac:dyDescent="0.35">
      <c r="A75" s="92" t="s">
        <v>826</v>
      </c>
      <c r="B75" s="414">
        <v>1</v>
      </c>
      <c r="C75" s="442" t="s">
        <v>1588</v>
      </c>
      <c r="D75" s="86">
        <v>0</v>
      </c>
      <c r="E75" s="86">
        <v>3</v>
      </c>
      <c r="F75" s="249" t="s">
        <v>1474</v>
      </c>
      <c r="G75" s="249" t="str">
        <f>IF(B75=1,F75,"")</f>
        <v>ID.GV-1</v>
      </c>
      <c r="H75" s="47">
        <f>VLOOKUP(E75,'_Score matrix'!$B$31:$C$35,2,FALSE)</f>
        <v>1</v>
      </c>
      <c r="I75" s="47">
        <f>D75*H75</f>
        <v>0</v>
      </c>
      <c r="J75" s="47">
        <f>5*H75</f>
        <v>5</v>
      </c>
      <c r="K75" s="47"/>
      <c r="L75" s="69"/>
      <c r="N75" s="132"/>
    </row>
    <row r="76" spans="1:14" x14ac:dyDescent="0.35">
      <c r="A76" s="92" t="s">
        <v>1406</v>
      </c>
      <c r="B76" s="414">
        <v>1</v>
      </c>
      <c r="C76" s="442" t="s">
        <v>1588</v>
      </c>
      <c r="D76" s="86">
        <v>0</v>
      </c>
      <c r="E76" s="86">
        <v>3</v>
      </c>
      <c r="F76" s="249" t="s">
        <v>1476</v>
      </c>
      <c r="G76" s="249" t="str">
        <f>IF(B76=1,F76,"")</f>
        <v>ID.GV-3</v>
      </c>
      <c r="H76" s="47">
        <f>VLOOKUP(E76,'_Score matrix'!$B$31:$C$35,2,FALSE)</f>
        <v>1</v>
      </c>
      <c r="I76" s="47">
        <f>D76*H76</f>
        <v>0</v>
      </c>
      <c r="J76" s="47">
        <f>5*H76</f>
        <v>5</v>
      </c>
      <c r="K76" s="47"/>
      <c r="L76" s="69"/>
      <c r="N76" s="132"/>
    </row>
    <row r="77" spans="1:14" x14ac:dyDescent="0.35">
      <c r="A77" s="92" t="s">
        <v>2946</v>
      </c>
      <c r="B77" s="414">
        <v>1</v>
      </c>
      <c r="C77" s="442" t="s">
        <v>1588</v>
      </c>
      <c r="D77" s="86">
        <v>0</v>
      </c>
      <c r="E77" s="86">
        <v>3</v>
      </c>
      <c r="F77" s="249" t="s">
        <v>1475</v>
      </c>
      <c r="G77" s="249" t="str">
        <f>IF(B77=1,F77,"")</f>
        <v>ID.GV-2</v>
      </c>
      <c r="H77" s="47">
        <f>VLOOKUP(E77,'_Score matrix'!$B$31:$C$35,2,FALSE)</f>
        <v>1</v>
      </c>
      <c r="I77" s="47">
        <f>D77*H77</f>
        <v>0</v>
      </c>
      <c r="J77" s="47">
        <f>5*H77</f>
        <v>5</v>
      </c>
      <c r="K77" s="47"/>
      <c r="L77" s="69"/>
      <c r="N77" s="132"/>
    </row>
    <row r="78" spans="1:14" ht="15" thickBot="1" x14ac:dyDescent="0.4">
      <c r="A78" s="92" t="s">
        <v>2947</v>
      </c>
      <c r="B78" s="422">
        <v>1</v>
      </c>
      <c r="C78" s="447" t="s">
        <v>1588</v>
      </c>
      <c r="D78" s="224">
        <v>0</v>
      </c>
      <c r="E78" s="224">
        <v>3</v>
      </c>
      <c r="F78" s="252" t="s">
        <v>1477</v>
      </c>
      <c r="G78" s="249" t="str">
        <f>IF(B78=1,F78,"")</f>
        <v>ID.GV-4</v>
      </c>
      <c r="H78" s="56">
        <f>VLOOKUP(E78,'_Score matrix'!$B$31:$C$35,2,FALSE)</f>
        <v>1</v>
      </c>
      <c r="I78" s="56">
        <f>D78*H78</f>
        <v>0</v>
      </c>
      <c r="J78" s="56">
        <f>5*H78</f>
        <v>5</v>
      </c>
      <c r="K78" s="225"/>
      <c r="L78" s="84"/>
      <c r="N78" s="132"/>
    </row>
    <row r="79" spans="1:14" ht="15" thickBot="1" x14ac:dyDescent="0.4">
      <c r="A79" s="94" t="s">
        <v>397</v>
      </c>
      <c r="B79" s="419"/>
      <c r="C79" s="444"/>
      <c r="D79" s="23">
        <f t="shared" ref="D79:J79" si="7">SUMIFS(D:D,$A:$A,"B 4*",$B:$B,1,$C:$C,"M",$L:$L,"&lt;&gt;NIST MAPPING")</f>
        <v>0</v>
      </c>
      <c r="E79" s="23">
        <f t="shared" si="7"/>
        <v>24</v>
      </c>
      <c r="F79" s="42">
        <f t="shared" si="7"/>
        <v>0</v>
      </c>
      <c r="G79" s="42">
        <f t="shared" si="7"/>
        <v>0</v>
      </c>
      <c r="H79" s="42">
        <f t="shared" si="7"/>
        <v>8</v>
      </c>
      <c r="I79" s="42">
        <f t="shared" si="7"/>
        <v>0</v>
      </c>
      <c r="J79" s="42">
        <f t="shared" si="7"/>
        <v>40</v>
      </c>
      <c r="K79" s="42">
        <f>IF(ROUND(100*(I79-H79)/(J79-H79),2) &lt; 0, 0, ROUND(100*(I79-H79)/(J79-H79),2))</f>
        <v>0</v>
      </c>
      <c r="L79" s="74"/>
      <c r="N79" s="132"/>
    </row>
    <row r="80" spans="1:14" ht="15" thickBot="1" x14ac:dyDescent="0.4">
      <c r="A80" s="95"/>
      <c r="B80" s="423"/>
      <c r="C80" s="448"/>
      <c r="D80" s="32"/>
      <c r="E80" s="32"/>
      <c r="F80" s="51"/>
      <c r="G80" s="51"/>
      <c r="H80" s="50"/>
      <c r="I80" s="50"/>
      <c r="J80" s="50"/>
      <c r="K80" s="59"/>
      <c r="L80" s="75"/>
      <c r="N80" s="132"/>
    </row>
    <row r="81" spans="1:14" x14ac:dyDescent="0.35">
      <c r="A81" s="67" t="s">
        <v>3231</v>
      </c>
      <c r="B81" s="417"/>
      <c r="C81" s="441"/>
      <c r="D81" s="85"/>
      <c r="E81" s="85"/>
      <c r="F81" s="248"/>
      <c r="G81" s="248"/>
      <c r="H81" s="46"/>
      <c r="I81" s="46"/>
      <c r="J81" s="46"/>
      <c r="K81" s="46"/>
      <c r="L81" s="73"/>
      <c r="N81" s="132"/>
    </row>
    <row r="82" spans="1:14" x14ac:dyDescent="0.35">
      <c r="A82" s="27" t="s">
        <v>1398</v>
      </c>
      <c r="B82" s="424">
        <v>1</v>
      </c>
      <c r="C82" s="449" t="s">
        <v>1588</v>
      </c>
      <c r="D82" s="27">
        <v>0</v>
      </c>
      <c r="E82" s="27">
        <v>3</v>
      </c>
      <c r="F82" s="249" t="s">
        <v>1476</v>
      </c>
      <c r="G82" s="249" t="str">
        <f t="shared" ref="G82:G89" si="8">IF(B82=1,F82,"")</f>
        <v>ID.GV-3</v>
      </c>
      <c r="H82" s="47">
        <f>VLOOKUP(E82,'_Score matrix'!$B$31:$C$35,2,FALSE)</f>
        <v>1</v>
      </c>
      <c r="I82" s="47">
        <f>D82*H82</f>
        <v>0</v>
      </c>
      <c r="J82" s="47">
        <f>5*H82</f>
        <v>5</v>
      </c>
      <c r="K82" s="47"/>
      <c r="L82" s="69"/>
      <c r="N82" s="132"/>
    </row>
    <row r="83" spans="1:14" x14ac:dyDescent="0.35">
      <c r="A83" s="29" t="s">
        <v>1399</v>
      </c>
      <c r="B83" s="425">
        <v>1</v>
      </c>
      <c r="C83" s="450" t="s">
        <v>1588</v>
      </c>
      <c r="D83" s="27">
        <v>0</v>
      </c>
      <c r="E83" s="27">
        <v>3</v>
      </c>
      <c r="F83" s="249" t="s">
        <v>1476</v>
      </c>
      <c r="G83" s="249" t="str">
        <f t="shared" si="8"/>
        <v>ID.GV-3</v>
      </c>
      <c r="H83" s="47">
        <f>VLOOKUP(E83,'_Score matrix'!$B$31:$C$35,2,FALSE)</f>
        <v>1</v>
      </c>
      <c r="I83" s="47">
        <f>D83*H83</f>
        <v>0</v>
      </c>
      <c r="J83" s="47">
        <f t="shared" ref="J83:J89" si="9">5*H83</f>
        <v>5</v>
      </c>
      <c r="K83" s="47"/>
      <c r="L83" s="69"/>
      <c r="N83" s="132"/>
    </row>
    <row r="84" spans="1:14" x14ac:dyDescent="0.35">
      <c r="A84" s="654" t="str">
        <f t="shared" ref="A84:E85" si="10">A83</f>
        <v>B 5.5</v>
      </c>
      <c r="B84" s="648">
        <f t="shared" si="10"/>
        <v>1</v>
      </c>
      <c r="C84" s="655" t="str">
        <f t="shared" si="10"/>
        <v>M</v>
      </c>
      <c r="D84" s="406">
        <f t="shared" si="10"/>
        <v>0</v>
      </c>
      <c r="E84" s="406">
        <f t="shared" si="10"/>
        <v>3</v>
      </c>
      <c r="F84" s="407" t="s">
        <v>1509</v>
      </c>
      <c r="G84" s="407" t="str">
        <f t="shared" si="8"/>
        <v>PR.IP-6</v>
      </c>
      <c r="H84" s="408">
        <f t="shared" ref="H84:J85" si="11">H83</f>
        <v>1</v>
      </c>
      <c r="I84" s="408">
        <f t="shared" si="11"/>
        <v>0</v>
      </c>
      <c r="J84" s="408">
        <f t="shared" si="11"/>
        <v>5</v>
      </c>
      <c r="K84" s="406"/>
      <c r="L84" s="657" t="s">
        <v>3217</v>
      </c>
      <c r="N84" s="132"/>
    </row>
    <row r="85" spans="1:14" x14ac:dyDescent="0.35">
      <c r="A85" s="654" t="str">
        <f t="shared" si="10"/>
        <v>B 5.5</v>
      </c>
      <c r="B85" s="648">
        <f t="shared" si="10"/>
        <v>1</v>
      </c>
      <c r="C85" s="655" t="str">
        <f t="shared" si="10"/>
        <v>M</v>
      </c>
      <c r="D85" s="406">
        <f t="shared" si="10"/>
        <v>0</v>
      </c>
      <c r="E85" s="406">
        <f t="shared" si="10"/>
        <v>3</v>
      </c>
      <c r="F85" s="407" t="s">
        <v>1501</v>
      </c>
      <c r="G85" s="407" t="str">
        <f t="shared" si="8"/>
        <v>PR.DS-5</v>
      </c>
      <c r="H85" s="408">
        <f t="shared" si="11"/>
        <v>1</v>
      </c>
      <c r="I85" s="408">
        <f t="shared" si="11"/>
        <v>0</v>
      </c>
      <c r="J85" s="408">
        <f t="shared" si="11"/>
        <v>5</v>
      </c>
      <c r="K85" s="406"/>
      <c r="L85" s="657" t="s">
        <v>3217</v>
      </c>
      <c r="N85" s="132"/>
    </row>
    <row r="86" spans="1:14" x14ac:dyDescent="0.35">
      <c r="A86" s="29" t="s">
        <v>1400</v>
      </c>
      <c r="B86" s="425">
        <v>1</v>
      </c>
      <c r="C86" s="450" t="s">
        <v>1588</v>
      </c>
      <c r="D86" s="27">
        <v>0</v>
      </c>
      <c r="E86" s="27">
        <v>3</v>
      </c>
      <c r="F86" s="249" t="s">
        <v>1476</v>
      </c>
      <c r="G86" s="249" t="str">
        <f t="shared" si="8"/>
        <v>ID.GV-3</v>
      </c>
      <c r="H86" s="47">
        <f>VLOOKUP(E86,'_Score matrix'!$B$31:$C$35,2,FALSE)</f>
        <v>1</v>
      </c>
      <c r="I86" s="47">
        <f>D86*H86</f>
        <v>0</v>
      </c>
      <c r="J86" s="47">
        <f t="shared" si="9"/>
        <v>5</v>
      </c>
      <c r="K86" s="47"/>
      <c r="L86" s="69"/>
      <c r="N86" s="132"/>
    </row>
    <row r="87" spans="1:14" x14ac:dyDescent="0.35">
      <c r="A87" s="29" t="s">
        <v>3229</v>
      </c>
      <c r="B87" s="425">
        <v>1</v>
      </c>
      <c r="C87" s="450" t="s">
        <v>1588</v>
      </c>
      <c r="D87" s="27">
        <v>0</v>
      </c>
      <c r="E87" s="27">
        <v>3</v>
      </c>
      <c r="F87" s="249" t="s">
        <v>1476</v>
      </c>
      <c r="G87" s="249" t="str">
        <f t="shared" si="8"/>
        <v>ID.GV-3</v>
      </c>
      <c r="H87" s="47">
        <f>VLOOKUP(E87,'_Score matrix'!$B$31:$C$35,2,FALSE)</f>
        <v>1</v>
      </c>
      <c r="I87" s="47">
        <f>D87*H87</f>
        <v>0</v>
      </c>
      <c r="J87" s="47">
        <f t="shared" si="9"/>
        <v>5</v>
      </c>
      <c r="K87" s="47"/>
      <c r="L87" s="69"/>
      <c r="N87" s="132"/>
    </row>
    <row r="88" spans="1:14" x14ac:dyDescent="0.35">
      <c r="A88" s="29" t="s">
        <v>3230</v>
      </c>
      <c r="B88" s="425">
        <v>1</v>
      </c>
      <c r="C88" s="450" t="s">
        <v>1588</v>
      </c>
      <c r="D88" s="27">
        <v>0</v>
      </c>
      <c r="E88" s="27">
        <v>3</v>
      </c>
      <c r="F88" s="249" t="s">
        <v>1476</v>
      </c>
      <c r="G88" s="249" t="str">
        <f t="shared" si="8"/>
        <v>ID.GV-3</v>
      </c>
      <c r="H88" s="47">
        <f>VLOOKUP(E88,'_Score matrix'!$B$31:$C$35,2,FALSE)</f>
        <v>1</v>
      </c>
      <c r="I88" s="47">
        <f>D88*H88</f>
        <v>0</v>
      </c>
      <c r="J88" s="47">
        <f t="shared" si="9"/>
        <v>5</v>
      </c>
      <c r="K88" s="47"/>
      <c r="L88" s="69"/>
      <c r="N88" s="132"/>
    </row>
    <row r="89" spans="1:14" ht="15" thickBot="1" x14ac:dyDescent="0.4">
      <c r="A89" s="223" t="s">
        <v>3242</v>
      </c>
      <c r="B89" s="426">
        <v>1</v>
      </c>
      <c r="C89" s="451" t="s">
        <v>1588</v>
      </c>
      <c r="D89" s="405">
        <v>0</v>
      </c>
      <c r="E89" s="405">
        <v>3</v>
      </c>
      <c r="F89" s="251" t="s">
        <v>1476</v>
      </c>
      <c r="G89" s="249" t="str">
        <f t="shared" si="8"/>
        <v>ID.GV-3</v>
      </c>
      <c r="H89" s="56">
        <f>VLOOKUP(E89,'_Score matrix'!$B$31:$C$35,2,FALSE)</f>
        <v>1</v>
      </c>
      <c r="I89" s="56">
        <f>D89*H89</f>
        <v>0</v>
      </c>
      <c r="J89" s="56">
        <f t="shared" si="9"/>
        <v>5</v>
      </c>
      <c r="K89" s="56"/>
      <c r="L89" s="81"/>
      <c r="N89" s="132"/>
    </row>
    <row r="90" spans="1:14" ht="15" thickBot="1" x14ac:dyDescent="0.4">
      <c r="A90" s="94" t="s">
        <v>397</v>
      </c>
      <c r="B90" s="419"/>
      <c r="C90" s="444"/>
      <c r="D90" s="23">
        <f t="shared" ref="D90:J90" si="12">SUMIFS(D:D,$A:$A,"B 5*",$B:$B,1,$C:$C,"M",$L:$L,"&lt;&gt;NIST MAPPING")</f>
        <v>0</v>
      </c>
      <c r="E90" s="23">
        <f t="shared" si="12"/>
        <v>27</v>
      </c>
      <c r="F90" s="42">
        <f t="shared" si="12"/>
        <v>0</v>
      </c>
      <c r="G90" s="42">
        <f t="shared" si="12"/>
        <v>0</v>
      </c>
      <c r="H90" s="42">
        <f t="shared" si="12"/>
        <v>9</v>
      </c>
      <c r="I90" s="42">
        <f t="shared" si="12"/>
        <v>0</v>
      </c>
      <c r="J90" s="42">
        <f t="shared" si="12"/>
        <v>45</v>
      </c>
      <c r="K90" s="42">
        <f>IF(ROUND(100*(I90-H90)/(J90-H90),2) &lt; 0, 0, ROUND(100*(I90-H90)/(J90-H90),2))</f>
        <v>0</v>
      </c>
      <c r="L90" s="74"/>
      <c r="N90" s="132"/>
    </row>
    <row r="91" spans="1:14" ht="15" thickBot="1" x14ac:dyDescent="0.4">
      <c r="A91" s="95"/>
      <c r="B91" s="423"/>
      <c r="C91" s="448"/>
      <c r="D91" s="32"/>
      <c r="E91" s="32"/>
      <c r="F91" s="51"/>
      <c r="G91" s="51"/>
      <c r="H91" s="50"/>
      <c r="I91" s="50"/>
      <c r="J91" s="50"/>
      <c r="K91" s="59"/>
      <c r="L91" s="75"/>
      <c r="N91" s="132"/>
    </row>
    <row r="92" spans="1:14" ht="15" thickBot="1" x14ac:dyDescent="0.4">
      <c r="A92" s="263" t="s">
        <v>625</v>
      </c>
      <c r="B92" s="427"/>
      <c r="C92" s="412"/>
      <c r="D92" s="264"/>
      <c r="E92" s="264"/>
      <c r="F92" s="264"/>
      <c r="G92" s="264"/>
      <c r="H92" s="264"/>
      <c r="I92" s="264"/>
      <c r="J92" s="264"/>
      <c r="K92" s="264"/>
      <c r="L92" s="265"/>
      <c r="N92" s="132"/>
    </row>
    <row r="93" spans="1:14" x14ac:dyDescent="0.35">
      <c r="A93" s="67" t="s">
        <v>239</v>
      </c>
      <c r="B93" s="417"/>
      <c r="C93" s="441"/>
      <c r="D93" s="85"/>
      <c r="E93" s="85"/>
      <c r="F93" s="248"/>
      <c r="G93" s="248"/>
      <c r="H93" s="46"/>
      <c r="I93" s="46"/>
      <c r="J93" s="46"/>
      <c r="K93" s="46"/>
      <c r="L93" s="73"/>
      <c r="N93" s="132"/>
    </row>
    <row r="94" spans="1:14" x14ac:dyDescent="0.35">
      <c r="A94" s="92" t="s">
        <v>328</v>
      </c>
      <c r="B94" s="414"/>
      <c r="C94" s="442"/>
      <c r="D94" s="86">
        <f>'People - EMP'!L10</f>
        <v>0</v>
      </c>
      <c r="E94" s="86"/>
      <c r="F94" s="249"/>
      <c r="G94" s="249"/>
      <c r="H94" s="47"/>
      <c r="I94" s="47"/>
      <c r="J94" s="47"/>
      <c r="K94" s="47"/>
      <c r="L94" s="69"/>
      <c r="N94" s="132"/>
    </row>
    <row r="95" spans="1:14" x14ac:dyDescent="0.35">
      <c r="A95" s="92" t="s">
        <v>329</v>
      </c>
      <c r="B95" s="414"/>
      <c r="C95" s="442"/>
      <c r="D95" s="86">
        <v>1</v>
      </c>
      <c r="E95" s="86"/>
      <c r="F95" s="249"/>
      <c r="G95" s="249"/>
      <c r="H95" s="47"/>
      <c r="I95" s="47"/>
      <c r="J95" s="47"/>
      <c r="K95" s="47"/>
      <c r="L95" s="69"/>
      <c r="N95" s="132"/>
    </row>
    <row r="96" spans="1:14" x14ac:dyDescent="0.35">
      <c r="A96" s="92" t="s">
        <v>333</v>
      </c>
      <c r="B96" s="414"/>
      <c r="C96" s="442"/>
      <c r="D96" s="86">
        <v>0</v>
      </c>
      <c r="E96" s="86"/>
      <c r="F96" s="249"/>
      <c r="G96" s="249"/>
      <c r="H96" s="47"/>
      <c r="I96" s="47"/>
      <c r="J96" s="47"/>
      <c r="K96" s="47"/>
      <c r="L96" s="69"/>
      <c r="N96" s="132"/>
    </row>
    <row r="97" spans="1:14" x14ac:dyDescent="0.35">
      <c r="A97" s="92" t="s">
        <v>330</v>
      </c>
      <c r="B97" s="414">
        <v>1</v>
      </c>
      <c r="C97" s="442" t="s">
        <v>1588</v>
      </c>
      <c r="D97" s="86">
        <v>0</v>
      </c>
      <c r="E97" s="86">
        <v>3</v>
      </c>
      <c r="F97" s="249"/>
      <c r="G97" s="249"/>
      <c r="H97" s="47">
        <f>VLOOKUP(E97,'_Score matrix'!$B$31:$C$35,2,FALSE)</f>
        <v>1</v>
      </c>
      <c r="I97" s="47">
        <f t="shared" ref="I97:I102" si="13">D97*H97</f>
        <v>0</v>
      </c>
      <c r="J97" s="47">
        <f>5*H97</f>
        <v>5</v>
      </c>
      <c r="K97" s="47"/>
      <c r="L97" s="69"/>
      <c r="N97" s="132"/>
    </row>
    <row r="98" spans="1:14" x14ac:dyDescent="0.35">
      <c r="A98" s="92" t="s">
        <v>331</v>
      </c>
      <c r="B98" s="414">
        <v>1</v>
      </c>
      <c r="C98" s="442" t="s">
        <v>1588</v>
      </c>
      <c r="D98" s="86">
        <v>0</v>
      </c>
      <c r="E98" s="86">
        <v>3</v>
      </c>
      <c r="F98" s="249"/>
      <c r="G98" s="249"/>
      <c r="H98" s="47">
        <f>VLOOKUP(E98,'_Score matrix'!$B$31:$C$35,2,FALSE)</f>
        <v>1</v>
      </c>
      <c r="I98" s="47">
        <f t="shared" si="13"/>
        <v>0</v>
      </c>
      <c r="J98" s="47">
        <f t="shared" ref="J98:J99" si="14">5*H98</f>
        <v>5</v>
      </c>
      <c r="K98" s="47"/>
      <c r="L98" s="69"/>
      <c r="N98" s="132"/>
    </row>
    <row r="99" spans="1:14" x14ac:dyDescent="0.35">
      <c r="A99" s="86" t="s">
        <v>332</v>
      </c>
      <c r="B99" s="428">
        <v>1</v>
      </c>
      <c r="C99" s="452" t="s">
        <v>1588</v>
      </c>
      <c r="D99" s="86">
        <v>0</v>
      </c>
      <c r="E99" s="86">
        <v>3</v>
      </c>
      <c r="F99" s="249"/>
      <c r="G99" s="249"/>
      <c r="H99" s="47">
        <f>VLOOKUP(E99,'_Score matrix'!$B$31:$C$35,2,FALSE)</f>
        <v>1</v>
      </c>
      <c r="I99" s="47">
        <f t="shared" si="13"/>
        <v>0</v>
      </c>
      <c r="J99" s="47">
        <f t="shared" si="14"/>
        <v>5</v>
      </c>
      <c r="K99" s="47"/>
      <c r="L99" s="69"/>
      <c r="N99" s="132"/>
    </row>
    <row r="100" spans="1:14" x14ac:dyDescent="0.35">
      <c r="A100" s="86" t="s">
        <v>681</v>
      </c>
      <c r="B100" s="428">
        <v>1</v>
      </c>
      <c r="C100" s="452" t="s">
        <v>1588</v>
      </c>
      <c r="D100" s="86">
        <v>0</v>
      </c>
      <c r="E100" s="86">
        <v>3</v>
      </c>
      <c r="F100" s="221"/>
      <c r="G100" s="221"/>
      <c r="H100" s="47">
        <f>VLOOKUP(E100,'_Score matrix'!$B$31:$C$35,2,FALSE)</f>
        <v>1</v>
      </c>
      <c r="I100" s="47">
        <f t="shared" si="13"/>
        <v>0</v>
      </c>
      <c r="J100" s="47">
        <f t="shared" ref="J100" si="15">5*H100</f>
        <v>5</v>
      </c>
      <c r="K100" s="47"/>
      <c r="L100" s="117"/>
      <c r="N100" s="132"/>
    </row>
    <row r="101" spans="1:14" x14ac:dyDescent="0.35">
      <c r="A101" s="86" t="s">
        <v>682</v>
      </c>
      <c r="B101" s="428">
        <v>1</v>
      </c>
      <c r="C101" s="452" t="s">
        <v>1588</v>
      </c>
      <c r="D101" s="86">
        <v>0</v>
      </c>
      <c r="E101" s="86">
        <v>3</v>
      </c>
      <c r="F101" s="221"/>
      <c r="G101" s="221"/>
      <c r="H101" s="47">
        <f>VLOOKUP(E101,'_Score matrix'!$B$31:$C$35,2,FALSE)</f>
        <v>1</v>
      </c>
      <c r="I101" s="47">
        <f t="shared" si="13"/>
        <v>0</v>
      </c>
      <c r="J101" s="47">
        <f t="shared" ref="J101:J102" si="16">5*H101</f>
        <v>5</v>
      </c>
      <c r="K101" s="47"/>
      <c r="L101" s="117"/>
      <c r="N101" s="132"/>
    </row>
    <row r="102" spans="1:14" ht="15" thickBot="1" x14ac:dyDescent="0.4">
      <c r="A102" s="86" t="s">
        <v>3000</v>
      </c>
      <c r="B102" s="429">
        <v>1</v>
      </c>
      <c r="C102" s="453" t="s">
        <v>1588</v>
      </c>
      <c r="D102" s="72">
        <v>0</v>
      </c>
      <c r="E102" s="72">
        <v>3</v>
      </c>
      <c r="F102" s="144"/>
      <c r="G102" s="144"/>
      <c r="H102" s="47">
        <f>VLOOKUP(E102,'_Score matrix'!$B$31:$C$35,2,FALSE)</f>
        <v>1</v>
      </c>
      <c r="I102" s="47">
        <f t="shared" si="13"/>
        <v>0</v>
      </c>
      <c r="J102" s="47">
        <f t="shared" si="16"/>
        <v>5</v>
      </c>
      <c r="K102" s="49"/>
      <c r="L102" s="76"/>
      <c r="N102" s="132"/>
    </row>
    <row r="103" spans="1:14" ht="15" thickBot="1" x14ac:dyDescent="0.4">
      <c r="A103" s="94" t="s">
        <v>397</v>
      </c>
      <c r="B103" s="419"/>
      <c r="C103" s="444"/>
      <c r="D103" s="23">
        <f t="shared" ref="D103:J103" si="17">SUMIFS(D:D,$A:$A,"P 1*",$B:$B,1,$C:$C,"M",$L:$L,"&lt;&gt;NIST MAPPING")</f>
        <v>0</v>
      </c>
      <c r="E103" s="23">
        <f t="shared" si="17"/>
        <v>24</v>
      </c>
      <c r="F103" s="42">
        <f t="shared" si="17"/>
        <v>0</v>
      </c>
      <c r="G103" s="42">
        <f t="shared" si="17"/>
        <v>0</v>
      </c>
      <c r="H103" s="42">
        <f t="shared" si="17"/>
        <v>8</v>
      </c>
      <c r="I103" s="42">
        <f t="shared" si="17"/>
        <v>0</v>
      </c>
      <c r="J103" s="42">
        <f t="shared" si="17"/>
        <v>40</v>
      </c>
      <c r="K103" s="42">
        <f>IF(ROUND(100*(I103-H103)/(J103-H103),2) &lt; 0, 0, ROUND(100*(I103-H103)/(J103-H103),2))</f>
        <v>0</v>
      </c>
      <c r="L103" s="74"/>
      <c r="N103" s="132"/>
    </row>
    <row r="104" spans="1:14" ht="15" thickBot="1" x14ac:dyDescent="0.4">
      <c r="F104" s="25"/>
      <c r="G104" s="25"/>
      <c r="H104" s="25"/>
      <c r="I104" s="25"/>
      <c r="J104" s="25"/>
      <c r="K104" s="25"/>
      <c r="N104" s="132"/>
    </row>
    <row r="105" spans="1:14" x14ac:dyDescent="0.35">
      <c r="A105" s="67" t="s">
        <v>267</v>
      </c>
      <c r="B105" s="417"/>
      <c r="C105" s="441"/>
      <c r="D105" s="85"/>
      <c r="E105" s="85"/>
      <c r="F105" s="248"/>
      <c r="G105" s="248"/>
      <c r="H105" s="46"/>
      <c r="I105" s="46"/>
      <c r="J105" s="46"/>
      <c r="K105" s="46"/>
      <c r="L105" s="73"/>
      <c r="N105" s="132"/>
    </row>
    <row r="106" spans="1:14" x14ac:dyDescent="0.35">
      <c r="A106" s="92" t="s">
        <v>268</v>
      </c>
      <c r="B106" s="414">
        <v>1</v>
      </c>
      <c r="C106" s="442" t="s">
        <v>1588</v>
      </c>
      <c r="D106" s="86">
        <v>0</v>
      </c>
      <c r="E106" s="86">
        <v>3</v>
      </c>
      <c r="F106" s="249" t="s">
        <v>1465</v>
      </c>
      <c r="G106" s="249" t="str">
        <f>IF(B106=1,F106,"")</f>
        <v>ID.AM-6</v>
      </c>
      <c r="H106" s="47">
        <f>VLOOKUP(E106,'_Score matrix'!$B$31:$C$35,2,FALSE)</f>
        <v>1</v>
      </c>
      <c r="I106" s="47">
        <f>D106*H106</f>
        <v>0</v>
      </c>
      <c r="J106" s="47">
        <f>5*H106</f>
        <v>5</v>
      </c>
      <c r="K106" s="47"/>
      <c r="L106" s="69"/>
      <c r="N106" s="132"/>
    </row>
    <row r="107" spans="1:14" x14ac:dyDescent="0.35">
      <c r="A107" s="654" t="str">
        <f t="shared" ref="A107:E108" si="18">A106</f>
        <v>P 2.1</v>
      </c>
      <c r="B107" s="648">
        <f t="shared" si="18"/>
        <v>1</v>
      </c>
      <c r="C107" s="655" t="str">
        <f t="shared" si="18"/>
        <v>M</v>
      </c>
      <c r="D107" s="406">
        <f t="shared" si="18"/>
        <v>0</v>
      </c>
      <c r="E107" s="406">
        <f t="shared" si="18"/>
        <v>3</v>
      </c>
      <c r="F107" s="407" t="s">
        <v>1475</v>
      </c>
      <c r="G107" s="407" t="str">
        <f>IF(B107=1,F107,"")</f>
        <v>ID.GV-2</v>
      </c>
      <c r="H107" s="408">
        <f t="shared" ref="H107:J108" si="19">H106</f>
        <v>1</v>
      </c>
      <c r="I107" s="408">
        <f t="shared" si="19"/>
        <v>0</v>
      </c>
      <c r="J107" s="408">
        <f t="shared" si="19"/>
        <v>5</v>
      </c>
      <c r="K107" s="406"/>
      <c r="L107" s="657" t="s">
        <v>3217</v>
      </c>
      <c r="N107" s="132"/>
    </row>
    <row r="108" spans="1:14" x14ac:dyDescent="0.35">
      <c r="A108" s="654" t="str">
        <f t="shared" si="18"/>
        <v>P 2.1</v>
      </c>
      <c r="B108" s="648">
        <f t="shared" si="18"/>
        <v>1</v>
      </c>
      <c r="C108" s="655" t="str">
        <f t="shared" si="18"/>
        <v>M</v>
      </c>
      <c r="D108" s="406">
        <f t="shared" si="18"/>
        <v>0</v>
      </c>
      <c r="E108" s="406">
        <f t="shared" si="18"/>
        <v>3</v>
      </c>
      <c r="F108" s="407" t="s">
        <v>1561</v>
      </c>
      <c r="G108" s="407" t="str">
        <f>IF(B108=1,F108,"")</f>
        <v>DE.DP-1</v>
      </c>
      <c r="H108" s="408">
        <f t="shared" si="19"/>
        <v>1</v>
      </c>
      <c r="I108" s="408">
        <f t="shared" si="19"/>
        <v>0</v>
      </c>
      <c r="J108" s="408">
        <f t="shared" si="19"/>
        <v>5</v>
      </c>
      <c r="K108" s="406"/>
      <c r="L108" s="657" t="s">
        <v>3217</v>
      </c>
      <c r="N108" s="132"/>
    </row>
    <row r="109" spans="1:14" x14ac:dyDescent="0.35">
      <c r="A109" s="92" t="s">
        <v>269</v>
      </c>
      <c r="B109" s="414"/>
      <c r="C109" s="442"/>
      <c r="D109" s="86"/>
      <c r="E109" s="86"/>
      <c r="F109" s="249"/>
      <c r="G109" s="249"/>
      <c r="H109" s="47"/>
      <c r="I109" s="47"/>
      <c r="J109" s="47"/>
      <c r="K109" s="47"/>
      <c r="L109" s="69" t="s">
        <v>410</v>
      </c>
      <c r="N109" s="132"/>
    </row>
    <row r="110" spans="1:14" x14ac:dyDescent="0.35">
      <c r="A110" s="92" t="s">
        <v>270</v>
      </c>
      <c r="B110" s="414"/>
      <c r="C110" s="442"/>
      <c r="D110" s="86">
        <v>1</v>
      </c>
      <c r="E110" s="86"/>
      <c r="F110" s="249"/>
      <c r="G110" s="249"/>
      <c r="H110" s="47"/>
      <c r="I110" s="47"/>
      <c r="J110" s="47"/>
      <c r="K110" s="47"/>
      <c r="L110" s="69"/>
      <c r="N110" s="132"/>
    </row>
    <row r="111" spans="1:14" x14ac:dyDescent="0.35">
      <c r="A111" s="92" t="s">
        <v>271</v>
      </c>
      <c r="B111" s="414"/>
      <c r="C111" s="442"/>
      <c r="D111" s="86">
        <v>1</v>
      </c>
      <c r="E111" s="86"/>
      <c r="F111" s="249"/>
      <c r="G111" s="249"/>
      <c r="H111" s="47"/>
      <c r="I111" s="47"/>
      <c r="J111" s="47"/>
      <c r="K111" s="47"/>
      <c r="L111" s="69"/>
      <c r="N111" s="132"/>
    </row>
    <row r="112" spans="1:14" x14ac:dyDescent="0.35">
      <c r="A112" s="92" t="s">
        <v>272</v>
      </c>
      <c r="B112" s="414"/>
      <c r="C112" s="442"/>
      <c r="D112" s="86">
        <v>1</v>
      </c>
      <c r="E112" s="86"/>
      <c r="F112" s="249"/>
      <c r="G112" s="249"/>
      <c r="H112" s="47"/>
      <c r="I112" s="47"/>
      <c r="J112" s="47"/>
      <c r="K112" s="47"/>
      <c r="L112" s="69"/>
      <c r="N112" s="132"/>
    </row>
    <row r="113" spans="1:14" x14ac:dyDescent="0.35">
      <c r="A113" s="92" t="s">
        <v>273</v>
      </c>
      <c r="B113" s="414"/>
      <c r="C113" s="442"/>
      <c r="D113" s="86">
        <v>1</v>
      </c>
      <c r="E113" s="86"/>
      <c r="F113" s="249"/>
      <c r="G113" s="249"/>
      <c r="H113" s="47"/>
      <c r="I113" s="47"/>
      <c r="J113" s="47"/>
      <c r="K113" s="47"/>
      <c r="L113" s="69"/>
      <c r="N113" s="132"/>
    </row>
    <row r="114" spans="1:14" x14ac:dyDescent="0.35">
      <c r="A114" s="92" t="s">
        <v>274</v>
      </c>
      <c r="B114" s="414"/>
      <c r="C114" s="442"/>
      <c r="D114" s="86">
        <v>1</v>
      </c>
      <c r="E114" s="86"/>
      <c r="F114" s="249"/>
      <c r="G114" s="249"/>
      <c r="H114" s="47"/>
      <c r="I114" s="47"/>
      <c r="J114" s="47"/>
      <c r="K114" s="47"/>
      <c r="L114" s="69"/>
      <c r="N114" s="132"/>
    </row>
    <row r="115" spans="1:14" x14ac:dyDescent="0.35">
      <c r="A115" s="92" t="s">
        <v>275</v>
      </c>
      <c r="B115" s="414"/>
      <c r="C115" s="442"/>
      <c r="D115" s="86">
        <v>1</v>
      </c>
      <c r="E115" s="86"/>
      <c r="F115" s="249"/>
      <c r="G115" s="249"/>
      <c r="H115" s="47"/>
      <c r="I115" s="47"/>
      <c r="J115" s="47"/>
      <c r="K115" s="47"/>
      <c r="L115" s="69"/>
      <c r="N115" s="132"/>
    </row>
    <row r="116" spans="1:14" x14ac:dyDescent="0.35">
      <c r="A116" s="92" t="s">
        <v>276</v>
      </c>
      <c r="B116" s="414"/>
      <c r="C116" s="442"/>
      <c r="D116" s="86">
        <v>1</v>
      </c>
      <c r="E116" s="86"/>
      <c r="F116" s="249"/>
      <c r="G116" s="249"/>
      <c r="H116" s="47"/>
      <c r="I116" s="47"/>
      <c r="J116" s="47"/>
      <c r="K116" s="47"/>
      <c r="L116" s="69"/>
      <c r="N116" s="132"/>
    </row>
    <row r="117" spans="1:14" x14ac:dyDescent="0.35">
      <c r="A117" s="92" t="s">
        <v>277</v>
      </c>
      <c r="B117" s="414"/>
      <c r="C117" s="442"/>
      <c r="D117" s="86">
        <v>1</v>
      </c>
      <c r="E117" s="86"/>
      <c r="F117" s="249"/>
      <c r="G117" s="249"/>
      <c r="H117" s="47"/>
      <c r="I117" s="47"/>
      <c r="J117" s="47"/>
      <c r="K117" s="47"/>
      <c r="L117" s="69"/>
      <c r="N117" s="132"/>
    </row>
    <row r="118" spans="1:14" x14ac:dyDescent="0.35">
      <c r="A118" s="92" t="s">
        <v>280</v>
      </c>
      <c r="B118" s="414"/>
      <c r="C118" s="442"/>
      <c r="D118" s="86">
        <v>1</v>
      </c>
      <c r="E118" s="86"/>
      <c r="F118" s="249"/>
      <c r="G118" s="249"/>
      <c r="H118" s="47"/>
      <c r="I118" s="47"/>
      <c r="J118" s="47"/>
      <c r="K118" s="47"/>
      <c r="L118" s="69"/>
      <c r="N118" s="132"/>
    </row>
    <row r="119" spans="1:14" x14ac:dyDescent="0.35">
      <c r="A119" s="92" t="s">
        <v>281</v>
      </c>
      <c r="B119" s="414"/>
      <c r="C119" s="442"/>
      <c r="D119" s="86">
        <v>1</v>
      </c>
      <c r="E119" s="86"/>
      <c r="F119" s="249"/>
      <c r="G119" s="249"/>
      <c r="H119" s="47"/>
      <c r="I119" s="47"/>
      <c r="J119" s="47"/>
      <c r="K119" s="47"/>
      <c r="L119" s="69"/>
      <c r="N119" s="132"/>
    </row>
    <row r="120" spans="1:14" x14ac:dyDescent="0.35">
      <c r="A120" s="92" t="s">
        <v>282</v>
      </c>
      <c r="B120" s="414"/>
      <c r="C120" s="442"/>
      <c r="D120" s="86">
        <v>1</v>
      </c>
      <c r="E120" s="86"/>
      <c r="F120" s="249"/>
      <c r="G120" s="249"/>
      <c r="H120" s="47"/>
      <c r="I120" s="47"/>
      <c r="J120" s="47"/>
      <c r="K120" s="47"/>
      <c r="L120" s="69"/>
      <c r="N120" s="132"/>
    </row>
    <row r="121" spans="1:14" x14ac:dyDescent="0.35">
      <c r="A121" s="92" t="s">
        <v>283</v>
      </c>
      <c r="B121" s="414"/>
      <c r="C121" s="442"/>
      <c r="D121" s="86">
        <v>1</v>
      </c>
      <c r="E121" s="86"/>
      <c r="F121" s="249"/>
      <c r="G121" s="249"/>
      <c r="H121" s="47"/>
      <c r="I121" s="47"/>
      <c r="J121" s="47"/>
      <c r="K121" s="47"/>
      <c r="L121" s="69"/>
      <c r="N121" s="132"/>
    </row>
    <row r="122" spans="1:14" x14ac:dyDescent="0.35">
      <c r="A122" s="92" t="s">
        <v>284</v>
      </c>
      <c r="B122" s="414">
        <v>1</v>
      </c>
      <c r="C122" s="442" t="s">
        <v>1588</v>
      </c>
      <c r="D122" s="86">
        <v>0</v>
      </c>
      <c r="E122" s="86">
        <v>3</v>
      </c>
      <c r="F122" s="249" t="s">
        <v>1465</v>
      </c>
      <c r="G122" s="249" t="str">
        <f>IF(B122=1,F122,"")</f>
        <v>ID.AM-6</v>
      </c>
      <c r="H122" s="47">
        <f>VLOOKUP(E122,'_Score matrix'!$B$31:$C$35,2,FALSE)</f>
        <v>1</v>
      </c>
      <c r="I122" s="47">
        <f>D122*H122</f>
        <v>0</v>
      </c>
      <c r="J122" s="47">
        <f>5*H122</f>
        <v>5</v>
      </c>
      <c r="K122" s="47"/>
      <c r="L122" s="69"/>
      <c r="N122" s="132"/>
    </row>
    <row r="123" spans="1:14" x14ac:dyDescent="0.35">
      <c r="A123" s="654" t="str">
        <f>A122</f>
        <v>P 2.3</v>
      </c>
      <c r="B123" s="648">
        <f>B122</f>
        <v>1</v>
      </c>
      <c r="C123" s="655" t="str">
        <f>C122</f>
        <v>M</v>
      </c>
      <c r="D123" s="406">
        <f>D122</f>
        <v>0</v>
      </c>
      <c r="E123" s="406">
        <f>E122</f>
        <v>3</v>
      </c>
      <c r="F123" s="407" t="s">
        <v>1561</v>
      </c>
      <c r="G123" s="407" t="str">
        <f>IF(B123=1,F123,"")</f>
        <v>DE.DP-1</v>
      </c>
      <c r="H123" s="408">
        <f>H122</f>
        <v>1</v>
      </c>
      <c r="I123" s="408">
        <f>I122</f>
        <v>0</v>
      </c>
      <c r="J123" s="408">
        <f>J122</f>
        <v>5</v>
      </c>
      <c r="K123" s="406"/>
      <c r="L123" s="657" t="s">
        <v>3217</v>
      </c>
      <c r="N123" s="132"/>
    </row>
    <row r="124" spans="1:14" x14ac:dyDescent="0.35">
      <c r="A124" s="92" t="s">
        <v>285</v>
      </c>
      <c r="B124" s="414">
        <v>1</v>
      </c>
      <c r="C124" s="442" t="s">
        <v>1588</v>
      </c>
      <c r="D124" s="86">
        <v>0</v>
      </c>
      <c r="E124" s="86">
        <v>3</v>
      </c>
      <c r="F124" s="249" t="s">
        <v>1465</v>
      </c>
      <c r="G124" s="249" t="str">
        <f>IF(B124=1,F124,"")</f>
        <v>ID.AM-6</v>
      </c>
      <c r="H124" s="47">
        <f>VLOOKUP(E124,'_Score matrix'!$B$31:$C$35,2,FALSE)</f>
        <v>1</v>
      </c>
      <c r="I124" s="47">
        <f>D124*H124</f>
        <v>0</v>
      </c>
      <c r="J124" s="47">
        <f>5*H124</f>
        <v>5</v>
      </c>
      <c r="K124" s="47"/>
      <c r="L124" s="69"/>
      <c r="N124" s="132"/>
    </row>
    <row r="125" spans="1:14" x14ac:dyDescent="0.35">
      <c r="A125" s="92" t="s">
        <v>1649</v>
      </c>
      <c r="B125" s="414"/>
      <c r="C125" s="442"/>
      <c r="D125" s="86"/>
      <c r="E125" s="86"/>
      <c r="F125" s="249"/>
      <c r="G125" s="249"/>
      <c r="H125" s="47"/>
      <c r="I125" s="47"/>
      <c r="J125" s="47"/>
      <c r="K125" s="47"/>
      <c r="L125" s="69"/>
      <c r="N125" s="132"/>
    </row>
    <row r="126" spans="1:14" x14ac:dyDescent="0.35">
      <c r="A126" s="92" t="s">
        <v>286</v>
      </c>
      <c r="B126" s="414">
        <v>1</v>
      </c>
      <c r="C126" s="442" t="s">
        <v>1588</v>
      </c>
      <c r="D126" s="86">
        <v>0</v>
      </c>
      <c r="E126" s="86">
        <v>3</v>
      </c>
      <c r="F126" s="249" t="s">
        <v>1465</v>
      </c>
      <c r="G126" s="249" t="str">
        <f>IF(B126=1,F126,"")</f>
        <v>ID.AM-6</v>
      </c>
      <c r="H126" s="47">
        <f>VLOOKUP(E126,'_Score matrix'!$B$31:$C$35,2,FALSE)</f>
        <v>1</v>
      </c>
      <c r="I126" s="47">
        <f>D126*H126</f>
        <v>0</v>
      </c>
      <c r="J126" s="47">
        <f>5*H126</f>
        <v>5</v>
      </c>
      <c r="K126" s="47"/>
      <c r="L126" s="69"/>
      <c r="N126" s="132"/>
    </row>
    <row r="127" spans="1:14" x14ac:dyDescent="0.35">
      <c r="A127" s="92" t="s">
        <v>287</v>
      </c>
      <c r="B127" s="414">
        <v>1</v>
      </c>
      <c r="C127" s="442" t="s">
        <v>1588</v>
      </c>
      <c r="D127" s="86">
        <v>0</v>
      </c>
      <c r="E127" s="86">
        <v>3</v>
      </c>
      <c r="F127" s="249" t="s">
        <v>1465</v>
      </c>
      <c r="G127" s="249" t="str">
        <f>IF(B127=1,F127,"")</f>
        <v>ID.AM-6</v>
      </c>
      <c r="H127" s="47">
        <f>VLOOKUP(E127,'_Score matrix'!$B$31:$C$35,2,FALSE)</f>
        <v>1</v>
      </c>
      <c r="I127" s="47">
        <f>D127*H127</f>
        <v>0</v>
      </c>
      <c r="J127" s="47">
        <f>5*H127</f>
        <v>5</v>
      </c>
      <c r="K127" s="47"/>
      <c r="L127" s="69"/>
      <c r="N127" s="132"/>
    </row>
    <row r="128" spans="1:14" x14ac:dyDescent="0.35">
      <c r="A128" s="654" t="str">
        <f t="shared" ref="A128:E129" si="20">A127</f>
        <v>P 2.6</v>
      </c>
      <c r="B128" s="648">
        <f t="shared" si="20"/>
        <v>1</v>
      </c>
      <c r="C128" s="655" t="str">
        <f t="shared" si="20"/>
        <v>M</v>
      </c>
      <c r="D128" s="406">
        <f t="shared" si="20"/>
        <v>0</v>
      </c>
      <c r="E128" s="406">
        <f t="shared" si="20"/>
        <v>3</v>
      </c>
      <c r="F128" s="407" t="s">
        <v>1475</v>
      </c>
      <c r="G128" s="407" t="str">
        <f>IF(B128=1,F128,"")</f>
        <v>ID.GV-2</v>
      </c>
      <c r="H128" s="408">
        <f t="shared" ref="H128:J129" si="21">H127</f>
        <v>1</v>
      </c>
      <c r="I128" s="408">
        <f t="shared" si="21"/>
        <v>0</v>
      </c>
      <c r="J128" s="408">
        <f t="shared" si="21"/>
        <v>5</v>
      </c>
      <c r="K128" s="406"/>
      <c r="L128" s="657" t="s">
        <v>3217</v>
      </c>
      <c r="N128" s="132"/>
    </row>
    <row r="129" spans="1:14" x14ac:dyDescent="0.35">
      <c r="A129" s="654" t="str">
        <f t="shared" si="20"/>
        <v>P 2.6</v>
      </c>
      <c r="B129" s="648">
        <f t="shared" si="20"/>
        <v>1</v>
      </c>
      <c r="C129" s="655" t="str">
        <f t="shared" si="20"/>
        <v>M</v>
      </c>
      <c r="D129" s="406">
        <f t="shared" si="20"/>
        <v>0</v>
      </c>
      <c r="E129" s="406">
        <f t="shared" si="20"/>
        <v>3</v>
      </c>
      <c r="F129" s="407" t="s">
        <v>1561</v>
      </c>
      <c r="G129" s="407" t="str">
        <f>IF(B129=1,F129,"")</f>
        <v>DE.DP-1</v>
      </c>
      <c r="H129" s="408">
        <f t="shared" si="21"/>
        <v>1</v>
      </c>
      <c r="I129" s="408">
        <f t="shared" si="21"/>
        <v>0</v>
      </c>
      <c r="J129" s="408">
        <f t="shared" si="21"/>
        <v>5</v>
      </c>
      <c r="K129" s="406"/>
      <c r="L129" s="657" t="s">
        <v>3217</v>
      </c>
      <c r="N129" s="132"/>
    </row>
    <row r="130" spans="1:14" x14ac:dyDescent="0.35">
      <c r="A130" s="92" t="s">
        <v>288</v>
      </c>
      <c r="B130" s="414"/>
      <c r="C130" s="442"/>
      <c r="D130" s="86"/>
      <c r="E130" s="86"/>
      <c r="F130" s="249"/>
      <c r="G130" s="249"/>
      <c r="H130" s="47"/>
      <c r="I130" s="47"/>
      <c r="J130" s="47"/>
      <c r="K130" s="47"/>
      <c r="L130" s="69"/>
      <c r="N130" s="132"/>
    </row>
    <row r="131" spans="1:14" x14ac:dyDescent="0.35">
      <c r="A131" s="92" t="s">
        <v>2871</v>
      </c>
      <c r="B131" s="414"/>
      <c r="C131" s="442"/>
      <c r="D131" s="86">
        <v>1</v>
      </c>
      <c r="E131" s="86"/>
      <c r="F131" s="249"/>
      <c r="G131" s="249"/>
      <c r="H131" s="47"/>
      <c r="I131" s="47"/>
      <c r="J131" s="47"/>
      <c r="K131" s="47"/>
      <c r="L131" s="69"/>
      <c r="N131" s="132"/>
    </row>
    <row r="132" spans="1:14" x14ac:dyDescent="0.35">
      <c r="A132" s="92" t="s">
        <v>2872</v>
      </c>
      <c r="B132" s="414"/>
      <c r="C132" s="442"/>
      <c r="D132" s="86">
        <v>1</v>
      </c>
      <c r="E132" s="86"/>
      <c r="F132" s="249"/>
      <c r="G132" s="249"/>
      <c r="H132" s="47"/>
      <c r="I132" s="47"/>
      <c r="J132" s="47"/>
      <c r="K132" s="47"/>
      <c r="L132" s="69"/>
      <c r="N132" s="132"/>
    </row>
    <row r="133" spans="1:14" x14ac:dyDescent="0.35">
      <c r="A133" s="92" t="s">
        <v>2873</v>
      </c>
      <c r="B133" s="414"/>
      <c r="C133" s="442"/>
      <c r="D133" s="86">
        <v>1</v>
      </c>
      <c r="E133" s="86"/>
      <c r="F133" s="249"/>
      <c r="G133" s="249"/>
      <c r="H133" s="47"/>
      <c r="I133" s="47"/>
      <c r="J133" s="47"/>
      <c r="K133" s="47"/>
      <c r="L133" s="69"/>
      <c r="N133" s="132"/>
    </row>
    <row r="134" spans="1:14" x14ac:dyDescent="0.35">
      <c r="A134" s="92" t="s">
        <v>2874</v>
      </c>
      <c r="B134" s="414"/>
      <c r="C134" s="442"/>
      <c r="D134" s="86">
        <v>1</v>
      </c>
      <c r="E134" s="86"/>
      <c r="F134" s="249"/>
      <c r="G134" s="249"/>
      <c r="H134" s="47"/>
      <c r="I134" s="47"/>
      <c r="J134" s="47"/>
      <c r="K134" s="47"/>
      <c r="L134" s="69"/>
      <c r="N134" s="132"/>
    </row>
    <row r="135" spans="1:14" x14ac:dyDescent="0.35">
      <c r="A135" s="92" t="s">
        <v>2875</v>
      </c>
      <c r="B135" s="414"/>
      <c r="C135" s="442"/>
      <c r="D135" s="86">
        <v>1</v>
      </c>
      <c r="E135" s="86"/>
      <c r="F135" s="249"/>
      <c r="G135" s="249"/>
      <c r="H135" s="47"/>
      <c r="I135" s="47"/>
      <c r="J135" s="47"/>
      <c r="K135" s="47"/>
      <c r="L135" s="69"/>
      <c r="N135" s="132"/>
    </row>
    <row r="136" spans="1:14" x14ac:dyDescent="0.35">
      <c r="A136" s="92" t="s">
        <v>2876</v>
      </c>
      <c r="B136" s="414"/>
      <c r="C136" s="442"/>
      <c r="D136" s="86">
        <v>1</v>
      </c>
      <c r="E136" s="86"/>
      <c r="F136" s="249"/>
      <c r="G136" s="249"/>
      <c r="H136" s="47"/>
      <c r="I136" s="47"/>
      <c r="J136" s="47"/>
      <c r="K136" s="47"/>
      <c r="L136" s="69"/>
      <c r="N136" s="132"/>
    </row>
    <row r="137" spans="1:14" x14ac:dyDescent="0.35">
      <c r="A137" s="92" t="s">
        <v>2877</v>
      </c>
      <c r="B137" s="414"/>
      <c r="C137" s="442"/>
      <c r="D137" s="86">
        <v>1</v>
      </c>
      <c r="E137" s="86"/>
      <c r="F137" s="249"/>
      <c r="G137" s="249"/>
      <c r="H137" s="47"/>
      <c r="I137" s="47"/>
      <c r="J137" s="47"/>
      <c r="K137" s="47"/>
      <c r="L137" s="69"/>
      <c r="N137" s="132"/>
    </row>
    <row r="138" spans="1:14" x14ac:dyDescent="0.35">
      <c r="A138" s="92" t="s">
        <v>2878</v>
      </c>
      <c r="B138" s="414"/>
      <c r="C138" s="442"/>
      <c r="D138" s="86">
        <v>1</v>
      </c>
      <c r="E138" s="86"/>
      <c r="F138" s="249"/>
      <c r="G138" s="249"/>
      <c r="H138" s="47"/>
      <c r="I138" s="47"/>
      <c r="J138" s="47"/>
      <c r="K138" s="47"/>
      <c r="L138" s="69"/>
      <c r="N138" s="132"/>
    </row>
    <row r="139" spans="1:14" x14ac:dyDescent="0.35">
      <c r="A139" s="92" t="s">
        <v>291</v>
      </c>
      <c r="B139" s="414">
        <v>1</v>
      </c>
      <c r="C139" s="442" t="s">
        <v>1588</v>
      </c>
      <c r="D139" s="86">
        <v>0</v>
      </c>
      <c r="E139" s="86">
        <v>3</v>
      </c>
      <c r="F139" s="249" t="s">
        <v>1465</v>
      </c>
      <c r="G139" s="249" t="str">
        <f>IF(B139=1,F139,"")</f>
        <v>ID.AM-6</v>
      </c>
      <c r="H139" s="47">
        <f>VLOOKUP(E139,'_Score matrix'!$B$31:$C$35,2,FALSE)</f>
        <v>1</v>
      </c>
      <c r="I139" s="47">
        <f>D139*H139</f>
        <v>0</v>
      </c>
      <c r="J139" s="47">
        <f>5*H139</f>
        <v>5</v>
      </c>
      <c r="K139" s="47"/>
      <c r="L139" s="69"/>
      <c r="N139" s="132"/>
    </row>
    <row r="140" spans="1:14" x14ac:dyDescent="0.35">
      <c r="A140" s="654" t="str">
        <f t="shared" ref="A140:E141" si="22">A139</f>
        <v>P 2.8</v>
      </c>
      <c r="B140" s="648">
        <f t="shared" si="22"/>
        <v>1</v>
      </c>
      <c r="C140" s="655" t="str">
        <f t="shared" si="22"/>
        <v>M</v>
      </c>
      <c r="D140" s="406">
        <f t="shared" si="22"/>
        <v>0</v>
      </c>
      <c r="E140" s="406">
        <f t="shared" si="22"/>
        <v>3</v>
      </c>
      <c r="F140" s="407" t="s">
        <v>1547</v>
      </c>
      <c r="G140" s="407" t="str">
        <f>IF(B140=1,F140,"")</f>
        <v>PR.AT-5</v>
      </c>
      <c r="H140" s="408">
        <f t="shared" ref="H140:J141" si="23">H139</f>
        <v>1</v>
      </c>
      <c r="I140" s="408">
        <f t="shared" si="23"/>
        <v>0</v>
      </c>
      <c r="J140" s="408">
        <f t="shared" si="23"/>
        <v>5</v>
      </c>
      <c r="K140" s="406"/>
      <c r="L140" s="657" t="s">
        <v>3217</v>
      </c>
      <c r="N140" s="132"/>
    </row>
    <row r="141" spans="1:14" x14ac:dyDescent="0.35">
      <c r="A141" s="654" t="str">
        <f t="shared" si="22"/>
        <v>P 2.8</v>
      </c>
      <c r="B141" s="648">
        <f t="shared" si="22"/>
        <v>1</v>
      </c>
      <c r="C141" s="655" t="str">
        <f t="shared" si="22"/>
        <v>M</v>
      </c>
      <c r="D141" s="406">
        <f t="shared" si="22"/>
        <v>0</v>
      </c>
      <c r="E141" s="406">
        <f t="shared" si="22"/>
        <v>3</v>
      </c>
      <c r="F141" s="407" t="s">
        <v>1561</v>
      </c>
      <c r="G141" s="407" t="str">
        <f>IF(B141=1,F141,"")</f>
        <v>DE.DP-1</v>
      </c>
      <c r="H141" s="408">
        <f t="shared" si="23"/>
        <v>1</v>
      </c>
      <c r="I141" s="408">
        <f t="shared" si="23"/>
        <v>0</v>
      </c>
      <c r="J141" s="408">
        <f t="shared" si="23"/>
        <v>5</v>
      </c>
      <c r="K141" s="406"/>
      <c r="L141" s="657" t="s">
        <v>3217</v>
      </c>
      <c r="N141" s="132"/>
    </row>
    <row r="142" spans="1:14" x14ac:dyDescent="0.35">
      <c r="A142" s="93" t="s">
        <v>1612</v>
      </c>
      <c r="B142" s="418">
        <v>1</v>
      </c>
      <c r="C142" s="443" t="s">
        <v>1588</v>
      </c>
      <c r="D142" s="87">
        <v>0</v>
      </c>
      <c r="E142" s="87">
        <v>3</v>
      </c>
      <c r="F142" s="250" t="s">
        <v>1465</v>
      </c>
      <c r="G142" s="249" t="str">
        <f>IF(B142=1,F142,"")</f>
        <v>ID.AM-6</v>
      </c>
      <c r="H142" s="48">
        <f>VLOOKUP(E142,'_Score matrix'!$B$31:$C$35,2,FALSE)</f>
        <v>1</v>
      </c>
      <c r="I142" s="48">
        <f>D142*H142</f>
        <v>0</v>
      </c>
      <c r="J142" s="48">
        <f>5*H142</f>
        <v>5</v>
      </c>
      <c r="K142" s="48"/>
      <c r="L142" s="70"/>
      <c r="N142" s="132"/>
    </row>
    <row r="143" spans="1:14" ht="15" thickBot="1" x14ac:dyDescent="0.4">
      <c r="A143" s="93" t="s">
        <v>2701</v>
      </c>
      <c r="B143" s="418">
        <v>1</v>
      </c>
      <c r="C143" s="443" t="s">
        <v>1588</v>
      </c>
      <c r="D143" s="87">
        <v>0</v>
      </c>
      <c r="E143" s="87">
        <v>3</v>
      </c>
      <c r="F143" s="250" t="s">
        <v>1465</v>
      </c>
      <c r="G143" s="249" t="str">
        <f>IF(B143=1,F143,"")</f>
        <v>ID.AM-6</v>
      </c>
      <c r="H143" s="48">
        <f>VLOOKUP(E143,'_Score matrix'!$B$31:$C$35,2,FALSE)</f>
        <v>1</v>
      </c>
      <c r="I143" s="48">
        <f>D143*H143</f>
        <v>0</v>
      </c>
      <c r="J143" s="48">
        <f>5*H143</f>
        <v>5</v>
      </c>
      <c r="K143" s="48"/>
      <c r="L143" s="70"/>
      <c r="N143" s="132"/>
    </row>
    <row r="144" spans="1:14" ht="15" thickBot="1" x14ac:dyDescent="0.4">
      <c r="A144" s="94" t="s">
        <v>397</v>
      </c>
      <c r="B144" s="419"/>
      <c r="C144" s="444"/>
      <c r="D144" s="23">
        <f t="shared" ref="D144:J144" si="24">SUMIFS(D:D,$A:$A,"P 2*",$B:$B,1,$C:$C,"M",$L:$L,"&lt;&gt;NIST MAPPING")</f>
        <v>0</v>
      </c>
      <c r="E144" s="23">
        <f t="shared" si="24"/>
        <v>24</v>
      </c>
      <c r="F144" s="42">
        <f t="shared" si="24"/>
        <v>0</v>
      </c>
      <c r="G144" s="42">
        <f t="shared" si="24"/>
        <v>0</v>
      </c>
      <c r="H144" s="42">
        <f t="shared" si="24"/>
        <v>8</v>
      </c>
      <c r="I144" s="42">
        <f t="shared" si="24"/>
        <v>0</v>
      </c>
      <c r="J144" s="42">
        <f t="shared" si="24"/>
        <v>40</v>
      </c>
      <c r="K144" s="42">
        <f>IF(ROUND(100*(I144-H144)/(J144-H144),2) &lt; 0, 0, ROUND(100*(I144-H144)/(J144-H144),2))</f>
        <v>0</v>
      </c>
      <c r="L144" s="74"/>
      <c r="N144" s="132"/>
    </row>
    <row r="145" spans="1:14" ht="15" thickBot="1" x14ac:dyDescent="0.4">
      <c r="A145" s="21"/>
      <c r="B145" s="431"/>
      <c r="C145" s="455"/>
      <c r="D145" s="21"/>
      <c r="E145" s="21"/>
      <c r="F145" s="51"/>
      <c r="G145" s="51"/>
      <c r="H145" s="51"/>
      <c r="I145" s="51"/>
      <c r="J145" s="51"/>
      <c r="K145" s="51"/>
      <c r="N145" s="132"/>
    </row>
    <row r="146" spans="1:14" x14ac:dyDescent="0.35">
      <c r="A146" s="67" t="s">
        <v>405</v>
      </c>
      <c r="B146" s="417"/>
      <c r="C146" s="441"/>
      <c r="D146" s="88"/>
      <c r="E146" s="88"/>
      <c r="F146" s="253"/>
      <c r="G146" s="253"/>
      <c r="H146" s="52"/>
      <c r="I146" s="52"/>
      <c r="J146" s="52"/>
      <c r="K146" s="52"/>
      <c r="L146" s="73"/>
      <c r="N146" s="132"/>
    </row>
    <row r="147" spans="1:14" x14ac:dyDescent="0.35">
      <c r="A147" s="92" t="s">
        <v>298</v>
      </c>
      <c r="B147" s="414">
        <v>1</v>
      </c>
      <c r="C147" s="442" t="s">
        <v>1588</v>
      </c>
      <c r="D147" s="86">
        <v>0</v>
      </c>
      <c r="E147" s="86">
        <v>3</v>
      </c>
      <c r="F147" s="249"/>
      <c r="G147" s="249"/>
      <c r="H147" s="47">
        <f>VLOOKUP(E147,'_Score matrix'!$B$31:$C$35,2,FALSE)</f>
        <v>1</v>
      </c>
      <c r="I147" s="47">
        <f t="shared" ref="I147:I156" si="25">D147*H147</f>
        <v>0</v>
      </c>
      <c r="J147" s="47">
        <f>5*H147</f>
        <v>5</v>
      </c>
      <c r="K147" s="47"/>
      <c r="L147" s="69"/>
      <c r="N147" s="132"/>
    </row>
    <row r="148" spans="1:14" x14ac:dyDescent="0.35">
      <c r="A148" s="92" t="s">
        <v>299</v>
      </c>
      <c r="B148" s="414">
        <v>1</v>
      </c>
      <c r="C148" s="442" t="s">
        <v>1588</v>
      </c>
      <c r="D148" s="86">
        <v>0</v>
      </c>
      <c r="E148" s="86">
        <v>3</v>
      </c>
      <c r="F148" s="249"/>
      <c r="G148" s="249"/>
      <c r="H148" s="47">
        <f>VLOOKUP(E148,'_Score matrix'!$B$31:$C$35,2,FALSE)</f>
        <v>1</v>
      </c>
      <c r="I148" s="47">
        <f t="shared" si="25"/>
        <v>0</v>
      </c>
      <c r="J148" s="47">
        <f t="shared" ref="J148:J152" si="26">5*H148</f>
        <v>5</v>
      </c>
      <c r="K148" s="47"/>
      <c r="L148" s="69"/>
      <c r="N148" s="132"/>
    </row>
    <row r="149" spans="1:14" x14ac:dyDescent="0.35">
      <c r="A149" s="92" t="s">
        <v>300</v>
      </c>
      <c r="B149" s="414">
        <v>1</v>
      </c>
      <c r="C149" s="442" t="s">
        <v>1588</v>
      </c>
      <c r="D149" s="86">
        <v>0</v>
      </c>
      <c r="E149" s="86">
        <v>3</v>
      </c>
      <c r="F149" s="249"/>
      <c r="G149" s="249"/>
      <c r="H149" s="47">
        <f>VLOOKUP(E149,'_Score matrix'!$B$31:$C$35,2,FALSE)</f>
        <v>1</v>
      </c>
      <c r="I149" s="47">
        <f t="shared" si="25"/>
        <v>0</v>
      </c>
      <c r="J149" s="47">
        <f t="shared" ref="J149" si="27">5*H149</f>
        <v>5</v>
      </c>
      <c r="K149" s="47"/>
      <c r="L149" s="69"/>
      <c r="N149" s="132"/>
    </row>
    <row r="150" spans="1:14" x14ac:dyDescent="0.35">
      <c r="A150" s="92" t="s">
        <v>301</v>
      </c>
      <c r="B150" s="414">
        <v>1</v>
      </c>
      <c r="C150" s="442" t="s">
        <v>1588</v>
      </c>
      <c r="D150" s="86">
        <v>0</v>
      </c>
      <c r="E150" s="86">
        <v>3</v>
      </c>
      <c r="F150" s="249"/>
      <c r="G150" s="249"/>
      <c r="H150" s="47">
        <f>VLOOKUP(E150,'_Score matrix'!$B$31:$C$35,2,FALSE)</f>
        <v>1</v>
      </c>
      <c r="I150" s="47">
        <f t="shared" si="25"/>
        <v>0</v>
      </c>
      <c r="J150" s="47">
        <f t="shared" si="26"/>
        <v>5</v>
      </c>
      <c r="K150" s="47"/>
      <c r="L150" s="69"/>
      <c r="N150" s="132"/>
    </row>
    <row r="151" spans="1:14" x14ac:dyDescent="0.35">
      <c r="A151" s="92" t="s">
        <v>553</v>
      </c>
      <c r="B151" s="414">
        <v>1</v>
      </c>
      <c r="C151" s="442" t="s">
        <v>1588</v>
      </c>
      <c r="D151" s="86">
        <v>0</v>
      </c>
      <c r="E151" s="86">
        <v>3</v>
      </c>
      <c r="F151" s="249"/>
      <c r="G151" s="249"/>
      <c r="H151" s="47">
        <f>VLOOKUP(E151,'_Score matrix'!$B$31:$C$35,2,FALSE)</f>
        <v>1</v>
      </c>
      <c r="I151" s="47">
        <f t="shared" si="25"/>
        <v>0</v>
      </c>
      <c r="J151" s="47">
        <f t="shared" si="26"/>
        <v>5</v>
      </c>
      <c r="K151" s="47"/>
      <c r="L151" s="69"/>
      <c r="N151" s="132"/>
    </row>
    <row r="152" spans="1:14" x14ac:dyDescent="0.35">
      <c r="A152" s="92" t="s">
        <v>1618</v>
      </c>
      <c r="B152" s="414">
        <v>1</v>
      </c>
      <c r="C152" s="442" t="s">
        <v>1588</v>
      </c>
      <c r="D152" s="86">
        <v>0</v>
      </c>
      <c r="E152" s="86">
        <v>3</v>
      </c>
      <c r="F152" s="249" t="s">
        <v>1543</v>
      </c>
      <c r="G152" s="249" t="str">
        <f>IF(B152=1,F152,"")</f>
        <v>PR.AT-1</v>
      </c>
      <c r="H152" s="47">
        <f>VLOOKUP(E152,'_Score matrix'!$B$31:$C$35,2,FALSE)</f>
        <v>1</v>
      </c>
      <c r="I152" s="47">
        <f t="shared" si="25"/>
        <v>0</v>
      </c>
      <c r="J152" s="47">
        <f t="shared" si="26"/>
        <v>5</v>
      </c>
      <c r="K152" s="47"/>
      <c r="L152" s="69"/>
      <c r="N152" s="132"/>
    </row>
    <row r="153" spans="1:14" x14ac:dyDescent="0.35">
      <c r="A153" s="92" t="s">
        <v>1861</v>
      </c>
      <c r="B153" s="414">
        <v>1</v>
      </c>
      <c r="C153" s="442" t="s">
        <v>1588</v>
      </c>
      <c r="D153" s="86">
        <v>0</v>
      </c>
      <c r="E153" s="86">
        <v>3</v>
      </c>
      <c r="F153" s="249" t="s">
        <v>1522</v>
      </c>
      <c r="G153" s="249" t="str">
        <f>IF(B153=1,F153,"")</f>
        <v>PR.IP-11</v>
      </c>
      <c r="H153" s="47">
        <f>VLOOKUP(E153,'_Score matrix'!$B$31:$C$35,2,FALSE)</f>
        <v>1</v>
      </c>
      <c r="I153" s="47">
        <f t="shared" si="25"/>
        <v>0</v>
      </c>
      <c r="J153" s="47">
        <f t="shared" ref="J153" si="28">5*H153</f>
        <v>5</v>
      </c>
      <c r="K153" s="47"/>
      <c r="L153" s="69"/>
      <c r="N153" s="132"/>
    </row>
    <row r="154" spans="1:14" x14ac:dyDescent="0.35">
      <c r="A154" s="92" t="s">
        <v>2999</v>
      </c>
      <c r="B154" s="414">
        <v>1</v>
      </c>
      <c r="C154" s="442" t="s">
        <v>1588</v>
      </c>
      <c r="D154" s="86">
        <v>0</v>
      </c>
      <c r="E154" s="86">
        <v>3</v>
      </c>
      <c r="F154" s="249"/>
      <c r="G154" s="249"/>
      <c r="H154" s="47">
        <f>VLOOKUP(E154,'_Score matrix'!$B$31:$C$35,2,FALSE)</f>
        <v>1</v>
      </c>
      <c r="I154" s="47">
        <f t="shared" si="25"/>
        <v>0</v>
      </c>
      <c r="J154" s="47">
        <f t="shared" ref="J154" si="29">5*H154</f>
        <v>5</v>
      </c>
      <c r="K154" s="47"/>
      <c r="L154" s="69"/>
      <c r="N154" s="132"/>
    </row>
    <row r="155" spans="1:14" x14ac:dyDescent="0.35">
      <c r="A155" s="92" t="s">
        <v>3267</v>
      </c>
      <c r="B155" s="414">
        <v>1</v>
      </c>
      <c r="C155" s="442" t="s">
        <v>1588</v>
      </c>
      <c r="D155" s="86">
        <v>0</v>
      </c>
      <c r="E155" s="86">
        <v>3</v>
      </c>
      <c r="F155" s="249"/>
      <c r="G155" s="249"/>
      <c r="H155" s="47">
        <f>VLOOKUP(E155,'_Score matrix'!$B$31:$C$35,2,FALSE)</f>
        <v>1</v>
      </c>
      <c r="I155" s="47">
        <f t="shared" si="25"/>
        <v>0</v>
      </c>
      <c r="J155" s="47">
        <f t="shared" ref="J155" si="30">5*H155</f>
        <v>5</v>
      </c>
      <c r="K155" s="49"/>
      <c r="L155" s="76"/>
      <c r="N155" s="132"/>
    </row>
    <row r="156" spans="1:14" ht="15" thickBot="1" x14ac:dyDescent="0.4">
      <c r="A156" s="92" t="s">
        <v>3268</v>
      </c>
      <c r="B156" s="429">
        <v>1</v>
      </c>
      <c r="C156" s="453" t="s">
        <v>1588</v>
      </c>
      <c r="D156" s="72">
        <v>0</v>
      </c>
      <c r="E156" s="72">
        <v>3</v>
      </c>
      <c r="F156" s="144"/>
      <c r="G156" s="144"/>
      <c r="H156" s="60">
        <f>VLOOKUP(E156,'_Score matrix'!$B$31:$C$35,2,FALSE)</f>
        <v>1</v>
      </c>
      <c r="I156" s="60">
        <f t="shared" si="25"/>
        <v>0</v>
      </c>
      <c r="J156" s="60">
        <f t="shared" ref="J156" si="31">5*H156</f>
        <v>5</v>
      </c>
      <c r="K156" s="49"/>
      <c r="L156" s="76"/>
      <c r="N156" s="132"/>
    </row>
    <row r="157" spans="1:14" ht="15" thickBot="1" x14ac:dyDescent="0.4">
      <c r="A157" s="94" t="s">
        <v>397</v>
      </c>
      <c r="B157" s="419"/>
      <c r="C157" s="444"/>
      <c r="D157" s="23">
        <f t="shared" ref="D157:J157" si="32">SUMIFS(D:D,$A:$A,"P 3*",$B:$B,1,$C:$C,"M",$L:$L,"&lt;&gt;NIST MAPPING")</f>
        <v>0</v>
      </c>
      <c r="E157" s="23">
        <f t="shared" si="32"/>
        <v>42</v>
      </c>
      <c r="F157" s="42">
        <f t="shared" si="32"/>
        <v>0</v>
      </c>
      <c r="G157" s="42">
        <f t="shared" si="32"/>
        <v>0</v>
      </c>
      <c r="H157" s="42">
        <f t="shared" si="32"/>
        <v>14</v>
      </c>
      <c r="I157" s="42">
        <f t="shared" si="32"/>
        <v>0</v>
      </c>
      <c r="J157" s="42">
        <f t="shared" si="32"/>
        <v>70</v>
      </c>
      <c r="K157" s="42">
        <f>IF(ROUND(100*(I157-H157)/(J157-H157),2) &lt; 0, 0, ROUND(100*(I157-H157)/(J157-H157),2))</f>
        <v>0</v>
      </c>
      <c r="L157" s="74"/>
      <c r="N157" s="132"/>
    </row>
    <row r="158" spans="1:14" ht="15" thickBot="1" x14ac:dyDescent="0.4">
      <c r="A158" s="21"/>
      <c r="B158" s="431"/>
      <c r="C158" s="455"/>
      <c r="D158" s="21"/>
      <c r="E158" s="21"/>
      <c r="F158" s="51"/>
      <c r="G158" s="51"/>
      <c r="H158" s="51"/>
      <c r="I158" s="51"/>
      <c r="J158" s="51"/>
      <c r="K158" s="51"/>
      <c r="L158" s="75"/>
      <c r="N158" s="132"/>
    </row>
    <row r="159" spans="1:14" x14ac:dyDescent="0.35">
      <c r="A159" s="67" t="s">
        <v>432</v>
      </c>
      <c r="B159" s="417"/>
      <c r="C159" s="441"/>
      <c r="D159" s="28"/>
      <c r="E159" s="28"/>
      <c r="F159" s="254"/>
      <c r="G159" s="254"/>
      <c r="H159" s="53"/>
      <c r="I159" s="53"/>
      <c r="J159" s="53"/>
      <c r="K159" s="53"/>
      <c r="L159" s="73"/>
      <c r="N159" s="132"/>
    </row>
    <row r="160" spans="1:14" x14ac:dyDescent="0.35">
      <c r="A160" s="29" t="s">
        <v>316</v>
      </c>
      <c r="B160" s="425">
        <v>1</v>
      </c>
      <c r="C160" s="450" t="s">
        <v>1588</v>
      </c>
      <c r="D160" s="27">
        <v>0</v>
      </c>
      <c r="E160" s="27">
        <v>3</v>
      </c>
      <c r="F160" s="255"/>
      <c r="G160" s="255"/>
      <c r="H160" s="47">
        <f>VLOOKUP(E160,'_Score matrix'!$B$31:$C$35,2,FALSE)</f>
        <v>1</v>
      </c>
      <c r="I160" s="47">
        <f>D160*H160</f>
        <v>0</v>
      </c>
      <c r="J160" s="47">
        <f>5*H160</f>
        <v>5</v>
      </c>
      <c r="K160" s="54"/>
      <c r="L160" s="77"/>
      <c r="N160" s="132"/>
    </row>
    <row r="161" spans="1:14" x14ac:dyDescent="0.35">
      <c r="A161" s="29" t="s">
        <v>317</v>
      </c>
      <c r="B161" s="425"/>
      <c r="C161" s="450"/>
      <c r="D161" s="86"/>
      <c r="E161" s="86"/>
      <c r="F161" s="249"/>
      <c r="G161" s="249"/>
      <c r="H161" s="47"/>
      <c r="I161" s="47"/>
      <c r="J161" s="47"/>
      <c r="K161" s="47"/>
      <c r="L161" s="69"/>
      <c r="N161" s="132"/>
    </row>
    <row r="162" spans="1:14" x14ac:dyDescent="0.35">
      <c r="A162" s="92" t="s">
        <v>318</v>
      </c>
      <c r="B162" s="414">
        <v>1</v>
      </c>
      <c r="C162" s="442" t="s">
        <v>1588</v>
      </c>
      <c r="D162" s="86">
        <v>0</v>
      </c>
      <c r="E162" s="86">
        <v>3</v>
      </c>
      <c r="F162" s="249"/>
      <c r="G162" s="249"/>
      <c r="H162" s="47">
        <f>VLOOKUP(E162,'_Score matrix'!$B$31:$C$35,2,FALSE)</f>
        <v>1</v>
      </c>
      <c r="I162" s="47">
        <f t="shared" ref="I162:I167" si="33">D162*H162</f>
        <v>0</v>
      </c>
      <c r="J162" s="47">
        <f t="shared" ref="J162:J167" si="34">5*H162</f>
        <v>5</v>
      </c>
      <c r="K162" s="47"/>
      <c r="L162" s="69"/>
      <c r="N162" s="132"/>
    </row>
    <row r="163" spans="1:14" x14ac:dyDescent="0.35">
      <c r="A163" s="92" t="s">
        <v>319</v>
      </c>
      <c r="B163" s="414">
        <v>1</v>
      </c>
      <c r="C163" s="442" t="s">
        <v>1588</v>
      </c>
      <c r="D163" s="86">
        <v>0</v>
      </c>
      <c r="E163" s="86">
        <v>3</v>
      </c>
      <c r="F163" s="249"/>
      <c r="G163" s="249"/>
      <c r="H163" s="47">
        <f>VLOOKUP(E163,'_Score matrix'!$B$31:$C$35,2,FALSE)</f>
        <v>1</v>
      </c>
      <c r="I163" s="47">
        <f t="shared" si="33"/>
        <v>0</v>
      </c>
      <c r="J163" s="47">
        <f t="shared" si="34"/>
        <v>5</v>
      </c>
      <c r="K163" s="47"/>
      <c r="L163" s="69"/>
      <c r="N163" s="132"/>
    </row>
    <row r="164" spans="1:14" x14ac:dyDescent="0.35">
      <c r="A164" s="92" t="s">
        <v>320</v>
      </c>
      <c r="B164" s="414">
        <v>1</v>
      </c>
      <c r="C164" s="442" t="s">
        <v>1588</v>
      </c>
      <c r="D164" s="86">
        <v>0</v>
      </c>
      <c r="E164" s="86">
        <v>3</v>
      </c>
      <c r="F164" s="249"/>
      <c r="G164" s="249"/>
      <c r="H164" s="47">
        <f>VLOOKUP(E164,'_Score matrix'!$B$31:$C$35,2,FALSE)</f>
        <v>1</v>
      </c>
      <c r="I164" s="47">
        <f t="shared" si="33"/>
        <v>0</v>
      </c>
      <c r="J164" s="47">
        <f t="shared" ref="J164" si="35">5*H164</f>
        <v>5</v>
      </c>
      <c r="K164" s="47"/>
      <c r="L164" s="69"/>
      <c r="N164" s="132"/>
    </row>
    <row r="165" spans="1:14" x14ac:dyDescent="0.35">
      <c r="A165" s="92" t="s">
        <v>321</v>
      </c>
      <c r="B165" s="414">
        <v>1</v>
      </c>
      <c r="C165" s="442" t="s">
        <v>1588</v>
      </c>
      <c r="D165" s="86">
        <v>0</v>
      </c>
      <c r="E165" s="86">
        <v>3</v>
      </c>
      <c r="F165" s="249"/>
      <c r="G165" s="249"/>
      <c r="H165" s="47">
        <f>VLOOKUP(E165,'_Score matrix'!$B$31:$C$35,2,FALSE)</f>
        <v>1</v>
      </c>
      <c r="I165" s="47">
        <f t="shared" si="33"/>
        <v>0</v>
      </c>
      <c r="J165" s="47">
        <f t="shared" si="34"/>
        <v>5</v>
      </c>
      <c r="K165" s="47"/>
      <c r="L165" s="69"/>
      <c r="N165" s="132"/>
    </row>
    <row r="166" spans="1:14" x14ac:dyDescent="0.35">
      <c r="A166" s="92" t="s">
        <v>325</v>
      </c>
      <c r="B166" s="414">
        <v>1</v>
      </c>
      <c r="C166" s="442" t="s">
        <v>1588</v>
      </c>
      <c r="D166" s="86">
        <v>0</v>
      </c>
      <c r="E166" s="86">
        <v>3</v>
      </c>
      <c r="F166" s="249"/>
      <c r="G166" s="249"/>
      <c r="H166" s="47">
        <f>VLOOKUP(E166,'_Score matrix'!$B$31:$C$35,2,FALSE)</f>
        <v>1</v>
      </c>
      <c r="I166" s="47">
        <f t="shared" si="33"/>
        <v>0</v>
      </c>
      <c r="J166" s="47">
        <f t="shared" si="34"/>
        <v>5</v>
      </c>
      <c r="K166" s="47"/>
      <c r="L166" s="69"/>
      <c r="N166" s="132"/>
    </row>
    <row r="167" spans="1:14" x14ac:dyDescent="0.35">
      <c r="A167" s="92" t="s">
        <v>707</v>
      </c>
      <c r="B167" s="414">
        <v>1</v>
      </c>
      <c r="C167" s="442" t="s">
        <v>1588</v>
      </c>
      <c r="D167" s="86">
        <v>0</v>
      </c>
      <c r="E167" s="86">
        <v>3</v>
      </c>
      <c r="F167" s="249"/>
      <c r="G167" s="249"/>
      <c r="H167" s="47">
        <f>VLOOKUP(E167,'_Score matrix'!$B$31:$C$35,2,FALSE)</f>
        <v>1</v>
      </c>
      <c r="I167" s="47">
        <f t="shared" si="33"/>
        <v>0</v>
      </c>
      <c r="J167" s="47">
        <f t="shared" si="34"/>
        <v>5</v>
      </c>
      <c r="K167" s="47"/>
      <c r="L167" s="69"/>
      <c r="N167" s="132"/>
    </row>
    <row r="168" spans="1:14" x14ac:dyDescent="0.35">
      <c r="A168" s="92" t="s">
        <v>322</v>
      </c>
      <c r="B168" s="414"/>
      <c r="C168" s="442"/>
      <c r="D168" s="86"/>
      <c r="E168" s="86"/>
      <c r="F168" s="249"/>
      <c r="G168" s="249"/>
      <c r="H168" s="47"/>
      <c r="I168" s="47"/>
      <c r="J168" s="47"/>
      <c r="K168" s="47"/>
      <c r="L168" s="69"/>
      <c r="N168" s="132"/>
    </row>
    <row r="169" spans="1:14" x14ac:dyDescent="0.35">
      <c r="A169" s="92" t="s">
        <v>435</v>
      </c>
      <c r="B169" s="414">
        <v>1</v>
      </c>
      <c r="C169" s="442" t="s">
        <v>1588</v>
      </c>
      <c r="D169" s="86">
        <v>0</v>
      </c>
      <c r="E169" s="86">
        <v>3</v>
      </c>
      <c r="F169" s="249"/>
      <c r="G169" s="249"/>
      <c r="H169" s="47">
        <f>VLOOKUP(E169,'_Score matrix'!$B$31:$C$35,2,FALSE)</f>
        <v>1</v>
      </c>
      <c r="I169" s="47">
        <f t="shared" ref="I169:I175" si="36">D169*H169</f>
        <v>0</v>
      </c>
      <c r="J169" s="47">
        <f t="shared" ref="J169:J175" si="37">5*H169</f>
        <v>5</v>
      </c>
      <c r="K169" s="47"/>
      <c r="L169" s="69"/>
      <c r="N169" s="132"/>
    </row>
    <row r="170" spans="1:14" x14ac:dyDescent="0.35">
      <c r="A170" s="92" t="s">
        <v>436</v>
      </c>
      <c r="B170" s="414">
        <v>1</v>
      </c>
      <c r="C170" s="442" t="s">
        <v>1588</v>
      </c>
      <c r="D170" s="86">
        <v>0</v>
      </c>
      <c r="E170" s="86">
        <v>3</v>
      </c>
      <c r="F170" s="249"/>
      <c r="G170" s="249"/>
      <c r="H170" s="47">
        <f>VLOOKUP(E170,'_Score matrix'!$B$31:$C$35,2,FALSE)</f>
        <v>1</v>
      </c>
      <c r="I170" s="47">
        <f t="shared" si="36"/>
        <v>0</v>
      </c>
      <c r="J170" s="47">
        <f t="shared" si="37"/>
        <v>5</v>
      </c>
      <c r="K170" s="47"/>
      <c r="L170" s="69"/>
      <c r="N170" s="132"/>
    </row>
    <row r="171" spans="1:14" x14ac:dyDescent="0.35">
      <c r="A171" s="92" t="s">
        <v>437</v>
      </c>
      <c r="B171" s="414">
        <v>1</v>
      </c>
      <c r="C171" s="442" t="s">
        <v>1588</v>
      </c>
      <c r="D171" s="86">
        <v>0</v>
      </c>
      <c r="E171" s="86">
        <v>3</v>
      </c>
      <c r="F171" s="249"/>
      <c r="G171" s="249"/>
      <c r="H171" s="47">
        <f>VLOOKUP(E171,'_Score matrix'!$B$31:$C$35,2,FALSE)</f>
        <v>1</v>
      </c>
      <c r="I171" s="47">
        <f t="shared" si="36"/>
        <v>0</v>
      </c>
      <c r="J171" s="47">
        <f t="shared" ref="J171" si="38">5*H171</f>
        <v>5</v>
      </c>
      <c r="K171" s="47"/>
      <c r="L171" s="69"/>
      <c r="N171" s="132"/>
    </row>
    <row r="172" spans="1:14" x14ac:dyDescent="0.35">
      <c r="A172" s="92" t="s">
        <v>438</v>
      </c>
      <c r="B172" s="414">
        <v>1</v>
      </c>
      <c r="C172" s="442" t="s">
        <v>1588</v>
      </c>
      <c r="D172" s="86">
        <v>0</v>
      </c>
      <c r="E172" s="86">
        <v>3</v>
      </c>
      <c r="F172" s="249"/>
      <c r="G172" s="249"/>
      <c r="H172" s="47">
        <f>VLOOKUP(E172,'_Score matrix'!$B$31:$C$35,2,FALSE)</f>
        <v>1</v>
      </c>
      <c r="I172" s="47">
        <f t="shared" si="36"/>
        <v>0</v>
      </c>
      <c r="J172" s="47">
        <f t="shared" si="37"/>
        <v>5</v>
      </c>
      <c r="K172" s="47"/>
      <c r="L172" s="69"/>
      <c r="N172" s="132"/>
    </row>
    <row r="173" spans="1:14" x14ac:dyDescent="0.35">
      <c r="A173" s="92" t="s">
        <v>3023</v>
      </c>
      <c r="B173" s="414">
        <v>1</v>
      </c>
      <c r="C173" s="442" t="s">
        <v>1588</v>
      </c>
      <c r="D173" s="86">
        <v>0</v>
      </c>
      <c r="E173" s="86">
        <v>3</v>
      </c>
      <c r="F173" s="249"/>
      <c r="G173" s="249"/>
      <c r="H173" s="47">
        <f>VLOOKUP(E173,'_Score matrix'!$B$31:$C$35,2,FALSE)</f>
        <v>1</v>
      </c>
      <c r="I173" s="47">
        <f t="shared" si="36"/>
        <v>0</v>
      </c>
      <c r="J173" s="47">
        <f t="shared" si="37"/>
        <v>5</v>
      </c>
      <c r="K173" s="47"/>
      <c r="L173" s="69"/>
      <c r="N173" s="132"/>
    </row>
    <row r="174" spans="1:14" x14ac:dyDescent="0.35">
      <c r="A174" s="93" t="s">
        <v>1608</v>
      </c>
      <c r="B174" s="418">
        <v>1</v>
      </c>
      <c r="C174" s="443" t="s">
        <v>1588</v>
      </c>
      <c r="D174" s="87">
        <v>0</v>
      </c>
      <c r="E174" s="87">
        <v>3</v>
      </c>
      <c r="F174" s="250"/>
      <c r="G174" s="250"/>
      <c r="H174" s="47">
        <f>VLOOKUP(E174,'_Score matrix'!$B$31:$C$35,2,FALSE)</f>
        <v>1</v>
      </c>
      <c r="I174" s="47">
        <f t="shared" si="36"/>
        <v>0</v>
      </c>
      <c r="J174" s="47">
        <f t="shared" si="37"/>
        <v>5</v>
      </c>
      <c r="K174" s="48"/>
      <c r="L174" s="70"/>
      <c r="N174" s="132"/>
    </row>
    <row r="175" spans="1:14" ht="15" thickBot="1" x14ac:dyDescent="0.4">
      <c r="A175" s="86" t="s">
        <v>3291</v>
      </c>
      <c r="B175" s="428">
        <v>1</v>
      </c>
      <c r="C175" s="452" t="s">
        <v>1588</v>
      </c>
      <c r="D175" s="86">
        <v>0</v>
      </c>
      <c r="E175" s="86">
        <v>3</v>
      </c>
      <c r="F175" s="47"/>
      <c r="G175" s="47"/>
      <c r="H175" s="47">
        <f>VLOOKUP(E175,'_Score matrix'!$B$31:$C$35,2,FALSE)</f>
        <v>1</v>
      </c>
      <c r="I175" s="47">
        <f t="shared" si="36"/>
        <v>0</v>
      </c>
      <c r="J175" s="47">
        <f t="shared" si="37"/>
        <v>5</v>
      </c>
      <c r="K175" s="47"/>
      <c r="L175" s="76"/>
      <c r="N175" s="132"/>
    </row>
    <row r="176" spans="1:14" ht="15" thickBot="1" x14ac:dyDescent="0.4">
      <c r="A176" s="94" t="s">
        <v>397</v>
      </c>
      <c r="B176" s="419"/>
      <c r="C176" s="444"/>
      <c r="D176" s="23">
        <f t="shared" ref="D176:J176" si="39">SUMIFS(D:D,$A:$A,"P 4*",$B:$B,1,$C:$C,"M",$L:$L,"&lt;&gt;NIST MAPPING")</f>
        <v>0</v>
      </c>
      <c r="E176" s="23">
        <f t="shared" si="39"/>
        <v>45</v>
      </c>
      <c r="F176" s="42">
        <f t="shared" si="39"/>
        <v>0</v>
      </c>
      <c r="G176" s="42">
        <f t="shared" si="39"/>
        <v>0</v>
      </c>
      <c r="H176" s="42">
        <f t="shared" si="39"/>
        <v>15</v>
      </c>
      <c r="I176" s="42">
        <f t="shared" si="39"/>
        <v>0</v>
      </c>
      <c r="J176" s="42">
        <f t="shared" si="39"/>
        <v>75</v>
      </c>
      <c r="K176" s="42">
        <f>IF(ROUND(100*(I176-H176)/(J176-H176),2) &lt; 0, 0, ROUND(100*(I176-H176)/(J176-H176),2))</f>
        <v>0</v>
      </c>
      <c r="L176" s="78"/>
      <c r="N176" s="132"/>
    </row>
    <row r="177" spans="1:14" ht="15" thickBot="1" x14ac:dyDescent="0.4">
      <c r="A177" s="26"/>
      <c r="B177" s="432"/>
      <c r="C177" s="456"/>
      <c r="D177" s="26"/>
      <c r="E177" s="26"/>
      <c r="F177" s="5"/>
      <c r="G177" s="5"/>
      <c r="H177" s="5"/>
      <c r="I177" s="5"/>
      <c r="J177" s="5"/>
      <c r="K177" s="5"/>
      <c r="L177" s="26"/>
      <c r="N177" s="132"/>
    </row>
    <row r="178" spans="1:14" x14ac:dyDescent="0.35">
      <c r="A178" s="67" t="s">
        <v>439</v>
      </c>
      <c r="B178" s="417"/>
      <c r="C178" s="441"/>
      <c r="D178" s="88"/>
      <c r="E178" s="88"/>
      <c r="F178" s="253"/>
      <c r="G178" s="253"/>
      <c r="H178" s="52"/>
      <c r="I178" s="52"/>
      <c r="J178" s="52"/>
      <c r="K178" s="52"/>
      <c r="L178" s="73"/>
      <c r="N178" s="132"/>
    </row>
    <row r="179" spans="1:14" x14ac:dyDescent="0.35">
      <c r="A179" s="92" t="s">
        <v>449</v>
      </c>
      <c r="B179" s="414">
        <v>1</v>
      </c>
      <c r="C179" s="442" t="s">
        <v>1588</v>
      </c>
      <c r="D179" s="86">
        <v>0</v>
      </c>
      <c r="E179" s="86">
        <v>3</v>
      </c>
      <c r="F179" s="249" t="s">
        <v>1543</v>
      </c>
      <c r="G179" s="249" t="str">
        <f>IF(B179=1,F179,"")</f>
        <v>PR.AT-1</v>
      </c>
      <c r="H179" s="47">
        <f>VLOOKUP(E179,'_Score matrix'!$B$31:$C$35,2,FALSE)</f>
        <v>1</v>
      </c>
      <c r="I179" s="47">
        <f>D179*H179</f>
        <v>0</v>
      </c>
      <c r="J179" s="47">
        <f t="shared" ref="J179" si="40">5*H179</f>
        <v>5</v>
      </c>
      <c r="K179" s="47"/>
      <c r="L179" s="69"/>
      <c r="N179" s="132"/>
    </row>
    <row r="180" spans="1:14" x14ac:dyDescent="0.35">
      <c r="A180" s="92" t="s">
        <v>450</v>
      </c>
      <c r="B180" s="414"/>
      <c r="C180" s="442"/>
      <c r="D180" s="86"/>
      <c r="E180" s="86"/>
      <c r="F180" s="249"/>
      <c r="G180" s="249"/>
      <c r="H180" s="47"/>
      <c r="I180" s="47"/>
      <c r="J180" s="47"/>
      <c r="K180" s="47"/>
      <c r="L180" s="69"/>
      <c r="N180" s="132"/>
    </row>
    <row r="181" spans="1:14" x14ac:dyDescent="0.35">
      <c r="A181" s="92" t="s">
        <v>451</v>
      </c>
      <c r="B181" s="414"/>
      <c r="C181" s="442"/>
      <c r="D181" s="86">
        <v>1</v>
      </c>
      <c r="E181" s="86"/>
      <c r="F181" s="249"/>
      <c r="G181" s="249"/>
      <c r="H181" s="47"/>
      <c r="I181" s="47"/>
      <c r="J181" s="47"/>
      <c r="K181" s="47"/>
      <c r="L181" s="69"/>
      <c r="N181" s="132"/>
    </row>
    <row r="182" spans="1:14" x14ac:dyDescent="0.35">
      <c r="A182" s="92" t="s">
        <v>452</v>
      </c>
      <c r="B182" s="414"/>
      <c r="C182" s="442"/>
      <c r="D182" s="86">
        <v>1</v>
      </c>
      <c r="E182" s="86"/>
      <c r="F182" s="249"/>
      <c r="G182" s="249"/>
      <c r="H182" s="47"/>
      <c r="I182" s="47"/>
      <c r="J182" s="47"/>
      <c r="K182" s="47"/>
      <c r="L182" s="69"/>
      <c r="N182" s="132"/>
    </row>
    <row r="183" spans="1:14" x14ac:dyDescent="0.35">
      <c r="A183" s="92" t="s">
        <v>453</v>
      </c>
      <c r="B183" s="414"/>
      <c r="C183" s="442"/>
      <c r="D183" s="86">
        <v>1</v>
      </c>
      <c r="E183" s="86"/>
      <c r="F183" s="249"/>
      <c r="G183" s="249"/>
      <c r="H183" s="47"/>
      <c r="I183" s="47"/>
      <c r="J183" s="47"/>
      <c r="K183" s="47"/>
      <c r="L183" s="69"/>
      <c r="N183" s="132"/>
    </row>
    <row r="184" spans="1:14" x14ac:dyDescent="0.35">
      <c r="A184" s="92" t="s">
        <v>454</v>
      </c>
      <c r="B184" s="414"/>
      <c r="C184" s="442"/>
      <c r="D184" s="86">
        <v>1</v>
      </c>
      <c r="E184" s="86"/>
      <c r="F184" s="249"/>
      <c r="G184" s="249"/>
      <c r="H184" s="47"/>
      <c r="I184" s="47"/>
      <c r="J184" s="47"/>
      <c r="K184" s="47"/>
      <c r="L184" s="69"/>
      <c r="N184" s="132"/>
    </row>
    <row r="185" spans="1:14" x14ac:dyDescent="0.35">
      <c r="A185" s="92" t="s">
        <v>455</v>
      </c>
      <c r="B185" s="414"/>
      <c r="C185" s="442"/>
      <c r="D185" s="86">
        <v>1</v>
      </c>
      <c r="E185" s="86"/>
      <c r="F185" s="249"/>
      <c r="G185" s="249"/>
      <c r="H185" s="47"/>
      <c r="I185" s="47"/>
      <c r="J185" s="47"/>
      <c r="K185" s="47"/>
      <c r="L185" s="69"/>
      <c r="N185" s="132"/>
    </row>
    <row r="186" spans="1:14" x14ac:dyDescent="0.35">
      <c r="A186" s="92" t="s">
        <v>456</v>
      </c>
      <c r="B186" s="414"/>
      <c r="C186" s="442"/>
      <c r="D186" s="86">
        <v>1</v>
      </c>
      <c r="E186" s="86"/>
      <c r="F186" s="249"/>
      <c r="G186" s="249"/>
      <c r="H186" s="47"/>
      <c r="I186" s="47"/>
      <c r="J186" s="47"/>
      <c r="K186" s="47"/>
      <c r="L186" s="69"/>
      <c r="N186" s="132"/>
    </row>
    <row r="187" spans="1:14" x14ac:dyDescent="0.35">
      <c r="A187" s="92" t="s">
        <v>457</v>
      </c>
      <c r="B187" s="414">
        <v>1</v>
      </c>
      <c r="C187" s="442" t="s">
        <v>1588</v>
      </c>
      <c r="D187" s="86">
        <v>0</v>
      </c>
      <c r="E187" s="86">
        <v>3</v>
      </c>
      <c r="F187" s="249"/>
      <c r="G187" s="249"/>
      <c r="H187" s="47">
        <f>VLOOKUP(E187,'_Score matrix'!$B$31:$C$35,2,FALSE)</f>
        <v>1</v>
      </c>
      <c r="I187" s="47">
        <f>D187*H187</f>
        <v>0</v>
      </c>
      <c r="J187" s="47">
        <f t="shared" ref="J187" si="41">5*H187</f>
        <v>5</v>
      </c>
      <c r="K187" s="47"/>
      <c r="L187" s="69"/>
      <c r="N187" s="132"/>
    </row>
    <row r="188" spans="1:14" x14ac:dyDescent="0.35">
      <c r="A188" s="92" t="s">
        <v>458</v>
      </c>
      <c r="B188" s="414"/>
      <c r="C188" s="442"/>
      <c r="D188" s="86"/>
      <c r="E188" s="86"/>
      <c r="F188" s="249"/>
      <c r="G188" s="249"/>
      <c r="H188" s="47"/>
      <c r="I188" s="47"/>
      <c r="J188" s="47"/>
      <c r="K188" s="47"/>
      <c r="L188" s="69"/>
      <c r="N188" s="132"/>
    </row>
    <row r="189" spans="1:14" x14ac:dyDescent="0.35">
      <c r="A189" s="92" t="s">
        <v>459</v>
      </c>
      <c r="B189" s="414"/>
      <c r="C189" s="442"/>
      <c r="D189" s="86">
        <v>1</v>
      </c>
      <c r="E189" s="86"/>
      <c r="F189" s="249"/>
      <c r="G189" s="249"/>
      <c r="H189" s="47"/>
      <c r="I189" s="47"/>
      <c r="J189" s="47"/>
      <c r="K189" s="47"/>
      <c r="L189" s="69"/>
      <c r="N189" s="132"/>
    </row>
    <row r="190" spans="1:14" x14ac:dyDescent="0.35">
      <c r="A190" s="92" t="s">
        <v>460</v>
      </c>
      <c r="B190" s="414"/>
      <c r="C190" s="442"/>
      <c r="D190" s="86">
        <v>1</v>
      </c>
      <c r="E190" s="86"/>
      <c r="F190" s="249"/>
      <c r="G190" s="249"/>
      <c r="H190" s="47"/>
      <c r="I190" s="47"/>
      <c r="J190" s="47"/>
      <c r="K190" s="47"/>
      <c r="L190" s="69"/>
      <c r="N190" s="132"/>
    </row>
    <row r="191" spans="1:14" x14ac:dyDescent="0.35">
      <c r="A191" s="92" t="s">
        <v>461</v>
      </c>
      <c r="B191" s="414"/>
      <c r="C191" s="442"/>
      <c r="D191" s="86">
        <v>1</v>
      </c>
      <c r="E191" s="86"/>
      <c r="F191" s="249"/>
      <c r="G191" s="249"/>
      <c r="H191" s="47"/>
      <c r="I191" s="47"/>
      <c r="J191" s="47"/>
      <c r="K191" s="47"/>
      <c r="L191" s="69"/>
      <c r="N191" s="132"/>
    </row>
    <row r="192" spans="1:14" x14ac:dyDescent="0.35">
      <c r="A192" s="92" t="s">
        <v>462</v>
      </c>
      <c r="B192" s="414">
        <v>1</v>
      </c>
      <c r="C192" s="442" t="s">
        <v>1588</v>
      </c>
      <c r="D192" s="86">
        <v>0</v>
      </c>
      <c r="E192" s="86">
        <v>3</v>
      </c>
      <c r="F192" s="249" t="s">
        <v>1543</v>
      </c>
      <c r="G192" s="249" t="str">
        <f>IF(B192=1,F192,"")</f>
        <v>PR.AT-1</v>
      </c>
      <c r="H192" s="47">
        <f>VLOOKUP(E192,'_Score matrix'!$B$31:$C$35,2,FALSE)</f>
        <v>1</v>
      </c>
      <c r="I192" s="47">
        <f>D192*H192</f>
        <v>0</v>
      </c>
      <c r="J192" s="47">
        <f t="shared" ref="J192" si="42">5*H192</f>
        <v>5</v>
      </c>
      <c r="K192" s="47"/>
      <c r="L192" s="69"/>
      <c r="N192" s="132"/>
    </row>
    <row r="193" spans="1:14" x14ac:dyDescent="0.35">
      <c r="A193" s="92" t="s">
        <v>463</v>
      </c>
      <c r="B193" s="414">
        <v>1</v>
      </c>
      <c r="C193" s="442" t="s">
        <v>1588</v>
      </c>
      <c r="D193" s="86">
        <v>0</v>
      </c>
      <c r="E193" s="86">
        <v>3</v>
      </c>
      <c r="F193" s="249" t="s">
        <v>1543</v>
      </c>
      <c r="G193" s="249" t="str">
        <f>IF(B193=1,F193,"")</f>
        <v>PR.AT-1</v>
      </c>
      <c r="H193" s="47">
        <f>VLOOKUP(E193,'_Score matrix'!$B$31:$C$35,2,FALSE)</f>
        <v>1</v>
      </c>
      <c r="I193" s="47">
        <f>D193*H193</f>
        <v>0</v>
      </c>
      <c r="J193" s="47">
        <f t="shared" ref="J193" si="43">5*H193</f>
        <v>5</v>
      </c>
      <c r="K193" s="47"/>
      <c r="L193" s="69"/>
      <c r="N193" s="132"/>
    </row>
    <row r="194" spans="1:14" x14ac:dyDescent="0.35">
      <c r="A194" s="92" t="s">
        <v>464</v>
      </c>
      <c r="B194" s="414">
        <v>1</v>
      </c>
      <c r="C194" s="442" t="s">
        <v>1588</v>
      </c>
      <c r="D194" s="86">
        <v>0</v>
      </c>
      <c r="E194" s="86">
        <v>3</v>
      </c>
      <c r="F194" s="249" t="s">
        <v>1543</v>
      </c>
      <c r="G194" s="249" t="str">
        <f>IF(B194=1,F194,"")</f>
        <v>PR.AT-1</v>
      </c>
      <c r="H194" s="47">
        <f>VLOOKUP(E194,'_Score matrix'!$B$31:$C$35,2,FALSE)</f>
        <v>1</v>
      </c>
      <c r="I194" s="47">
        <f>D194*H194</f>
        <v>0</v>
      </c>
      <c r="J194" s="47">
        <f t="shared" ref="J194:J196" si="44">5*H194</f>
        <v>5</v>
      </c>
      <c r="K194" s="47"/>
      <c r="L194" s="69"/>
      <c r="N194" s="132"/>
    </row>
    <row r="195" spans="1:14" x14ac:dyDescent="0.35">
      <c r="A195" s="92" t="s">
        <v>465</v>
      </c>
      <c r="B195" s="414">
        <v>1</v>
      </c>
      <c r="C195" s="442" t="s">
        <v>1588</v>
      </c>
      <c r="D195" s="86">
        <v>0</v>
      </c>
      <c r="E195" s="86">
        <v>3</v>
      </c>
      <c r="F195" s="249"/>
      <c r="G195" s="249"/>
      <c r="H195" s="47">
        <f>VLOOKUP(E195,'_Score matrix'!$B$31:$C$35,2,FALSE)</f>
        <v>1</v>
      </c>
      <c r="I195" s="47">
        <f>D195*H195</f>
        <v>0</v>
      </c>
      <c r="J195" s="47">
        <f t="shared" si="44"/>
        <v>5</v>
      </c>
      <c r="K195" s="47"/>
      <c r="L195" s="69"/>
      <c r="N195" s="132"/>
    </row>
    <row r="196" spans="1:14" ht="15" thickBot="1" x14ac:dyDescent="0.4">
      <c r="A196" s="92" t="s">
        <v>1616</v>
      </c>
      <c r="B196" s="418">
        <v>1</v>
      </c>
      <c r="C196" s="443" t="s">
        <v>1588</v>
      </c>
      <c r="D196" s="87">
        <v>0</v>
      </c>
      <c r="E196" s="87">
        <v>3</v>
      </c>
      <c r="F196" s="250" t="s">
        <v>1543</v>
      </c>
      <c r="G196" s="249" t="str">
        <f>IF(B196=1,F196,"")</f>
        <v>PR.AT-1</v>
      </c>
      <c r="H196" s="48">
        <f>VLOOKUP(E196,'_Score matrix'!$B$31:$C$35,2,FALSE)</f>
        <v>1</v>
      </c>
      <c r="I196" s="48">
        <f>D196*H196</f>
        <v>0</v>
      </c>
      <c r="J196" s="48">
        <f t="shared" si="44"/>
        <v>5</v>
      </c>
      <c r="K196" s="48"/>
      <c r="L196" s="70"/>
      <c r="N196" s="132"/>
    </row>
    <row r="197" spans="1:14" ht="15" thickBot="1" x14ac:dyDescent="0.4">
      <c r="A197" s="94" t="s">
        <v>397</v>
      </c>
      <c r="B197" s="419"/>
      <c r="C197" s="444"/>
      <c r="D197" s="23">
        <f t="shared" ref="D197:J197" si="45">SUMIFS(D:D,$A:$A,"P 5*",$B:$B,1,$C:$C,"M",$L:$L,"&lt;&gt;NIST MAPPING")</f>
        <v>0</v>
      </c>
      <c r="E197" s="23">
        <f t="shared" si="45"/>
        <v>21</v>
      </c>
      <c r="F197" s="42">
        <f t="shared" si="45"/>
        <v>0</v>
      </c>
      <c r="G197" s="42">
        <f t="shared" si="45"/>
        <v>0</v>
      </c>
      <c r="H197" s="42">
        <f t="shared" si="45"/>
        <v>7</v>
      </c>
      <c r="I197" s="42">
        <f t="shared" si="45"/>
        <v>0</v>
      </c>
      <c r="J197" s="42">
        <f t="shared" si="45"/>
        <v>35</v>
      </c>
      <c r="K197" s="42">
        <f>IF(ROUND(100*(I197-H197)/(J197-H197),2) &lt; 0, 0, ROUND(100*(I197-H197)/(J197-H197),2))</f>
        <v>0</v>
      </c>
      <c r="L197" s="74"/>
      <c r="N197" s="132"/>
    </row>
    <row r="198" spans="1:14" ht="15" thickBot="1" x14ac:dyDescent="0.4">
      <c r="A198" s="21"/>
      <c r="B198" s="431"/>
      <c r="C198" s="455"/>
      <c r="D198" s="21"/>
      <c r="E198" s="21"/>
      <c r="F198" s="51"/>
      <c r="G198" s="51"/>
      <c r="H198" s="51"/>
      <c r="I198" s="51"/>
      <c r="J198" s="51"/>
      <c r="K198" s="51"/>
      <c r="L198" s="75"/>
      <c r="N198" s="132"/>
    </row>
    <row r="199" spans="1:14" ht="15" thickBot="1" x14ac:dyDescent="0.4">
      <c r="A199" s="263" t="s">
        <v>624</v>
      </c>
      <c r="B199" s="427"/>
      <c r="C199" s="412"/>
      <c r="D199" s="264"/>
      <c r="E199" s="264"/>
      <c r="F199" s="264"/>
      <c r="G199" s="264"/>
      <c r="H199" s="264"/>
      <c r="I199" s="264"/>
      <c r="J199" s="264"/>
      <c r="K199" s="264"/>
      <c r="L199" s="265"/>
      <c r="N199" s="132"/>
    </row>
    <row r="200" spans="1:14" x14ac:dyDescent="0.35">
      <c r="A200" s="67" t="s">
        <v>499</v>
      </c>
      <c r="B200" s="417"/>
      <c r="C200" s="441"/>
      <c r="D200" s="28"/>
      <c r="E200" s="28"/>
      <c r="F200" s="254"/>
      <c r="G200" s="254"/>
      <c r="H200" s="53"/>
      <c r="I200" s="53"/>
      <c r="J200" s="53"/>
      <c r="K200" s="53"/>
      <c r="L200" s="73"/>
      <c r="N200" s="132"/>
    </row>
    <row r="201" spans="1:14" x14ac:dyDescent="0.35">
      <c r="A201" s="29" t="s">
        <v>526</v>
      </c>
      <c r="B201" s="425">
        <v>1</v>
      </c>
      <c r="C201" s="450" t="s">
        <v>1588</v>
      </c>
      <c r="D201" s="27">
        <v>0</v>
      </c>
      <c r="E201" s="27">
        <v>3</v>
      </c>
      <c r="F201" s="255"/>
      <c r="G201" s="255"/>
      <c r="H201" s="47">
        <f>VLOOKUP(E201,'_Score matrix'!$B$31:$C$35,2,FALSE)</f>
        <v>1</v>
      </c>
      <c r="I201" s="47">
        <f>D201*H201</f>
        <v>0</v>
      </c>
      <c r="J201" s="47">
        <f>5*H201</f>
        <v>5</v>
      </c>
      <c r="K201" s="54"/>
      <c r="L201" s="77"/>
      <c r="N201" s="132"/>
    </row>
    <row r="202" spans="1:14" x14ac:dyDescent="0.35">
      <c r="A202" s="29" t="s">
        <v>527</v>
      </c>
      <c r="B202" s="425">
        <v>1</v>
      </c>
      <c r="C202" s="450" t="s">
        <v>1588</v>
      </c>
      <c r="D202" s="27">
        <v>0</v>
      </c>
      <c r="E202" s="27">
        <v>3</v>
      </c>
      <c r="F202" s="255"/>
      <c r="G202" s="255"/>
      <c r="H202" s="47">
        <f>VLOOKUP(E202,'_Score matrix'!$B$31:$C$35,2,FALSE)</f>
        <v>1</v>
      </c>
      <c r="I202" s="47">
        <f>D202*H202</f>
        <v>0</v>
      </c>
      <c r="J202" s="47">
        <f>5*H202</f>
        <v>5</v>
      </c>
      <c r="K202" s="54"/>
      <c r="L202" s="77"/>
      <c r="N202" s="132"/>
    </row>
    <row r="203" spans="1:14" x14ac:dyDescent="0.35">
      <c r="A203" s="29" t="s">
        <v>528</v>
      </c>
      <c r="B203" s="425"/>
      <c r="C203" s="450"/>
      <c r="D203" s="27"/>
      <c r="E203" s="27"/>
      <c r="F203" s="255"/>
      <c r="G203" s="255"/>
      <c r="H203" s="54"/>
      <c r="I203" s="54"/>
      <c r="J203" s="54"/>
      <c r="K203" s="54"/>
      <c r="L203" s="77"/>
      <c r="N203" s="132"/>
    </row>
    <row r="204" spans="1:14" x14ac:dyDescent="0.35">
      <c r="A204" s="29" t="s">
        <v>529</v>
      </c>
      <c r="B204" s="425"/>
      <c r="C204" s="450"/>
      <c r="D204" s="27">
        <v>1</v>
      </c>
      <c r="E204" s="27"/>
      <c r="F204" s="255"/>
      <c r="G204" s="255"/>
      <c r="H204" s="54"/>
      <c r="I204" s="54"/>
      <c r="J204" s="54"/>
      <c r="K204" s="54"/>
      <c r="L204" s="77"/>
      <c r="N204" s="132"/>
    </row>
    <row r="205" spans="1:14" x14ac:dyDescent="0.35">
      <c r="A205" s="29" t="s">
        <v>530</v>
      </c>
      <c r="B205" s="425"/>
      <c r="C205" s="450"/>
      <c r="D205" s="27">
        <v>1</v>
      </c>
      <c r="E205" s="27"/>
      <c r="F205" s="255"/>
      <c r="G205" s="255"/>
      <c r="H205" s="54"/>
      <c r="I205" s="54"/>
      <c r="J205" s="54"/>
      <c r="K205" s="54"/>
      <c r="L205" s="77"/>
      <c r="N205" s="132"/>
    </row>
    <row r="206" spans="1:14" x14ac:dyDescent="0.35">
      <c r="A206" s="29" t="s">
        <v>531</v>
      </c>
      <c r="B206" s="425"/>
      <c r="C206" s="450"/>
      <c r="D206" s="27">
        <v>1</v>
      </c>
      <c r="E206" s="27"/>
      <c r="F206" s="255"/>
      <c r="G206" s="255"/>
      <c r="H206" s="54"/>
      <c r="I206" s="54"/>
      <c r="J206" s="54"/>
      <c r="K206" s="54"/>
      <c r="L206" s="77"/>
      <c r="N206" s="132"/>
    </row>
    <row r="207" spans="1:14" x14ac:dyDescent="0.35">
      <c r="A207" s="29" t="s">
        <v>532</v>
      </c>
      <c r="B207" s="425"/>
      <c r="C207" s="450"/>
      <c r="D207" s="27">
        <v>1</v>
      </c>
      <c r="E207" s="27"/>
      <c r="F207" s="255"/>
      <c r="G207" s="255"/>
      <c r="H207" s="54"/>
      <c r="I207" s="54"/>
      <c r="J207" s="54"/>
      <c r="K207" s="54"/>
      <c r="L207" s="77"/>
      <c r="N207" s="132"/>
    </row>
    <row r="208" spans="1:14" x14ac:dyDescent="0.35">
      <c r="A208" s="29" t="s">
        <v>533</v>
      </c>
      <c r="B208" s="425"/>
      <c r="C208" s="450"/>
      <c r="D208" s="27">
        <v>1</v>
      </c>
      <c r="E208" s="27"/>
      <c r="F208" s="255"/>
      <c r="G208" s="255"/>
      <c r="H208" s="54"/>
      <c r="I208" s="54"/>
      <c r="J208" s="54"/>
      <c r="K208" s="54"/>
      <c r="L208" s="77"/>
      <c r="N208" s="132"/>
    </row>
    <row r="209" spans="1:14" x14ac:dyDescent="0.35">
      <c r="A209" s="29" t="s">
        <v>534</v>
      </c>
      <c r="B209" s="425"/>
      <c r="C209" s="450"/>
      <c r="D209" s="27">
        <v>1</v>
      </c>
      <c r="E209" s="27"/>
      <c r="F209" s="255"/>
      <c r="G209" s="255"/>
      <c r="H209" s="54"/>
      <c r="I209" s="54"/>
      <c r="J209" s="54"/>
      <c r="K209" s="54"/>
      <c r="L209" s="77"/>
      <c r="N209" s="132"/>
    </row>
    <row r="210" spans="1:14" x14ac:dyDescent="0.35">
      <c r="A210" s="29" t="s">
        <v>535</v>
      </c>
      <c r="B210" s="425"/>
      <c r="C210" s="450"/>
      <c r="D210" s="27">
        <v>1</v>
      </c>
      <c r="E210" s="27"/>
      <c r="F210" s="255"/>
      <c r="G210" s="255"/>
      <c r="H210" s="54"/>
      <c r="I210" s="54"/>
      <c r="J210" s="54"/>
      <c r="K210" s="54"/>
      <c r="L210" s="77"/>
      <c r="N210" s="132"/>
    </row>
    <row r="211" spans="1:14" x14ac:dyDescent="0.35">
      <c r="A211" s="29" t="s">
        <v>536</v>
      </c>
      <c r="B211" s="425"/>
      <c r="C211" s="450"/>
      <c r="D211" s="27">
        <v>1</v>
      </c>
      <c r="E211" s="27"/>
      <c r="F211" s="255"/>
      <c r="G211" s="255"/>
      <c r="H211" s="54"/>
      <c r="I211" s="54"/>
      <c r="J211" s="54"/>
      <c r="K211" s="54"/>
      <c r="L211" s="77"/>
      <c r="N211" s="132"/>
    </row>
    <row r="212" spans="1:14" x14ac:dyDescent="0.35">
      <c r="A212" s="29" t="s">
        <v>537</v>
      </c>
      <c r="B212" s="425"/>
      <c r="C212" s="450"/>
      <c r="D212" s="27">
        <v>1</v>
      </c>
      <c r="E212" s="27"/>
      <c r="F212" s="255"/>
      <c r="G212" s="255"/>
      <c r="H212" s="54"/>
      <c r="I212" s="54"/>
      <c r="J212" s="54"/>
      <c r="K212" s="54"/>
      <c r="L212" s="77"/>
      <c r="N212" s="132"/>
    </row>
    <row r="213" spans="1:14" x14ac:dyDescent="0.35">
      <c r="A213" s="29" t="s">
        <v>1787</v>
      </c>
      <c r="B213" s="425"/>
      <c r="C213" s="450"/>
      <c r="D213" s="27">
        <v>1</v>
      </c>
      <c r="E213" s="27"/>
      <c r="F213" s="255"/>
      <c r="G213" s="255"/>
      <c r="H213" s="54"/>
      <c r="I213" s="54"/>
      <c r="J213" s="54"/>
      <c r="K213" s="54"/>
      <c r="L213" s="77"/>
      <c r="N213" s="132"/>
    </row>
    <row r="214" spans="1:14" x14ac:dyDescent="0.35">
      <c r="A214" s="29" t="s">
        <v>538</v>
      </c>
      <c r="B214" s="425">
        <v>1</v>
      </c>
      <c r="C214" s="450" t="s">
        <v>1588</v>
      </c>
      <c r="D214" s="27">
        <v>0</v>
      </c>
      <c r="E214" s="27">
        <v>3</v>
      </c>
      <c r="F214" s="255"/>
      <c r="G214" s="255"/>
      <c r="H214" s="47">
        <f>VLOOKUP(E214,'_Score matrix'!$B$31:$C$35,2,FALSE)</f>
        <v>1</v>
      </c>
      <c r="I214" s="47">
        <f>D214*H214</f>
        <v>0</v>
      </c>
      <c r="J214" s="47">
        <f>5*H214</f>
        <v>5</v>
      </c>
      <c r="K214" s="54"/>
      <c r="L214" s="77"/>
      <c r="N214" s="132"/>
    </row>
    <row r="215" spans="1:14" ht="15" thickBot="1" x14ac:dyDescent="0.4">
      <c r="A215" s="30" t="s">
        <v>539</v>
      </c>
      <c r="B215" s="433">
        <v>1</v>
      </c>
      <c r="C215" s="457" t="s">
        <v>1588</v>
      </c>
      <c r="D215" s="31">
        <v>0</v>
      </c>
      <c r="E215" s="31">
        <v>3</v>
      </c>
      <c r="F215" s="256"/>
      <c r="G215" s="256"/>
      <c r="H215" s="48">
        <f>VLOOKUP(E215,'_Score matrix'!$B$31:$C$35,2,FALSE)</f>
        <v>1</v>
      </c>
      <c r="I215" s="48">
        <f>D215*H215</f>
        <v>0</v>
      </c>
      <c r="J215" s="48">
        <f>5*H215</f>
        <v>5</v>
      </c>
      <c r="K215" s="55"/>
      <c r="L215" s="79"/>
      <c r="N215" s="132"/>
    </row>
    <row r="216" spans="1:14" ht="15" thickBot="1" x14ac:dyDescent="0.4">
      <c r="A216" s="94" t="s">
        <v>397</v>
      </c>
      <c r="B216" s="419"/>
      <c r="C216" s="444"/>
      <c r="D216" s="23">
        <f t="shared" ref="D216:J216" si="46">SUMIFS(D:D,$A:$A,"M 1*",$B:$B,1,$C:$C,"M",$L:$L,"&lt;&gt;NIST MAPPING")</f>
        <v>0</v>
      </c>
      <c r="E216" s="23">
        <f t="shared" si="46"/>
        <v>12</v>
      </c>
      <c r="F216" s="42">
        <f t="shared" si="46"/>
        <v>0</v>
      </c>
      <c r="G216" s="42">
        <f t="shared" si="46"/>
        <v>0</v>
      </c>
      <c r="H216" s="42">
        <f t="shared" si="46"/>
        <v>4</v>
      </c>
      <c r="I216" s="42">
        <f t="shared" si="46"/>
        <v>0</v>
      </c>
      <c r="J216" s="42">
        <f t="shared" si="46"/>
        <v>20</v>
      </c>
      <c r="K216" s="42">
        <f>IF(ROUND(100*(I216-H216)/(J216-H216),2) &lt; 0, 0, ROUND(100*(I216-H216)/(J216-H216),2))</f>
        <v>0</v>
      </c>
      <c r="L216" s="74"/>
      <c r="N216" s="132"/>
    </row>
    <row r="217" spans="1:14" ht="15" thickBot="1" x14ac:dyDescent="0.4">
      <c r="A217" s="80"/>
      <c r="B217" s="434"/>
      <c r="C217" s="458"/>
      <c r="D217" s="80"/>
      <c r="E217" s="80"/>
      <c r="F217" s="43"/>
      <c r="G217" s="43"/>
      <c r="H217" s="43"/>
      <c r="I217" s="43"/>
      <c r="J217" s="43"/>
      <c r="K217" s="43"/>
      <c r="L217" s="80"/>
      <c r="N217" s="132"/>
    </row>
    <row r="218" spans="1:14" x14ac:dyDescent="0.35">
      <c r="A218" s="96" t="s">
        <v>500</v>
      </c>
      <c r="B218" s="435"/>
      <c r="C218" s="459"/>
      <c r="D218" s="28"/>
      <c r="E218" s="28"/>
      <c r="F218" s="254"/>
      <c r="G218" s="254"/>
      <c r="H218" s="53"/>
      <c r="I218" s="53"/>
      <c r="J218" s="53"/>
      <c r="K218" s="53"/>
      <c r="L218" s="73"/>
      <c r="N218" s="132"/>
    </row>
    <row r="219" spans="1:14" x14ac:dyDescent="0.35">
      <c r="A219" s="97" t="s">
        <v>525</v>
      </c>
      <c r="B219" s="414"/>
      <c r="C219" s="442"/>
      <c r="D219" s="86"/>
      <c r="E219" s="86"/>
      <c r="F219" s="249"/>
      <c r="G219" s="249"/>
      <c r="H219" s="47"/>
      <c r="I219" s="47"/>
      <c r="J219" s="47"/>
      <c r="K219" s="47"/>
      <c r="L219" s="69"/>
      <c r="N219" s="132"/>
    </row>
    <row r="220" spans="1:14" x14ac:dyDescent="0.35">
      <c r="A220" s="97" t="s">
        <v>501</v>
      </c>
      <c r="B220" s="414">
        <v>1</v>
      </c>
      <c r="C220" s="442" t="s">
        <v>1588</v>
      </c>
      <c r="D220" s="86">
        <v>0</v>
      </c>
      <c r="E220" s="86">
        <v>3</v>
      </c>
      <c r="F220" s="249" t="s">
        <v>1524</v>
      </c>
      <c r="G220" s="249" t="str">
        <f>IF(B220=1,F220,"")</f>
        <v>PR.IP-10</v>
      </c>
      <c r="H220" s="47">
        <f>VLOOKUP(E220,'_Score matrix'!$B$31:$C$35,2,FALSE)</f>
        <v>1</v>
      </c>
      <c r="I220" s="47">
        <f>D220*H220</f>
        <v>0</v>
      </c>
      <c r="J220" s="47">
        <f>5*H220</f>
        <v>5</v>
      </c>
      <c r="K220" s="47"/>
      <c r="L220" s="69"/>
      <c r="N220" s="132"/>
    </row>
    <row r="221" spans="1:14" x14ac:dyDescent="0.35">
      <c r="A221" s="97" t="s">
        <v>502</v>
      </c>
      <c r="B221" s="414">
        <v>1</v>
      </c>
      <c r="C221" s="442" t="s">
        <v>1588</v>
      </c>
      <c r="D221" s="86">
        <v>0</v>
      </c>
      <c r="E221" s="86">
        <v>3</v>
      </c>
      <c r="F221" s="249"/>
      <c r="G221" s="249"/>
      <c r="H221" s="47">
        <f>VLOOKUP(E221,'_Score matrix'!$B$31:$C$35,2,FALSE)</f>
        <v>1</v>
      </c>
      <c r="I221" s="47">
        <f>D221*H221</f>
        <v>0</v>
      </c>
      <c r="J221" s="47">
        <f>5*H221</f>
        <v>5</v>
      </c>
      <c r="K221" s="47"/>
      <c r="L221" s="69"/>
      <c r="N221" s="132"/>
    </row>
    <row r="222" spans="1:14" x14ac:dyDescent="0.35">
      <c r="A222" s="97" t="s">
        <v>503</v>
      </c>
      <c r="B222" s="414">
        <v>1</v>
      </c>
      <c r="C222" s="442" t="s">
        <v>1588</v>
      </c>
      <c r="D222" s="86">
        <v>0</v>
      </c>
      <c r="E222" s="86">
        <v>3</v>
      </c>
      <c r="F222" s="249"/>
      <c r="G222" s="249"/>
      <c r="H222" s="47">
        <f>VLOOKUP(E222,'_Score matrix'!$B$31:$C$35,2,FALSE)</f>
        <v>1</v>
      </c>
      <c r="I222" s="47">
        <f>D222*H222</f>
        <v>0</v>
      </c>
      <c r="J222" s="47">
        <f>5*H222</f>
        <v>5</v>
      </c>
      <c r="K222" s="47"/>
      <c r="L222" s="69"/>
      <c r="N222" s="132"/>
    </row>
    <row r="223" spans="1:14" x14ac:dyDescent="0.35">
      <c r="A223" s="97" t="s">
        <v>504</v>
      </c>
      <c r="B223" s="414">
        <v>1</v>
      </c>
      <c r="C223" s="442" t="s">
        <v>1588</v>
      </c>
      <c r="D223" s="86">
        <v>0</v>
      </c>
      <c r="E223" s="86">
        <v>3</v>
      </c>
      <c r="F223" s="249"/>
      <c r="G223" s="249"/>
      <c r="H223" s="47">
        <f>VLOOKUP(E223,'_Score matrix'!$B$31:$C$35,2,FALSE)</f>
        <v>1</v>
      </c>
      <c r="I223" s="47">
        <f>D223*H223</f>
        <v>0</v>
      </c>
      <c r="J223" s="47">
        <f>5*H223</f>
        <v>5</v>
      </c>
      <c r="K223" s="47"/>
      <c r="L223" s="69"/>
      <c r="N223" s="132"/>
    </row>
    <row r="224" spans="1:14" x14ac:dyDescent="0.35">
      <c r="A224" s="97" t="s">
        <v>505</v>
      </c>
      <c r="B224" s="414">
        <v>1</v>
      </c>
      <c r="C224" s="442" t="s">
        <v>1588</v>
      </c>
      <c r="D224" s="86">
        <v>0</v>
      </c>
      <c r="E224" s="86">
        <v>3</v>
      </c>
      <c r="F224" s="249"/>
      <c r="G224" s="249"/>
      <c r="H224" s="47">
        <f>VLOOKUP(E224,'_Score matrix'!$B$31:$C$35,2,FALSE)</f>
        <v>1</v>
      </c>
      <c r="I224" s="47">
        <f>D224*H224</f>
        <v>0</v>
      </c>
      <c r="J224" s="47">
        <f>5*H224</f>
        <v>5</v>
      </c>
      <c r="K224" s="47"/>
      <c r="L224" s="69"/>
      <c r="N224" s="132"/>
    </row>
    <row r="225" spans="1:14" x14ac:dyDescent="0.35">
      <c r="A225" s="97" t="s">
        <v>506</v>
      </c>
      <c r="B225" s="414"/>
      <c r="C225" s="442"/>
      <c r="D225" s="86"/>
      <c r="E225" s="86"/>
      <c r="F225" s="249"/>
      <c r="G225" s="249"/>
      <c r="H225" s="47"/>
      <c r="I225" s="47"/>
      <c r="J225" s="47"/>
      <c r="K225" s="47"/>
      <c r="L225" s="69"/>
      <c r="N225" s="132"/>
    </row>
    <row r="226" spans="1:14" x14ac:dyDescent="0.35">
      <c r="A226" s="97" t="s">
        <v>507</v>
      </c>
      <c r="B226" s="414">
        <v>1</v>
      </c>
      <c r="C226" s="442" t="s">
        <v>1588</v>
      </c>
      <c r="D226" s="86">
        <v>0</v>
      </c>
      <c r="E226" s="86">
        <v>3</v>
      </c>
      <c r="F226" s="249"/>
      <c r="G226" s="249"/>
      <c r="H226" s="47">
        <f>VLOOKUP(E226,'_Score matrix'!$B$31:$C$35,2,FALSE)</f>
        <v>1</v>
      </c>
      <c r="I226" s="47">
        <f>D226*H226</f>
        <v>0</v>
      </c>
      <c r="J226" s="47">
        <f>5*H226</f>
        <v>5</v>
      </c>
      <c r="K226" s="47"/>
      <c r="L226" s="69"/>
      <c r="N226" s="132"/>
    </row>
    <row r="227" spans="1:14" x14ac:dyDescent="0.35">
      <c r="A227" s="97" t="s">
        <v>508</v>
      </c>
      <c r="B227" s="414">
        <v>1</v>
      </c>
      <c r="C227" s="442" t="s">
        <v>1588</v>
      </c>
      <c r="D227" s="86">
        <v>0</v>
      </c>
      <c r="E227" s="86">
        <v>3</v>
      </c>
      <c r="F227" s="249" t="s">
        <v>1506</v>
      </c>
      <c r="G227" s="249" t="str">
        <f>IF(B227=1,F227,"")</f>
        <v>PR.IP-3</v>
      </c>
      <c r="H227" s="47">
        <f>VLOOKUP(E227,'_Score matrix'!$B$31:$C$35,2,FALSE)</f>
        <v>1</v>
      </c>
      <c r="I227" s="47">
        <f>D227*H227</f>
        <v>0</v>
      </c>
      <c r="J227" s="47">
        <f>5*H227</f>
        <v>5</v>
      </c>
      <c r="K227" s="47"/>
      <c r="L227" s="69"/>
      <c r="N227" s="132"/>
    </row>
    <row r="228" spans="1:14" x14ac:dyDescent="0.35">
      <c r="A228" s="97" t="s">
        <v>509</v>
      </c>
      <c r="B228" s="414">
        <v>1</v>
      </c>
      <c r="C228" s="442" t="s">
        <v>1588</v>
      </c>
      <c r="D228" s="86">
        <v>0</v>
      </c>
      <c r="E228" s="86">
        <v>3</v>
      </c>
      <c r="F228" s="249"/>
      <c r="G228" s="249"/>
      <c r="H228" s="47">
        <f>VLOOKUP(E228,'_Score matrix'!$B$31:$C$35,2,FALSE)</f>
        <v>1</v>
      </c>
      <c r="I228" s="47">
        <f>D228*H228</f>
        <v>0</v>
      </c>
      <c r="J228" s="47">
        <f>5*H228</f>
        <v>5</v>
      </c>
      <c r="K228" s="47"/>
      <c r="L228" s="69"/>
      <c r="N228" s="132"/>
    </row>
    <row r="229" spans="1:14" x14ac:dyDescent="0.35">
      <c r="A229" s="97" t="s">
        <v>510</v>
      </c>
      <c r="B229" s="414">
        <v>1</v>
      </c>
      <c r="C229" s="442" t="s">
        <v>1588</v>
      </c>
      <c r="D229" s="86">
        <v>0</v>
      </c>
      <c r="E229" s="86">
        <v>3</v>
      </c>
      <c r="F229" s="249"/>
      <c r="G229" s="249"/>
      <c r="H229" s="47">
        <f>VLOOKUP(E229,'_Score matrix'!$B$31:$C$35,2,FALSE)</f>
        <v>1</v>
      </c>
      <c r="I229" s="47">
        <f>D229*H229</f>
        <v>0</v>
      </c>
      <c r="J229" s="47">
        <f>5*H229</f>
        <v>5</v>
      </c>
      <c r="K229" s="47"/>
      <c r="L229" s="69"/>
      <c r="N229" s="132"/>
    </row>
    <row r="230" spans="1:14" x14ac:dyDescent="0.35">
      <c r="A230" s="97" t="s">
        <v>511</v>
      </c>
      <c r="B230" s="414">
        <v>1</v>
      </c>
      <c r="C230" s="442" t="s">
        <v>1588</v>
      </c>
      <c r="D230" s="86">
        <v>0</v>
      </c>
      <c r="E230" s="86">
        <v>3</v>
      </c>
      <c r="F230" s="249"/>
      <c r="G230" s="249"/>
      <c r="H230" s="47">
        <f>VLOOKUP(E230,'_Score matrix'!$B$31:$C$35,2,FALSE)</f>
        <v>1</v>
      </c>
      <c r="I230" s="47">
        <f>D230*H230</f>
        <v>0</v>
      </c>
      <c r="J230" s="47">
        <f>5*H230</f>
        <v>5</v>
      </c>
      <c r="K230" s="47"/>
      <c r="L230" s="69"/>
      <c r="N230" s="132"/>
    </row>
    <row r="231" spans="1:14" x14ac:dyDescent="0.35">
      <c r="A231" s="97" t="s">
        <v>512</v>
      </c>
      <c r="B231" s="414"/>
      <c r="C231" s="442"/>
      <c r="D231" s="86"/>
      <c r="E231" s="86"/>
      <c r="F231" s="249"/>
      <c r="G231" s="249"/>
      <c r="H231" s="47"/>
      <c r="I231" s="47"/>
      <c r="J231" s="47"/>
      <c r="K231" s="47"/>
      <c r="L231" s="69"/>
      <c r="N231" s="132"/>
    </row>
    <row r="232" spans="1:14" x14ac:dyDescent="0.35">
      <c r="A232" s="97" t="s">
        <v>513</v>
      </c>
      <c r="B232" s="414">
        <v>1</v>
      </c>
      <c r="C232" s="442" t="s">
        <v>1588</v>
      </c>
      <c r="D232" s="86">
        <v>0</v>
      </c>
      <c r="E232" s="86">
        <v>3</v>
      </c>
      <c r="F232" s="249" t="s">
        <v>1508</v>
      </c>
      <c r="G232" s="249" t="str">
        <f>IF(B232=1,F232,"")</f>
        <v>PR.IP-5</v>
      </c>
      <c r="H232" s="47">
        <f>VLOOKUP(E232,'_Score matrix'!$B$31:$C$35,2,FALSE)</f>
        <v>1</v>
      </c>
      <c r="I232" s="47">
        <f t="shared" ref="I232:I237" si="47">D232*H232</f>
        <v>0</v>
      </c>
      <c r="J232" s="47">
        <f t="shared" ref="J232:J237" si="48">5*H232</f>
        <v>5</v>
      </c>
      <c r="K232" s="47"/>
      <c r="L232" s="69"/>
      <c r="N232" s="132"/>
    </row>
    <row r="233" spans="1:14" x14ac:dyDescent="0.35">
      <c r="A233" s="97" t="s">
        <v>515</v>
      </c>
      <c r="B233" s="414">
        <v>1</v>
      </c>
      <c r="C233" s="442" t="s">
        <v>1588</v>
      </c>
      <c r="D233" s="86">
        <v>0</v>
      </c>
      <c r="E233" s="86">
        <v>3</v>
      </c>
      <c r="F233" s="249" t="s">
        <v>1542</v>
      </c>
      <c r="G233" s="249" t="str">
        <f>IF(B233=1,F233,"")</f>
        <v>PR.AC-5</v>
      </c>
      <c r="H233" s="47">
        <f>VLOOKUP(E233,'_Score matrix'!$B$31:$C$35,2,FALSE)</f>
        <v>1</v>
      </c>
      <c r="I233" s="47">
        <f t="shared" si="47"/>
        <v>0</v>
      </c>
      <c r="J233" s="47">
        <f t="shared" si="48"/>
        <v>5</v>
      </c>
      <c r="K233" s="47"/>
      <c r="L233" s="69"/>
      <c r="N233" s="132"/>
    </row>
    <row r="234" spans="1:14" x14ac:dyDescent="0.35">
      <c r="A234" s="97" t="s">
        <v>516</v>
      </c>
      <c r="B234" s="414">
        <v>1</v>
      </c>
      <c r="C234" s="442" t="s">
        <v>1588</v>
      </c>
      <c r="D234" s="86">
        <v>0</v>
      </c>
      <c r="E234" s="86">
        <v>3</v>
      </c>
      <c r="F234" s="249" t="s">
        <v>1539</v>
      </c>
      <c r="G234" s="249" t="str">
        <f>IF(B234=1,F234,"")</f>
        <v>PR.AC-2</v>
      </c>
      <c r="H234" s="47">
        <f>VLOOKUP(E234,'_Score matrix'!$B$31:$C$35,2,FALSE)</f>
        <v>1</v>
      </c>
      <c r="I234" s="47">
        <f t="shared" si="47"/>
        <v>0</v>
      </c>
      <c r="J234" s="47">
        <f t="shared" si="48"/>
        <v>5</v>
      </c>
      <c r="K234" s="47"/>
      <c r="L234" s="69"/>
      <c r="N234" s="132"/>
    </row>
    <row r="235" spans="1:14" x14ac:dyDescent="0.35">
      <c r="A235" s="97" t="s">
        <v>2712</v>
      </c>
      <c r="B235" s="414">
        <v>1</v>
      </c>
      <c r="C235" s="442" t="s">
        <v>1588</v>
      </c>
      <c r="D235" s="86">
        <v>0</v>
      </c>
      <c r="E235" s="86">
        <v>3</v>
      </c>
      <c r="F235" s="249"/>
      <c r="G235" s="249"/>
      <c r="H235" s="47">
        <f>VLOOKUP(E235,'_Score matrix'!$B$31:$C$35,2,FALSE)</f>
        <v>1</v>
      </c>
      <c r="I235" s="47">
        <f t="shared" si="47"/>
        <v>0</v>
      </c>
      <c r="J235" s="47">
        <f t="shared" si="48"/>
        <v>5</v>
      </c>
      <c r="K235" s="47"/>
      <c r="L235" s="69"/>
      <c r="N235" s="132"/>
    </row>
    <row r="236" spans="1:14" x14ac:dyDescent="0.35">
      <c r="A236" s="97" t="s">
        <v>3300</v>
      </c>
      <c r="B236" s="414">
        <v>1</v>
      </c>
      <c r="C236" s="442" t="s">
        <v>1588</v>
      </c>
      <c r="D236" s="86">
        <v>0</v>
      </c>
      <c r="E236" s="86">
        <v>3</v>
      </c>
      <c r="F236" s="249"/>
      <c r="G236" s="249"/>
      <c r="H236" s="47">
        <f>VLOOKUP(E236,'_Score matrix'!$B$31:$C$35,2,FALSE)</f>
        <v>1</v>
      </c>
      <c r="I236" s="47">
        <f t="shared" si="47"/>
        <v>0</v>
      </c>
      <c r="J236" s="47">
        <f t="shared" si="48"/>
        <v>5</v>
      </c>
      <c r="K236" s="47"/>
      <c r="L236" s="69"/>
      <c r="N236" s="132"/>
    </row>
    <row r="237" spans="1:14" x14ac:dyDescent="0.35">
      <c r="A237" s="97" t="s">
        <v>3301</v>
      </c>
      <c r="B237" s="414">
        <v>1</v>
      </c>
      <c r="C237" s="442" t="s">
        <v>1588</v>
      </c>
      <c r="D237" s="86">
        <v>0</v>
      </c>
      <c r="E237" s="86">
        <v>3</v>
      </c>
      <c r="F237" s="249"/>
      <c r="G237" s="249"/>
      <c r="H237" s="47">
        <f>VLOOKUP(E237,'_Score matrix'!$B$31:$C$35,2,FALSE)</f>
        <v>1</v>
      </c>
      <c r="I237" s="47">
        <f t="shared" si="47"/>
        <v>0</v>
      </c>
      <c r="J237" s="47">
        <f t="shared" si="48"/>
        <v>5</v>
      </c>
      <c r="K237" s="47"/>
      <c r="L237" s="69"/>
      <c r="N237" s="132"/>
    </row>
    <row r="238" spans="1:14" x14ac:dyDescent="0.35">
      <c r="A238" s="97" t="s">
        <v>517</v>
      </c>
      <c r="B238" s="414"/>
      <c r="C238" s="442"/>
      <c r="D238" s="86"/>
      <c r="E238" s="86"/>
      <c r="F238" s="249"/>
      <c r="G238" s="249"/>
      <c r="H238" s="47"/>
      <c r="I238" s="47"/>
      <c r="J238" s="47"/>
      <c r="K238" s="47"/>
      <c r="L238" s="69"/>
      <c r="N238" s="132"/>
    </row>
    <row r="239" spans="1:14" x14ac:dyDescent="0.35">
      <c r="A239" s="97" t="s">
        <v>518</v>
      </c>
      <c r="B239" s="414">
        <v>1</v>
      </c>
      <c r="C239" s="442" t="s">
        <v>1588</v>
      </c>
      <c r="D239" s="86">
        <v>0</v>
      </c>
      <c r="E239" s="86">
        <v>3</v>
      </c>
      <c r="F239" s="249"/>
      <c r="G239" s="249"/>
      <c r="H239" s="47">
        <f>VLOOKUP(E239,'_Score matrix'!$B$31:$C$35,2,FALSE)</f>
        <v>1</v>
      </c>
      <c r="I239" s="47">
        <f>D239*H239</f>
        <v>0</v>
      </c>
      <c r="J239" s="47">
        <f>5*H239</f>
        <v>5</v>
      </c>
      <c r="K239" s="47"/>
      <c r="L239" s="69"/>
      <c r="N239" s="132"/>
    </row>
    <row r="240" spans="1:14" x14ac:dyDescent="0.35">
      <c r="A240" s="97" t="s">
        <v>520</v>
      </c>
      <c r="B240" s="414">
        <v>1</v>
      </c>
      <c r="C240" s="442" t="s">
        <v>1588</v>
      </c>
      <c r="D240" s="86">
        <v>0</v>
      </c>
      <c r="E240" s="86">
        <v>3</v>
      </c>
      <c r="F240" s="249"/>
      <c r="G240" s="249"/>
      <c r="H240" s="47">
        <f>VLOOKUP(E240,'_Score matrix'!$B$31:$C$35,2,FALSE)</f>
        <v>1</v>
      </c>
      <c r="I240" s="47">
        <f>D240*H240</f>
        <v>0</v>
      </c>
      <c r="J240" s="47">
        <f>5*H240</f>
        <v>5</v>
      </c>
      <c r="K240" s="47"/>
      <c r="L240" s="69"/>
      <c r="N240" s="132"/>
    </row>
    <row r="241" spans="1:14" x14ac:dyDescent="0.35">
      <c r="A241" s="97" t="s">
        <v>521</v>
      </c>
      <c r="B241" s="414">
        <v>1</v>
      </c>
      <c r="C241" s="442" t="s">
        <v>1588</v>
      </c>
      <c r="D241" s="86">
        <v>0</v>
      </c>
      <c r="E241" s="86">
        <v>3</v>
      </c>
      <c r="F241" s="249"/>
      <c r="G241" s="249"/>
      <c r="H241" s="47">
        <f>VLOOKUP(E241,'_Score matrix'!$B$31:$C$35,2,FALSE)</f>
        <v>1</v>
      </c>
      <c r="I241" s="47">
        <f>D241*H241</f>
        <v>0</v>
      </c>
      <c r="J241" s="47">
        <f>5*H241</f>
        <v>5</v>
      </c>
      <c r="K241" s="47"/>
      <c r="L241" s="69"/>
      <c r="N241" s="132"/>
    </row>
    <row r="242" spans="1:14" x14ac:dyDescent="0.35">
      <c r="A242" s="97" t="s">
        <v>1866</v>
      </c>
      <c r="B242" s="414">
        <v>1</v>
      </c>
      <c r="C242" s="442" t="s">
        <v>1588</v>
      </c>
      <c r="D242" s="86">
        <v>0</v>
      </c>
      <c r="E242" s="86">
        <v>3</v>
      </c>
      <c r="F242" s="249"/>
      <c r="G242" s="249"/>
      <c r="H242" s="47">
        <f>VLOOKUP(E242,'_Score matrix'!$B$31:$C$35,2,FALSE)</f>
        <v>1</v>
      </c>
      <c r="I242" s="47">
        <f>D242*H242</f>
        <v>0</v>
      </c>
      <c r="J242" s="47">
        <f>5*H242</f>
        <v>5</v>
      </c>
      <c r="K242" s="47"/>
      <c r="L242" s="69"/>
      <c r="N242" s="132"/>
    </row>
    <row r="243" spans="1:14" x14ac:dyDescent="0.35">
      <c r="A243" s="97" t="s">
        <v>3324</v>
      </c>
      <c r="B243" s="414">
        <v>1</v>
      </c>
      <c r="C243" s="442" t="s">
        <v>1588</v>
      </c>
      <c r="D243" s="86">
        <v>0</v>
      </c>
      <c r="E243" s="86">
        <v>3</v>
      </c>
      <c r="F243" s="249"/>
      <c r="G243" s="249"/>
      <c r="H243" s="47">
        <f>VLOOKUP(E243,'_Score matrix'!$B$31:$C$35,2,FALSE)</f>
        <v>1</v>
      </c>
      <c r="I243" s="47">
        <f>D243*H243</f>
        <v>0</v>
      </c>
      <c r="J243" s="47">
        <f>5*H243</f>
        <v>5</v>
      </c>
      <c r="K243" s="47"/>
      <c r="L243" s="69"/>
      <c r="N243" s="132"/>
    </row>
    <row r="244" spans="1:14" x14ac:dyDescent="0.35">
      <c r="A244" s="97" t="s">
        <v>522</v>
      </c>
      <c r="B244" s="414"/>
      <c r="C244" s="442"/>
      <c r="D244" s="86"/>
      <c r="E244" s="86"/>
      <c r="F244" s="249"/>
      <c r="G244" s="249"/>
      <c r="H244" s="47"/>
      <c r="I244" s="47"/>
      <c r="J244" s="47"/>
      <c r="K244" s="47"/>
      <c r="L244" s="69"/>
      <c r="N244" s="132"/>
    </row>
    <row r="245" spans="1:14" x14ac:dyDescent="0.35">
      <c r="A245" s="97" t="s">
        <v>523</v>
      </c>
      <c r="B245" s="414">
        <v>1</v>
      </c>
      <c r="C245" s="442" t="s">
        <v>1588</v>
      </c>
      <c r="D245" s="86">
        <v>0</v>
      </c>
      <c r="E245" s="86">
        <v>3</v>
      </c>
      <c r="F245" s="249"/>
      <c r="G245" s="249"/>
      <c r="H245" s="47">
        <f>VLOOKUP(E245,'_Score matrix'!$B$31:$C$35,2,FALSE)</f>
        <v>1</v>
      </c>
      <c r="I245" s="47">
        <f>D245*H245</f>
        <v>0</v>
      </c>
      <c r="J245" s="47">
        <f>5*H245</f>
        <v>5</v>
      </c>
      <c r="K245" s="47"/>
      <c r="L245" s="69"/>
      <c r="N245" s="132"/>
    </row>
    <row r="246" spans="1:14" ht="15" thickBot="1" x14ac:dyDescent="0.4">
      <c r="A246" s="97" t="s">
        <v>524</v>
      </c>
      <c r="B246" s="414">
        <v>1</v>
      </c>
      <c r="C246" s="442" t="s">
        <v>1588</v>
      </c>
      <c r="D246" s="86">
        <v>0</v>
      </c>
      <c r="E246" s="86">
        <v>3</v>
      </c>
      <c r="F246" s="249"/>
      <c r="G246" s="249"/>
      <c r="H246" s="47">
        <f>VLOOKUP(E246,'_Score matrix'!$B$31:$C$35,2,FALSE)</f>
        <v>1</v>
      </c>
      <c r="I246" s="47">
        <f>D246*H246</f>
        <v>0</v>
      </c>
      <c r="J246" s="47">
        <f>5*H246</f>
        <v>5</v>
      </c>
      <c r="K246" s="47"/>
      <c r="L246" s="69"/>
      <c r="N246" s="132"/>
    </row>
    <row r="247" spans="1:14" ht="15" thickBot="1" x14ac:dyDescent="0.4">
      <c r="A247" s="94" t="s">
        <v>397</v>
      </c>
      <c r="B247" s="419"/>
      <c r="C247" s="444"/>
      <c r="D247" s="23">
        <f t="shared" ref="D247:J247" si="49">SUMIFS(D:D,$A:$A,"M 2*",$B:$B,1,$C:$C,"M",$L:$L,"&lt;&gt;NIST MAPPING")</f>
        <v>0</v>
      </c>
      <c r="E247" s="23">
        <f t="shared" si="49"/>
        <v>84</v>
      </c>
      <c r="F247" s="42">
        <f t="shared" si="49"/>
        <v>0</v>
      </c>
      <c r="G247" s="42">
        <f t="shared" si="49"/>
        <v>0</v>
      </c>
      <c r="H247" s="42">
        <f t="shared" si="49"/>
        <v>28</v>
      </c>
      <c r="I247" s="42">
        <f t="shared" si="49"/>
        <v>0</v>
      </c>
      <c r="J247" s="42">
        <f t="shared" si="49"/>
        <v>140</v>
      </c>
      <c r="K247" s="42">
        <f>IF(ROUND(100*(I247-H247)/(J247-H247),2) &lt; 0, 0, ROUND(100*(I247-H247)/(J247-H247),2))</f>
        <v>0</v>
      </c>
      <c r="L247" s="74"/>
      <c r="N247" s="132"/>
    </row>
    <row r="248" spans="1:14" ht="15" thickBot="1" x14ac:dyDescent="0.4">
      <c r="A248" s="21"/>
      <c r="B248" s="431"/>
      <c r="C248" s="455"/>
      <c r="D248" s="21"/>
      <c r="E248" s="21"/>
      <c r="F248" s="51"/>
      <c r="G248" s="51"/>
      <c r="H248" s="51"/>
      <c r="I248" s="51"/>
      <c r="J248" s="51"/>
      <c r="K248" s="51"/>
      <c r="L248" s="75"/>
      <c r="N248" s="132"/>
    </row>
    <row r="249" spans="1:14" x14ac:dyDescent="0.35">
      <c r="A249" s="96" t="s">
        <v>4204</v>
      </c>
      <c r="B249" s="435"/>
      <c r="C249" s="459"/>
      <c r="D249" s="28"/>
      <c r="E249" s="28"/>
      <c r="F249" s="254"/>
      <c r="G249" s="254"/>
      <c r="H249" s="53"/>
      <c r="I249" s="53"/>
      <c r="J249" s="53"/>
      <c r="K249" s="53"/>
      <c r="L249" s="73"/>
      <c r="N249" s="132"/>
    </row>
    <row r="250" spans="1:14" x14ac:dyDescent="0.35">
      <c r="A250" s="29" t="s">
        <v>574</v>
      </c>
      <c r="B250" s="425">
        <v>1</v>
      </c>
      <c r="C250" s="450" t="s">
        <v>1588</v>
      </c>
      <c r="D250" s="27">
        <v>0</v>
      </c>
      <c r="E250" s="27">
        <v>3</v>
      </c>
      <c r="F250" s="255"/>
      <c r="G250" s="255"/>
      <c r="H250" s="47">
        <f>VLOOKUP(E250,'_Score matrix'!$B$31:$C$35,2,FALSE)</f>
        <v>1</v>
      </c>
      <c r="I250" s="47">
        <f t="shared" ref="I250:I255" si="50">D250*H250</f>
        <v>0</v>
      </c>
      <c r="J250" s="47">
        <f t="shared" ref="J250:J255" si="51">5*H250</f>
        <v>5</v>
      </c>
      <c r="K250" s="54"/>
      <c r="L250" s="69"/>
      <c r="N250" s="132"/>
    </row>
    <row r="251" spans="1:14" x14ac:dyDescent="0.35">
      <c r="A251" s="29" t="s">
        <v>575</v>
      </c>
      <c r="B251" s="425">
        <v>1</v>
      </c>
      <c r="C251" s="450" t="s">
        <v>1588</v>
      </c>
      <c r="D251" s="27">
        <v>0</v>
      </c>
      <c r="E251" s="27">
        <v>3</v>
      </c>
      <c r="F251" s="255"/>
      <c r="G251" s="255"/>
      <c r="H251" s="47">
        <f>VLOOKUP(E251,'_Score matrix'!$B$31:$C$35,2,FALSE)</f>
        <v>1</v>
      </c>
      <c r="I251" s="47">
        <f t="shared" si="50"/>
        <v>0</v>
      </c>
      <c r="J251" s="47">
        <f t="shared" si="51"/>
        <v>5</v>
      </c>
      <c r="K251" s="54"/>
      <c r="L251" s="69"/>
      <c r="N251" s="132"/>
    </row>
    <row r="252" spans="1:14" x14ac:dyDescent="0.35">
      <c r="A252" s="29" t="s">
        <v>576</v>
      </c>
      <c r="B252" s="425">
        <v>1</v>
      </c>
      <c r="C252" s="450" t="s">
        <v>1588</v>
      </c>
      <c r="D252" s="27">
        <v>0</v>
      </c>
      <c r="E252" s="27">
        <v>3</v>
      </c>
      <c r="F252" s="255"/>
      <c r="G252" s="255"/>
      <c r="H252" s="47">
        <f>VLOOKUP(E252,'_Score matrix'!$B$31:$C$35,2,FALSE)</f>
        <v>1</v>
      </c>
      <c r="I252" s="47">
        <f t="shared" si="50"/>
        <v>0</v>
      </c>
      <c r="J252" s="47">
        <f t="shared" si="51"/>
        <v>5</v>
      </c>
      <c r="K252" s="54"/>
      <c r="L252" s="69"/>
      <c r="N252" s="132"/>
    </row>
    <row r="253" spans="1:14" x14ac:dyDescent="0.35">
      <c r="A253" s="29" t="s">
        <v>577</v>
      </c>
      <c r="B253" s="425">
        <v>1</v>
      </c>
      <c r="C253" s="450" t="s">
        <v>1588</v>
      </c>
      <c r="D253" s="27">
        <v>0</v>
      </c>
      <c r="E253" s="27">
        <v>3</v>
      </c>
      <c r="F253" s="255"/>
      <c r="G253" s="255"/>
      <c r="H253" s="47">
        <f>VLOOKUP(E253,'_Score matrix'!$B$31:$C$35,2,FALSE)</f>
        <v>1</v>
      </c>
      <c r="I253" s="47">
        <f t="shared" si="50"/>
        <v>0</v>
      </c>
      <c r="J253" s="47">
        <f t="shared" si="51"/>
        <v>5</v>
      </c>
      <c r="K253" s="54"/>
      <c r="L253" s="69"/>
      <c r="N253" s="132"/>
    </row>
    <row r="254" spans="1:14" x14ac:dyDescent="0.35">
      <c r="A254" s="29" t="s">
        <v>578</v>
      </c>
      <c r="B254" s="425">
        <v>1</v>
      </c>
      <c r="C254" s="450" t="s">
        <v>1588</v>
      </c>
      <c r="D254" s="27">
        <v>0</v>
      </c>
      <c r="E254" s="27">
        <v>3</v>
      </c>
      <c r="F254" s="255"/>
      <c r="G254" s="255"/>
      <c r="H254" s="47">
        <f>VLOOKUP(E254,'_Score matrix'!$B$31:$C$35,2,FALSE)</f>
        <v>1</v>
      </c>
      <c r="I254" s="47">
        <f t="shared" si="50"/>
        <v>0</v>
      </c>
      <c r="J254" s="47">
        <f t="shared" si="51"/>
        <v>5</v>
      </c>
      <c r="K254" s="54"/>
      <c r="L254" s="69"/>
      <c r="N254" s="132"/>
    </row>
    <row r="255" spans="1:14" x14ac:dyDescent="0.35">
      <c r="A255" s="29" t="s">
        <v>579</v>
      </c>
      <c r="B255" s="425">
        <v>1</v>
      </c>
      <c r="C255" s="450" t="s">
        <v>1588</v>
      </c>
      <c r="D255" s="27">
        <v>0</v>
      </c>
      <c r="E255" s="27">
        <v>3</v>
      </c>
      <c r="F255" s="255"/>
      <c r="G255" s="255"/>
      <c r="H255" s="47">
        <f>VLOOKUP(E255,'_Score matrix'!$B$31:$C$35,2,FALSE)</f>
        <v>1</v>
      </c>
      <c r="I255" s="47">
        <f t="shared" si="50"/>
        <v>0</v>
      </c>
      <c r="J255" s="47">
        <f t="shared" si="51"/>
        <v>5</v>
      </c>
      <c r="K255" s="54"/>
      <c r="L255" s="69"/>
      <c r="N255" s="132"/>
    </row>
    <row r="256" spans="1:14" x14ac:dyDescent="0.35">
      <c r="A256" s="29" t="s">
        <v>580</v>
      </c>
      <c r="B256" s="425"/>
      <c r="C256" s="450"/>
      <c r="D256" s="27"/>
      <c r="E256" s="27"/>
      <c r="F256" s="255"/>
      <c r="G256" s="255"/>
      <c r="H256" s="54"/>
      <c r="I256" s="54"/>
      <c r="J256" s="54"/>
      <c r="K256" s="54"/>
      <c r="L256" s="69"/>
      <c r="N256" s="132"/>
    </row>
    <row r="257" spans="1:14" x14ac:dyDescent="0.35">
      <c r="A257" s="29" t="s">
        <v>581</v>
      </c>
      <c r="B257" s="425">
        <v>1</v>
      </c>
      <c r="C257" s="450" t="s">
        <v>1588</v>
      </c>
      <c r="D257" s="27">
        <v>0</v>
      </c>
      <c r="E257" s="27">
        <v>3</v>
      </c>
      <c r="F257" s="255"/>
      <c r="G257" s="255"/>
      <c r="H257" s="47">
        <f>VLOOKUP(E257,'_Score matrix'!$B$31:$C$35,2,FALSE)</f>
        <v>1</v>
      </c>
      <c r="I257" s="47">
        <f t="shared" ref="I257:I264" si="52">D257*H257</f>
        <v>0</v>
      </c>
      <c r="J257" s="47">
        <f t="shared" ref="J257:J263" si="53">5*H257</f>
        <v>5</v>
      </c>
      <c r="K257" s="54"/>
      <c r="L257" s="69"/>
      <c r="N257" s="132"/>
    </row>
    <row r="258" spans="1:14" x14ac:dyDescent="0.35">
      <c r="A258" s="29" t="s">
        <v>582</v>
      </c>
      <c r="B258" s="425">
        <v>1</v>
      </c>
      <c r="C258" s="450" t="s">
        <v>1588</v>
      </c>
      <c r="D258" s="27">
        <v>0</v>
      </c>
      <c r="E258" s="27">
        <v>3</v>
      </c>
      <c r="F258" s="255"/>
      <c r="G258" s="255"/>
      <c r="H258" s="47">
        <f>VLOOKUP(E258,'_Score matrix'!$B$31:$C$35,2,FALSE)</f>
        <v>1</v>
      </c>
      <c r="I258" s="47">
        <f t="shared" si="52"/>
        <v>0</v>
      </c>
      <c r="J258" s="47">
        <f t="shared" si="53"/>
        <v>5</v>
      </c>
      <c r="K258" s="54"/>
      <c r="L258" s="69"/>
      <c r="N258" s="132"/>
    </row>
    <row r="259" spans="1:14" x14ac:dyDescent="0.35">
      <c r="A259" s="29" t="s">
        <v>583</v>
      </c>
      <c r="B259" s="425">
        <v>1</v>
      </c>
      <c r="C259" s="450" t="s">
        <v>1588</v>
      </c>
      <c r="D259" s="27">
        <v>0</v>
      </c>
      <c r="E259" s="27">
        <v>3</v>
      </c>
      <c r="F259" s="255"/>
      <c r="G259" s="255"/>
      <c r="H259" s="47">
        <f>VLOOKUP(E259,'_Score matrix'!$B$31:$C$35,2,FALSE)</f>
        <v>1</v>
      </c>
      <c r="I259" s="47">
        <f t="shared" si="52"/>
        <v>0</v>
      </c>
      <c r="J259" s="47">
        <f t="shared" si="53"/>
        <v>5</v>
      </c>
      <c r="K259" s="54"/>
      <c r="L259" s="69"/>
      <c r="N259" s="132"/>
    </row>
    <row r="260" spans="1:14" x14ac:dyDescent="0.35">
      <c r="A260" s="29" t="s">
        <v>584</v>
      </c>
      <c r="B260" s="425">
        <v>1</v>
      </c>
      <c r="C260" s="450" t="s">
        <v>1588</v>
      </c>
      <c r="D260" s="27">
        <v>0</v>
      </c>
      <c r="E260" s="27">
        <v>3</v>
      </c>
      <c r="F260" s="249" t="s">
        <v>1568</v>
      </c>
      <c r="G260" s="249" t="str">
        <f>IF(B260=1,F260,"")</f>
        <v>RS.CO-2</v>
      </c>
      <c r="H260" s="47">
        <f>VLOOKUP(E260,'_Score matrix'!$B$31:$C$35,2,FALSE)</f>
        <v>1</v>
      </c>
      <c r="I260" s="47">
        <f t="shared" si="52"/>
        <v>0</v>
      </c>
      <c r="J260" s="47">
        <f t="shared" si="53"/>
        <v>5</v>
      </c>
      <c r="K260" s="54"/>
      <c r="L260" s="69"/>
      <c r="N260" s="132"/>
    </row>
    <row r="261" spans="1:14" x14ac:dyDescent="0.35">
      <c r="A261" s="29" t="s">
        <v>585</v>
      </c>
      <c r="B261" s="425">
        <v>1</v>
      </c>
      <c r="C261" s="450" t="s">
        <v>1588</v>
      </c>
      <c r="D261" s="27">
        <v>0</v>
      </c>
      <c r="E261" s="27">
        <v>3</v>
      </c>
      <c r="F261" s="255"/>
      <c r="G261" s="255"/>
      <c r="H261" s="47">
        <f>VLOOKUP(E261,'_Score matrix'!$B$31:$C$35,2,FALSE)</f>
        <v>1</v>
      </c>
      <c r="I261" s="47">
        <f t="shared" si="52"/>
        <v>0</v>
      </c>
      <c r="J261" s="47">
        <f t="shared" si="53"/>
        <v>5</v>
      </c>
      <c r="K261" s="54"/>
      <c r="L261" s="69"/>
      <c r="N261" s="132"/>
    </row>
    <row r="262" spans="1:14" x14ac:dyDescent="0.35">
      <c r="A262" s="29" t="s">
        <v>820</v>
      </c>
      <c r="B262" s="425">
        <v>1</v>
      </c>
      <c r="C262" s="450" t="s">
        <v>1588</v>
      </c>
      <c r="D262" s="27">
        <v>0</v>
      </c>
      <c r="E262" s="27">
        <v>3</v>
      </c>
      <c r="F262" s="255"/>
      <c r="G262" s="255"/>
      <c r="H262" s="47">
        <f>VLOOKUP(E262,'_Score matrix'!$B$31:$C$35,2,FALSE)</f>
        <v>1</v>
      </c>
      <c r="I262" s="47">
        <f t="shared" si="52"/>
        <v>0</v>
      </c>
      <c r="J262" s="47">
        <f t="shared" si="53"/>
        <v>5</v>
      </c>
      <c r="K262" s="54"/>
      <c r="L262" s="69"/>
      <c r="N262" s="132"/>
    </row>
    <row r="263" spans="1:14" x14ac:dyDescent="0.35">
      <c r="A263" s="29" t="s">
        <v>821</v>
      </c>
      <c r="B263" s="425">
        <v>1</v>
      </c>
      <c r="C263" s="450" t="s">
        <v>1588</v>
      </c>
      <c r="D263" s="27">
        <v>0</v>
      </c>
      <c r="E263" s="27">
        <v>3</v>
      </c>
      <c r="F263" s="255"/>
      <c r="G263" s="255"/>
      <c r="H263" s="47">
        <f>VLOOKUP(E263,'_Score matrix'!$B$31:$C$35,2,FALSE)</f>
        <v>1</v>
      </c>
      <c r="I263" s="47">
        <f t="shared" si="52"/>
        <v>0</v>
      </c>
      <c r="J263" s="47">
        <f t="shared" si="53"/>
        <v>5</v>
      </c>
      <c r="K263" s="54"/>
      <c r="L263" s="69"/>
      <c r="N263" s="132"/>
    </row>
    <row r="264" spans="1:14" x14ac:dyDescent="0.35">
      <c r="A264" s="29" t="s">
        <v>1952</v>
      </c>
      <c r="B264" s="425">
        <v>1</v>
      </c>
      <c r="C264" s="450" t="s">
        <v>1588</v>
      </c>
      <c r="D264" s="27">
        <v>0</v>
      </c>
      <c r="E264" s="27">
        <v>3</v>
      </c>
      <c r="F264" s="255"/>
      <c r="G264" s="255"/>
      <c r="H264" s="47">
        <f>VLOOKUP(E264,'_Score matrix'!$B$31:$C$35,2,FALSE)</f>
        <v>1</v>
      </c>
      <c r="I264" s="47">
        <f t="shared" si="52"/>
        <v>0</v>
      </c>
      <c r="J264" s="47">
        <f t="shared" ref="J264" si="54">5*H264</f>
        <v>5</v>
      </c>
      <c r="K264" s="54"/>
      <c r="L264" s="69"/>
      <c r="N264" s="132"/>
    </row>
    <row r="265" spans="1:14" x14ac:dyDescent="0.35">
      <c r="A265" s="29" t="s">
        <v>586</v>
      </c>
      <c r="B265" s="425"/>
      <c r="C265" s="450"/>
      <c r="D265" s="27"/>
      <c r="E265" s="27"/>
      <c r="F265" s="255"/>
      <c r="G265" s="255"/>
      <c r="H265" s="54"/>
      <c r="I265" s="54"/>
      <c r="J265" s="54"/>
      <c r="K265" s="54"/>
      <c r="L265" s="69"/>
      <c r="N265" s="132"/>
    </row>
    <row r="266" spans="1:14" x14ac:dyDescent="0.35">
      <c r="A266" s="29" t="s">
        <v>587</v>
      </c>
      <c r="B266" s="425">
        <v>1</v>
      </c>
      <c r="C266" s="450" t="s">
        <v>1588</v>
      </c>
      <c r="D266" s="27">
        <v>0</v>
      </c>
      <c r="E266" s="27">
        <v>3</v>
      </c>
      <c r="F266" s="255"/>
      <c r="G266" s="255"/>
      <c r="H266" s="47">
        <f>VLOOKUP(E266,'_Score matrix'!$B$31:$C$35,2,FALSE)</f>
        <v>1</v>
      </c>
      <c r="I266" s="47">
        <f>D266*H266</f>
        <v>0</v>
      </c>
      <c r="J266" s="47">
        <f>5*H266</f>
        <v>5</v>
      </c>
      <c r="K266" s="54"/>
      <c r="L266" s="69"/>
      <c r="N266" s="132"/>
    </row>
    <row r="267" spans="1:14" x14ac:dyDescent="0.35">
      <c r="A267" s="29" t="s">
        <v>588</v>
      </c>
      <c r="B267" s="425">
        <v>1</v>
      </c>
      <c r="C267" s="450" t="s">
        <v>1588</v>
      </c>
      <c r="D267" s="27">
        <v>0</v>
      </c>
      <c r="E267" s="27">
        <v>3</v>
      </c>
      <c r="F267" s="255"/>
      <c r="G267" s="255"/>
      <c r="H267" s="47">
        <f>VLOOKUP(E267,'_Score matrix'!$B$31:$C$35,2,FALSE)</f>
        <v>1</v>
      </c>
      <c r="I267" s="47">
        <f>D267*H267</f>
        <v>0</v>
      </c>
      <c r="J267" s="47">
        <f>5*H267</f>
        <v>5</v>
      </c>
      <c r="K267" s="54"/>
      <c r="L267" s="69"/>
      <c r="N267" s="132"/>
    </row>
    <row r="268" spans="1:14" x14ac:dyDescent="0.35">
      <c r="A268" s="29" t="s">
        <v>589</v>
      </c>
      <c r="B268" s="425">
        <v>1</v>
      </c>
      <c r="C268" s="450" t="s">
        <v>1588</v>
      </c>
      <c r="D268" s="27">
        <v>0</v>
      </c>
      <c r="E268" s="27">
        <v>3</v>
      </c>
      <c r="F268" s="255"/>
      <c r="G268" s="255"/>
      <c r="H268" s="47">
        <f>VLOOKUP(E268,'_Score matrix'!$B$31:$C$35,2,FALSE)</f>
        <v>1</v>
      </c>
      <c r="I268" s="47">
        <f>D268*H268</f>
        <v>0</v>
      </c>
      <c r="J268" s="47">
        <f>5*H268</f>
        <v>5</v>
      </c>
      <c r="K268" s="54"/>
      <c r="L268" s="69"/>
      <c r="N268" s="132"/>
    </row>
    <row r="269" spans="1:14" x14ac:dyDescent="0.35">
      <c r="A269" s="29" t="s">
        <v>822</v>
      </c>
      <c r="B269" s="425">
        <v>1</v>
      </c>
      <c r="C269" s="450" t="s">
        <v>1588</v>
      </c>
      <c r="D269" s="27">
        <v>0</v>
      </c>
      <c r="E269" s="27">
        <v>3</v>
      </c>
      <c r="F269" s="255"/>
      <c r="G269" s="255"/>
      <c r="H269" s="47">
        <f>VLOOKUP(E269,'_Score matrix'!$B$31:$C$35,2,FALSE)</f>
        <v>1</v>
      </c>
      <c r="I269" s="47">
        <f>D269*H269</f>
        <v>0</v>
      </c>
      <c r="J269" s="47">
        <f>5*H269</f>
        <v>5</v>
      </c>
      <c r="K269" s="54"/>
      <c r="L269" s="69"/>
      <c r="N269" s="132"/>
    </row>
    <row r="270" spans="1:14" x14ac:dyDescent="0.35">
      <c r="A270" s="29" t="s">
        <v>823</v>
      </c>
      <c r="B270" s="425">
        <v>1</v>
      </c>
      <c r="C270" s="450" t="s">
        <v>1588</v>
      </c>
      <c r="D270" s="27">
        <v>0</v>
      </c>
      <c r="E270" s="27">
        <v>3</v>
      </c>
      <c r="F270" s="255"/>
      <c r="G270" s="255"/>
      <c r="H270" s="47">
        <f>VLOOKUP(E270,'_Score matrix'!$B$31:$C$35,2,FALSE)</f>
        <v>1</v>
      </c>
      <c r="I270" s="47">
        <f>D270*H270</f>
        <v>0</v>
      </c>
      <c r="J270" s="47">
        <f>5*H270</f>
        <v>5</v>
      </c>
      <c r="K270" s="54"/>
      <c r="L270" s="69"/>
      <c r="N270" s="132"/>
    </row>
    <row r="271" spans="1:14" x14ac:dyDescent="0.35">
      <c r="A271" s="29" t="s">
        <v>608</v>
      </c>
      <c r="B271" s="425"/>
      <c r="C271" s="450"/>
      <c r="D271" s="27"/>
      <c r="E271" s="27"/>
      <c r="F271" s="255"/>
      <c r="G271" s="255"/>
      <c r="H271" s="47"/>
      <c r="I271" s="47"/>
      <c r="J271" s="47"/>
      <c r="K271" s="54"/>
      <c r="L271" s="69"/>
      <c r="N271" s="132"/>
    </row>
    <row r="272" spans="1:14" x14ac:dyDescent="0.35">
      <c r="A272" s="29" t="s">
        <v>609</v>
      </c>
      <c r="B272" s="425">
        <v>1</v>
      </c>
      <c r="C272" s="450" t="s">
        <v>1588</v>
      </c>
      <c r="D272" s="27">
        <v>0</v>
      </c>
      <c r="E272" s="27">
        <v>3</v>
      </c>
      <c r="F272" s="255"/>
      <c r="G272" s="255"/>
      <c r="H272" s="47">
        <f>VLOOKUP(E272,'_Score matrix'!$B$31:$C$35,2,FALSE)</f>
        <v>1</v>
      </c>
      <c r="I272" s="47">
        <f>D272*H272</f>
        <v>0</v>
      </c>
      <c r="J272" s="47">
        <f>5*H272</f>
        <v>5</v>
      </c>
      <c r="K272" s="54"/>
      <c r="L272" s="69"/>
      <c r="N272" s="132"/>
    </row>
    <row r="273" spans="1:14" x14ac:dyDescent="0.35">
      <c r="A273" s="29" t="s">
        <v>610</v>
      </c>
      <c r="B273" s="425">
        <v>1</v>
      </c>
      <c r="C273" s="450" t="s">
        <v>1588</v>
      </c>
      <c r="D273" s="27">
        <v>0</v>
      </c>
      <c r="E273" s="27">
        <v>3</v>
      </c>
      <c r="F273" s="255"/>
      <c r="G273" s="255"/>
      <c r="H273" s="47">
        <f>VLOOKUP(E273,'_Score matrix'!$B$31:$C$35,2,FALSE)</f>
        <v>1</v>
      </c>
      <c r="I273" s="47">
        <f>D273*H273</f>
        <v>0</v>
      </c>
      <c r="J273" s="47">
        <f>5*H273</f>
        <v>5</v>
      </c>
      <c r="K273" s="54"/>
      <c r="L273" s="69"/>
      <c r="N273" s="132"/>
    </row>
    <row r="274" spans="1:14" ht="15" thickBot="1" x14ac:dyDescent="0.4">
      <c r="A274" s="29" t="s">
        <v>611</v>
      </c>
      <c r="B274" s="425">
        <v>1</v>
      </c>
      <c r="C274" s="450" t="s">
        <v>1588</v>
      </c>
      <c r="D274" s="27">
        <v>0</v>
      </c>
      <c r="E274" s="27">
        <v>3</v>
      </c>
      <c r="F274" s="255"/>
      <c r="G274" s="255"/>
      <c r="H274" s="47">
        <f>VLOOKUP(E274,'_Score matrix'!$B$31:$C$35,2,FALSE)</f>
        <v>1</v>
      </c>
      <c r="I274" s="47">
        <f>D274*H274</f>
        <v>0</v>
      </c>
      <c r="J274" s="47">
        <f>5*H274</f>
        <v>5</v>
      </c>
      <c r="K274" s="54"/>
      <c r="L274" s="69"/>
      <c r="N274" s="132"/>
    </row>
    <row r="275" spans="1:14" ht="15" thickBot="1" x14ac:dyDescent="0.4">
      <c r="A275" s="94" t="s">
        <v>397</v>
      </c>
      <c r="B275" s="419"/>
      <c r="C275" s="444"/>
      <c r="D275" s="23">
        <f t="shared" ref="D275:J275" si="55">SUMIFS(D:D,$A:$A,"M 3*",$B:$B,1,$C:$C,"M",$L:$L,"&lt;&gt;NIST MAPPING")</f>
        <v>0</v>
      </c>
      <c r="E275" s="23">
        <f t="shared" si="55"/>
        <v>87</v>
      </c>
      <c r="F275" s="42">
        <f t="shared" si="55"/>
        <v>0</v>
      </c>
      <c r="G275" s="42">
        <f t="shared" si="55"/>
        <v>0</v>
      </c>
      <c r="H275" s="42">
        <f t="shared" si="55"/>
        <v>25</v>
      </c>
      <c r="I275" s="42">
        <f t="shared" si="55"/>
        <v>0</v>
      </c>
      <c r="J275" s="42">
        <f t="shared" si="55"/>
        <v>125</v>
      </c>
      <c r="K275" s="42">
        <f>IF(ROUND(100*(I275-H275)/(J275-H275),2) &lt; 0, 0, ROUND(100*(I275-H275)/(J275-H275),2))</f>
        <v>0</v>
      </c>
      <c r="L275" s="74"/>
      <c r="N275" s="132"/>
    </row>
    <row r="276" spans="1:14" ht="15" thickBot="1" x14ac:dyDescent="0.4">
      <c r="A276" s="21"/>
      <c r="B276" s="431"/>
      <c r="C276" s="455"/>
      <c r="D276" s="21"/>
      <c r="E276" s="21"/>
      <c r="F276" s="51"/>
      <c r="G276" s="51"/>
      <c r="H276" s="51"/>
      <c r="I276" s="51"/>
      <c r="J276" s="51"/>
      <c r="K276" s="51"/>
      <c r="L276" s="75"/>
      <c r="N276" s="132"/>
    </row>
    <row r="277" spans="1:14" x14ac:dyDescent="0.35">
      <c r="A277" s="96" t="s">
        <v>874</v>
      </c>
      <c r="B277" s="436"/>
      <c r="C277" s="460"/>
      <c r="D277" s="28"/>
      <c r="E277" s="28"/>
      <c r="F277" s="53"/>
      <c r="G277" s="53"/>
      <c r="H277" s="53"/>
      <c r="I277" s="53"/>
      <c r="J277" s="53"/>
      <c r="K277" s="53"/>
      <c r="L277" s="167"/>
      <c r="N277" s="132"/>
    </row>
    <row r="278" spans="1:14" x14ac:dyDescent="0.35">
      <c r="A278" s="29" t="s">
        <v>875</v>
      </c>
      <c r="B278" s="425">
        <v>1</v>
      </c>
      <c r="C278" s="450" t="s">
        <v>1588</v>
      </c>
      <c r="D278" s="27">
        <v>0</v>
      </c>
      <c r="E278" s="27">
        <v>3</v>
      </c>
      <c r="F278" s="650" t="s">
        <v>1481</v>
      </c>
      <c r="G278" s="249" t="str">
        <f t="shared" ref="G278:G314" si="56">IF(B278=1,F278,"")</f>
        <v>ID.RA-3</v>
      </c>
      <c r="H278" s="54">
        <v>1</v>
      </c>
      <c r="I278" s="47">
        <f>D278*H278</f>
        <v>0</v>
      </c>
      <c r="J278" s="47">
        <f t="shared" ref="J278:J312" si="57">5*H278</f>
        <v>5</v>
      </c>
      <c r="K278" s="168"/>
      <c r="L278" s="69"/>
      <c r="N278" s="132"/>
    </row>
    <row r="279" spans="1:14" x14ac:dyDescent="0.35">
      <c r="A279" s="654" t="str">
        <f t="shared" ref="A279:E280" si="58">A278</f>
        <v>M 4.1</v>
      </c>
      <c r="B279" s="648">
        <f t="shared" si="58"/>
        <v>1</v>
      </c>
      <c r="C279" s="655" t="str">
        <f t="shared" si="58"/>
        <v>M</v>
      </c>
      <c r="D279" s="406">
        <f t="shared" si="58"/>
        <v>0</v>
      </c>
      <c r="E279" s="406">
        <f t="shared" si="58"/>
        <v>3</v>
      </c>
      <c r="F279" s="651" t="s">
        <v>1482</v>
      </c>
      <c r="G279" s="407" t="str">
        <f t="shared" si="56"/>
        <v>ID.RA-4</v>
      </c>
      <c r="H279" s="408">
        <f t="shared" ref="H279:J280" si="59">H278</f>
        <v>1</v>
      </c>
      <c r="I279" s="408">
        <f t="shared" si="59"/>
        <v>0</v>
      </c>
      <c r="J279" s="408">
        <f t="shared" si="59"/>
        <v>5</v>
      </c>
      <c r="K279" s="406"/>
      <c r="L279" s="657" t="s">
        <v>3217</v>
      </c>
      <c r="N279" s="132"/>
    </row>
    <row r="280" spans="1:14" x14ac:dyDescent="0.35">
      <c r="A280" s="654" t="str">
        <f t="shared" si="58"/>
        <v>M 4.1</v>
      </c>
      <c r="B280" s="648">
        <f t="shared" si="58"/>
        <v>1</v>
      </c>
      <c r="C280" s="655" t="str">
        <f t="shared" si="58"/>
        <v>M</v>
      </c>
      <c r="D280" s="406">
        <f t="shared" si="58"/>
        <v>0</v>
      </c>
      <c r="E280" s="406">
        <f t="shared" si="58"/>
        <v>3</v>
      </c>
      <c r="F280" s="651" t="s">
        <v>1483</v>
      </c>
      <c r="G280" s="407" t="str">
        <f t="shared" si="56"/>
        <v>ID.RA-5</v>
      </c>
      <c r="H280" s="408">
        <f t="shared" si="59"/>
        <v>1</v>
      </c>
      <c r="I280" s="408">
        <f t="shared" si="59"/>
        <v>0</v>
      </c>
      <c r="J280" s="408">
        <f t="shared" si="59"/>
        <v>5</v>
      </c>
      <c r="K280" s="406"/>
      <c r="L280" s="657" t="s">
        <v>3217</v>
      </c>
      <c r="N280" s="132"/>
    </row>
    <row r="281" spans="1:14" x14ac:dyDescent="0.35">
      <c r="A281" s="29" t="s">
        <v>876</v>
      </c>
      <c r="B281" s="425">
        <v>1</v>
      </c>
      <c r="C281" s="450" t="s">
        <v>1588</v>
      </c>
      <c r="D281" s="27">
        <v>0</v>
      </c>
      <c r="E281" s="27">
        <v>3</v>
      </c>
      <c r="F281" s="650" t="s">
        <v>1481</v>
      </c>
      <c r="G281" s="249" t="str">
        <f t="shared" si="56"/>
        <v>ID.RA-3</v>
      </c>
      <c r="H281" s="54">
        <v>1</v>
      </c>
      <c r="I281" s="47">
        <f>D281*H281</f>
        <v>0</v>
      </c>
      <c r="J281" s="47">
        <f t="shared" si="57"/>
        <v>5</v>
      </c>
      <c r="K281" s="168"/>
      <c r="L281" s="69"/>
      <c r="N281" s="132"/>
    </row>
    <row r="282" spans="1:14" x14ac:dyDescent="0.35">
      <c r="A282" s="654" t="str">
        <f t="shared" ref="A282:E283" si="60">A281</f>
        <v>M 4.2</v>
      </c>
      <c r="B282" s="648">
        <f t="shared" si="60"/>
        <v>1</v>
      </c>
      <c r="C282" s="655" t="str">
        <f t="shared" si="60"/>
        <v>M</v>
      </c>
      <c r="D282" s="406">
        <f t="shared" si="60"/>
        <v>0</v>
      </c>
      <c r="E282" s="406">
        <f t="shared" si="60"/>
        <v>3</v>
      </c>
      <c r="F282" s="651" t="s">
        <v>1482</v>
      </c>
      <c r="G282" s="407" t="str">
        <f t="shared" si="56"/>
        <v>ID.RA-4</v>
      </c>
      <c r="H282" s="408">
        <f t="shared" ref="H282:J283" si="61">H281</f>
        <v>1</v>
      </c>
      <c r="I282" s="408">
        <f t="shared" si="61"/>
        <v>0</v>
      </c>
      <c r="J282" s="408">
        <f t="shared" si="61"/>
        <v>5</v>
      </c>
      <c r="K282" s="406"/>
      <c r="L282" s="657" t="s">
        <v>3217</v>
      </c>
      <c r="N282" s="132"/>
    </row>
    <row r="283" spans="1:14" x14ac:dyDescent="0.35">
      <c r="A283" s="654" t="str">
        <f t="shared" si="60"/>
        <v>M 4.2</v>
      </c>
      <c r="B283" s="648">
        <f t="shared" si="60"/>
        <v>1</v>
      </c>
      <c r="C283" s="655" t="str">
        <f t="shared" si="60"/>
        <v>M</v>
      </c>
      <c r="D283" s="406">
        <f t="shared" si="60"/>
        <v>0</v>
      </c>
      <c r="E283" s="406">
        <f t="shared" si="60"/>
        <v>3</v>
      </c>
      <c r="F283" s="651" t="s">
        <v>1483</v>
      </c>
      <c r="G283" s="407" t="str">
        <f t="shared" si="56"/>
        <v>ID.RA-5</v>
      </c>
      <c r="H283" s="408">
        <f t="shared" si="61"/>
        <v>1</v>
      </c>
      <c r="I283" s="408">
        <f t="shared" si="61"/>
        <v>0</v>
      </c>
      <c r="J283" s="408">
        <f t="shared" si="61"/>
        <v>5</v>
      </c>
      <c r="K283" s="406"/>
      <c r="L283" s="657" t="s">
        <v>3217</v>
      </c>
      <c r="N283" s="132"/>
    </row>
    <row r="284" spans="1:14" x14ac:dyDescent="0.35">
      <c r="A284" s="29" t="s">
        <v>877</v>
      </c>
      <c r="B284" s="425">
        <v>1</v>
      </c>
      <c r="C284" s="450" t="s">
        <v>1588</v>
      </c>
      <c r="D284" s="27">
        <v>0</v>
      </c>
      <c r="E284" s="27">
        <v>3</v>
      </c>
      <c r="F284" s="650" t="s">
        <v>1481</v>
      </c>
      <c r="G284" s="249" t="str">
        <f t="shared" si="56"/>
        <v>ID.RA-3</v>
      </c>
      <c r="H284" s="54">
        <v>1</v>
      </c>
      <c r="I284" s="47">
        <f>D284*H284</f>
        <v>0</v>
      </c>
      <c r="J284" s="47">
        <f t="shared" si="57"/>
        <v>5</v>
      </c>
      <c r="K284" s="168"/>
      <c r="L284" s="69"/>
      <c r="N284" s="132"/>
    </row>
    <row r="285" spans="1:14" x14ac:dyDescent="0.35">
      <c r="A285" s="654" t="str">
        <f t="shared" ref="A285:E286" si="62">A284</f>
        <v>M 4.3</v>
      </c>
      <c r="B285" s="648">
        <f t="shared" si="62"/>
        <v>1</v>
      </c>
      <c r="C285" s="655" t="str">
        <f t="shared" si="62"/>
        <v>M</v>
      </c>
      <c r="D285" s="406">
        <f t="shared" si="62"/>
        <v>0</v>
      </c>
      <c r="E285" s="406">
        <f t="shared" si="62"/>
        <v>3</v>
      </c>
      <c r="F285" s="651" t="s">
        <v>1482</v>
      </c>
      <c r="G285" s="407" t="str">
        <f t="shared" si="56"/>
        <v>ID.RA-4</v>
      </c>
      <c r="H285" s="408">
        <f t="shared" ref="H285:J286" si="63">H284</f>
        <v>1</v>
      </c>
      <c r="I285" s="408">
        <f t="shared" si="63"/>
        <v>0</v>
      </c>
      <c r="J285" s="408">
        <f t="shared" si="63"/>
        <v>5</v>
      </c>
      <c r="K285" s="406"/>
      <c r="L285" s="657" t="s">
        <v>3217</v>
      </c>
      <c r="N285" s="132"/>
    </row>
    <row r="286" spans="1:14" x14ac:dyDescent="0.35">
      <c r="A286" s="654" t="str">
        <f t="shared" si="62"/>
        <v>M 4.3</v>
      </c>
      <c r="B286" s="648">
        <f t="shared" si="62"/>
        <v>1</v>
      </c>
      <c r="C286" s="655" t="str">
        <f t="shared" si="62"/>
        <v>M</v>
      </c>
      <c r="D286" s="406">
        <f t="shared" si="62"/>
        <v>0</v>
      </c>
      <c r="E286" s="406">
        <f t="shared" si="62"/>
        <v>3</v>
      </c>
      <c r="F286" s="651" t="s">
        <v>1483</v>
      </c>
      <c r="G286" s="407" t="str">
        <f t="shared" si="56"/>
        <v>ID.RA-5</v>
      </c>
      <c r="H286" s="408">
        <f t="shared" si="63"/>
        <v>1</v>
      </c>
      <c r="I286" s="408">
        <f t="shared" si="63"/>
        <v>0</v>
      </c>
      <c r="J286" s="408">
        <f t="shared" si="63"/>
        <v>5</v>
      </c>
      <c r="K286" s="406"/>
      <c r="L286" s="657" t="s">
        <v>3217</v>
      </c>
      <c r="N286" s="132"/>
    </row>
    <row r="287" spans="1:14" x14ac:dyDescent="0.35">
      <c r="A287" s="29" t="s">
        <v>878</v>
      </c>
      <c r="B287" s="425">
        <v>1</v>
      </c>
      <c r="C287" s="450" t="s">
        <v>1588</v>
      </c>
      <c r="D287" s="27">
        <v>0</v>
      </c>
      <c r="E287" s="27">
        <v>3</v>
      </c>
      <c r="F287" s="650" t="s">
        <v>1481</v>
      </c>
      <c r="G287" s="249" t="str">
        <f t="shared" si="56"/>
        <v>ID.RA-3</v>
      </c>
      <c r="H287" s="54">
        <v>1</v>
      </c>
      <c r="I287" s="47">
        <f>D287*H287</f>
        <v>0</v>
      </c>
      <c r="J287" s="47">
        <f t="shared" si="57"/>
        <v>5</v>
      </c>
      <c r="K287" s="168"/>
      <c r="L287" s="69"/>
      <c r="N287" s="132"/>
    </row>
    <row r="288" spans="1:14" x14ac:dyDescent="0.35">
      <c r="A288" s="654" t="str">
        <f t="shared" ref="A288:E290" si="64">A287</f>
        <v>M 4.4</v>
      </c>
      <c r="B288" s="648">
        <f t="shared" si="64"/>
        <v>1</v>
      </c>
      <c r="C288" s="655" t="str">
        <f t="shared" si="64"/>
        <v>M</v>
      </c>
      <c r="D288" s="406">
        <f t="shared" si="64"/>
        <v>0</v>
      </c>
      <c r="E288" s="406">
        <f t="shared" si="64"/>
        <v>3</v>
      </c>
      <c r="F288" s="651" t="s">
        <v>1482</v>
      </c>
      <c r="G288" s="407" t="str">
        <f t="shared" si="56"/>
        <v>ID.RA-4</v>
      </c>
      <c r="H288" s="408">
        <f t="shared" ref="H288:J290" si="65">H287</f>
        <v>1</v>
      </c>
      <c r="I288" s="408">
        <f t="shared" si="65"/>
        <v>0</v>
      </c>
      <c r="J288" s="408">
        <f t="shared" si="65"/>
        <v>5</v>
      </c>
      <c r="K288" s="406"/>
      <c r="L288" s="657" t="s">
        <v>3217</v>
      </c>
      <c r="N288" s="132"/>
    </row>
    <row r="289" spans="1:14" x14ac:dyDescent="0.35">
      <c r="A289" s="654" t="str">
        <f t="shared" si="64"/>
        <v>M 4.4</v>
      </c>
      <c r="B289" s="648">
        <f t="shared" si="64"/>
        <v>1</v>
      </c>
      <c r="C289" s="655" t="str">
        <f t="shared" si="64"/>
        <v>M</v>
      </c>
      <c r="D289" s="406">
        <f t="shared" si="64"/>
        <v>0</v>
      </c>
      <c r="E289" s="406">
        <f t="shared" si="64"/>
        <v>3</v>
      </c>
      <c r="F289" s="651" t="s">
        <v>1483</v>
      </c>
      <c r="G289" s="407" t="str">
        <f t="shared" si="56"/>
        <v>ID.RA-5</v>
      </c>
      <c r="H289" s="408">
        <f t="shared" si="65"/>
        <v>1</v>
      </c>
      <c r="I289" s="408">
        <f t="shared" si="65"/>
        <v>0</v>
      </c>
      <c r="J289" s="408">
        <f t="shared" si="65"/>
        <v>5</v>
      </c>
      <c r="K289" s="406"/>
      <c r="L289" s="657" t="s">
        <v>3217</v>
      </c>
      <c r="N289" s="132"/>
    </row>
    <row r="290" spans="1:14" x14ac:dyDescent="0.35">
      <c r="A290" s="654" t="str">
        <f t="shared" si="64"/>
        <v>M 4.4</v>
      </c>
      <c r="B290" s="648">
        <f t="shared" si="64"/>
        <v>1</v>
      </c>
      <c r="C290" s="655" t="str">
        <f t="shared" si="64"/>
        <v>M</v>
      </c>
      <c r="D290" s="406">
        <f t="shared" si="64"/>
        <v>0</v>
      </c>
      <c r="E290" s="406">
        <f t="shared" si="64"/>
        <v>3</v>
      </c>
      <c r="F290" s="651" t="s">
        <v>1489</v>
      </c>
      <c r="G290" s="407" t="str">
        <f t="shared" si="56"/>
        <v>ID.RM-1</v>
      </c>
      <c r="H290" s="408">
        <f t="shared" si="65"/>
        <v>1</v>
      </c>
      <c r="I290" s="408">
        <f t="shared" si="65"/>
        <v>0</v>
      </c>
      <c r="J290" s="408">
        <f t="shared" si="65"/>
        <v>5</v>
      </c>
      <c r="K290" s="406"/>
      <c r="L290" s="657" t="s">
        <v>3217</v>
      </c>
      <c r="N290" s="132"/>
    </row>
    <row r="291" spans="1:14" x14ac:dyDescent="0.35">
      <c r="A291" s="29" t="s">
        <v>879</v>
      </c>
      <c r="B291" s="425">
        <v>1</v>
      </c>
      <c r="C291" s="450" t="s">
        <v>1588</v>
      </c>
      <c r="D291" s="27">
        <v>0</v>
      </c>
      <c r="E291" s="27">
        <v>3</v>
      </c>
      <c r="F291" s="650" t="s">
        <v>1481</v>
      </c>
      <c r="G291" s="249" t="str">
        <f t="shared" si="56"/>
        <v>ID.RA-3</v>
      </c>
      <c r="H291" s="54">
        <v>1</v>
      </c>
      <c r="I291" s="47">
        <f>D291*H291</f>
        <v>0</v>
      </c>
      <c r="J291" s="47">
        <f t="shared" si="57"/>
        <v>5</v>
      </c>
      <c r="K291" s="168"/>
      <c r="L291" s="69"/>
      <c r="N291" s="132"/>
    </row>
    <row r="292" spans="1:14" x14ac:dyDescent="0.35">
      <c r="A292" s="654" t="str">
        <f t="shared" ref="A292:E293" si="66">A291</f>
        <v>M 4.5</v>
      </c>
      <c r="B292" s="648">
        <f t="shared" si="66"/>
        <v>1</v>
      </c>
      <c r="C292" s="655" t="str">
        <f t="shared" si="66"/>
        <v>M</v>
      </c>
      <c r="D292" s="406">
        <f t="shared" si="66"/>
        <v>0</v>
      </c>
      <c r="E292" s="406">
        <f t="shared" si="66"/>
        <v>3</v>
      </c>
      <c r="F292" s="651" t="s">
        <v>1482</v>
      </c>
      <c r="G292" s="407" t="str">
        <f t="shared" si="56"/>
        <v>ID.RA-4</v>
      </c>
      <c r="H292" s="408">
        <f t="shared" ref="H292:J293" si="67">H291</f>
        <v>1</v>
      </c>
      <c r="I292" s="408">
        <f t="shared" si="67"/>
        <v>0</v>
      </c>
      <c r="J292" s="408">
        <f t="shared" si="67"/>
        <v>5</v>
      </c>
      <c r="K292" s="406"/>
      <c r="L292" s="657" t="s">
        <v>3217</v>
      </c>
      <c r="N292" s="132"/>
    </row>
    <row r="293" spans="1:14" x14ac:dyDescent="0.35">
      <c r="A293" s="654" t="str">
        <f t="shared" si="66"/>
        <v>M 4.5</v>
      </c>
      <c r="B293" s="648">
        <f t="shared" si="66"/>
        <v>1</v>
      </c>
      <c r="C293" s="655" t="str">
        <f t="shared" si="66"/>
        <v>M</v>
      </c>
      <c r="D293" s="406">
        <f t="shared" si="66"/>
        <v>0</v>
      </c>
      <c r="E293" s="406">
        <f t="shared" si="66"/>
        <v>3</v>
      </c>
      <c r="F293" s="651" t="s">
        <v>1483</v>
      </c>
      <c r="G293" s="407" t="str">
        <f t="shared" si="56"/>
        <v>ID.RA-5</v>
      </c>
      <c r="H293" s="408">
        <f t="shared" si="67"/>
        <v>1</v>
      </c>
      <c r="I293" s="408">
        <f t="shared" si="67"/>
        <v>0</v>
      </c>
      <c r="J293" s="408">
        <f t="shared" si="67"/>
        <v>5</v>
      </c>
      <c r="K293" s="406"/>
      <c r="L293" s="657" t="s">
        <v>3217</v>
      </c>
      <c r="N293" s="132"/>
    </row>
    <row r="294" spans="1:14" x14ac:dyDescent="0.35">
      <c r="A294" s="29" t="s">
        <v>880</v>
      </c>
      <c r="B294" s="425">
        <v>1</v>
      </c>
      <c r="C294" s="450" t="s">
        <v>1588</v>
      </c>
      <c r="D294" s="27">
        <v>0</v>
      </c>
      <c r="E294" s="27">
        <v>3</v>
      </c>
      <c r="F294" s="650" t="s">
        <v>1481</v>
      </c>
      <c r="G294" s="249" t="str">
        <f t="shared" si="56"/>
        <v>ID.RA-3</v>
      </c>
      <c r="H294" s="54">
        <v>1</v>
      </c>
      <c r="I294" s="47">
        <f>D294*H294</f>
        <v>0</v>
      </c>
      <c r="J294" s="47">
        <f t="shared" si="57"/>
        <v>5</v>
      </c>
      <c r="K294" s="168"/>
      <c r="L294" s="69"/>
      <c r="N294" s="132"/>
    </row>
    <row r="295" spans="1:14" x14ac:dyDescent="0.35">
      <c r="A295" s="654" t="str">
        <f t="shared" ref="A295:E296" si="68">A294</f>
        <v>M 4.6</v>
      </c>
      <c r="B295" s="648">
        <f t="shared" si="68"/>
        <v>1</v>
      </c>
      <c r="C295" s="655" t="str">
        <f t="shared" si="68"/>
        <v>M</v>
      </c>
      <c r="D295" s="406">
        <f t="shared" si="68"/>
        <v>0</v>
      </c>
      <c r="E295" s="406">
        <f t="shared" si="68"/>
        <v>3</v>
      </c>
      <c r="F295" s="651" t="s">
        <v>1482</v>
      </c>
      <c r="G295" s="407" t="str">
        <f t="shared" si="56"/>
        <v>ID.RA-4</v>
      </c>
      <c r="H295" s="408">
        <f t="shared" ref="H295:J296" si="69">H294</f>
        <v>1</v>
      </c>
      <c r="I295" s="408">
        <f t="shared" si="69"/>
        <v>0</v>
      </c>
      <c r="J295" s="408">
        <f t="shared" si="69"/>
        <v>5</v>
      </c>
      <c r="K295" s="406"/>
      <c r="L295" s="657" t="s">
        <v>3217</v>
      </c>
      <c r="N295" s="132"/>
    </row>
    <row r="296" spans="1:14" x14ac:dyDescent="0.35">
      <c r="A296" s="654" t="str">
        <f t="shared" si="68"/>
        <v>M 4.6</v>
      </c>
      <c r="B296" s="648">
        <f t="shared" si="68"/>
        <v>1</v>
      </c>
      <c r="C296" s="655" t="str">
        <f t="shared" si="68"/>
        <v>M</v>
      </c>
      <c r="D296" s="406">
        <f t="shared" si="68"/>
        <v>0</v>
      </c>
      <c r="E296" s="406">
        <f t="shared" si="68"/>
        <v>3</v>
      </c>
      <c r="F296" s="651" t="s">
        <v>1483</v>
      </c>
      <c r="G296" s="407" t="str">
        <f t="shared" si="56"/>
        <v>ID.RA-5</v>
      </c>
      <c r="H296" s="408">
        <f t="shared" si="69"/>
        <v>1</v>
      </c>
      <c r="I296" s="408">
        <f t="shared" si="69"/>
        <v>0</v>
      </c>
      <c r="J296" s="408">
        <f t="shared" si="69"/>
        <v>5</v>
      </c>
      <c r="K296" s="406"/>
      <c r="L296" s="657" t="s">
        <v>3217</v>
      </c>
      <c r="N296" s="132"/>
    </row>
    <row r="297" spans="1:14" x14ac:dyDescent="0.35">
      <c r="A297" s="29" t="s">
        <v>881</v>
      </c>
      <c r="B297" s="425">
        <v>1</v>
      </c>
      <c r="C297" s="450" t="s">
        <v>1588</v>
      </c>
      <c r="D297" s="27">
        <v>0</v>
      </c>
      <c r="E297" s="27">
        <v>3</v>
      </c>
      <c r="F297" s="650" t="s">
        <v>1481</v>
      </c>
      <c r="G297" s="249" t="str">
        <f t="shared" si="56"/>
        <v>ID.RA-3</v>
      </c>
      <c r="H297" s="54">
        <v>1</v>
      </c>
      <c r="I297" s="47">
        <f>D297*H297</f>
        <v>0</v>
      </c>
      <c r="J297" s="47">
        <f t="shared" si="57"/>
        <v>5</v>
      </c>
      <c r="K297" s="168"/>
      <c r="L297" s="69"/>
      <c r="N297" s="132"/>
    </row>
    <row r="298" spans="1:14" x14ac:dyDescent="0.35">
      <c r="A298" s="654" t="str">
        <f t="shared" ref="A298:E299" si="70">A297</f>
        <v>M 4.7</v>
      </c>
      <c r="B298" s="648">
        <f t="shared" si="70"/>
        <v>1</v>
      </c>
      <c r="C298" s="655" t="str">
        <f t="shared" si="70"/>
        <v>M</v>
      </c>
      <c r="D298" s="406">
        <f t="shared" si="70"/>
        <v>0</v>
      </c>
      <c r="E298" s="406">
        <f t="shared" si="70"/>
        <v>3</v>
      </c>
      <c r="F298" s="651" t="s">
        <v>1482</v>
      </c>
      <c r="G298" s="407" t="str">
        <f t="shared" si="56"/>
        <v>ID.RA-4</v>
      </c>
      <c r="H298" s="408">
        <f t="shared" ref="H298:J299" si="71">H297</f>
        <v>1</v>
      </c>
      <c r="I298" s="408">
        <f t="shared" si="71"/>
        <v>0</v>
      </c>
      <c r="J298" s="408">
        <f t="shared" si="71"/>
        <v>5</v>
      </c>
      <c r="K298" s="406"/>
      <c r="L298" s="657" t="s">
        <v>3217</v>
      </c>
      <c r="N298" s="132"/>
    </row>
    <row r="299" spans="1:14" x14ac:dyDescent="0.35">
      <c r="A299" s="654" t="str">
        <f t="shared" si="70"/>
        <v>M 4.7</v>
      </c>
      <c r="B299" s="648">
        <f t="shared" si="70"/>
        <v>1</v>
      </c>
      <c r="C299" s="655" t="str">
        <f t="shared" si="70"/>
        <v>M</v>
      </c>
      <c r="D299" s="406">
        <f t="shared" si="70"/>
        <v>0</v>
      </c>
      <c r="E299" s="406">
        <f t="shared" si="70"/>
        <v>3</v>
      </c>
      <c r="F299" s="651" t="s">
        <v>1483</v>
      </c>
      <c r="G299" s="407" t="str">
        <f t="shared" si="56"/>
        <v>ID.RA-5</v>
      </c>
      <c r="H299" s="408">
        <f t="shared" si="71"/>
        <v>1</v>
      </c>
      <c r="I299" s="408">
        <f t="shared" si="71"/>
        <v>0</v>
      </c>
      <c r="J299" s="408">
        <f t="shared" si="71"/>
        <v>5</v>
      </c>
      <c r="K299" s="406"/>
      <c r="L299" s="657" t="s">
        <v>3217</v>
      </c>
      <c r="N299" s="132"/>
    </row>
    <row r="300" spans="1:14" x14ac:dyDescent="0.35">
      <c r="A300" s="29" t="s">
        <v>882</v>
      </c>
      <c r="B300" s="425">
        <v>1</v>
      </c>
      <c r="C300" s="450" t="s">
        <v>1588</v>
      </c>
      <c r="D300" s="27">
        <v>0</v>
      </c>
      <c r="E300" s="27">
        <v>3</v>
      </c>
      <c r="F300" s="650" t="s">
        <v>1481</v>
      </c>
      <c r="G300" s="249" t="str">
        <f t="shared" si="56"/>
        <v>ID.RA-3</v>
      </c>
      <c r="H300" s="54">
        <v>1</v>
      </c>
      <c r="I300" s="47">
        <f>D300*H300</f>
        <v>0</v>
      </c>
      <c r="J300" s="47">
        <f t="shared" si="57"/>
        <v>5</v>
      </c>
      <c r="K300" s="168"/>
      <c r="L300" s="69"/>
      <c r="N300" s="132"/>
    </row>
    <row r="301" spans="1:14" x14ac:dyDescent="0.35">
      <c r="A301" s="654" t="str">
        <f t="shared" ref="A301:E302" si="72">A300</f>
        <v>M 4.8</v>
      </c>
      <c r="B301" s="648">
        <f t="shared" si="72"/>
        <v>1</v>
      </c>
      <c r="C301" s="655" t="str">
        <f t="shared" si="72"/>
        <v>M</v>
      </c>
      <c r="D301" s="406">
        <f t="shared" si="72"/>
        <v>0</v>
      </c>
      <c r="E301" s="406">
        <f t="shared" si="72"/>
        <v>3</v>
      </c>
      <c r="F301" s="651" t="s">
        <v>1482</v>
      </c>
      <c r="G301" s="407" t="str">
        <f t="shared" si="56"/>
        <v>ID.RA-4</v>
      </c>
      <c r="H301" s="408">
        <f t="shared" ref="H301:J302" si="73">H300</f>
        <v>1</v>
      </c>
      <c r="I301" s="408">
        <f t="shared" si="73"/>
        <v>0</v>
      </c>
      <c r="J301" s="408">
        <f t="shared" si="73"/>
        <v>5</v>
      </c>
      <c r="K301" s="406"/>
      <c r="L301" s="657" t="s">
        <v>3217</v>
      </c>
      <c r="N301" s="132"/>
    </row>
    <row r="302" spans="1:14" x14ac:dyDescent="0.35">
      <c r="A302" s="654" t="str">
        <f t="shared" si="72"/>
        <v>M 4.8</v>
      </c>
      <c r="B302" s="648">
        <f t="shared" si="72"/>
        <v>1</v>
      </c>
      <c r="C302" s="655" t="str">
        <f t="shared" si="72"/>
        <v>M</v>
      </c>
      <c r="D302" s="406">
        <f t="shared" si="72"/>
        <v>0</v>
      </c>
      <c r="E302" s="406">
        <f t="shared" si="72"/>
        <v>3</v>
      </c>
      <c r="F302" s="651" t="s">
        <v>1483</v>
      </c>
      <c r="G302" s="407" t="str">
        <f t="shared" si="56"/>
        <v>ID.RA-5</v>
      </c>
      <c r="H302" s="408">
        <f t="shared" si="73"/>
        <v>1</v>
      </c>
      <c r="I302" s="408">
        <f t="shared" si="73"/>
        <v>0</v>
      </c>
      <c r="J302" s="408">
        <f t="shared" si="73"/>
        <v>5</v>
      </c>
      <c r="K302" s="406"/>
      <c r="L302" s="657" t="s">
        <v>3217</v>
      </c>
      <c r="N302" s="132"/>
    </row>
    <row r="303" spans="1:14" x14ac:dyDescent="0.35">
      <c r="A303" s="807" t="s">
        <v>3350</v>
      </c>
      <c r="B303" s="808"/>
      <c r="C303" s="809"/>
      <c r="D303" s="788"/>
      <c r="E303" s="788"/>
      <c r="F303" s="810"/>
      <c r="G303" s="791"/>
      <c r="H303" s="788"/>
      <c r="I303" s="789"/>
      <c r="J303" s="789"/>
      <c r="K303" s="797"/>
      <c r="L303" s="811"/>
      <c r="N303" s="132"/>
    </row>
    <row r="304" spans="1:14" x14ac:dyDescent="0.35">
      <c r="A304" s="785" t="str">
        <f t="shared" ref="A304:A305" si="74">A303</f>
        <v>Removed, keep lines for backwards compatibility</v>
      </c>
      <c r="B304" s="786"/>
      <c r="C304" s="787"/>
      <c r="D304" s="788"/>
      <c r="E304" s="788"/>
      <c r="F304" s="810"/>
      <c r="G304" s="791" t="str">
        <f t="shared" si="56"/>
        <v/>
      </c>
      <c r="H304" s="789"/>
      <c r="I304" s="789"/>
      <c r="J304" s="789"/>
      <c r="K304" s="788"/>
      <c r="L304" s="795"/>
      <c r="N304" s="132"/>
    </row>
    <row r="305" spans="1:15" x14ac:dyDescent="0.35">
      <c r="A305" s="785" t="str">
        <f t="shared" si="74"/>
        <v>Removed, keep lines for backwards compatibility</v>
      </c>
      <c r="B305" s="786"/>
      <c r="C305" s="787"/>
      <c r="D305" s="788"/>
      <c r="E305" s="788"/>
      <c r="F305" s="810"/>
      <c r="G305" s="791" t="str">
        <f t="shared" si="56"/>
        <v/>
      </c>
      <c r="H305" s="789"/>
      <c r="I305" s="789"/>
      <c r="J305" s="789"/>
      <c r="K305" s="788"/>
      <c r="L305" s="795"/>
      <c r="N305" s="132"/>
    </row>
    <row r="306" spans="1:15" x14ac:dyDescent="0.35">
      <c r="A306" s="29" t="s">
        <v>883</v>
      </c>
      <c r="B306" s="425">
        <v>1</v>
      </c>
      <c r="C306" s="450" t="s">
        <v>1588</v>
      </c>
      <c r="D306" s="27">
        <v>0</v>
      </c>
      <c r="E306" s="27">
        <v>3</v>
      </c>
      <c r="F306" s="650" t="s">
        <v>1481</v>
      </c>
      <c r="G306" s="249" t="str">
        <f t="shared" si="56"/>
        <v>ID.RA-3</v>
      </c>
      <c r="H306" s="54">
        <v>1</v>
      </c>
      <c r="I306" s="47">
        <f>D306*H306</f>
        <v>0</v>
      </c>
      <c r="J306" s="47">
        <f t="shared" si="57"/>
        <v>5</v>
      </c>
      <c r="K306" s="168"/>
      <c r="L306" s="69"/>
      <c r="N306" s="132"/>
    </row>
    <row r="307" spans="1:15" x14ac:dyDescent="0.35">
      <c r="A307" s="654" t="str">
        <f t="shared" ref="A307:E308" si="75">A306</f>
        <v>M 4.9</v>
      </c>
      <c r="B307" s="648">
        <f t="shared" si="75"/>
        <v>1</v>
      </c>
      <c r="C307" s="655" t="str">
        <f t="shared" si="75"/>
        <v>M</v>
      </c>
      <c r="D307" s="406">
        <f t="shared" si="75"/>
        <v>0</v>
      </c>
      <c r="E307" s="406">
        <f t="shared" si="75"/>
        <v>3</v>
      </c>
      <c r="F307" s="651" t="s">
        <v>1482</v>
      </c>
      <c r="G307" s="407" t="str">
        <f t="shared" si="56"/>
        <v>ID.RA-4</v>
      </c>
      <c r="H307" s="408">
        <f t="shared" ref="H307:J308" si="76">H306</f>
        <v>1</v>
      </c>
      <c r="I307" s="408">
        <f t="shared" si="76"/>
        <v>0</v>
      </c>
      <c r="J307" s="408">
        <f t="shared" si="76"/>
        <v>5</v>
      </c>
      <c r="K307" s="406"/>
      <c r="L307" s="657" t="s">
        <v>3217</v>
      </c>
      <c r="N307" s="132"/>
    </row>
    <row r="308" spans="1:15" x14ac:dyDescent="0.35">
      <c r="A308" s="654" t="str">
        <f t="shared" si="75"/>
        <v>M 4.9</v>
      </c>
      <c r="B308" s="648">
        <f t="shared" si="75"/>
        <v>1</v>
      </c>
      <c r="C308" s="655" t="str">
        <f t="shared" si="75"/>
        <v>M</v>
      </c>
      <c r="D308" s="406">
        <f t="shared" si="75"/>
        <v>0</v>
      </c>
      <c r="E308" s="406">
        <f t="shared" si="75"/>
        <v>3</v>
      </c>
      <c r="F308" s="651" t="s">
        <v>1483</v>
      </c>
      <c r="G308" s="407" t="str">
        <f t="shared" si="56"/>
        <v>ID.RA-5</v>
      </c>
      <c r="H308" s="408">
        <f t="shared" si="76"/>
        <v>1</v>
      </c>
      <c r="I308" s="408">
        <f t="shared" si="76"/>
        <v>0</v>
      </c>
      <c r="J308" s="408">
        <f t="shared" si="76"/>
        <v>5</v>
      </c>
      <c r="K308" s="406"/>
      <c r="L308" s="657" t="s">
        <v>3217</v>
      </c>
      <c r="N308" s="132"/>
    </row>
    <row r="309" spans="1:15" x14ac:dyDescent="0.35">
      <c r="A309" s="29" t="s">
        <v>884</v>
      </c>
      <c r="B309" s="425">
        <v>1</v>
      </c>
      <c r="C309" s="450" t="s">
        <v>1588</v>
      </c>
      <c r="D309" s="27">
        <v>0</v>
      </c>
      <c r="E309" s="27">
        <v>3</v>
      </c>
      <c r="F309" s="650" t="s">
        <v>1481</v>
      </c>
      <c r="G309" s="249" t="str">
        <f t="shared" si="56"/>
        <v>ID.RA-3</v>
      </c>
      <c r="H309" s="54">
        <v>1</v>
      </c>
      <c r="I309" s="47">
        <f>D309*H309</f>
        <v>0</v>
      </c>
      <c r="J309" s="47">
        <f t="shared" si="57"/>
        <v>5</v>
      </c>
      <c r="K309" s="168"/>
      <c r="L309" s="69"/>
      <c r="N309" s="132"/>
    </row>
    <row r="310" spans="1:15" x14ac:dyDescent="0.35">
      <c r="A310" s="654" t="str">
        <f t="shared" ref="A310:E311" si="77">A309</f>
        <v>M 4.10</v>
      </c>
      <c r="B310" s="648">
        <f t="shared" si="77"/>
        <v>1</v>
      </c>
      <c r="C310" s="655" t="str">
        <f t="shared" si="77"/>
        <v>M</v>
      </c>
      <c r="D310" s="406">
        <f t="shared" si="77"/>
        <v>0</v>
      </c>
      <c r="E310" s="406">
        <f t="shared" si="77"/>
        <v>3</v>
      </c>
      <c r="F310" s="651" t="s">
        <v>1482</v>
      </c>
      <c r="G310" s="407" t="str">
        <f t="shared" si="56"/>
        <v>ID.RA-4</v>
      </c>
      <c r="H310" s="408">
        <f t="shared" ref="H310:J311" si="78">H309</f>
        <v>1</v>
      </c>
      <c r="I310" s="408">
        <f t="shared" si="78"/>
        <v>0</v>
      </c>
      <c r="J310" s="408">
        <f t="shared" si="78"/>
        <v>5</v>
      </c>
      <c r="K310" s="406"/>
      <c r="L310" s="657" t="s">
        <v>3217</v>
      </c>
      <c r="N310" s="132"/>
    </row>
    <row r="311" spans="1:15" x14ac:dyDescent="0.35">
      <c r="A311" s="654" t="str">
        <f t="shared" si="77"/>
        <v>M 4.10</v>
      </c>
      <c r="B311" s="648">
        <f t="shared" si="77"/>
        <v>1</v>
      </c>
      <c r="C311" s="655" t="str">
        <f t="shared" si="77"/>
        <v>M</v>
      </c>
      <c r="D311" s="406">
        <f t="shared" si="77"/>
        <v>0</v>
      </c>
      <c r="E311" s="406">
        <f t="shared" si="77"/>
        <v>3</v>
      </c>
      <c r="F311" s="651" t="s">
        <v>1483</v>
      </c>
      <c r="G311" s="407" t="str">
        <f t="shared" si="56"/>
        <v>ID.RA-5</v>
      </c>
      <c r="H311" s="408">
        <f t="shared" si="78"/>
        <v>1</v>
      </c>
      <c r="I311" s="408">
        <f t="shared" si="78"/>
        <v>0</v>
      </c>
      <c r="J311" s="408">
        <f t="shared" si="78"/>
        <v>5</v>
      </c>
      <c r="K311" s="406"/>
      <c r="L311" s="657" t="s">
        <v>3217</v>
      </c>
      <c r="N311" s="132"/>
    </row>
    <row r="312" spans="1:15" x14ac:dyDescent="0.35">
      <c r="A312" s="649" t="s">
        <v>885</v>
      </c>
      <c r="B312" s="27">
        <v>1</v>
      </c>
      <c r="C312" s="449" t="s">
        <v>1588</v>
      </c>
      <c r="D312" s="27">
        <v>0</v>
      </c>
      <c r="E312" s="27">
        <v>3</v>
      </c>
      <c r="F312" s="650" t="s">
        <v>1481</v>
      </c>
      <c r="G312" s="249" t="str">
        <f t="shared" si="56"/>
        <v>ID.RA-3</v>
      </c>
      <c r="H312" s="55">
        <v>1</v>
      </c>
      <c r="I312" s="55">
        <f>D312*H312</f>
        <v>0</v>
      </c>
      <c r="J312" s="55">
        <f t="shared" si="57"/>
        <v>5</v>
      </c>
      <c r="K312" s="55"/>
      <c r="L312" s="70"/>
      <c r="N312" s="132"/>
    </row>
    <row r="313" spans="1:15" x14ac:dyDescent="0.35">
      <c r="A313" s="654" t="str">
        <f t="shared" ref="A313:E314" si="79">A312</f>
        <v>M 4.11</v>
      </c>
      <c r="B313" s="648">
        <f t="shared" si="79"/>
        <v>1</v>
      </c>
      <c r="C313" s="655" t="str">
        <f t="shared" si="79"/>
        <v>M</v>
      </c>
      <c r="D313" s="406">
        <f t="shared" si="79"/>
        <v>0</v>
      </c>
      <c r="E313" s="406">
        <f t="shared" si="79"/>
        <v>3</v>
      </c>
      <c r="F313" s="651" t="s">
        <v>1482</v>
      </c>
      <c r="G313" s="407" t="str">
        <f t="shared" si="56"/>
        <v>ID.RA-4</v>
      </c>
      <c r="H313" s="408">
        <f t="shared" ref="H313:J314" si="80">H312</f>
        <v>1</v>
      </c>
      <c r="I313" s="408">
        <f t="shared" si="80"/>
        <v>0</v>
      </c>
      <c r="J313" s="408">
        <f t="shared" si="80"/>
        <v>5</v>
      </c>
      <c r="K313" s="406"/>
      <c r="L313" s="657" t="s">
        <v>3217</v>
      </c>
      <c r="N313" s="132"/>
    </row>
    <row r="314" spans="1:15" ht="15" thickBot="1" x14ac:dyDescent="0.4">
      <c r="A314" s="654" t="str">
        <f t="shared" si="79"/>
        <v>M 4.11</v>
      </c>
      <c r="B314" s="648">
        <f t="shared" si="79"/>
        <v>1</v>
      </c>
      <c r="C314" s="655" t="str">
        <f t="shared" si="79"/>
        <v>M</v>
      </c>
      <c r="D314" s="406">
        <f t="shared" si="79"/>
        <v>0</v>
      </c>
      <c r="E314" s="406">
        <f t="shared" si="79"/>
        <v>3</v>
      </c>
      <c r="F314" s="651" t="s">
        <v>1483</v>
      </c>
      <c r="G314" s="407" t="str">
        <f t="shared" si="56"/>
        <v>ID.RA-5</v>
      </c>
      <c r="H314" s="408">
        <f t="shared" si="80"/>
        <v>1</v>
      </c>
      <c r="I314" s="408">
        <f t="shared" si="80"/>
        <v>0</v>
      </c>
      <c r="J314" s="408">
        <f t="shared" si="80"/>
        <v>5</v>
      </c>
      <c r="K314" s="406"/>
      <c r="L314" s="657" t="s">
        <v>3217</v>
      </c>
      <c r="N314" s="132"/>
    </row>
    <row r="315" spans="1:15" ht="15" thickBot="1" x14ac:dyDescent="0.4">
      <c r="A315" s="94" t="s">
        <v>397</v>
      </c>
      <c r="B315" s="419"/>
      <c r="C315" s="444"/>
      <c r="D315" s="23">
        <f t="shared" ref="D315:J315" si="81">SUMIFS(D:D,$A:$A,"M 4*",$B:$B,1,$C:$C,"M",$L:$L,"&lt;&gt;NIST MAPPING")</f>
        <v>0</v>
      </c>
      <c r="E315" s="23">
        <f t="shared" si="81"/>
        <v>60</v>
      </c>
      <c r="F315" s="42">
        <f t="shared" si="81"/>
        <v>0</v>
      </c>
      <c r="G315" s="42">
        <f t="shared" si="81"/>
        <v>0</v>
      </c>
      <c r="H315" s="42">
        <f t="shared" si="81"/>
        <v>20</v>
      </c>
      <c r="I315" s="42">
        <f t="shared" si="81"/>
        <v>0</v>
      </c>
      <c r="J315" s="42">
        <f t="shared" si="81"/>
        <v>100</v>
      </c>
      <c r="K315" s="42">
        <f>IF(ROUND(100*(I315-H315)/(J315-H315),2) &lt; 0, 0, ROUND(100*(I315-H315)/(J315-H315),2))</f>
        <v>0</v>
      </c>
      <c r="L315" s="74"/>
      <c r="N315" s="132"/>
    </row>
    <row r="316" spans="1:15" ht="15" thickBot="1" x14ac:dyDescent="0.4">
      <c r="A316" s="26"/>
      <c r="B316" s="432"/>
      <c r="C316" s="456"/>
      <c r="D316" s="26"/>
      <c r="E316" s="26"/>
      <c r="F316" s="5"/>
      <c r="G316" s="5"/>
      <c r="H316" s="5"/>
      <c r="I316" s="5"/>
      <c r="J316" s="5"/>
      <c r="K316" s="5"/>
      <c r="L316" s="26"/>
      <c r="N316" s="132"/>
    </row>
    <row r="317" spans="1:15" ht="15" thickBot="1" x14ac:dyDescent="0.4">
      <c r="A317" s="263" t="s">
        <v>622</v>
      </c>
      <c r="B317" s="427"/>
      <c r="C317" s="412"/>
      <c r="D317" s="264"/>
      <c r="E317" s="264"/>
      <c r="F317" s="264"/>
      <c r="G317" s="264"/>
      <c r="H317" s="264"/>
      <c r="I317" s="264"/>
      <c r="J317" s="264"/>
      <c r="K317" s="264"/>
      <c r="L317" s="265"/>
      <c r="N317" s="132"/>
    </row>
    <row r="318" spans="1:15" x14ac:dyDescent="0.35">
      <c r="A318" s="67" t="s">
        <v>627</v>
      </c>
      <c r="B318" s="417"/>
      <c r="C318" s="441"/>
      <c r="D318" s="90"/>
      <c r="E318" s="90"/>
      <c r="F318" s="258"/>
      <c r="G318" s="258"/>
      <c r="H318" s="66"/>
      <c r="I318" s="66"/>
      <c r="J318" s="66"/>
      <c r="K318" s="66"/>
      <c r="L318" s="82"/>
      <c r="N318" s="132"/>
    </row>
    <row r="319" spans="1:15" x14ac:dyDescent="0.35">
      <c r="A319" s="98" t="s">
        <v>730</v>
      </c>
      <c r="B319" s="414"/>
      <c r="C319" s="461"/>
      <c r="D319" s="27">
        <v>2</v>
      </c>
      <c r="E319" s="27"/>
      <c r="F319" s="255"/>
      <c r="G319" s="255"/>
      <c r="H319" s="54"/>
      <c r="I319" s="54"/>
      <c r="J319" s="54"/>
      <c r="K319" s="54"/>
      <c r="L319" s="77"/>
      <c r="N319" s="132"/>
    </row>
    <row r="320" spans="1:15" x14ac:dyDescent="0.35">
      <c r="A320" s="98" t="s">
        <v>628</v>
      </c>
      <c r="B320" s="414"/>
      <c r="C320" s="461"/>
      <c r="D320" s="27"/>
      <c r="E320" s="27"/>
      <c r="F320" s="255"/>
      <c r="G320" s="255"/>
      <c r="H320" s="54"/>
      <c r="I320" s="54"/>
      <c r="J320" s="54"/>
      <c r="K320" s="54"/>
      <c r="L320" s="77"/>
      <c r="N320" s="132"/>
      <c r="O320" s="22"/>
    </row>
    <row r="321" spans="1:15" x14ac:dyDescent="0.35">
      <c r="A321" s="98" t="s">
        <v>733</v>
      </c>
      <c r="B321" s="414">
        <f>$D$319-1</f>
        <v>1</v>
      </c>
      <c r="C321" s="461" t="s">
        <v>1588</v>
      </c>
      <c r="D321" s="27">
        <v>0</v>
      </c>
      <c r="E321" s="27">
        <v>3</v>
      </c>
      <c r="F321" s="255" t="s">
        <v>1561</v>
      </c>
      <c r="G321" s="249" t="str">
        <f>IF(B321=1,F321,"")</f>
        <v>DE.DP-1</v>
      </c>
      <c r="H321" s="47">
        <f>VLOOKUP(E321,'_Score matrix'!$B$31:$C$35,2,FALSE)</f>
        <v>1</v>
      </c>
      <c r="I321" s="47">
        <f>D321*H321</f>
        <v>0</v>
      </c>
      <c r="J321" s="47">
        <f>5*H321</f>
        <v>5</v>
      </c>
      <c r="K321" s="54"/>
      <c r="L321" s="77"/>
      <c r="N321" s="132"/>
      <c r="O321" s="22"/>
    </row>
    <row r="322" spans="1:15" x14ac:dyDescent="0.35">
      <c r="A322" s="98" t="s">
        <v>734</v>
      </c>
      <c r="B322" s="414">
        <f>$D$319-1</f>
        <v>1</v>
      </c>
      <c r="C322" s="461" t="s">
        <v>1588</v>
      </c>
      <c r="D322" s="27">
        <v>0</v>
      </c>
      <c r="E322" s="27">
        <v>3</v>
      </c>
      <c r="F322" s="255" t="s">
        <v>1561</v>
      </c>
      <c r="G322" s="249" t="str">
        <f>IF(B322=1,F322,"")</f>
        <v>DE.DP-1</v>
      </c>
      <c r="H322" s="47">
        <f>VLOOKUP(E322,'_Score matrix'!$B$31:$C$35,2,FALSE)</f>
        <v>1</v>
      </c>
      <c r="I322" s="47">
        <f>D322*H322</f>
        <v>0</v>
      </c>
      <c r="J322" s="47">
        <f t="shared" ref="J322:J341" si="82">5*H322</f>
        <v>5</v>
      </c>
      <c r="K322" s="54"/>
      <c r="L322" s="77"/>
      <c r="N322" s="132"/>
      <c r="O322" s="22"/>
    </row>
    <row r="323" spans="1:15" x14ac:dyDescent="0.35">
      <c r="A323" s="98" t="s">
        <v>629</v>
      </c>
      <c r="B323" s="414"/>
      <c r="C323" s="461"/>
      <c r="D323" s="27"/>
      <c r="E323" s="27"/>
      <c r="F323" s="255"/>
      <c r="G323" s="249"/>
      <c r="H323" s="47"/>
      <c r="I323" s="47"/>
      <c r="J323" s="47"/>
      <c r="K323" s="54"/>
      <c r="L323" s="77"/>
      <c r="N323" s="132"/>
      <c r="O323" s="22"/>
    </row>
    <row r="324" spans="1:15" x14ac:dyDescent="0.35">
      <c r="A324" s="98" t="s">
        <v>630</v>
      </c>
      <c r="B324" s="414">
        <f>$D$319-1</f>
        <v>1</v>
      </c>
      <c r="C324" s="461" t="s">
        <v>1588</v>
      </c>
      <c r="D324" s="27">
        <v>0</v>
      </c>
      <c r="E324" s="27">
        <v>3</v>
      </c>
      <c r="F324" s="255" t="s">
        <v>1562</v>
      </c>
      <c r="G324" s="249" t="str">
        <f>IF(B324=1,F324,"")</f>
        <v>DE.DP-2</v>
      </c>
      <c r="H324" s="47">
        <f>VLOOKUP(E324,'_Score matrix'!$B$31:$C$35,2,FALSE)</f>
        <v>1</v>
      </c>
      <c r="I324" s="47">
        <f>D324*H324</f>
        <v>0</v>
      </c>
      <c r="J324" s="47">
        <f t="shared" si="82"/>
        <v>5</v>
      </c>
      <c r="K324" s="54"/>
      <c r="L324" s="77"/>
      <c r="N324" s="132"/>
      <c r="O324" s="22"/>
    </row>
    <row r="325" spans="1:15" x14ac:dyDescent="0.35">
      <c r="A325" s="98" t="s">
        <v>631</v>
      </c>
      <c r="B325" s="414">
        <f>$D$319-1</f>
        <v>1</v>
      </c>
      <c r="C325" s="461" t="s">
        <v>1588</v>
      </c>
      <c r="D325" s="27">
        <v>0</v>
      </c>
      <c r="E325" s="27">
        <v>3</v>
      </c>
      <c r="F325" s="255" t="s">
        <v>1562</v>
      </c>
      <c r="G325" s="249" t="str">
        <f>IF(B325=1,F325,"")</f>
        <v>DE.DP-2</v>
      </c>
      <c r="H325" s="47">
        <f>VLOOKUP(E325,'_Score matrix'!$B$31:$C$35,2,FALSE)</f>
        <v>1</v>
      </c>
      <c r="I325" s="47">
        <f>D325*H325</f>
        <v>0</v>
      </c>
      <c r="J325" s="47">
        <f t="shared" si="82"/>
        <v>5</v>
      </c>
      <c r="K325" s="54"/>
      <c r="L325" s="77"/>
      <c r="N325" s="132"/>
      <c r="O325" s="22"/>
    </row>
    <row r="326" spans="1:15" x14ac:dyDescent="0.35">
      <c r="A326" s="98" t="s">
        <v>632</v>
      </c>
      <c r="B326" s="414"/>
      <c r="C326" s="461"/>
      <c r="D326" s="27"/>
      <c r="E326" s="27"/>
      <c r="F326" s="255"/>
      <c r="G326" s="249"/>
      <c r="H326" s="47"/>
      <c r="I326" s="47"/>
      <c r="J326" s="47"/>
      <c r="K326" s="54"/>
      <c r="L326" s="77"/>
      <c r="N326" s="132"/>
      <c r="O326" s="22"/>
    </row>
    <row r="327" spans="1:15" x14ac:dyDescent="0.35">
      <c r="A327" s="98" t="s">
        <v>633</v>
      </c>
      <c r="B327" s="414">
        <f>$D$319-1</f>
        <v>1</v>
      </c>
      <c r="C327" s="461" t="s">
        <v>1588</v>
      </c>
      <c r="D327" s="27">
        <v>0</v>
      </c>
      <c r="E327" s="27">
        <v>3</v>
      </c>
      <c r="F327" s="255"/>
      <c r="G327" s="249"/>
      <c r="H327" s="47">
        <f>VLOOKUP(E327,'_Score matrix'!$B$31:$C$35,2,FALSE)</f>
        <v>1</v>
      </c>
      <c r="I327" s="47">
        <f>D327*H327</f>
        <v>0</v>
      </c>
      <c r="J327" s="47">
        <f t="shared" si="82"/>
        <v>5</v>
      </c>
      <c r="K327" s="54"/>
      <c r="L327" s="77"/>
      <c r="N327" s="132"/>
      <c r="O327" s="22"/>
    </row>
    <row r="328" spans="1:15" x14ac:dyDescent="0.35">
      <c r="A328" s="98" t="s">
        <v>634</v>
      </c>
      <c r="B328" s="414">
        <f>$D$319-1</f>
        <v>1</v>
      </c>
      <c r="C328" s="461" t="s">
        <v>1588</v>
      </c>
      <c r="D328" s="27">
        <v>0</v>
      </c>
      <c r="E328" s="27">
        <v>3</v>
      </c>
      <c r="F328" s="255" t="s">
        <v>1547</v>
      </c>
      <c r="G328" s="249" t="str">
        <f>IF(B328=1,F328,"")</f>
        <v>PR.AT-5</v>
      </c>
      <c r="H328" s="47">
        <f>VLOOKUP(E328,'_Score matrix'!$B$31:$C$35,2,FALSE)</f>
        <v>1</v>
      </c>
      <c r="I328" s="47">
        <f>D328*H328</f>
        <v>0</v>
      </c>
      <c r="J328" s="47">
        <f t="shared" si="82"/>
        <v>5</v>
      </c>
      <c r="K328" s="54"/>
      <c r="L328" s="77"/>
      <c r="N328" s="132"/>
      <c r="O328" s="22"/>
    </row>
    <row r="329" spans="1:15" x14ac:dyDescent="0.35">
      <c r="A329" s="98" t="s">
        <v>735</v>
      </c>
      <c r="B329" s="414">
        <f>$D$319-1</f>
        <v>1</v>
      </c>
      <c r="C329" s="461" t="s">
        <v>1588</v>
      </c>
      <c r="D329" s="27">
        <v>0</v>
      </c>
      <c r="E329" s="27">
        <v>3</v>
      </c>
      <c r="F329" s="255" t="s">
        <v>1547</v>
      </c>
      <c r="G329" s="249" t="str">
        <f>IF(B329=1,F329,"")</f>
        <v>PR.AT-5</v>
      </c>
      <c r="H329" s="47">
        <f>VLOOKUP(E329,'_Score matrix'!$B$31:$C$35,2,FALSE)</f>
        <v>1</v>
      </c>
      <c r="I329" s="47">
        <f>D329*H329</f>
        <v>0</v>
      </c>
      <c r="J329" s="47">
        <f t="shared" si="82"/>
        <v>5</v>
      </c>
      <c r="K329" s="54"/>
      <c r="L329" s="77"/>
      <c r="N329" s="132"/>
      <c r="O329" s="22"/>
    </row>
    <row r="330" spans="1:15" x14ac:dyDescent="0.35">
      <c r="A330" s="98" t="s">
        <v>736</v>
      </c>
      <c r="B330" s="414">
        <f>$D$319-1</f>
        <v>1</v>
      </c>
      <c r="C330" s="461" t="s">
        <v>1588</v>
      </c>
      <c r="D330" s="27">
        <v>0</v>
      </c>
      <c r="E330" s="27">
        <v>3</v>
      </c>
      <c r="F330" s="255" t="s">
        <v>3073</v>
      </c>
      <c r="G330" s="249" t="str">
        <f>IF(B330=1,F330,"")</f>
        <v>ID.SC-3</v>
      </c>
      <c r="H330" s="47">
        <f>VLOOKUP(E330,'_Score matrix'!$B$31:$C$35,2,FALSE)</f>
        <v>1</v>
      </c>
      <c r="I330" s="47">
        <f>D330*H330</f>
        <v>0</v>
      </c>
      <c r="J330" s="47">
        <f t="shared" si="82"/>
        <v>5</v>
      </c>
      <c r="K330" s="54"/>
      <c r="L330" s="77"/>
      <c r="N330" s="132"/>
      <c r="O330" s="22"/>
    </row>
    <row r="331" spans="1:15" x14ac:dyDescent="0.35">
      <c r="A331" s="98" t="s">
        <v>737</v>
      </c>
      <c r="B331" s="414"/>
      <c r="C331" s="461"/>
      <c r="D331" s="27"/>
      <c r="E331" s="27"/>
      <c r="F331" s="255"/>
      <c r="G331" s="249"/>
      <c r="H331" s="47"/>
      <c r="I331" s="47"/>
      <c r="J331" s="47"/>
      <c r="K331" s="54"/>
      <c r="L331" s="77"/>
      <c r="N331" s="132"/>
      <c r="O331" s="22"/>
    </row>
    <row r="332" spans="1:15" x14ac:dyDescent="0.35">
      <c r="A332" s="98" t="s">
        <v>738</v>
      </c>
      <c r="B332" s="414">
        <f>$D$319-1</f>
        <v>1</v>
      </c>
      <c r="C332" s="461" t="s">
        <v>1588</v>
      </c>
      <c r="D332" s="27">
        <v>0</v>
      </c>
      <c r="E332" s="27">
        <v>3</v>
      </c>
      <c r="F332" s="54" t="s">
        <v>3079</v>
      </c>
      <c r="G332" s="249" t="str">
        <f t="shared" ref="G332:G337" si="83">IF(B332=1,F332,"")</f>
        <v>PR.PT-5</v>
      </c>
      <c r="H332" s="47">
        <f>VLOOKUP(E332,'_Score matrix'!$B$31:$C$35,2,FALSE)</f>
        <v>1</v>
      </c>
      <c r="I332" s="47">
        <f t="shared" ref="I332:I337" si="84">D332*H332</f>
        <v>0</v>
      </c>
      <c r="J332" s="47">
        <f t="shared" si="82"/>
        <v>5</v>
      </c>
      <c r="K332" s="54"/>
      <c r="L332" s="77"/>
      <c r="N332" s="132"/>
      <c r="O332" s="22"/>
    </row>
    <row r="333" spans="1:15" x14ac:dyDescent="0.35">
      <c r="A333" s="98" t="s">
        <v>739</v>
      </c>
      <c r="B333" s="414">
        <f t="shared" ref="B333:B370" si="85">$D$319-1</f>
        <v>1</v>
      </c>
      <c r="C333" s="461" t="s">
        <v>1588</v>
      </c>
      <c r="D333" s="27">
        <v>0</v>
      </c>
      <c r="E333" s="27">
        <v>3</v>
      </c>
      <c r="F333" s="255" t="s">
        <v>1507</v>
      </c>
      <c r="G333" s="249" t="str">
        <f t="shared" si="83"/>
        <v>PR.IP-4</v>
      </c>
      <c r="H333" s="47">
        <f>VLOOKUP(E333,'_Score matrix'!$B$31:$C$35,2,FALSE)</f>
        <v>1</v>
      </c>
      <c r="I333" s="47">
        <f t="shared" si="84"/>
        <v>0</v>
      </c>
      <c r="J333" s="47">
        <f t="shared" si="82"/>
        <v>5</v>
      </c>
      <c r="K333" s="54"/>
      <c r="L333" s="77"/>
      <c r="N333" s="132"/>
      <c r="O333" s="22"/>
    </row>
    <row r="334" spans="1:15" x14ac:dyDescent="0.35">
      <c r="A334" s="98" t="s">
        <v>3539</v>
      </c>
      <c r="B334" s="414">
        <f t="shared" si="85"/>
        <v>1</v>
      </c>
      <c r="C334" s="461" t="s">
        <v>1588</v>
      </c>
      <c r="D334" s="27">
        <v>0</v>
      </c>
      <c r="E334" s="27">
        <v>3</v>
      </c>
      <c r="F334" s="255" t="s">
        <v>1507</v>
      </c>
      <c r="G334" s="249" t="str">
        <f t="shared" si="83"/>
        <v>PR.IP-4</v>
      </c>
      <c r="H334" s="47">
        <f>VLOOKUP(E334,'_Score matrix'!$B$31:$C$35,2,FALSE)</f>
        <v>1</v>
      </c>
      <c r="I334" s="47">
        <f t="shared" si="84"/>
        <v>0</v>
      </c>
      <c r="J334" s="47">
        <f t="shared" ref="J334" si="86">5*H334</f>
        <v>5</v>
      </c>
      <c r="K334" s="54"/>
      <c r="L334" s="77"/>
      <c r="N334" s="132"/>
      <c r="O334" s="22"/>
    </row>
    <row r="335" spans="1:15" x14ac:dyDescent="0.35">
      <c r="A335" s="98" t="s">
        <v>3540</v>
      </c>
      <c r="B335" s="414">
        <f t="shared" si="85"/>
        <v>1</v>
      </c>
      <c r="C335" s="461" t="s">
        <v>1588</v>
      </c>
      <c r="D335" s="27">
        <v>0</v>
      </c>
      <c r="E335" s="27">
        <v>3</v>
      </c>
      <c r="F335" s="255" t="s">
        <v>1512</v>
      </c>
      <c r="G335" s="249" t="str">
        <f t="shared" si="83"/>
        <v>PR.IP-9</v>
      </c>
      <c r="H335" s="47">
        <f>VLOOKUP(E335,'_Score matrix'!$B$31:$C$35,2,FALSE)</f>
        <v>1</v>
      </c>
      <c r="I335" s="47">
        <f t="shared" si="84"/>
        <v>0</v>
      </c>
      <c r="J335" s="47">
        <f t="shared" si="82"/>
        <v>5</v>
      </c>
      <c r="K335" s="54"/>
      <c r="L335" s="77"/>
      <c r="N335" s="132"/>
      <c r="O335" s="22"/>
    </row>
    <row r="336" spans="1:15" x14ac:dyDescent="0.35">
      <c r="A336" s="98" t="s">
        <v>3541</v>
      </c>
      <c r="B336" s="414">
        <f t="shared" si="85"/>
        <v>1</v>
      </c>
      <c r="C336" s="461" t="s">
        <v>1588</v>
      </c>
      <c r="D336" s="27">
        <v>0</v>
      </c>
      <c r="E336" s="27">
        <v>3</v>
      </c>
      <c r="F336" s="255" t="s">
        <v>1524</v>
      </c>
      <c r="G336" s="249" t="str">
        <f t="shared" si="83"/>
        <v>PR.IP-10</v>
      </c>
      <c r="H336" s="47">
        <f>VLOOKUP(E336,'_Score matrix'!$B$31:$C$35,2,FALSE)</f>
        <v>1</v>
      </c>
      <c r="I336" s="47">
        <f t="shared" si="84"/>
        <v>0</v>
      </c>
      <c r="J336" s="47">
        <f t="shared" ref="J336" si="87">5*H336</f>
        <v>5</v>
      </c>
      <c r="K336" s="54"/>
      <c r="L336" s="77"/>
      <c r="N336" s="132"/>
      <c r="O336" s="22"/>
    </row>
    <row r="337" spans="1:15" x14ac:dyDescent="0.35">
      <c r="A337" s="98" t="s">
        <v>3542</v>
      </c>
      <c r="B337" s="414">
        <f t="shared" si="85"/>
        <v>1</v>
      </c>
      <c r="C337" s="461" t="s">
        <v>1588</v>
      </c>
      <c r="D337" s="27">
        <v>0</v>
      </c>
      <c r="E337" s="27">
        <v>3</v>
      </c>
      <c r="F337" s="255" t="s">
        <v>1503</v>
      </c>
      <c r="G337" s="249" t="str">
        <f t="shared" si="83"/>
        <v>PR.DS-7</v>
      </c>
      <c r="H337" s="47">
        <f>VLOOKUP(E337,'_Score matrix'!$B$31:$C$35,2,FALSE)</f>
        <v>1</v>
      </c>
      <c r="I337" s="47">
        <f t="shared" si="84"/>
        <v>0</v>
      </c>
      <c r="J337" s="47">
        <f t="shared" ref="J337" si="88">5*H337</f>
        <v>5</v>
      </c>
      <c r="K337" s="54"/>
      <c r="L337" s="77"/>
      <c r="N337" s="132"/>
      <c r="O337" s="22"/>
    </row>
    <row r="338" spans="1:15" x14ac:dyDescent="0.35">
      <c r="A338" s="98" t="s">
        <v>638</v>
      </c>
      <c r="B338" s="414"/>
      <c r="C338" s="461"/>
      <c r="D338" s="27"/>
      <c r="E338" s="27"/>
      <c r="F338" s="255"/>
      <c r="G338" s="249"/>
      <c r="H338" s="47"/>
      <c r="I338" s="47"/>
      <c r="J338" s="47"/>
      <c r="K338" s="54"/>
      <c r="L338" s="77"/>
      <c r="N338" s="132"/>
      <c r="O338" s="22"/>
    </row>
    <row r="339" spans="1:15" x14ac:dyDescent="0.35">
      <c r="A339" s="98" t="s">
        <v>639</v>
      </c>
      <c r="B339" s="414">
        <f t="shared" si="85"/>
        <v>1</v>
      </c>
      <c r="C339" s="461" t="s">
        <v>1588</v>
      </c>
      <c r="D339" s="27">
        <v>0</v>
      </c>
      <c r="E339" s="27">
        <v>3</v>
      </c>
      <c r="F339" s="255" t="s">
        <v>1517</v>
      </c>
      <c r="G339" s="249" t="str">
        <f>IF(B339=1,F339,"")</f>
        <v>PR.PT-3</v>
      </c>
      <c r="H339" s="47">
        <f>VLOOKUP(E339,'_Score matrix'!$B$31:$C$35,2,FALSE)</f>
        <v>1</v>
      </c>
      <c r="I339" s="47">
        <f>D339*H339</f>
        <v>0</v>
      </c>
      <c r="J339" s="47">
        <f t="shared" si="82"/>
        <v>5</v>
      </c>
      <c r="K339" s="54"/>
      <c r="L339" s="77"/>
      <c r="N339" s="132"/>
      <c r="O339" s="22"/>
    </row>
    <row r="340" spans="1:15" x14ac:dyDescent="0.35">
      <c r="A340" s="654" t="str">
        <f>A339</f>
        <v>T 1.6.1</v>
      </c>
      <c r="B340" s="648">
        <f>B339</f>
        <v>1</v>
      </c>
      <c r="C340" s="655" t="str">
        <f>C339</f>
        <v>M</v>
      </c>
      <c r="D340" s="406">
        <f>D339</f>
        <v>0</v>
      </c>
      <c r="E340" s="406">
        <f>E339</f>
        <v>3</v>
      </c>
      <c r="F340" s="656" t="s">
        <v>1541</v>
      </c>
      <c r="G340" s="656" t="str">
        <f>IF(B340=1,F340,"")</f>
        <v>PR.AC-4</v>
      </c>
      <c r="H340" s="408">
        <f>H339</f>
        <v>1</v>
      </c>
      <c r="I340" s="408">
        <f>I339</f>
        <v>0</v>
      </c>
      <c r="J340" s="408">
        <f>J339</f>
        <v>5</v>
      </c>
      <c r="K340" s="406"/>
      <c r="L340" s="657" t="s">
        <v>3217</v>
      </c>
      <c r="N340" s="132"/>
      <c r="O340" s="22"/>
    </row>
    <row r="341" spans="1:15" x14ac:dyDescent="0.35">
      <c r="A341" s="98" t="s">
        <v>640</v>
      </c>
      <c r="B341" s="414">
        <f t="shared" si="85"/>
        <v>1</v>
      </c>
      <c r="C341" s="461" t="s">
        <v>1588</v>
      </c>
      <c r="D341" s="27">
        <v>0</v>
      </c>
      <c r="E341" s="27">
        <v>3</v>
      </c>
      <c r="F341" s="255" t="s">
        <v>1517</v>
      </c>
      <c r="G341" s="249" t="str">
        <f>IF(B341=1,F341,"")</f>
        <v>PR.PT-3</v>
      </c>
      <c r="H341" s="47">
        <f>VLOOKUP(E341,'_Score matrix'!$B$31:$C$35,2,FALSE)</f>
        <v>1</v>
      </c>
      <c r="I341" s="47">
        <f>D341*H341</f>
        <v>0</v>
      </c>
      <c r="J341" s="47">
        <f t="shared" si="82"/>
        <v>5</v>
      </c>
      <c r="K341" s="54"/>
      <c r="L341" s="77"/>
      <c r="N341" s="132"/>
      <c r="O341" s="22"/>
    </row>
    <row r="342" spans="1:15" x14ac:dyDescent="0.35">
      <c r="A342" s="654" t="str">
        <f>A341</f>
        <v>T 1.6.2</v>
      </c>
      <c r="B342" s="648">
        <f>B341</f>
        <v>1</v>
      </c>
      <c r="C342" s="655" t="str">
        <f>C341</f>
        <v>M</v>
      </c>
      <c r="D342" s="406">
        <f>D341</f>
        <v>0</v>
      </c>
      <c r="E342" s="406">
        <f>E341</f>
        <v>3</v>
      </c>
      <c r="F342" s="656" t="s">
        <v>1541</v>
      </c>
      <c r="G342" s="656" t="str">
        <f>IF(B342=1,F342,"")</f>
        <v>PR.AC-4</v>
      </c>
      <c r="H342" s="408">
        <f>H341</f>
        <v>1</v>
      </c>
      <c r="I342" s="408">
        <f>I341</f>
        <v>0</v>
      </c>
      <c r="J342" s="408">
        <f>J341</f>
        <v>5</v>
      </c>
      <c r="K342" s="406"/>
      <c r="L342" s="657" t="s">
        <v>3217</v>
      </c>
      <c r="N342" s="132"/>
      <c r="O342" s="22"/>
    </row>
    <row r="343" spans="1:15" x14ac:dyDescent="0.35">
      <c r="A343" s="98" t="s">
        <v>3543</v>
      </c>
      <c r="B343" s="414"/>
      <c r="C343" s="461"/>
      <c r="D343" s="27"/>
      <c r="E343" s="27"/>
      <c r="F343" s="255"/>
      <c r="G343" s="249"/>
      <c r="H343" s="54"/>
      <c r="I343" s="54"/>
      <c r="J343" s="54"/>
      <c r="K343" s="54"/>
      <c r="L343" s="77"/>
      <c r="N343" s="132"/>
      <c r="O343" s="22"/>
    </row>
    <row r="344" spans="1:15" x14ac:dyDescent="0.35">
      <c r="A344" s="98" t="s">
        <v>3544</v>
      </c>
      <c r="B344" s="414">
        <f t="shared" si="85"/>
        <v>1</v>
      </c>
      <c r="C344" s="461" t="s">
        <v>2147</v>
      </c>
      <c r="D344" s="27">
        <v>0</v>
      </c>
      <c r="E344" s="86">
        <f t="shared" ref="E344:E370" si="89">IF(D344=6, 1, 3)</f>
        <v>3</v>
      </c>
      <c r="F344" s="255" t="s">
        <v>1550</v>
      </c>
      <c r="G344" s="249" t="str">
        <f t="shared" ref="G344:G370" si="90">IF(B344=1,F344,"")</f>
        <v>DE.AE-3</v>
      </c>
      <c r="H344" s="47">
        <f>VLOOKUP(E344,'_Score matrix'!$B$31:$C$35,2,FALSE)</f>
        <v>1</v>
      </c>
      <c r="I344" s="47">
        <f t="shared" ref="I344:I365" si="91">D344*H344</f>
        <v>0</v>
      </c>
      <c r="J344" s="47">
        <f>5*H344</f>
        <v>5</v>
      </c>
      <c r="K344" s="54"/>
      <c r="L344" s="77"/>
      <c r="N344" s="132"/>
      <c r="O344" s="22"/>
    </row>
    <row r="345" spans="1:15" x14ac:dyDescent="0.35">
      <c r="A345" s="98" t="s">
        <v>3545</v>
      </c>
      <c r="B345" s="414">
        <f t="shared" si="85"/>
        <v>1</v>
      </c>
      <c r="C345" s="461" t="s">
        <v>2147</v>
      </c>
      <c r="D345" s="27">
        <v>0</v>
      </c>
      <c r="E345" s="86">
        <f t="shared" si="89"/>
        <v>3</v>
      </c>
      <c r="F345" s="255" t="s">
        <v>1550</v>
      </c>
      <c r="G345" s="249" t="str">
        <f t="shared" si="90"/>
        <v>DE.AE-3</v>
      </c>
      <c r="H345" s="47">
        <f>VLOOKUP(E345,'_Score matrix'!$B$31:$C$35,2,FALSE)</f>
        <v>1</v>
      </c>
      <c r="I345" s="47">
        <f t="shared" si="91"/>
        <v>0</v>
      </c>
      <c r="J345" s="47">
        <f t="shared" ref="J345:J370" si="92">5*H345</f>
        <v>5</v>
      </c>
      <c r="K345" s="54"/>
      <c r="L345" s="77"/>
      <c r="N345" s="132"/>
      <c r="O345" s="22"/>
    </row>
    <row r="346" spans="1:15" x14ac:dyDescent="0.35">
      <c r="A346" s="98" t="s">
        <v>3546</v>
      </c>
      <c r="B346" s="414">
        <f t="shared" si="85"/>
        <v>1</v>
      </c>
      <c r="C346" s="461" t="s">
        <v>2147</v>
      </c>
      <c r="D346" s="27">
        <v>0</v>
      </c>
      <c r="E346" s="86">
        <f t="shared" si="89"/>
        <v>3</v>
      </c>
      <c r="F346" s="255" t="s">
        <v>1550</v>
      </c>
      <c r="G346" s="249" t="str">
        <f t="shared" si="90"/>
        <v>DE.AE-3</v>
      </c>
      <c r="H346" s="47">
        <f>VLOOKUP(E346,'_Score matrix'!$B$31:$C$35,2,FALSE)</f>
        <v>1</v>
      </c>
      <c r="I346" s="47">
        <f t="shared" si="91"/>
        <v>0</v>
      </c>
      <c r="J346" s="47">
        <f t="shared" ref="J346" si="93">5*H346</f>
        <v>5</v>
      </c>
      <c r="K346" s="54"/>
      <c r="L346" s="77"/>
      <c r="N346" s="132"/>
      <c r="O346" s="22"/>
    </row>
    <row r="347" spans="1:15" x14ac:dyDescent="0.35">
      <c r="A347" s="98" t="s">
        <v>3547</v>
      </c>
      <c r="B347" s="414">
        <f t="shared" si="85"/>
        <v>1</v>
      </c>
      <c r="C347" s="461" t="s">
        <v>2147</v>
      </c>
      <c r="D347" s="27">
        <v>0</v>
      </c>
      <c r="E347" s="86">
        <f t="shared" si="89"/>
        <v>3</v>
      </c>
      <c r="F347" s="255" t="s">
        <v>1562</v>
      </c>
      <c r="G347" s="249" t="str">
        <f t="shared" si="90"/>
        <v>DE.DP-2</v>
      </c>
      <c r="H347" s="47">
        <f>VLOOKUP(E347,'_Score matrix'!$B$31:$C$35,2,FALSE)</f>
        <v>1</v>
      </c>
      <c r="I347" s="47">
        <f t="shared" si="91"/>
        <v>0</v>
      </c>
      <c r="J347" s="47">
        <f t="shared" si="92"/>
        <v>5</v>
      </c>
      <c r="K347" s="54"/>
      <c r="L347" s="77"/>
      <c r="N347" s="132"/>
      <c r="O347" s="22"/>
    </row>
    <row r="348" spans="1:15" x14ac:dyDescent="0.35">
      <c r="A348" s="98" t="s">
        <v>3548</v>
      </c>
      <c r="B348" s="414">
        <f t="shared" si="85"/>
        <v>1</v>
      </c>
      <c r="C348" s="461" t="s">
        <v>2147</v>
      </c>
      <c r="D348" s="27">
        <v>0</v>
      </c>
      <c r="E348" s="86">
        <f t="shared" si="89"/>
        <v>3</v>
      </c>
      <c r="F348" s="255" t="s">
        <v>1562</v>
      </c>
      <c r="G348" s="249" t="str">
        <f t="shared" si="90"/>
        <v>DE.DP-2</v>
      </c>
      <c r="H348" s="47">
        <f>VLOOKUP(E348,'_Score matrix'!$B$31:$C$35,2,FALSE)</f>
        <v>1</v>
      </c>
      <c r="I348" s="47">
        <f t="shared" si="91"/>
        <v>0</v>
      </c>
      <c r="J348" s="47">
        <f t="shared" si="92"/>
        <v>5</v>
      </c>
      <c r="K348" s="54"/>
      <c r="L348" s="77"/>
      <c r="N348" s="132"/>
      <c r="O348" s="22"/>
    </row>
    <row r="349" spans="1:15" x14ac:dyDescent="0.35">
      <c r="A349" s="98" t="s">
        <v>3549</v>
      </c>
      <c r="B349" s="414">
        <f t="shared" si="85"/>
        <v>1</v>
      </c>
      <c r="C349" s="461" t="s">
        <v>2147</v>
      </c>
      <c r="D349" s="27">
        <v>0</v>
      </c>
      <c r="E349" s="86">
        <f t="shared" si="89"/>
        <v>3</v>
      </c>
      <c r="F349" s="255" t="s">
        <v>1562</v>
      </c>
      <c r="G349" s="249" t="str">
        <f t="shared" si="90"/>
        <v>DE.DP-2</v>
      </c>
      <c r="H349" s="47">
        <f>VLOOKUP(E349,'_Score matrix'!$B$31:$C$35,2,FALSE)</f>
        <v>1</v>
      </c>
      <c r="I349" s="47">
        <f t="shared" si="91"/>
        <v>0</v>
      </c>
      <c r="J349" s="47">
        <f t="shared" si="92"/>
        <v>5</v>
      </c>
      <c r="K349" s="54"/>
      <c r="L349" s="77"/>
      <c r="N349" s="132"/>
      <c r="O349" s="22"/>
    </row>
    <row r="350" spans="1:15" x14ac:dyDescent="0.35">
      <c r="A350" s="98" t="s">
        <v>3550</v>
      </c>
      <c r="B350" s="414">
        <f t="shared" si="85"/>
        <v>1</v>
      </c>
      <c r="C350" s="461" t="s">
        <v>2147</v>
      </c>
      <c r="D350" s="27">
        <v>0</v>
      </c>
      <c r="E350" s="86">
        <f t="shared" si="89"/>
        <v>3</v>
      </c>
      <c r="F350" s="255" t="s">
        <v>1562</v>
      </c>
      <c r="G350" s="249" t="str">
        <f t="shared" si="90"/>
        <v>DE.DP-2</v>
      </c>
      <c r="H350" s="47">
        <f>VLOOKUP(E350,'_Score matrix'!$B$31:$C$35,2,FALSE)</f>
        <v>1</v>
      </c>
      <c r="I350" s="47">
        <f t="shared" si="91"/>
        <v>0</v>
      </c>
      <c r="J350" s="47">
        <f t="shared" ref="J350" si="94">5*H350</f>
        <v>5</v>
      </c>
      <c r="K350" s="54"/>
      <c r="L350" s="77"/>
      <c r="N350" s="132"/>
      <c r="O350" s="22"/>
    </row>
    <row r="351" spans="1:15" x14ac:dyDescent="0.35">
      <c r="A351" s="98" t="s">
        <v>3551</v>
      </c>
      <c r="B351" s="414">
        <f t="shared" si="85"/>
        <v>1</v>
      </c>
      <c r="C351" s="461" t="s">
        <v>2147</v>
      </c>
      <c r="D351" s="27">
        <v>0</v>
      </c>
      <c r="E351" s="86">
        <f t="shared" si="89"/>
        <v>3</v>
      </c>
      <c r="F351" s="255" t="s">
        <v>1562</v>
      </c>
      <c r="G351" s="249" t="str">
        <f t="shared" si="90"/>
        <v>DE.DP-2</v>
      </c>
      <c r="H351" s="47">
        <f>VLOOKUP(E351,'_Score matrix'!$B$31:$C$35,2,FALSE)</f>
        <v>1</v>
      </c>
      <c r="I351" s="47">
        <f t="shared" si="91"/>
        <v>0</v>
      </c>
      <c r="J351" s="47">
        <f t="shared" ref="J351" si="95">5*H351</f>
        <v>5</v>
      </c>
      <c r="K351" s="54"/>
      <c r="L351" s="77"/>
      <c r="N351" s="132"/>
      <c r="O351" s="22"/>
    </row>
    <row r="352" spans="1:15" x14ac:dyDescent="0.35">
      <c r="A352" s="98" t="s">
        <v>3552</v>
      </c>
      <c r="B352" s="414">
        <f t="shared" si="85"/>
        <v>1</v>
      </c>
      <c r="C352" s="461" t="s">
        <v>2147</v>
      </c>
      <c r="D352" s="27">
        <v>0</v>
      </c>
      <c r="E352" s="86">
        <f t="shared" si="89"/>
        <v>3</v>
      </c>
      <c r="F352" s="255" t="s">
        <v>1550</v>
      </c>
      <c r="G352" s="249" t="str">
        <f t="shared" si="90"/>
        <v>DE.AE-3</v>
      </c>
      <c r="H352" s="47">
        <f>VLOOKUP(E352,'_Score matrix'!$B$31:$C$35,2,FALSE)</f>
        <v>1</v>
      </c>
      <c r="I352" s="47">
        <f t="shared" si="91"/>
        <v>0</v>
      </c>
      <c r="J352" s="47">
        <f t="shared" si="92"/>
        <v>5</v>
      </c>
      <c r="K352" s="54"/>
      <c r="L352" s="77"/>
      <c r="N352" s="132"/>
      <c r="O352" s="22"/>
    </row>
    <row r="353" spans="1:15" x14ac:dyDescent="0.35">
      <c r="A353" s="98" t="s">
        <v>3553</v>
      </c>
      <c r="B353" s="414">
        <f t="shared" si="85"/>
        <v>1</v>
      </c>
      <c r="C353" s="461" t="s">
        <v>2147</v>
      </c>
      <c r="D353" s="27">
        <v>0</v>
      </c>
      <c r="E353" s="86">
        <f t="shared" si="89"/>
        <v>3</v>
      </c>
      <c r="F353" s="255" t="s">
        <v>1550</v>
      </c>
      <c r="G353" s="249" t="str">
        <f t="shared" si="90"/>
        <v>DE.AE-3</v>
      </c>
      <c r="H353" s="47">
        <f>VLOOKUP(E353,'_Score matrix'!$B$31:$C$35,2,FALSE)</f>
        <v>1</v>
      </c>
      <c r="I353" s="47">
        <f t="shared" si="91"/>
        <v>0</v>
      </c>
      <c r="J353" s="47">
        <f t="shared" si="92"/>
        <v>5</v>
      </c>
      <c r="K353" s="54"/>
      <c r="L353" s="77"/>
      <c r="N353" s="132"/>
      <c r="O353" s="22"/>
    </row>
    <row r="354" spans="1:15" x14ac:dyDescent="0.35">
      <c r="A354" s="98" t="s">
        <v>3554</v>
      </c>
      <c r="B354" s="414">
        <f t="shared" si="85"/>
        <v>1</v>
      </c>
      <c r="C354" s="461" t="s">
        <v>2147</v>
      </c>
      <c r="D354" s="27">
        <v>0</v>
      </c>
      <c r="E354" s="86">
        <f t="shared" si="89"/>
        <v>3</v>
      </c>
      <c r="F354" s="255" t="s">
        <v>1562</v>
      </c>
      <c r="G354" s="249" t="str">
        <f t="shared" si="90"/>
        <v>DE.DP-2</v>
      </c>
      <c r="H354" s="47">
        <f>VLOOKUP(E354,'_Score matrix'!$B$31:$C$35,2,FALSE)</f>
        <v>1</v>
      </c>
      <c r="I354" s="47">
        <f t="shared" si="91"/>
        <v>0</v>
      </c>
      <c r="J354" s="47">
        <f t="shared" si="92"/>
        <v>5</v>
      </c>
      <c r="K354" s="54"/>
      <c r="L354" s="77"/>
      <c r="N354" s="132"/>
      <c r="O354" s="22"/>
    </row>
    <row r="355" spans="1:15" x14ac:dyDescent="0.35">
      <c r="A355" s="98" t="s">
        <v>3555</v>
      </c>
      <c r="B355" s="414">
        <f t="shared" si="85"/>
        <v>1</v>
      </c>
      <c r="C355" s="461" t="s">
        <v>2147</v>
      </c>
      <c r="D355" s="27">
        <v>0</v>
      </c>
      <c r="E355" s="86">
        <f t="shared" si="89"/>
        <v>3</v>
      </c>
      <c r="F355" s="255" t="s">
        <v>1550</v>
      </c>
      <c r="G355" s="249" t="str">
        <f t="shared" si="90"/>
        <v>DE.AE-3</v>
      </c>
      <c r="H355" s="47">
        <f>VLOOKUP(E355,'_Score matrix'!$B$31:$C$35,2,FALSE)</f>
        <v>1</v>
      </c>
      <c r="I355" s="47">
        <f t="shared" si="91"/>
        <v>0</v>
      </c>
      <c r="J355" s="47">
        <f t="shared" si="92"/>
        <v>5</v>
      </c>
      <c r="K355" s="54"/>
      <c r="L355" s="77"/>
      <c r="N355" s="132"/>
      <c r="O355" s="22"/>
    </row>
    <row r="356" spans="1:15" x14ac:dyDescent="0.35">
      <c r="A356" s="98" t="s">
        <v>3556</v>
      </c>
      <c r="B356" s="414">
        <f t="shared" si="85"/>
        <v>1</v>
      </c>
      <c r="C356" s="461" t="s">
        <v>2147</v>
      </c>
      <c r="D356" s="27">
        <v>0</v>
      </c>
      <c r="E356" s="86">
        <f t="shared" si="89"/>
        <v>3</v>
      </c>
      <c r="F356" s="255" t="s">
        <v>1550</v>
      </c>
      <c r="G356" s="249" t="str">
        <f t="shared" si="90"/>
        <v>DE.AE-3</v>
      </c>
      <c r="H356" s="47">
        <f>VLOOKUP(E356,'_Score matrix'!$B$31:$C$35,2,FALSE)</f>
        <v>1</v>
      </c>
      <c r="I356" s="47">
        <f t="shared" si="91"/>
        <v>0</v>
      </c>
      <c r="J356" s="47">
        <f t="shared" si="92"/>
        <v>5</v>
      </c>
      <c r="K356" s="54"/>
      <c r="L356" s="77"/>
      <c r="N356" s="132"/>
      <c r="O356" s="22"/>
    </row>
    <row r="357" spans="1:15" x14ac:dyDescent="0.35">
      <c r="A357" s="98" t="s">
        <v>3557</v>
      </c>
      <c r="B357" s="414">
        <f t="shared" si="85"/>
        <v>1</v>
      </c>
      <c r="C357" s="461" t="s">
        <v>2147</v>
      </c>
      <c r="D357" s="27">
        <v>0</v>
      </c>
      <c r="E357" s="86">
        <f t="shared" si="89"/>
        <v>3</v>
      </c>
      <c r="F357" s="255" t="s">
        <v>1550</v>
      </c>
      <c r="G357" s="249" t="str">
        <f t="shared" si="90"/>
        <v>DE.AE-3</v>
      </c>
      <c r="H357" s="47">
        <f>VLOOKUP(E357,'_Score matrix'!$B$31:$C$35,2,FALSE)</f>
        <v>1</v>
      </c>
      <c r="I357" s="47">
        <f t="shared" si="91"/>
        <v>0</v>
      </c>
      <c r="J357" s="47">
        <f t="shared" si="92"/>
        <v>5</v>
      </c>
      <c r="K357" s="54"/>
      <c r="L357" s="77"/>
      <c r="N357" s="132"/>
      <c r="O357" s="22"/>
    </row>
    <row r="358" spans="1:15" x14ac:dyDescent="0.35">
      <c r="A358" s="98" t="s">
        <v>3558</v>
      </c>
      <c r="B358" s="414">
        <f t="shared" si="85"/>
        <v>1</v>
      </c>
      <c r="C358" s="461" t="s">
        <v>2147</v>
      </c>
      <c r="D358" s="27">
        <v>0</v>
      </c>
      <c r="E358" s="86">
        <f t="shared" si="89"/>
        <v>3</v>
      </c>
      <c r="F358" s="255" t="s">
        <v>1550</v>
      </c>
      <c r="G358" s="249" t="str">
        <f t="shared" si="90"/>
        <v>DE.AE-3</v>
      </c>
      <c r="H358" s="47">
        <f>VLOOKUP(E358,'_Score matrix'!$B$31:$C$35,2,FALSE)</f>
        <v>1</v>
      </c>
      <c r="I358" s="47">
        <f t="shared" si="91"/>
        <v>0</v>
      </c>
      <c r="J358" s="47">
        <f t="shared" si="92"/>
        <v>5</v>
      </c>
      <c r="K358" s="54"/>
      <c r="L358" s="77"/>
      <c r="N358" s="132"/>
      <c r="O358" s="22"/>
    </row>
    <row r="359" spans="1:15" x14ac:dyDescent="0.35">
      <c r="A359" s="98" t="s">
        <v>3559</v>
      </c>
      <c r="B359" s="414">
        <f t="shared" si="85"/>
        <v>1</v>
      </c>
      <c r="C359" s="461" t="s">
        <v>2147</v>
      </c>
      <c r="D359" s="27">
        <v>0</v>
      </c>
      <c r="E359" s="86">
        <f t="shared" si="89"/>
        <v>3</v>
      </c>
      <c r="F359" s="255" t="s">
        <v>1550</v>
      </c>
      <c r="G359" s="249" t="str">
        <f t="shared" si="90"/>
        <v>DE.AE-3</v>
      </c>
      <c r="H359" s="47">
        <f>VLOOKUP(E359,'_Score matrix'!$B$31:$C$35,2,FALSE)</f>
        <v>1</v>
      </c>
      <c r="I359" s="47">
        <f t="shared" si="91"/>
        <v>0</v>
      </c>
      <c r="J359" s="47">
        <f t="shared" si="92"/>
        <v>5</v>
      </c>
      <c r="K359" s="54"/>
      <c r="L359" s="77"/>
      <c r="N359" s="132"/>
      <c r="O359" s="22"/>
    </row>
    <row r="360" spans="1:15" x14ac:dyDescent="0.35">
      <c r="A360" s="98" t="s">
        <v>3560</v>
      </c>
      <c r="B360" s="414">
        <f t="shared" si="85"/>
        <v>1</v>
      </c>
      <c r="C360" s="461" t="s">
        <v>2147</v>
      </c>
      <c r="D360" s="27">
        <v>0</v>
      </c>
      <c r="E360" s="86">
        <f t="shared" si="89"/>
        <v>3</v>
      </c>
      <c r="F360" s="255" t="s">
        <v>1562</v>
      </c>
      <c r="G360" s="249" t="str">
        <f t="shared" si="90"/>
        <v>DE.DP-2</v>
      </c>
      <c r="H360" s="47">
        <f>VLOOKUP(E360,'_Score matrix'!$B$31:$C$35,2,FALSE)</f>
        <v>1</v>
      </c>
      <c r="I360" s="47">
        <f t="shared" si="91"/>
        <v>0</v>
      </c>
      <c r="J360" s="47">
        <f t="shared" si="92"/>
        <v>5</v>
      </c>
      <c r="K360" s="54"/>
      <c r="L360" s="77"/>
      <c r="N360" s="132"/>
      <c r="O360" s="22"/>
    </row>
    <row r="361" spans="1:15" x14ac:dyDescent="0.35">
      <c r="A361" s="98" t="s">
        <v>3561</v>
      </c>
      <c r="B361" s="414">
        <f t="shared" si="85"/>
        <v>1</v>
      </c>
      <c r="C361" s="461" t="s">
        <v>2147</v>
      </c>
      <c r="D361" s="27">
        <v>0</v>
      </c>
      <c r="E361" s="86">
        <f t="shared" si="89"/>
        <v>3</v>
      </c>
      <c r="F361" s="255" t="s">
        <v>1562</v>
      </c>
      <c r="G361" s="249" t="str">
        <f t="shared" si="90"/>
        <v>DE.DP-2</v>
      </c>
      <c r="H361" s="47">
        <f>VLOOKUP(E361,'_Score matrix'!$B$31:$C$35,2,FALSE)</f>
        <v>1</v>
      </c>
      <c r="I361" s="47">
        <f t="shared" si="91"/>
        <v>0</v>
      </c>
      <c r="J361" s="47">
        <f t="shared" si="92"/>
        <v>5</v>
      </c>
      <c r="K361" s="54"/>
      <c r="L361" s="77"/>
      <c r="N361" s="132"/>
      <c r="O361" s="22"/>
    </row>
    <row r="362" spans="1:15" x14ac:dyDescent="0.35">
      <c r="A362" s="98" t="s">
        <v>3562</v>
      </c>
      <c r="B362" s="414">
        <f t="shared" si="85"/>
        <v>1</v>
      </c>
      <c r="C362" s="461" t="s">
        <v>2147</v>
      </c>
      <c r="D362" s="27">
        <v>0</v>
      </c>
      <c r="E362" s="86">
        <f t="shared" si="89"/>
        <v>3</v>
      </c>
      <c r="F362" s="255" t="s">
        <v>1562</v>
      </c>
      <c r="G362" s="249" t="str">
        <f t="shared" si="90"/>
        <v>DE.DP-2</v>
      </c>
      <c r="H362" s="47">
        <f>VLOOKUP(E362,'_Score matrix'!$B$31:$C$35,2,FALSE)</f>
        <v>1</v>
      </c>
      <c r="I362" s="47">
        <f t="shared" si="91"/>
        <v>0</v>
      </c>
      <c r="J362" s="47">
        <f t="shared" si="92"/>
        <v>5</v>
      </c>
      <c r="K362" s="54"/>
      <c r="L362" s="77"/>
      <c r="N362" s="132"/>
      <c r="O362" s="22"/>
    </row>
    <row r="363" spans="1:15" x14ac:dyDescent="0.35">
      <c r="A363" s="98" t="s">
        <v>3563</v>
      </c>
      <c r="B363" s="414">
        <f t="shared" si="85"/>
        <v>1</v>
      </c>
      <c r="C363" s="461" t="s">
        <v>2147</v>
      </c>
      <c r="D363" s="27">
        <v>0</v>
      </c>
      <c r="E363" s="86">
        <f t="shared" si="89"/>
        <v>3</v>
      </c>
      <c r="F363" s="255" t="s">
        <v>1562</v>
      </c>
      <c r="G363" s="249" t="str">
        <f t="shared" si="90"/>
        <v>DE.DP-2</v>
      </c>
      <c r="H363" s="47">
        <f>VLOOKUP(E363,'_Score matrix'!$B$31:$C$35,2,FALSE)</f>
        <v>1</v>
      </c>
      <c r="I363" s="47">
        <f t="shared" si="91"/>
        <v>0</v>
      </c>
      <c r="J363" s="47">
        <f t="shared" si="92"/>
        <v>5</v>
      </c>
      <c r="K363" s="54"/>
      <c r="L363" s="77"/>
      <c r="N363" s="132"/>
      <c r="O363" s="22"/>
    </row>
    <row r="364" spans="1:15" x14ac:dyDescent="0.35">
      <c r="A364" s="98" t="s">
        <v>3564</v>
      </c>
      <c r="B364" s="414">
        <f t="shared" si="85"/>
        <v>1</v>
      </c>
      <c r="C364" s="461" t="s">
        <v>2147</v>
      </c>
      <c r="D364" s="27">
        <v>0</v>
      </c>
      <c r="E364" s="86">
        <f t="shared" si="89"/>
        <v>3</v>
      </c>
      <c r="F364" s="255" t="s">
        <v>1562</v>
      </c>
      <c r="G364" s="249" t="str">
        <f t="shared" si="90"/>
        <v>DE.DP-2</v>
      </c>
      <c r="H364" s="47">
        <f>VLOOKUP(E364,'_Score matrix'!$B$31:$C$35,2,FALSE)</f>
        <v>1</v>
      </c>
      <c r="I364" s="47">
        <f t="shared" si="91"/>
        <v>0</v>
      </c>
      <c r="J364" s="47">
        <f t="shared" si="92"/>
        <v>5</v>
      </c>
      <c r="K364" s="54"/>
      <c r="L364" s="77"/>
      <c r="N364" s="132"/>
      <c r="O364" s="22"/>
    </row>
    <row r="365" spans="1:15" x14ac:dyDescent="0.35">
      <c r="A365" s="98" t="s">
        <v>3565</v>
      </c>
      <c r="B365" s="414">
        <f t="shared" si="85"/>
        <v>1</v>
      </c>
      <c r="C365" s="461" t="s">
        <v>2147</v>
      </c>
      <c r="D365" s="27">
        <v>0</v>
      </c>
      <c r="E365" s="86">
        <f t="shared" si="89"/>
        <v>3</v>
      </c>
      <c r="F365" s="255" t="s">
        <v>1541</v>
      </c>
      <c r="G365" s="249" t="str">
        <f t="shared" si="90"/>
        <v>PR.AC-4</v>
      </c>
      <c r="H365" s="47">
        <f>VLOOKUP(E365,'_Score matrix'!$B$31:$C$35,2,FALSE)</f>
        <v>1</v>
      </c>
      <c r="I365" s="47">
        <f t="shared" si="91"/>
        <v>0</v>
      </c>
      <c r="J365" s="47">
        <f t="shared" ref="J365" si="96">5*H365</f>
        <v>5</v>
      </c>
      <c r="K365" s="54"/>
      <c r="L365" s="77"/>
      <c r="N365" s="132"/>
      <c r="O365" s="22"/>
    </row>
    <row r="366" spans="1:15" x14ac:dyDescent="0.35">
      <c r="A366" s="785" t="s">
        <v>3216</v>
      </c>
      <c r="B366" s="786"/>
      <c r="C366" s="787"/>
      <c r="D366" s="788"/>
      <c r="E366" s="789"/>
      <c r="F366" s="794"/>
      <c r="G366" s="791"/>
      <c r="H366" s="789"/>
      <c r="I366" s="789"/>
      <c r="J366" s="789"/>
      <c r="K366" s="788"/>
      <c r="L366" s="795"/>
      <c r="N366" s="132"/>
      <c r="O366" s="22"/>
    </row>
    <row r="367" spans="1:15" x14ac:dyDescent="0.35">
      <c r="A367" s="785" t="s">
        <v>3216</v>
      </c>
      <c r="B367" s="786"/>
      <c r="C367" s="787"/>
      <c r="D367" s="788"/>
      <c r="E367" s="788"/>
      <c r="F367" s="794"/>
      <c r="G367" s="794"/>
      <c r="H367" s="789"/>
      <c r="I367" s="789"/>
      <c r="J367" s="789"/>
      <c r="K367" s="788"/>
      <c r="L367" s="795"/>
      <c r="N367" s="132"/>
      <c r="O367" s="22"/>
    </row>
    <row r="368" spans="1:15" x14ac:dyDescent="0.35">
      <c r="A368" s="98" t="s">
        <v>3566</v>
      </c>
      <c r="B368" s="414">
        <f t="shared" si="85"/>
        <v>1</v>
      </c>
      <c r="C368" s="461" t="s">
        <v>2147</v>
      </c>
      <c r="D368" s="27">
        <v>0</v>
      </c>
      <c r="E368" s="86">
        <f t="shared" si="89"/>
        <v>3</v>
      </c>
      <c r="F368" s="255" t="s">
        <v>1562</v>
      </c>
      <c r="G368" s="249" t="str">
        <f t="shared" si="90"/>
        <v>DE.DP-2</v>
      </c>
      <c r="H368" s="47">
        <f>VLOOKUP(E368,'_Score matrix'!$B$31:$C$35,2,FALSE)</f>
        <v>1</v>
      </c>
      <c r="I368" s="47">
        <f>D368*H368</f>
        <v>0</v>
      </c>
      <c r="J368" s="47">
        <f t="shared" si="92"/>
        <v>5</v>
      </c>
      <c r="K368" s="54"/>
      <c r="L368" s="77"/>
      <c r="N368" s="132"/>
      <c r="O368" s="22"/>
    </row>
    <row r="369" spans="1:15" x14ac:dyDescent="0.35">
      <c r="A369" s="98" t="s">
        <v>3567</v>
      </c>
      <c r="B369" s="414">
        <f t="shared" si="85"/>
        <v>1</v>
      </c>
      <c r="C369" s="461" t="s">
        <v>2147</v>
      </c>
      <c r="D369" s="27">
        <v>0</v>
      </c>
      <c r="E369" s="86">
        <f t="shared" si="89"/>
        <v>3</v>
      </c>
      <c r="F369" s="255" t="s">
        <v>1562</v>
      </c>
      <c r="G369" s="249" t="str">
        <f t="shared" si="90"/>
        <v>DE.DP-2</v>
      </c>
      <c r="H369" s="47">
        <f>VLOOKUP(E369,'_Score matrix'!$B$31:$C$35,2,FALSE)</f>
        <v>1</v>
      </c>
      <c r="I369" s="47">
        <f>D369*H369</f>
        <v>0</v>
      </c>
      <c r="J369" s="47">
        <f t="shared" si="92"/>
        <v>5</v>
      </c>
      <c r="K369" s="54"/>
      <c r="L369" s="77"/>
      <c r="N369" s="132"/>
      <c r="O369" s="22"/>
    </row>
    <row r="370" spans="1:15" ht="15" thickBot="1" x14ac:dyDescent="0.4">
      <c r="A370" s="98" t="s">
        <v>3568</v>
      </c>
      <c r="B370" s="414">
        <f t="shared" si="85"/>
        <v>1</v>
      </c>
      <c r="C370" s="462" t="s">
        <v>2147</v>
      </c>
      <c r="D370" s="31">
        <v>0</v>
      </c>
      <c r="E370" s="87">
        <f t="shared" si="89"/>
        <v>3</v>
      </c>
      <c r="F370" s="255" t="s">
        <v>1562</v>
      </c>
      <c r="G370" s="249" t="str">
        <f t="shared" si="90"/>
        <v>DE.DP-2</v>
      </c>
      <c r="H370" s="48">
        <f>VLOOKUP(E370,'_Score matrix'!$B$31:$C$35,2,FALSE)</f>
        <v>1</v>
      </c>
      <c r="I370" s="48">
        <f>D370*H370</f>
        <v>0</v>
      </c>
      <c r="J370" s="48">
        <f t="shared" si="92"/>
        <v>5</v>
      </c>
      <c r="K370" s="55"/>
      <c r="L370" s="79"/>
      <c r="N370" s="132"/>
      <c r="O370" s="22"/>
    </row>
    <row r="371" spans="1:15" x14ac:dyDescent="0.35">
      <c r="A371" s="96" t="s">
        <v>396</v>
      </c>
      <c r="B371" s="435"/>
      <c r="C371" s="459"/>
      <c r="D371" s="28">
        <f t="shared" ref="D371:J371" si="97">SUMIFS(D:D,$A:$A,"T 1*",$B:$B,1,$C:$C,"C",$L:$L,"&lt;&gt;NIST MAPPING")</f>
        <v>0</v>
      </c>
      <c r="E371" s="28">
        <f t="shared" si="97"/>
        <v>75</v>
      </c>
      <c r="F371" s="254">
        <f t="shared" si="97"/>
        <v>0</v>
      </c>
      <c r="G371" s="254">
        <f t="shared" si="97"/>
        <v>0</v>
      </c>
      <c r="H371" s="254">
        <f t="shared" si="97"/>
        <v>25</v>
      </c>
      <c r="I371" s="254">
        <f t="shared" si="97"/>
        <v>0</v>
      </c>
      <c r="J371" s="254">
        <f t="shared" si="97"/>
        <v>125</v>
      </c>
      <c r="K371" s="53">
        <f>IF(ROUND(100*(I371-H371)/(J371-H371),2) &lt; 0, 0, ROUND(100*(I371-H371)/(J371-H371),2))</f>
        <v>0</v>
      </c>
      <c r="L371" s="73"/>
      <c r="N371" s="132"/>
      <c r="O371" s="22"/>
    </row>
    <row r="372" spans="1:15" ht="15" thickBot="1" x14ac:dyDescent="0.4">
      <c r="A372" s="99" t="s">
        <v>397</v>
      </c>
      <c r="B372" s="437"/>
      <c r="C372" s="463"/>
      <c r="D372" s="91">
        <f t="shared" ref="D372:J372" si="98">SUMIFS(D:D,$A:$A,"T 1*",$B:$B,1,$C:$C,"M",$L:$L,"&lt;&gt;NIST MAPPING")</f>
        <v>0</v>
      </c>
      <c r="E372" s="91">
        <f t="shared" si="98"/>
        <v>63</v>
      </c>
      <c r="F372" s="257">
        <f t="shared" si="98"/>
        <v>0</v>
      </c>
      <c r="G372" s="257">
        <f t="shared" si="98"/>
        <v>0</v>
      </c>
      <c r="H372" s="257">
        <f t="shared" si="98"/>
        <v>21</v>
      </c>
      <c r="I372" s="257">
        <f t="shared" si="98"/>
        <v>0</v>
      </c>
      <c r="J372" s="257">
        <f t="shared" si="98"/>
        <v>105</v>
      </c>
      <c r="K372" s="44">
        <f>IF(ROUND(100*(I372-H372)/(J372-H372),2) &lt; 0, 0, ROUND(100*(I372-H372)/(J372-H372),2))</f>
        <v>0</v>
      </c>
      <c r="L372" s="81"/>
      <c r="N372" s="132"/>
    </row>
    <row r="373" spans="1:15" ht="15" thickBot="1" x14ac:dyDescent="0.4">
      <c r="A373" s="26"/>
      <c r="B373" s="432"/>
      <c r="C373" s="456"/>
      <c r="D373" s="26"/>
      <c r="E373" s="26"/>
      <c r="F373" s="5"/>
      <c r="G373" s="5"/>
      <c r="H373" s="5"/>
      <c r="I373" s="5"/>
      <c r="J373" s="5"/>
      <c r="K373" s="5"/>
      <c r="L373" s="26"/>
      <c r="N373" s="132"/>
    </row>
    <row r="374" spans="1:15" x14ac:dyDescent="0.35">
      <c r="A374" s="100" t="s">
        <v>642</v>
      </c>
      <c r="B374" s="417"/>
      <c r="C374" s="464"/>
      <c r="D374" s="90"/>
      <c r="E374" s="90"/>
      <c r="F374" s="258"/>
      <c r="G374" s="258"/>
      <c r="H374" s="66"/>
      <c r="I374" s="66"/>
      <c r="J374" s="66"/>
      <c r="K374" s="66"/>
      <c r="L374" s="82"/>
      <c r="N374" s="132"/>
    </row>
    <row r="375" spans="1:15" x14ac:dyDescent="0.35">
      <c r="A375" s="98" t="s">
        <v>729</v>
      </c>
      <c r="B375" s="414"/>
      <c r="C375" s="461"/>
      <c r="D375" s="27">
        <v>2</v>
      </c>
      <c r="E375" s="27"/>
      <c r="F375" s="255"/>
      <c r="G375" s="255"/>
      <c r="H375" s="54"/>
      <c r="I375" s="54"/>
      <c r="J375" s="54"/>
      <c r="K375" s="54"/>
      <c r="L375" s="77"/>
      <c r="N375" s="132"/>
      <c r="O375" s="22"/>
    </row>
    <row r="376" spans="1:15" x14ac:dyDescent="0.35">
      <c r="A376" s="98" t="s">
        <v>643</v>
      </c>
      <c r="B376" s="414"/>
      <c r="C376" s="461"/>
      <c r="D376" s="27"/>
      <c r="E376" s="27"/>
      <c r="F376" s="255"/>
      <c r="G376" s="255"/>
      <c r="H376" s="54"/>
      <c r="I376" s="54"/>
      <c r="J376" s="54"/>
      <c r="K376" s="54"/>
      <c r="L376" s="77"/>
      <c r="N376" s="132"/>
      <c r="O376" s="22"/>
    </row>
    <row r="377" spans="1:15" x14ac:dyDescent="0.35">
      <c r="A377" s="98" t="s">
        <v>740</v>
      </c>
      <c r="B377" s="414">
        <f>$D$375-1</f>
        <v>1</v>
      </c>
      <c r="C377" s="461" t="s">
        <v>1588</v>
      </c>
      <c r="D377" s="27">
        <v>0</v>
      </c>
      <c r="E377" s="27">
        <v>3</v>
      </c>
      <c r="F377" s="255" t="s">
        <v>1561</v>
      </c>
      <c r="G377" s="249" t="str">
        <f>IF(B377=1,F377,"")</f>
        <v>DE.DP-1</v>
      </c>
      <c r="H377" s="47">
        <f>VLOOKUP(E377,'_Score matrix'!$B$31:$C$35,2,FALSE)</f>
        <v>1</v>
      </c>
      <c r="I377" s="47">
        <f>D377*H377</f>
        <v>0</v>
      </c>
      <c r="J377" s="47">
        <f>5*H377</f>
        <v>5</v>
      </c>
      <c r="K377" s="54"/>
      <c r="L377" s="77"/>
      <c r="N377" s="132"/>
      <c r="O377" s="22"/>
    </row>
    <row r="378" spans="1:15" x14ac:dyDescent="0.35">
      <c r="A378" s="98" t="s">
        <v>741</v>
      </c>
      <c r="B378" s="414">
        <f t="shared" ref="B378:B417" si="99">$D$375-1</f>
        <v>1</v>
      </c>
      <c r="C378" s="461" t="s">
        <v>1588</v>
      </c>
      <c r="D378" s="27">
        <v>0</v>
      </c>
      <c r="E378" s="27">
        <v>3</v>
      </c>
      <c r="F378" s="255" t="s">
        <v>1561</v>
      </c>
      <c r="G378" s="249" t="str">
        <f>IF(B378=1,F378,"")</f>
        <v>DE.DP-1</v>
      </c>
      <c r="H378" s="47">
        <f>VLOOKUP(E378,'_Score matrix'!$B$31:$C$35,2,FALSE)</f>
        <v>1</v>
      </c>
      <c r="I378" s="47">
        <f>D378*H378</f>
        <v>0</v>
      </c>
      <c r="J378" s="47">
        <f>5*H378</f>
        <v>5</v>
      </c>
      <c r="K378" s="54"/>
      <c r="L378" s="77"/>
      <c r="N378" s="132"/>
      <c r="O378" s="22"/>
    </row>
    <row r="379" spans="1:15" x14ac:dyDescent="0.35">
      <c r="A379" s="98" t="s">
        <v>644</v>
      </c>
      <c r="B379" s="414"/>
      <c r="C379" s="461"/>
      <c r="D379" s="27"/>
      <c r="E379" s="27"/>
      <c r="F379" s="255"/>
      <c r="G379" s="249"/>
      <c r="H379" s="54"/>
      <c r="I379" s="54"/>
      <c r="J379" s="54"/>
      <c r="K379" s="54"/>
      <c r="L379" s="77"/>
      <c r="N379" s="132"/>
      <c r="O379" s="22"/>
    </row>
    <row r="380" spans="1:15" x14ac:dyDescent="0.35">
      <c r="A380" s="98" t="s">
        <v>645</v>
      </c>
      <c r="B380" s="414">
        <f t="shared" si="99"/>
        <v>1</v>
      </c>
      <c r="C380" s="461" t="s">
        <v>1588</v>
      </c>
      <c r="D380" s="27">
        <v>0</v>
      </c>
      <c r="E380" s="27">
        <v>3</v>
      </c>
      <c r="F380" s="255" t="s">
        <v>1562</v>
      </c>
      <c r="G380" s="249" t="str">
        <f>IF(B380=1,F380,"")</f>
        <v>DE.DP-2</v>
      </c>
      <c r="H380" s="47">
        <f>VLOOKUP(E380,'_Score matrix'!$B$31:$C$35,2,FALSE)</f>
        <v>1</v>
      </c>
      <c r="I380" s="47">
        <f>D380*H380</f>
        <v>0</v>
      </c>
      <c r="J380" s="47">
        <f>5*H380</f>
        <v>5</v>
      </c>
      <c r="K380" s="54"/>
      <c r="L380" s="77"/>
      <c r="N380" s="132"/>
      <c r="O380" s="22"/>
    </row>
    <row r="381" spans="1:15" x14ac:dyDescent="0.35">
      <c r="A381" s="98" t="s">
        <v>646</v>
      </c>
      <c r="B381" s="414">
        <f t="shared" si="99"/>
        <v>1</v>
      </c>
      <c r="C381" s="461" t="s">
        <v>1588</v>
      </c>
      <c r="D381" s="27">
        <v>0</v>
      </c>
      <c r="E381" s="27">
        <v>3</v>
      </c>
      <c r="F381" s="255" t="s">
        <v>1562</v>
      </c>
      <c r="G381" s="249" t="str">
        <f>IF(B381=1,F381,"")</f>
        <v>DE.DP-2</v>
      </c>
      <c r="H381" s="47">
        <f>VLOOKUP(E381,'_Score matrix'!$B$31:$C$35,2,FALSE)</f>
        <v>1</v>
      </c>
      <c r="I381" s="47">
        <f>D381*H381</f>
        <v>0</v>
      </c>
      <c r="J381" s="47">
        <f>5*H381</f>
        <v>5</v>
      </c>
      <c r="K381" s="54"/>
      <c r="L381" s="77"/>
      <c r="N381" s="132"/>
      <c r="O381" s="22"/>
    </row>
    <row r="382" spans="1:15" x14ac:dyDescent="0.35">
      <c r="A382" s="98" t="s">
        <v>647</v>
      </c>
      <c r="B382" s="414"/>
      <c r="C382" s="461"/>
      <c r="D382" s="27"/>
      <c r="E382" s="27"/>
      <c r="F382" s="255"/>
      <c r="G382" s="249"/>
      <c r="H382" s="54"/>
      <c r="I382" s="54"/>
      <c r="J382" s="54"/>
      <c r="K382" s="54"/>
      <c r="L382" s="77"/>
      <c r="N382" s="132"/>
      <c r="O382" s="22"/>
    </row>
    <row r="383" spans="1:15" x14ac:dyDescent="0.35">
      <c r="A383" s="98" t="s">
        <v>648</v>
      </c>
      <c r="B383" s="414">
        <f t="shared" si="99"/>
        <v>1</v>
      </c>
      <c r="C383" s="461" t="s">
        <v>1588</v>
      </c>
      <c r="D383" s="27">
        <v>0</v>
      </c>
      <c r="E383" s="27">
        <v>3</v>
      </c>
      <c r="F383" s="255"/>
      <c r="G383" s="249"/>
      <c r="H383" s="47">
        <f>VLOOKUP(E383,'_Score matrix'!$B$31:$C$35,2,FALSE)</f>
        <v>1</v>
      </c>
      <c r="I383" s="47">
        <f>D383*H383</f>
        <v>0</v>
      </c>
      <c r="J383" s="47">
        <f>5*H383</f>
        <v>5</v>
      </c>
      <c r="K383" s="54"/>
      <c r="L383" s="77"/>
      <c r="N383" s="132"/>
      <c r="O383" s="22"/>
    </row>
    <row r="384" spans="1:15" x14ac:dyDescent="0.35">
      <c r="A384" s="98" t="s">
        <v>649</v>
      </c>
      <c r="B384" s="414">
        <f t="shared" si="99"/>
        <v>1</v>
      </c>
      <c r="C384" s="461" t="s">
        <v>1588</v>
      </c>
      <c r="D384" s="27">
        <v>0</v>
      </c>
      <c r="E384" s="27">
        <v>3</v>
      </c>
      <c r="F384" s="255" t="s">
        <v>1547</v>
      </c>
      <c r="G384" s="249" t="str">
        <f>IF(B384=1,F384,"")</f>
        <v>PR.AT-5</v>
      </c>
      <c r="H384" s="47">
        <f>VLOOKUP(E384,'_Score matrix'!$B$31:$C$35,2,FALSE)</f>
        <v>1</v>
      </c>
      <c r="I384" s="47">
        <f>D384*H384</f>
        <v>0</v>
      </c>
      <c r="J384" s="47">
        <f>5*H384</f>
        <v>5</v>
      </c>
      <c r="K384" s="54"/>
      <c r="L384" s="77"/>
      <c r="N384" s="132"/>
      <c r="O384" s="22"/>
    </row>
    <row r="385" spans="1:15" x14ac:dyDescent="0.35">
      <c r="A385" s="98" t="s">
        <v>742</v>
      </c>
      <c r="B385" s="414">
        <f t="shared" si="99"/>
        <v>1</v>
      </c>
      <c r="C385" s="461" t="s">
        <v>1588</v>
      </c>
      <c r="D385" s="27">
        <v>0</v>
      </c>
      <c r="E385" s="27">
        <v>3</v>
      </c>
      <c r="F385" s="255" t="s">
        <v>1547</v>
      </c>
      <c r="G385" s="249" t="str">
        <f>IF(B385=1,F385,"")</f>
        <v>PR.AT-5</v>
      </c>
      <c r="H385" s="47">
        <f>VLOOKUP(E385,'_Score matrix'!$B$31:$C$35,2,FALSE)</f>
        <v>1</v>
      </c>
      <c r="I385" s="47">
        <f>D385*H385</f>
        <v>0</v>
      </c>
      <c r="J385" s="47">
        <f>5*H385</f>
        <v>5</v>
      </c>
      <c r="K385" s="54"/>
      <c r="L385" s="77"/>
      <c r="N385" s="132"/>
      <c r="O385" s="22"/>
    </row>
    <row r="386" spans="1:15" x14ac:dyDescent="0.35">
      <c r="A386" s="98" t="s">
        <v>743</v>
      </c>
      <c r="B386" s="414">
        <f t="shared" si="99"/>
        <v>1</v>
      </c>
      <c r="C386" s="461" t="s">
        <v>1588</v>
      </c>
      <c r="D386" s="27">
        <v>0</v>
      </c>
      <c r="E386" s="27">
        <v>3</v>
      </c>
      <c r="F386" s="255" t="s">
        <v>3073</v>
      </c>
      <c r="G386" s="249" t="str">
        <f>IF(B386=1,F386,"")</f>
        <v>ID.SC-3</v>
      </c>
      <c r="H386" s="47">
        <f>VLOOKUP(E386,'_Score matrix'!$B$31:$C$35,2,FALSE)</f>
        <v>1</v>
      </c>
      <c r="I386" s="47">
        <f>D386*H386</f>
        <v>0</v>
      </c>
      <c r="J386" s="47">
        <f>5*H386</f>
        <v>5</v>
      </c>
      <c r="K386" s="54"/>
      <c r="L386" s="77"/>
      <c r="N386" s="132"/>
      <c r="O386" s="22"/>
    </row>
    <row r="387" spans="1:15" x14ac:dyDescent="0.35">
      <c r="A387" s="98" t="s">
        <v>744</v>
      </c>
      <c r="B387" s="414"/>
      <c r="C387" s="461"/>
      <c r="D387" s="27"/>
      <c r="E387" s="27"/>
      <c r="F387" s="255"/>
      <c r="G387" s="249"/>
      <c r="H387" s="54"/>
      <c r="I387" s="54"/>
      <c r="J387" s="54"/>
      <c r="K387" s="54"/>
      <c r="L387" s="77"/>
      <c r="N387" s="132"/>
      <c r="O387" s="22"/>
    </row>
    <row r="388" spans="1:15" x14ac:dyDescent="0.35">
      <c r="A388" s="98" t="s">
        <v>745</v>
      </c>
      <c r="B388" s="414">
        <f t="shared" si="99"/>
        <v>1</v>
      </c>
      <c r="C388" s="461" t="s">
        <v>1588</v>
      </c>
      <c r="D388" s="27">
        <v>0</v>
      </c>
      <c r="E388" s="27">
        <v>3</v>
      </c>
      <c r="F388" s="54" t="s">
        <v>3079</v>
      </c>
      <c r="G388" s="249" t="str">
        <f t="shared" ref="G388:G393" si="100">IF(B388=1,F388,"")</f>
        <v>PR.PT-5</v>
      </c>
      <c r="H388" s="47">
        <f>VLOOKUP(E388,'_Score matrix'!$B$31:$C$35,2,FALSE)</f>
        <v>1</v>
      </c>
      <c r="I388" s="47">
        <f t="shared" ref="I388:I393" si="101">D388*H388</f>
        <v>0</v>
      </c>
      <c r="J388" s="47">
        <f t="shared" ref="J388:J393" si="102">5*H388</f>
        <v>5</v>
      </c>
      <c r="K388" s="54"/>
      <c r="L388" s="77"/>
      <c r="N388" s="132"/>
      <c r="O388" s="22"/>
    </row>
    <row r="389" spans="1:15" x14ac:dyDescent="0.35">
      <c r="A389" s="98" t="s">
        <v>746</v>
      </c>
      <c r="B389" s="414">
        <f t="shared" si="99"/>
        <v>1</v>
      </c>
      <c r="C389" s="461" t="s">
        <v>1588</v>
      </c>
      <c r="D389" s="27">
        <v>0</v>
      </c>
      <c r="E389" s="27">
        <v>3</v>
      </c>
      <c r="F389" s="255" t="s">
        <v>1507</v>
      </c>
      <c r="G389" s="249" t="str">
        <f t="shared" si="100"/>
        <v>PR.IP-4</v>
      </c>
      <c r="H389" s="47">
        <f>VLOOKUP(E389,'_Score matrix'!$B$31:$C$35,2,FALSE)</f>
        <v>1</v>
      </c>
      <c r="I389" s="47">
        <f t="shared" si="101"/>
        <v>0</v>
      </c>
      <c r="J389" s="47">
        <f t="shared" si="102"/>
        <v>5</v>
      </c>
      <c r="K389" s="54"/>
      <c r="L389" s="77"/>
      <c r="N389" s="132"/>
      <c r="O389" s="22"/>
    </row>
    <row r="390" spans="1:15" x14ac:dyDescent="0.35">
      <c r="A390" s="98" t="s">
        <v>3633</v>
      </c>
      <c r="B390" s="414">
        <f t="shared" si="99"/>
        <v>1</v>
      </c>
      <c r="C390" s="461" t="s">
        <v>1588</v>
      </c>
      <c r="D390" s="27">
        <v>0</v>
      </c>
      <c r="E390" s="27">
        <v>3</v>
      </c>
      <c r="F390" s="255" t="s">
        <v>1507</v>
      </c>
      <c r="G390" s="249" t="str">
        <f t="shared" si="100"/>
        <v>PR.IP-4</v>
      </c>
      <c r="H390" s="47">
        <f>VLOOKUP(E390,'_Score matrix'!$B$31:$C$35,2,FALSE)</f>
        <v>1</v>
      </c>
      <c r="I390" s="47">
        <f t="shared" si="101"/>
        <v>0</v>
      </c>
      <c r="J390" s="47">
        <f t="shared" si="102"/>
        <v>5</v>
      </c>
      <c r="K390" s="54"/>
      <c r="L390" s="77"/>
      <c r="N390" s="132"/>
      <c r="O390" s="22"/>
    </row>
    <row r="391" spans="1:15" x14ac:dyDescent="0.35">
      <c r="A391" s="98" t="s">
        <v>3634</v>
      </c>
      <c r="B391" s="414">
        <f t="shared" si="99"/>
        <v>1</v>
      </c>
      <c r="C391" s="461" t="s">
        <v>1588</v>
      </c>
      <c r="D391" s="27">
        <v>0</v>
      </c>
      <c r="E391" s="27">
        <v>3</v>
      </c>
      <c r="F391" s="255" t="s">
        <v>1512</v>
      </c>
      <c r="G391" s="249" t="str">
        <f t="shared" si="100"/>
        <v>PR.IP-9</v>
      </c>
      <c r="H391" s="47">
        <f>VLOOKUP(E391,'_Score matrix'!$B$31:$C$35,2,FALSE)</f>
        <v>1</v>
      </c>
      <c r="I391" s="47">
        <f t="shared" si="101"/>
        <v>0</v>
      </c>
      <c r="J391" s="47">
        <f t="shared" si="102"/>
        <v>5</v>
      </c>
      <c r="K391" s="54"/>
      <c r="L391" s="77"/>
      <c r="N391" s="132"/>
      <c r="O391" s="22"/>
    </row>
    <row r="392" spans="1:15" x14ac:dyDescent="0.35">
      <c r="A392" s="98" t="s">
        <v>3635</v>
      </c>
      <c r="B392" s="414">
        <f t="shared" si="99"/>
        <v>1</v>
      </c>
      <c r="C392" s="461" t="s">
        <v>1588</v>
      </c>
      <c r="D392" s="27">
        <v>0</v>
      </c>
      <c r="E392" s="27">
        <v>3</v>
      </c>
      <c r="F392" s="255" t="s">
        <v>1524</v>
      </c>
      <c r="G392" s="249" t="str">
        <f t="shared" si="100"/>
        <v>PR.IP-10</v>
      </c>
      <c r="H392" s="47">
        <f>VLOOKUP(E392,'_Score matrix'!$B$31:$C$35,2,FALSE)</f>
        <v>1</v>
      </c>
      <c r="I392" s="47">
        <f t="shared" si="101"/>
        <v>0</v>
      </c>
      <c r="J392" s="47">
        <f t="shared" si="102"/>
        <v>5</v>
      </c>
      <c r="K392" s="54"/>
      <c r="L392" s="77"/>
      <c r="N392" s="132"/>
      <c r="O392" s="22"/>
    </row>
    <row r="393" spans="1:15" x14ac:dyDescent="0.35">
      <c r="A393" s="98" t="s">
        <v>3636</v>
      </c>
      <c r="B393" s="414">
        <f t="shared" si="99"/>
        <v>1</v>
      </c>
      <c r="C393" s="461" t="s">
        <v>1588</v>
      </c>
      <c r="D393" s="27">
        <v>0</v>
      </c>
      <c r="E393" s="27">
        <v>3</v>
      </c>
      <c r="F393" s="255" t="s">
        <v>1503</v>
      </c>
      <c r="G393" s="249" t="str">
        <f t="shared" si="100"/>
        <v>PR.DS-7</v>
      </c>
      <c r="H393" s="47">
        <f>VLOOKUP(E393,'_Score matrix'!$B$31:$C$35,2,FALSE)</f>
        <v>1</v>
      </c>
      <c r="I393" s="47">
        <f t="shared" si="101"/>
        <v>0</v>
      </c>
      <c r="J393" s="47">
        <f t="shared" si="102"/>
        <v>5</v>
      </c>
      <c r="K393" s="54"/>
      <c r="L393" s="77"/>
      <c r="N393" s="132"/>
      <c r="O393" s="22"/>
    </row>
    <row r="394" spans="1:15" x14ac:dyDescent="0.35">
      <c r="A394" s="98" t="s">
        <v>652</v>
      </c>
      <c r="B394" s="414"/>
      <c r="C394" s="461"/>
      <c r="D394" s="27"/>
      <c r="E394" s="27"/>
      <c r="F394" s="255"/>
      <c r="G394" s="249"/>
      <c r="H394" s="54"/>
      <c r="I394" s="54"/>
      <c r="J394" s="54"/>
      <c r="K394" s="54"/>
      <c r="L394" s="77"/>
      <c r="N394" s="132"/>
      <c r="O394" s="22"/>
    </row>
    <row r="395" spans="1:15" x14ac:dyDescent="0.35">
      <c r="A395" s="98" t="s">
        <v>653</v>
      </c>
      <c r="B395" s="414">
        <f t="shared" si="99"/>
        <v>1</v>
      </c>
      <c r="C395" s="461" t="s">
        <v>1588</v>
      </c>
      <c r="D395" s="27">
        <v>0</v>
      </c>
      <c r="E395" s="27">
        <v>3</v>
      </c>
      <c r="F395" s="255" t="s">
        <v>1517</v>
      </c>
      <c r="G395" s="249" t="str">
        <f>IF(B395=1,F395,"")</f>
        <v>PR.PT-3</v>
      </c>
      <c r="H395" s="47">
        <f>VLOOKUP(E395,'_Score matrix'!$B$31:$C$35,2,FALSE)</f>
        <v>1</v>
      </c>
      <c r="I395" s="47">
        <f>D395*H395</f>
        <v>0</v>
      </c>
      <c r="J395" s="47">
        <f>5*H395</f>
        <v>5</v>
      </c>
      <c r="K395" s="54"/>
      <c r="L395" s="77"/>
      <c r="N395" s="132"/>
      <c r="O395" s="22"/>
    </row>
    <row r="396" spans="1:15" x14ac:dyDescent="0.35">
      <c r="A396" s="654" t="str">
        <f>A395</f>
        <v>T 2.6.1</v>
      </c>
      <c r="B396" s="648">
        <f>B395</f>
        <v>1</v>
      </c>
      <c r="C396" s="655" t="str">
        <f>C395</f>
        <v>M</v>
      </c>
      <c r="D396" s="406">
        <f>D395</f>
        <v>0</v>
      </c>
      <c r="E396" s="406">
        <f>E395</f>
        <v>3</v>
      </c>
      <c r="F396" s="656" t="s">
        <v>1541</v>
      </c>
      <c r="G396" s="656" t="str">
        <f>IF(B396=1,F396,"")</f>
        <v>PR.AC-4</v>
      </c>
      <c r="H396" s="408">
        <f>H395</f>
        <v>1</v>
      </c>
      <c r="I396" s="408">
        <f>I395</f>
        <v>0</v>
      </c>
      <c r="J396" s="408">
        <f>J395</f>
        <v>5</v>
      </c>
      <c r="K396" s="406"/>
      <c r="L396" s="657" t="s">
        <v>3217</v>
      </c>
      <c r="N396" s="132"/>
      <c r="O396" s="22"/>
    </row>
    <row r="397" spans="1:15" x14ac:dyDescent="0.35">
      <c r="A397" s="98" t="s">
        <v>654</v>
      </c>
      <c r="B397" s="414">
        <f t="shared" si="99"/>
        <v>1</v>
      </c>
      <c r="C397" s="461" t="s">
        <v>1588</v>
      </c>
      <c r="D397" s="27">
        <v>0</v>
      </c>
      <c r="E397" s="27">
        <v>3</v>
      </c>
      <c r="F397" s="255" t="s">
        <v>1517</v>
      </c>
      <c r="G397" s="249" t="str">
        <f>IF(B397=1,F397,"")</f>
        <v>PR.PT-3</v>
      </c>
      <c r="H397" s="47">
        <f>VLOOKUP(E397,'_Score matrix'!$B$31:$C$35,2,FALSE)</f>
        <v>1</v>
      </c>
      <c r="I397" s="47">
        <f>D397*H397</f>
        <v>0</v>
      </c>
      <c r="J397" s="47">
        <f>5*H397</f>
        <v>5</v>
      </c>
      <c r="K397" s="54"/>
      <c r="L397" s="77"/>
      <c r="N397" s="132"/>
      <c r="O397" s="22"/>
    </row>
    <row r="398" spans="1:15" x14ac:dyDescent="0.35">
      <c r="A398" s="654" t="str">
        <f>A397</f>
        <v>T 2.6.2</v>
      </c>
      <c r="B398" s="648">
        <f>B397</f>
        <v>1</v>
      </c>
      <c r="C398" s="655" t="str">
        <f>C397</f>
        <v>M</v>
      </c>
      <c r="D398" s="406">
        <f>D397</f>
        <v>0</v>
      </c>
      <c r="E398" s="406">
        <f>E397</f>
        <v>3</v>
      </c>
      <c r="F398" s="656" t="s">
        <v>1541</v>
      </c>
      <c r="G398" s="656" t="str">
        <f>IF(B398=1,F398,"")</f>
        <v>PR.AC-4</v>
      </c>
      <c r="H398" s="408">
        <f>H397</f>
        <v>1</v>
      </c>
      <c r="I398" s="408">
        <f>I397</f>
        <v>0</v>
      </c>
      <c r="J398" s="408">
        <f>J397</f>
        <v>5</v>
      </c>
      <c r="K398" s="406"/>
      <c r="L398" s="657" t="s">
        <v>3217</v>
      </c>
      <c r="N398" s="132"/>
      <c r="O398" s="22"/>
    </row>
    <row r="399" spans="1:15" x14ac:dyDescent="0.35">
      <c r="A399" s="98" t="s">
        <v>3713</v>
      </c>
      <c r="B399" s="414"/>
      <c r="C399" s="461"/>
      <c r="D399" s="27"/>
      <c r="E399" s="27"/>
      <c r="F399" s="255"/>
      <c r="G399" s="249"/>
      <c r="H399" s="54"/>
      <c r="I399" s="54"/>
      <c r="J399" s="54"/>
      <c r="K399" s="54"/>
      <c r="L399" s="77"/>
      <c r="N399" s="132"/>
      <c r="O399" s="22"/>
    </row>
    <row r="400" spans="1:15" x14ac:dyDescent="0.35">
      <c r="A400" s="98" t="s">
        <v>3637</v>
      </c>
      <c r="B400" s="414">
        <f t="shared" si="99"/>
        <v>1</v>
      </c>
      <c r="C400" s="461" t="s">
        <v>2147</v>
      </c>
      <c r="D400" s="27">
        <v>0</v>
      </c>
      <c r="E400" s="86">
        <f t="shared" ref="E400:E417" si="103">IF(D400=6, 1, 3)</f>
        <v>3</v>
      </c>
      <c r="F400" s="255" t="s">
        <v>1553</v>
      </c>
      <c r="G400" s="249" t="str">
        <f t="shared" ref="G400:G417" si="104">IF(B400=1,F400,"")</f>
        <v>DE.CM-1</v>
      </c>
      <c r="H400" s="47">
        <f>VLOOKUP(E400,'_Score matrix'!$B$31:$C$35,2,FALSE)</f>
        <v>1</v>
      </c>
      <c r="I400" s="47">
        <f t="shared" ref="I400:I412" si="105">D400*H400</f>
        <v>0</v>
      </c>
      <c r="J400" s="47">
        <f>5*H400</f>
        <v>5</v>
      </c>
      <c r="K400" s="54"/>
      <c r="L400" s="77"/>
      <c r="N400" s="132"/>
      <c r="O400" s="22"/>
    </row>
    <row r="401" spans="1:15" x14ac:dyDescent="0.35">
      <c r="A401" s="98" t="s">
        <v>3638</v>
      </c>
      <c r="B401" s="414">
        <f t="shared" si="99"/>
        <v>1</v>
      </c>
      <c r="C401" s="461" t="s">
        <v>2147</v>
      </c>
      <c r="D401" s="27">
        <v>0</v>
      </c>
      <c r="E401" s="86">
        <f t="shared" si="103"/>
        <v>3</v>
      </c>
      <c r="F401" s="255" t="s">
        <v>1553</v>
      </c>
      <c r="G401" s="249" t="str">
        <f t="shared" si="104"/>
        <v>DE.CM-1</v>
      </c>
      <c r="H401" s="47">
        <f>VLOOKUP(E401,'_Score matrix'!$B$31:$C$35,2,FALSE)</f>
        <v>1</v>
      </c>
      <c r="I401" s="47">
        <f t="shared" si="105"/>
        <v>0</v>
      </c>
      <c r="J401" s="47">
        <f t="shared" ref="J401:J417" si="106">5*H401</f>
        <v>5</v>
      </c>
      <c r="K401" s="54"/>
      <c r="L401" s="77"/>
      <c r="N401" s="132"/>
      <c r="O401" s="22"/>
    </row>
    <row r="402" spans="1:15" x14ac:dyDescent="0.35">
      <c r="A402" s="98" t="s">
        <v>3639</v>
      </c>
      <c r="B402" s="414">
        <f t="shared" si="99"/>
        <v>1</v>
      </c>
      <c r="C402" s="461" t="s">
        <v>2147</v>
      </c>
      <c r="D402" s="27">
        <v>0</v>
      </c>
      <c r="E402" s="86">
        <f t="shared" si="103"/>
        <v>3</v>
      </c>
      <c r="F402" s="255" t="s">
        <v>1502</v>
      </c>
      <c r="G402" s="249" t="str">
        <f t="shared" si="104"/>
        <v>PR.DS-6</v>
      </c>
      <c r="H402" s="47">
        <f>VLOOKUP(E402,'_Score matrix'!$B$31:$C$35,2,FALSE)</f>
        <v>1</v>
      </c>
      <c r="I402" s="47">
        <f t="shared" si="105"/>
        <v>0</v>
      </c>
      <c r="J402" s="47">
        <f t="shared" si="106"/>
        <v>5</v>
      </c>
      <c r="K402" s="54"/>
      <c r="L402" s="77"/>
      <c r="N402" s="132"/>
      <c r="O402" s="22"/>
    </row>
    <row r="403" spans="1:15" x14ac:dyDescent="0.35">
      <c r="A403" s="98" t="s">
        <v>3640</v>
      </c>
      <c r="B403" s="414">
        <f t="shared" si="99"/>
        <v>1</v>
      </c>
      <c r="C403" s="461" t="s">
        <v>2147</v>
      </c>
      <c r="D403" s="27">
        <v>0</v>
      </c>
      <c r="E403" s="86">
        <f t="shared" si="103"/>
        <v>3</v>
      </c>
      <c r="F403" s="255" t="s">
        <v>1559</v>
      </c>
      <c r="G403" s="249" t="str">
        <f t="shared" si="104"/>
        <v>DE.CM-7</v>
      </c>
      <c r="H403" s="47">
        <f>VLOOKUP(E403,'_Score matrix'!$B$31:$C$35,2,FALSE)</f>
        <v>1</v>
      </c>
      <c r="I403" s="47">
        <f t="shared" si="105"/>
        <v>0</v>
      </c>
      <c r="J403" s="47">
        <f t="shared" si="106"/>
        <v>5</v>
      </c>
      <c r="K403" s="54"/>
      <c r="L403" s="77"/>
      <c r="N403" s="132"/>
      <c r="O403" s="22"/>
    </row>
    <row r="404" spans="1:15" x14ac:dyDescent="0.35">
      <c r="A404" s="98" t="s">
        <v>3641</v>
      </c>
      <c r="B404" s="414">
        <f t="shared" si="99"/>
        <v>1</v>
      </c>
      <c r="C404" s="461" t="s">
        <v>2147</v>
      </c>
      <c r="D404" s="27">
        <v>0</v>
      </c>
      <c r="E404" s="86">
        <f t="shared" si="103"/>
        <v>3</v>
      </c>
      <c r="F404" s="255" t="s">
        <v>1553</v>
      </c>
      <c r="G404" s="249" t="str">
        <f t="shared" si="104"/>
        <v>DE.CM-1</v>
      </c>
      <c r="H404" s="47">
        <f>VLOOKUP(E404,'_Score matrix'!$B$31:$C$35,2,FALSE)</f>
        <v>1</v>
      </c>
      <c r="I404" s="47">
        <f t="shared" si="105"/>
        <v>0</v>
      </c>
      <c r="J404" s="47">
        <f t="shared" si="106"/>
        <v>5</v>
      </c>
      <c r="K404" s="54"/>
      <c r="L404" s="77"/>
      <c r="N404" s="132"/>
      <c r="O404" s="22"/>
    </row>
    <row r="405" spans="1:15" x14ac:dyDescent="0.35">
      <c r="A405" s="98" t="s">
        <v>3642</v>
      </c>
      <c r="B405" s="414">
        <f t="shared" si="99"/>
        <v>1</v>
      </c>
      <c r="C405" s="461" t="s">
        <v>2147</v>
      </c>
      <c r="D405" s="27">
        <v>0</v>
      </c>
      <c r="E405" s="86">
        <f t="shared" si="103"/>
        <v>3</v>
      </c>
      <c r="F405" s="255" t="s">
        <v>1553</v>
      </c>
      <c r="G405" s="249" t="str">
        <f t="shared" si="104"/>
        <v>DE.CM-1</v>
      </c>
      <c r="H405" s="47">
        <f>VLOOKUP(E405,'_Score matrix'!$B$31:$C$35,2,FALSE)</f>
        <v>1</v>
      </c>
      <c r="I405" s="47">
        <f t="shared" si="105"/>
        <v>0</v>
      </c>
      <c r="J405" s="47">
        <f t="shared" si="106"/>
        <v>5</v>
      </c>
      <c r="K405" s="54"/>
      <c r="L405" s="77"/>
      <c r="N405" s="132"/>
      <c r="O405" s="22"/>
    </row>
    <row r="406" spans="1:15" x14ac:dyDescent="0.35">
      <c r="A406" s="98" t="s">
        <v>3643</v>
      </c>
      <c r="B406" s="414">
        <f t="shared" si="99"/>
        <v>1</v>
      </c>
      <c r="C406" s="461" t="s">
        <v>2147</v>
      </c>
      <c r="D406" s="27">
        <v>0</v>
      </c>
      <c r="E406" s="86">
        <f t="shared" si="103"/>
        <v>3</v>
      </c>
      <c r="F406" s="255" t="s">
        <v>1548</v>
      </c>
      <c r="G406" s="249" t="str">
        <f t="shared" si="104"/>
        <v>DE.AE-1</v>
      </c>
      <c r="H406" s="47">
        <f>VLOOKUP(E406,'_Score matrix'!$B$31:$C$35,2,FALSE)</f>
        <v>1</v>
      </c>
      <c r="I406" s="47">
        <f t="shared" si="105"/>
        <v>0</v>
      </c>
      <c r="J406" s="47">
        <f t="shared" ref="J406:J415" si="107">5*H406</f>
        <v>5</v>
      </c>
      <c r="K406" s="54"/>
      <c r="L406" s="77"/>
      <c r="N406" s="132"/>
      <c r="O406" s="22"/>
    </row>
    <row r="407" spans="1:15" x14ac:dyDescent="0.35">
      <c r="A407" s="98" t="s">
        <v>3644</v>
      </c>
      <c r="B407" s="414">
        <f t="shared" si="99"/>
        <v>1</v>
      </c>
      <c r="C407" s="461" t="s">
        <v>2147</v>
      </c>
      <c r="D407" s="27">
        <v>0</v>
      </c>
      <c r="E407" s="86">
        <f t="shared" si="103"/>
        <v>3</v>
      </c>
      <c r="F407" s="255" t="s">
        <v>1562</v>
      </c>
      <c r="G407" s="249" t="str">
        <f t="shared" si="104"/>
        <v>DE.DP-2</v>
      </c>
      <c r="H407" s="47">
        <f>VLOOKUP(E407,'_Score matrix'!$B$31:$C$35,2,FALSE)</f>
        <v>1</v>
      </c>
      <c r="I407" s="47">
        <f t="shared" si="105"/>
        <v>0</v>
      </c>
      <c r="J407" s="47">
        <f t="shared" si="107"/>
        <v>5</v>
      </c>
      <c r="K407" s="54"/>
      <c r="L407" s="77"/>
      <c r="N407" s="132"/>
      <c r="O407" s="22"/>
    </row>
    <row r="408" spans="1:15" x14ac:dyDescent="0.35">
      <c r="A408" s="98" t="s">
        <v>3645</v>
      </c>
      <c r="B408" s="414">
        <f t="shared" si="99"/>
        <v>1</v>
      </c>
      <c r="C408" s="461" t="s">
        <v>2147</v>
      </c>
      <c r="D408" s="27">
        <v>0</v>
      </c>
      <c r="E408" s="86">
        <f t="shared" si="103"/>
        <v>3</v>
      </c>
      <c r="F408" s="255" t="s">
        <v>1550</v>
      </c>
      <c r="G408" s="249" t="str">
        <f t="shared" si="104"/>
        <v>DE.AE-3</v>
      </c>
      <c r="H408" s="47">
        <f>VLOOKUP(E408,'_Score matrix'!$B$31:$C$35,2,FALSE)</f>
        <v>1</v>
      </c>
      <c r="I408" s="47">
        <f t="shared" si="105"/>
        <v>0</v>
      </c>
      <c r="J408" s="47">
        <f t="shared" si="107"/>
        <v>5</v>
      </c>
      <c r="K408" s="54"/>
      <c r="L408" s="77"/>
      <c r="N408" s="132"/>
      <c r="O408" s="22"/>
    </row>
    <row r="409" spans="1:15" x14ac:dyDescent="0.35">
      <c r="A409" s="98" t="s">
        <v>3646</v>
      </c>
      <c r="B409" s="414">
        <f t="shared" si="99"/>
        <v>1</v>
      </c>
      <c r="C409" s="461" t="s">
        <v>2147</v>
      </c>
      <c r="D409" s="27">
        <v>0</v>
      </c>
      <c r="E409" s="86">
        <f t="shared" si="103"/>
        <v>3</v>
      </c>
      <c r="F409" s="255" t="s">
        <v>1562</v>
      </c>
      <c r="G409" s="249" t="str">
        <f t="shared" si="104"/>
        <v>DE.DP-2</v>
      </c>
      <c r="H409" s="47">
        <f>VLOOKUP(E409,'_Score matrix'!$B$31:$C$35,2,FALSE)</f>
        <v>1</v>
      </c>
      <c r="I409" s="47">
        <f t="shared" si="105"/>
        <v>0</v>
      </c>
      <c r="J409" s="47">
        <f>5*H409</f>
        <v>5</v>
      </c>
      <c r="K409" s="54"/>
      <c r="L409" s="77"/>
      <c r="N409" s="132"/>
      <c r="O409" s="22"/>
    </row>
    <row r="410" spans="1:15" x14ac:dyDescent="0.35">
      <c r="A410" s="98" t="s">
        <v>3647</v>
      </c>
      <c r="B410" s="414">
        <f t="shared" si="99"/>
        <v>1</v>
      </c>
      <c r="C410" s="461" t="s">
        <v>2147</v>
      </c>
      <c r="D410" s="27">
        <v>0</v>
      </c>
      <c r="E410" s="86">
        <f t="shared" si="103"/>
        <v>3</v>
      </c>
      <c r="F410" s="255" t="s">
        <v>1562</v>
      </c>
      <c r="G410" s="249" t="str">
        <f t="shared" si="104"/>
        <v>DE.DP-2</v>
      </c>
      <c r="H410" s="47">
        <f>VLOOKUP(E410,'_Score matrix'!$B$31:$C$35,2,FALSE)</f>
        <v>1</v>
      </c>
      <c r="I410" s="47">
        <f t="shared" si="105"/>
        <v>0</v>
      </c>
      <c r="J410" s="47">
        <f t="shared" ref="J410:J411" si="108">5*H410</f>
        <v>5</v>
      </c>
      <c r="K410" s="54"/>
      <c r="L410" s="77"/>
      <c r="N410" s="132"/>
      <c r="O410" s="22"/>
    </row>
    <row r="411" spans="1:15" x14ac:dyDescent="0.35">
      <c r="A411" s="98" t="s">
        <v>3648</v>
      </c>
      <c r="B411" s="414">
        <f t="shared" si="99"/>
        <v>1</v>
      </c>
      <c r="C411" s="461" t="s">
        <v>2147</v>
      </c>
      <c r="D411" s="27">
        <v>0</v>
      </c>
      <c r="E411" s="86">
        <f t="shared" si="103"/>
        <v>3</v>
      </c>
      <c r="F411" s="255" t="s">
        <v>1562</v>
      </c>
      <c r="G411" s="249" t="str">
        <f t="shared" si="104"/>
        <v>DE.DP-2</v>
      </c>
      <c r="H411" s="47">
        <f>VLOOKUP(E411,'_Score matrix'!$B$31:$C$35,2,FALSE)</f>
        <v>1</v>
      </c>
      <c r="I411" s="47">
        <f t="shared" si="105"/>
        <v>0</v>
      </c>
      <c r="J411" s="47">
        <f t="shared" si="108"/>
        <v>5</v>
      </c>
      <c r="K411" s="54"/>
      <c r="L411" s="77"/>
      <c r="N411" s="132"/>
      <c r="O411" s="22"/>
    </row>
    <row r="412" spans="1:15" x14ac:dyDescent="0.35">
      <c r="A412" s="98" t="s">
        <v>3649</v>
      </c>
      <c r="B412" s="414">
        <f t="shared" si="99"/>
        <v>1</v>
      </c>
      <c r="C412" s="461" t="s">
        <v>2147</v>
      </c>
      <c r="D412" s="27">
        <v>0</v>
      </c>
      <c r="E412" s="86">
        <f t="shared" si="103"/>
        <v>3</v>
      </c>
      <c r="F412" s="255" t="s">
        <v>1541</v>
      </c>
      <c r="G412" s="249" t="str">
        <f t="shared" si="104"/>
        <v>PR.AC-4</v>
      </c>
      <c r="H412" s="47">
        <f>VLOOKUP(E412,'_Score matrix'!$B$31:$C$35,2,FALSE)</f>
        <v>1</v>
      </c>
      <c r="I412" s="47">
        <f t="shared" si="105"/>
        <v>0</v>
      </c>
      <c r="J412" s="47">
        <f t="shared" ref="J412" si="109">5*H412</f>
        <v>5</v>
      </c>
      <c r="K412" s="54"/>
      <c r="L412" s="77"/>
      <c r="N412" s="132"/>
      <c r="O412" s="22"/>
    </row>
    <row r="413" spans="1:15" x14ac:dyDescent="0.35">
      <c r="A413" s="785" t="s">
        <v>3216</v>
      </c>
      <c r="B413" s="786"/>
      <c r="C413" s="787"/>
      <c r="D413" s="788"/>
      <c r="E413" s="789"/>
      <c r="F413" s="794"/>
      <c r="G413" s="791"/>
      <c r="H413" s="789"/>
      <c r="I413" s="789"/>
      <c r="J413" s="789"/>
      <c r="K413" s="788"/>
      <c r="L413" s="795"/>
      <c r="N413" s="132"/>
      <c r="O413" s="22"/>
    </row>
    <row r="414" spans="1:15" x14ac:dyDescent="0.35">
      <c r="A414" s="785" t="s">
        <v>3216</v>
      </c>
      <c r="B414" s="786"/>
      <c r="C414" s="787"/>
      <c r="D414" s="788"/>
      <c r="E414" s="788"/>
      <c r="F414" s="794"/>
      <c r="G414" s="794"/>
      <c r="H414" s="789"/>
      <c r="I414" s="789"/>
      <c r="J414" s="789"/>
      <c r="K414" s="788"/>
      <c r="L414" s="795"/>
      <c r="N414" s="132"/>
      <c r="O414" s="22"/>
    </row>
    <row r="415" spans="1:15" x14ac:dyDescent="0.35">
      <c r="A415" s="98" t="s">
        <v>3714</v>
      </c>
      <c r="B415" s="414">
        <f t="shared" si="99"/>
        <v>1</v>
      </c>
      <c r="C415" s="461" t="s">
        <v>2147</v>
      </c>
      <c r="D415" s="27">
        <v>0</v>
      </c>
      <c r="E415" s="86">
        <f t="shared" si="103"/>
        <v>3</v>
      </c>
      <c r="F415" s="255" t="s">
        <v>1562</v>
      </c>
      <c r="G415" s="249" t="str">
        <f t="shared" si="104"/>
        <v>DE.DP-2</v>
      </c>
      <c r="H415" s="47">
        <f>VLOOKUP(E415,'_Score matrix'!$B$31:$C$35,2,FALSE)</f>
        <v>1</v>
      </c>
      <c r="I415" s="47">
        <f>D415*H415</f>
        <v>0</v>
      </c>
      <c r="J415" s="47">
        <f t="shared" si="107"/>
        <v>5</v>
      </c>
      <c r="K415" s="54"/>
      <c r="L415" s="77"/>
      <c r="N415" s="132"/>
      <c r="O415" s="22"/>
    </row>
    <row r="416" spans="1:15" x14ac:dyDescent="0.35">
      <c r="A416" s="98" t="s">
        <v>3715</v>
      </c>
      <c r="B416" s="414">
        <f t="shared" si="99"/>
        <v>1</v>
      </c>
      <c r="C416" s="461" t="s">
        <v>2147</v>
      </c>
      <c r="D416" s="27">
        <v>0</v>
      </c>
      <c r="E416" s="86">
        <f t="shared" si="103"/>
        <v>3</v>
      </c>
      <c r="F416" s="255" t="s">
        <v>1562</v>
      </c>
      <c r="G416" s="249" t="str">
        <f t="shared" si="104"/>
        <v>DE.DP-2</v>
      </c>
      <c r="H416" s="47">
        <f>VLOOKUP(E416,'_Score matrix'!$B$31:$C$35,2,FALSE)</f>
        <v>1</v>
      </c>
      <c r="I416" s="47">
        <f>D416*H416</f>
        <v>0</v>
      </c>
      <c r="J416" s="47">
        <f t="shared" si="106"/>
        <v>5</v>
      </c>
      <c r="K416" s="54"/>
      <c r="L416" s="77"/>
      <c r="N416" s="132"/>
      <c r="O416" s="22"/>
    </row>
    <row r="417" spans="1:15" ht="15" thickBot="1" x14ac:dyDescent="0.4">
      <c r="A417" s="98" t="s">
        <v>3716</v>
      </c>
      <c r="B417" s="414">
        <f t="shared" si="99"/>
        <v>1</v>
      </c>
      <c r="C417" s="462" t="s">
        <v>2147</v>
      </c>
      <c r="D417" s="31">
        <v>0</v>
      </c>
      <c r="E417" s="86">
        <f t="shared" si="103"/>
        <v>3</v>
      </c>
      <c r="F417" s="255" t="s">
        <v>1562</v>
      </c>
      <c r="G417" s="249" t="str">
        <f t="shared" si="104"/>
        <v>DE.DP-2</v>
      </c>
      <c r="H417" s="48">
        <f>VLOOKUP(E417,'_Score matrix'!$B$31:$C$35,2,FALSE)</f>
        <v>1</v>
      </c>
      <c r="I417" s="48">
        <f>D417*H417</f>
        <v>0</v>
      </c>
      <c r="J417" s="48">
        <f t="shared" si="106"/>
        <v>5</v>
      </c>
      <c r="K417" s="55"/>
      <c r="L417" s="79"/>
      <c r="N417" s="132"/>
    </row>
    <row r="418" spans="1:15" x14ac:dyDescent="0.35">
      <c r="A418" s="96" t="s">
        <v>396</v>
      </c>
      <c r="B418" s="435"/>
      <c r="C418" s="459"/>
      <c r="D418" s="28">
        <f t="shared" ref="D418:J418" si="110">SUMIFS(D:D,$A:$A,"T 2*",$B:$B,1,$C:$C,"C",$L:$L,"&lt;&gt;NIST MAPPING")</f>
        <v>0</v>
      </c>
      <c r="E418" s="28">
        <f t="shared" si="110"/>
        <v>48</v>
      </c>
      <c r="F418" s="53">
        <f t="shared" si="110"/>
        <v>0</v>
      </c>
      <c r="G418" s="53">
        <f t="shared" si="110"/>
        <v>0</v>
      </c>
      <c r="H418" s="53">
        <f t="shared" si="110"/>
        <v>16</v>
      </c>
      <c r="I418" s="53">
        <f t="shared" si="110"/>
        <v>0</v>
      </c>
      <c r="J418" s="53">
        <f t="shared" si="110"/>
        <v>80</v>
      </c>
      <c r="K418" s="53">
        <f>IF(ROUND(100*(I418-H418)/(J418-H418),2) &lt; 0, 0, ROUND(100*(I418-H418)/(J418-H418),2))</f>
        <v>0</v>
      </c>
      <c r="L418" s="73"/>
      <c r="N418" s="132"/>
    </row>
    <row r="419" spans="1:15" ht="15" thickBot="1" x14ac:dyDescent="0.4">
      <c r="A419" s="99" t="s">
        <v>397</v>
      </c>
      <c r="B419" s="437"/>
      <c r="C419" s="463"/>
      <c r="D419" s="91">
        <f t="shared" ref="D419:J419" si="111">SUMIFS(D:D,$A:$A,"T 2*",$B:$B,1,$C:$C,"M",$L:$L,"&lt;&gt;NIST MAPPING")</f>
        <v>0</v>
      </c>
      <c r="E419" s="91">
        <f t="shared" si="111"/>
        <v>63</v>
      </c>
      <c r="F419" s="44">
        <f t="shared" si="111"/>
        <v>0</v>
      </c>
      <c r="G419" s="44">
        <f t="shared" si="111"/>
        <v>0</v>
      </c>
      <c r="H419" s="44">
        <f t="shared" si="111"/>
        <v>21</v>
      </c>
      <c r="I419" s="44">
        <f t="shared" si="111"/>
        <v>0</v>
      </c>
      <c r="J419" s="44">
        <f t="shared" si="111"/>
        <v>105</v>
      </c>
      <c r="K419" s="44">
        <f>IF(ROUND(100*(I419-H419)/(J419-H419),2) &lt; 0, 0, ROUND(100*(I419-H419)/(J419-H419),2))</f>
        <v>0</v>
      </c>
      <c r="L419" s="81"/>
      <c r="N419" s="132"/>
    </row>
    <row r="420" spans="1:15" ht="15" thickBot="1" x14ac:dyDescent="0.4">
      <c r="A420" s="26"/>
      <c r="B420" s="432"/>
      <c r="C420" s="456"/>
      <c r="D420" s="26"/>
      <c r="E420" s="26"/>
      <c r="F420" s="5"/>
      <c r="G420" s="5"/>
      <c r="H420" s="5"/>
      <c r="I420" s="5"/>
      <c r="J420" s="5"/>
      <c r="K420" s="5"/>
      <c r="L420" s="26"/>
      <c r="N420" s="132"/>
    </row>
    <row r="421" spans="1:15" x14ac:dyDescent="0.35">
      <c r="A421" s="67" t="s">
        <v>655</v>
      </c>
      <c r="B421" s="417"/>
      <c r="C421" s="441"/>
      <c r="D421" s="90"/>
      <c r="E421" s="90"/>
      <c r="F421" s="258"/>
      <c r="G421" s="258"/>
      <c r="H421" s="66"/>
      <c r="I421" s="66"/>
      <c r="J421" s="66"/>
      <c r="K421" s="66"/>
      <c r="L421" s="82"/>
      <c r="N421" s="132"/>
    </row>
    <row r="422" spans="1:15" x14ac:dyDescent="0.35">
      <c r="A422" s="98" t="s">
        <v>731</v>
      </c>
      <c r="B422" s="414"/>
      <c r="C422" s="461"/>
      <c r="D422" s="27">
        <v>2</v>
      </c>
      <c r="E422" s="27"/>
      <c r="F422" s="255"/>
      <c r="G422" s="255"/>
      <c r="H422" s="54"/>
      <c r="I422" s="54"/>
      <c r="J422" s="54"/>
      <c r="K422" s="54"/>
      <c r="L422" s="77"/>
      <c r="N422" s="132"/>
    </row>
    <row r="423" spans="1:15" x14ac:dyDescent="0.35">
      <c r="A423" s="98" t="s">
        <v>656</v>
      </c>
      <c r="B423" s="414"/>
      <c r="C423" s="461"/>
      <c r="D423" s="27"/>
      <c r="E423" s="27"/>
      <c r="F423" s="255"/>
      <c r="G423" s="255"/>
      <c r="H423" s="54"/>
      <c r="I423" s="54"/>
      <c r="J423" s="54"/>
      <c r="K423" s="54"/>
      <c r="L423" s="77"/>
      <c r="N423" s="132"/>
      <c r="O423" s="22"/>
    </row>
    <row r="424" spans="1:15" x14ac:dyDescent="0.35">
      <c r="A424" s="98" t="s">
        <v>747</v>
      </c>
      <c r="B424" s="414">
        <f>$D$422-1</f>
        <v>1</v>
      </c>
      <c r="C424" s="461" t="s">
        <v>1588</v>
      </c>
      <c r="D424" s="27">
        <v>0</v>
      </c>
      <c r="E424" s="27">
        <v>3</v>
      </c>
      <c r="F424" s="255" t="s">
        <v>1561</v>
      </c>
      <c r="G424" s="249" t="str">
        <f>IF(B424=1,F424,"")</f>
        <v>DE.DP-1</v>
      </c>
      <c r="H424" s="47">
        <f>VLOOKUP(E424,'_Score matrix'!$B$31:$C$35,2,FALSE)</f>
        <v>1</v>
      </c>
      <c r="I424" s="47">
        <f>D424*H424</f>
        <v>0</v>
      </c>
      <c r="J424" s="47">
        <f>5*H424</f>
        <v>5</v>
      </c>
      <c r="K424" s="54"/>
      <c r="L424" s="77"/>
      <c r="N424" s="132"/>
      <c r="O424" s="22"/>
    </row>
    <row r="425" spans="1:15" x14ac:dyDescent="0.35">
      <c r="A425" s="98" t="s">
        <v>748</v>
      </c>
      <c r="B425" s="414">
        <f t="shared" ref="B425:B471" si="112">$D$422-1</f>
        <v>1</v>
      </c>
      <c r="C425" s="461" t="s">
        <v>1588</v>
      </c>
      <c r="D425" s="27">
        <v>0</v>
      </c>
      <c r="E425" s="27">
        <v>3</v>
      </c>
      <c r="F425" s="255" t="s">
        <v>1561</v>
      </c>
      <c r="G425" s="249" t="str">
        <f>IF(B425=1,F425,"")</f>
        <v>DE.DP-1</v>
      </c>
      <c r="H425" s="47">
        <f>VLOOKUP(E425,'_Score matrix'!$B$31:$C$35,2,FALSE)</f>
        <v>1</v>
      </c>
      <c r="I425" s="47">
        <f>D425*H425</f>
        <v>0</v>
      </c>
      <c r="J425" s="47">
        <f>5*H425</f>
        <v>5</v>
      </c>
      <c r="K425" s="54"/>
      <c r="L425" s="77"/>
      <c r="N425" s="132"/>
      <c r="O425" s="22"/>
    </row>
    <row r="426" spans="1:15" x14ac:dyDescent="0.35">
      <c r="A426" s="98" t="s">
        <v>657</v>
      </c>
      <c r="B426" s="414"/>
      <c r="C426" s="461"/>
      <c r="D426" s="27"/>
      <c r="E426" s="27"/>
      <c r="F426" s="255"/>
      <c r="G426" s="249"/>
      <c r="H426" s="54"/>
      <c r="I426" s="54"/>
      <c r="J426" s="54"/>
      <c r="K426" s="54"/>
      <c r="L426" s="77"/>
      <c r="N426" s="132"/>
      <c r="O426" s="22"/>
    </row>
    <row r="427" spans="1:15" x14ac:dyDescent="0.35">
      <c r="A427" s="98" t="s">
        <v>658</v>
      </c>
      <c r="B427" s="414">
        <f t="shared" si="112"/>
        <v>1</v>
      </c>
      <c r="C427" s="461" t="s">
        <v>1588</v>
      </c>
      <c r="D427" s="27">
        <v>0</v>
      </c>
      <c r="E427" s="27">
        <v>3</v>
      </c>
      <c r="F427" s="255" t="s">
        <v>1562</v>
      </c>
      <c r="G427" s="249" t="str">
        <f>IF(B427=1,F427,"")</f>
        <v>DE.DP-2</v>
      </c>
      <c r="H427" s="47">
        <f>VLOOKUP(E427,'_Score matrix'!$B$31:$C$35,2,FALSE)</f>
        <v>1</v>
      </c>
      <c r="I427" s="47">
        <f>D427*H427</f>
        <v>0</v>
      </c>
      <c r="J427" s="47">
        <f>5*H427</f>
        <v>5</v>
      </c>
      <c r="K427" s="54"/>
      <c r="L427" s="77"/>
      <c r="N427" s="132"/>
      <c r="O427" s="22"/>
    </row>
    <row r="428" spans="1:15" x14ac:dyDescent="0.35">
      <c r="A428" s="98" t="s">
        <v>659</v>
      </c>
      <c r="B428" s="414">
        <f t="shared" si="112"/>
        <v>1</v>
      </c>
      <c r="C428" s="461" t="s">
        <v>1588</v>
      </c>
      <c r="D428" s="27">
        <v>0</v>
      </c>
      <c r="E428" s="27">
        <v>3</v>
      </c>
      <c r="F428" s="255" t="s">
        <v>1562</v>
      </c>
      <c r="G428" s="249" t="str">
        <f>IF(B428=1,F428,"")</f>
        <v>DE.DP-2</v>
      </c>
      <c r="H428" s="47">
        <f>VLOOKUP(E428,'_Score matrix'!$B$31:$C$35,2,FALSE)</f>
        <v>1</v>
      </c>
      <c r="I428" s="47">
        <f>D428*H428</f>
        <v>0</v>
      </c>
      <c r="J428" s="47">
        <f>5*H428</f>
        <v>5</v>
      </c>
      <c r="K428" s="54"/>
      <c r="L428" s="77"/>
      <c r="N428" s="132"/>
      <c r="O428" s="22"/>
    </row>
    <row r="429" spans="1:15" x14ac:dyDescent="0.35">
      <c r="A429" s="98" t="s">
        <v>660</v>
      </c>
      <c r="B429" s="414">
        <f t="shared" si="112"/>
        <v>1</v>
      </c>
      <c r="C429" s="461"/>
      <c r="D429" s="27"/>
      <c r="E429" s="27"/>
      <c r="F429" s="255"/>
      <c r="G429" s="249"/>
      <c r="H429" s="54"/>
      <c r="I429" s="54"/>
      <c r="J429" s="54"/>
      <c r="K429" s="54"/>
      <c r="L429" s="77"/>
      <c r="N429" s="132"/>
      <c r="O429" s="22"/>
    </row>
    <row r="430" spans="1:15" x14ac:dyDescent="0.35">
      <c r="A430" s="98" t="s">
        <v>661</v>
      </c>
      <c r="B430" s="414">
        <f t="shared" si="112"/>
        <v>1</v>
      </c>
      <c r="C430" s="461" t="s">
        <v>1588</v>
      </c>
      <c r="D430" s="27">
        <v>0</v>
      </c>
      <c r="E430" s="27">
        <v>3</v>
      </c>
      <c r="F430" s="255"/>
      <c r="G430" s="249"/>
      <c r="H430" s="47">
        <f>VLOOKUP(E430,'_Score matrix'!$B$31:$C$35,2,FALSE)</f>
        <v>1</v>
      </c>
      <c r="I430" s="47">
        <f>D430*H430</f>
        <v>0</v>
      </c>
      <c r="J430" s="47">
        <f>5*H430</f>
        <v>5</v>
      </c>
      <c r="K430" s="54"/>
      <c r="L430" s="77"/>
      <c r="N430" s="132"/>
      <c r="O430" s="22"/>
    </row>
    <row r="431" spans="1:15" x14ac:dyDescent="0.35">
      <c r="A431" s="98" t="s">
        <v>662</v>
      </c>
      <c r="B431" s="414">
        <f t="shared" si="112"/>
        <v>1</v>
      </c>
      <c r="C431" s="461" t="s">
        <v>1588</v>
      </c>
      <c r="D431" s="27">
        <v>0</v>
      </c>
      <c r="E431" s="27">
        <v>3</v>
      </c>
      <c r="F431" s="255" t="s">
        <v>1547</v>
      </c>
      <c r="G431" s="249" t="str">
        <f>IF(B431=1,F431,"")</f>
        <v>PR.AT-5</v>
      </c>
      <c r="H431" s="47">
        <f>VLOOKUP(E431,'_Score matrix'!$B$31:$C$35,2,FALSE)</f>
        <v>1</v>
      </c>
      <c r="I431" s="47">
        <f>D431*H431</f>
        <v>0</v>
      </c>
      <c r="J431" s="47">
        <f>5*H431</f>
        <v>5</v>
      </c>
      <c r="K431" s="54"/>
      <c r="L431" s="77"/>
      <c r="N431" s="132"/>
      <c r="O431" s="22"/>
    </row>
    <row r="432" spans="1:15" x14ac:dyDescent="0.35">
      <c r="A432" s="98" t="s">
        <v>749</v>
      </c>
      <c r="B432" s="414">
        <f t="shared" si="112"/>
        <v>1</v>
      </c>
      <c r="C432" s="461" t="s">
        <v>1588</v>
      </c>
      <c r="D432" s="27">
        <v>0</v>
      </c>
      <c r="E432" s="27">
        <v>3</v>
      </c>
      <c r="F432" s="255" t="s">
        <v>1547</v>
      </c>
      <c r="G432" s="249" t="str">
        <f>IF(B432=1,F432,"")</f>
        <v>PR.AT-5</v>
      </c>
      <c r="H432" s="47">
        <f>VLOOKUP(E432,'_Score matrix'!$B$31:$C$35,2,FALSE)</f>
        <v>1</v>
      </c>
      <c r="I432" s="47">
        <f>D432*H432</f>
        <v>0</v>
      </c>
      <c r="J432" s="47">
        <f>5*H432</f>
        <v>5</v>
      </c>
      <c r="K432" s="54"/>
      <c r="L432" s="77"/>
      <c r="N432" s="132"/>
      <c r="O432" s="22"/>
    </row>
    <row r="433" spans="1:15" x14ac:dyDescent="0.35">
      <c r="A433" s="98" t="s">
        <v>750</v>
      </c>
      <c r="B433" s="414">
        <f t="shared" si="112"/>
        <v>1</v>
      </c>
      <c r="C433" s="461" t="s">
        <v>1588</v>
      </c>
      <c r="D433" s="27">
        <v>0</v>
      </c>
      <c r="E433" s="27">
        <v>3</v>
      </c>
      <c r="F433" s="255" t="s">
        <v>3073</v>
      </c>
      <c r="G433" s="249" t="str">
        <f>IF(B433=1,F433,"")</f>
        <v>ID.SC-3</v>
      </c>
      <c r="H433" s="47">
        <f>VLOOKUP(E433,'_Score matrix'!$B$31:$C$35,2,FALSE)</f>
        <v>1</v>
      </c>
      <c r="I433" s="47">
        <f>D433*H433</f>
        <v>0</v>
      </c>
      <c r="J433" s="47">
        <f>5*H433</f>
        <v>5</v>
      </c>
      <c r="K433" s="54"/>
      <c r="L433" s="77"/>
      <c r="N433" s="132"/>
      <c r="O433" s="22"/>
    </row>
    <row r="434" spans="1:15" x14ac:dyDescent="0.35">
      <c r="A434" s="98" t="s">
        <v>751</v>
      </c>
      <c r="B434" s="414"/>
      <c r="C434" s="461"/>
      <c r="D434" s="27"/>
      <c r="E434" s="27"/>
      <c r="F434" s="255"/>
      <c r="G434" s="249"/>
      <c r="H434" s="54"/>
      <c r="I434" s="54"/>
      <c r="J434" s="54"/>
      <c r="K434" s="54"/>
      <c r="L434" s="77"/>
      <c r="N434" s="132"/>
      <c r="O434" s="22"/>
    </row>
    <row r="435" spans="1:15" x14ac:dyDescent="0.35">
      <c r="A435" s="98" t="s">
        <v>752</v>
      </c>
      <c r="B435" s="414">
        <f t="shared" si="112"/>
        <v>1</v>
      </c>
      <c r="C435" s="461" t="s">
        <v>1588</v>
      </c>
      <c r="D435" s="27">
        <v>0</v>
      </c>
      <c r="E435" s="27">
        <v>3</v>
      </c>
      <c r="F435" s="54" t="s">
        <v>3079</v>
      </c>
      <c r="G435" s="249" t="str">
        <f t="shared" ref="G435:G440" si="113">IF(B435=1,F435,"")</f>
        <v>PR.PT-5</v>
      </c>
      <c r="H435" s="47">
        <f>VLOOKUP(E435,'_Score matrix'!$B$31:$C$35,2,FALSE)</f>
        <v>1</v>
      </c>
      <c r="I435" s="47">
        <f t="shared" ref="I435:I440" si="114">D435*H435</f>
        <v>0</v>
      </c>
      <c r="J435" s="47">
        <f>5*H435</f>
        <v>5</v>
      </c>
      <c r="K435" s="54"/>
      <c r="L435" s="77"/>
      <c r="N435" s="132"/>
      <c r="O435" s="22"/>
    </row>
    <row r="436" spans="1:15" x14ac:dyDescent="0.35">
      <c r="A436" s="98" t="s">
        <v>753</v>
      </c>
      <c r="B436" s="414">
        <f t="shared" si="112"/>
        <v>1</v>
      </c>
      <c r="C436" s="461" t="s">
        <v>1588</v>
      </c>
      <c r="D436" s="27">
        <v>0</v>
      </c>
      <c r="E436" s="27">
        <v>3</v>
      </c>
      <c r="F436" s="255" t="s">
        <v>1507</v>
      </c>
      <c r="G436" s="249" t="str">
        <f t="shared" si="113"/>
        <v>PR.IP-4</v>
      </c>
      <c r="H436" s="47">
        <f>VLOOKUP(E436,'_Score matrix'!$B$31:$C$35,2,FALSE)</f>
        <v>1</v>
      </c>
      <c r="I436" s="47">
        <f t="shared" si="114"/>
        <v>0</v>
      </c>
      <c r="J436" s="47">
        <f t="shared" ref="J436:J438" si="115">5*H436</f>
        <v>5</v>
      </c>
      <c r="K436" s="54"/>
      <c r="L436" s="77"/>
      <c r="N436" s="132"/>
      <c r="O436" s="22"/>
    </row>
    <row r="437" spans="1:15" x14ac:dyDescent="0.35">
      <c r="A437" s="98" t="s">
        <v>3650</v>
      </c>
      <c r="B437" s="414">
        <f t="shared" si="112"/>
        <v>1</v>
      </c>
      <c r="C437" s="461" t="s">
        <v>1588</v>
      </c>
      <c r="D437" s="27">
        <v>0</v>
      </c>
      <c r="E437" s="27">
        <v>3</v>
      </c>
      <c r="F437" s="255" t="s">
        <v>1507</v>
      </c>
      <c r="G437" s="249" t="str">
        <f t="shared" si="113"/>
        <v>PR.IP-4</v>
      </c>
      <c r="H437" s="47">
        <f>VLOOKUP(E437,'_Score matrix'!$B$31:$C$35,2,FALSE)</f>
        <v>1</v>
      </c>
      <c r="I437" s="47">
        <f t="shared" si="114"/>
        <v>0</v>
      </c>
      <c r="J437" s="47">
        <f t="shared" si="115"/>
        <v>5</v>
      </c>
      <c r="K437" s="54"/>
      <c r="L437" s="77"/>
      <c r="N437" s="132"/>
      <c r="O437" s="22"/>
    </row>
    <row r="438" spans="1:15" x14ac:dyDescent="0.35">
      <c r="A438" s="98" t="s">
        <v>3651</v>
      </c>
      <c r="B438" s="414">
        <f t="shared" si="112"/>
        <v>1</v>
      </c>
      <c r="C438" s="461" t="s">
        <v>1588</v>
      </c>
      <c r="D438" s="27">
        <v>0</v>
      </c>
      <c r="E438" s="27">
        <v>3</v>
      </c>
      <c r="F438" s="255" t="s">
        <v>1512</v>
      </c>
      <c r="G438" s="249" t="str">
        <f t="shared" si="113"/>
        <v>PR.IP-9</v>
      </c>
      <c r="H438" s="47">
        <f>VLOOKUP(E438,'_Score matrix'!$B$31:$C$35,2,FALSE)</f>
        <v>1</v>
      </c>
      <c r="I438" s="47">
        <f t="shared" si="114"/>
        <v>0</v>
      </c>
      <c r="J438" s="47">
        <f t="shared" si="115"/>
        <v>5</v>
      </c>
      <c r="K438" s="54"/>
      <c r="L438" s="77"/>
      <c r="N438" s="132"/>
      <c r="O438" s="22"/>
    </row>
    <row r="439" spans="1:15" x14ac:dyDescent="0.35">
      <c r="A439" s="98" t="s">
        <v>3652</v>
      </c>
      <c r="B439" s="414">
        <f t="shared" si="112"/>
        <v>1</v>
      </c>
      <c r="C439" s="461" t="s">
        <v>1588</v>
      </c>
      <c r="D439" s="27">
        <v>0</v>
      </c>
      <c r="E439" s="27">
        <v>3</v>
      </c>
      <c r="F439" s="255" t="s">
        <v>1524</v>
      </c>
      <c r="G439" s="249" t="str">
        <f t="shared" si="113"/>
        <v>PR.IP-10</v>
      </c>
      <c r="H439" s="47">
        <f>VLOOKUP(E439,'_Score matrix'!$B$31:$C$35,2,FALSE)</f>
        <v>1</v>
      </c>
      <c r="I439" s="47">
        <f t="shared" si="114"/>
        <v>0</v>
      </c>
      <c r="J439" s="47">
        <f t="shared" ref="J439" si="116">5*H439</f>
        <v>5</v>
      </c>
      <c r="K439" s="54"/>
      <c r="L439" s="77"/>
      <c r="N439" s="132"/>
      <c r="O439" s="22"/>
    </row>
    <row r="440" spans="1:15" x14ac:dyDescent="0.35">
      <c r="A440" s="98" t="s">
        <v>3653</v>
      </c>
      <c r="B440" s="414">
        <f t="shared" si="112"/>
        <v>1</v>
      </c>
      <c r="C440" s="461" t="s">
        <v>1588</v>
      </c>
      <c r="D440" s="27">
        <v>0</v>
      </c>
      <c r="E440" s="27">
        <v>3</v>
      </c>
      <c r="F440" s="255" t="s">
        <v>1503</v>
      </c>
      <c r="G440" s="249" t="str">
        <f t="shared" si="113"/>
        <v>PR.DS-7</v>
      </c>
      <c r="H440" s="47">
        <f>VLOOKUP(E440,'_Score matrix'!$B$31:$C$35,2,FALSE)</f>
        <v>1</v>
      </c>
      <c r="I440" s="47">
        <f t="shared" si="114"/>
        <v>0</v>
      </c>
      <c r="J440" s="47">
        <f t="shared" ref="J440" si="117">5*H440</f>
        <v>5</v>
      </c>
      <c r="K440" s="54"/>
      <c r="L440" s="77"/>
      <c r="N440" s="132"/>
      <c r="O440" s="22"/>
    </row>
    <row r="441" spans="1:15" x14ac:dyDescent="0.35">
      <c r="A441" s="98" t="s">
        <v>665</v>
      </c>
      <c r="B441" s="414"/>
      <c r="C441" s="461"/>
      <c r="D441" s="27"/>
      <c r="E441" s="27"/>
      <c r="F441" s="255"/>
      <c r="G441" s="249"/>
      <c r="H441" s="54"/>
      <c r="I441" s="54"/>
      <c r="J441" s="54"/>
      <c r="K441" s="54"/>
      <c r="L441" s="77"/>
      <c r="N441" s="132"/>
      <c r="O441" s="22"/>
    </row>
    <row r="442" spans="1:15" x14ac:dyDescent="0.35">
      <c r="A442" s="98" t="s">
        <v>666</v>
      </c>
      <c r="B442" s="414">
        <f t="shared" si="112"/>
        <v>1</v>
      </c>
      <c r="C442" s="461" t="s">
        <v>1588</v>
      </c>
      <c r="D442" s="27">
        <v>0</v>
      </c>
      <c r="E442" s="27">
        <v>3</v>
      </c>
      <c r="F442" s="255" t="s">
        <v>1517</v>
      </c>
      <c r="G442" s="249" t="str">
        <f>IF(B442=1,F442,"")</f>
        <v>PR.PT-3</v>
      </c>
      <c r="H442" s="47">
        <f>VLOOKUP(E442,'_Score matrix'!$B$31:$C$35,2,FALSE)</f>
        <v>1</v>
      </c>
      <c r="I442" s="47">
        <f>D442*H442</f>
        <v>0</v>
      </c>
      <c r="J442" s="47">
        <f>5*H442</f>
        <v>5</v>
      </c>
      <c r="K442" s="54"/>
      <c r="L442" s="77"/>
      <c r="N442" s="132"/>
      <c r="O442" s="22"/>
    </row>
    <row r="443" spans="1:15" x14ac:dyDescent="0.35">
      <c r="A443" s="654" t="str">
        <f>A442</f>
        <v>T 3.6.1</v>
      </c>
      <c r="B443" s="648">
        <f>B442</f>
        <v>1</v>
      </c>
      <c r="C443" s="655" t="str">
        <f>C442</f>
        <v>M</v>
      </c>
      <c r="D443" s="406">
        <f>D442</f>
        <v>0</v>
      </c>
      <c r="E443" s="406">
        <f>E442</f>
        <v>3</v>
      </c>
      <c r="F443" s="656" t="s">
        <v>1541</v>
      </c>
      <c r="G443" s="656" t="str">
        <f>IF(B443=1,F443,"")</f>
        <v>PR.AC-4</v>
      </c>
      <c r="H443" s="408">
        <f>H442</f>
        <v>1</v>
      </c>
      <c r="I443" s="408">
        <f>I442</f>
        <v>0</v>
      </c>
      <c r="J443" s="408">
        <f>J442</f>
        <v>5</v>
      </c>
      <c r="K443" s="406"/>
      <c r="L443" s="657" t="s">
        <v>3217</v>
      </c>
      <c r="N443" s="132"/>
      <c r="O443" s="22"/>
    </row>
    <row r="444" spans="1:15" x14ac:dyDescent="0.35">
      <c r="A444" s="98" t="s">
        <v>667</v>
      </c>
      <c r="B444" s="414">
        <f t="shared" si="112"/>
        <v>1</v>
      </c>
      <c r="C444" s="461" t="s">
        <v>1588</v>
      </c>
      <c r="D444" s="27">
        <v>0</v>
      </c>
      <c r="E444" s="27">
        <v>3</v>
      </c>
      <c r="F444" s="255" t="s">
        <v>1517</v>
      </c>
      <c r="G444" s="249" t="str">
        <f>IF(B444=1,F444,"")</f>
        <v>PR.PT-3</v>
      </c>
      <c r="H444" s="47">
        <f>VLOOKUP(E444,'_Score matrix'!$B$31:$C$35,2,FALSE)</f>
        <v>1</v>
      </c>
      <c r="I444" s="47">
        <f>D444*H444</f>
        <v>0</v>
      </c>
      <c r="J444" s="47">
        <f>5*H444</f>
        <v>5</v>
      </c>
      <c r="K444" s="54"/>
      <c r="L444" s="77"/>
      <c r="N444" s="132"/>
      <c r="O444" s="22"/>
    </row>
    <row r="445" spans="1:15" x14ac:dyDescent="0.35">
      <c r="A445" s="654" t="str">
        <f>A444</f>
        <v>T 3.6.2</v>
      </c>
      <c r="B445" s="648">
        <f>B444</f>
        <v>1</v>
      </c>
      <c r="C445" s="655" t="str">
        <f>C444</f>
        <v>M</v>
      </c>
      <c r="D445" s="406">
        <f>D444</f>
        <v>0</v>
      </c>
      <c r="E445" s="406">
        <f>E444</f>
        <v>3</v>
      </c>
      <c r="F445" s="656" t="s">
        <v>1541</v>
      </c>
      <c r="G445" s="656" t="str">
        <f>IF(B445=1,F445,"")</f>
        <v>PR.AC-4</v>
      </c>
      <c r="H445" s="408">
        <f>H444</f>
        <v>1</v>
      </c>
      <c r="I445" s="408">
        <f>I444</f>
        <v>0</v>
      </c>
      <c r="J445" s="408">
        <f>J444</f>
        <v>5</v>
      </c>
      <c r="K445" s="406"/>
      <c r="L445" s="657" t="s">
        <v>3217</v>
      </c>
      <c r="N445" s="132"/>
      <c r="O445" s="22"/>
    </row>
    <row r="446" spans="1:15" x14ac:dyDescent="0.35">
      <c r="A446" s="98" t="s">
        <v>3717</v>
      </c>
      <c r="B446" s="414"/>
      <c r="C446" s="461"/>
      <c r="D446" s="27"/>
      <c r="E446" s="27"/>
      <c r="F446" s="255"/>
      <c r="G446" s="249"/>
      <c r="H446" s="54"/>
      <c r="I446" s="54"/>
      <c r="J446" s="54"/>
      <c r="K446" s="54"/>
      <c r="L446" s="77"/>
      <c r="N446" s="132"/>
      <c r="O446" s="22"/>
    </row>
    <row r="447" spans="1:15" x14ac:dyDescent="0.35">
      <c r="A447" s="98" t="s">
        <v>3654</v>
      </c>
      <c r="B447" s="414">
        <f t="shared" si="112"/>
        <v>1</v>
      </c>
      <c r="C447" s="461" t="s">
        <v>2147</v>
      </c>
      <c r="D447" s="27">
        <v>0</v>
      </c>
      <c r="E447" s="86">
        <f t="shared" ref="E447:E471" si="118">IF(D447=6, 1, 3)</f>
        <v>3</v>
      </c>
      <c r="F447" s="256" t="s">
        <v>1562</v>
      </c>
      <c r="G447" s="249" t="str">
        <f t="shared" ref="G447:G471" si="119">IF(B447=1,F447,"")</f>
        <v>DE.DP-2</v>
      </c>
      <c r="H447" s="47">
        <f>VLOOKUP(E447,'_Score matrix'!$B$31:$C$35,2,FALSE)</f>
        <v>1</v>
      </c>
      <c r="I447" s="47">
        <f t="shared" ref="I447:I468" si="120">D447*H447</f>
        <v>0</v>
      </c>
      <c r="J447" s="47">
        <f>5*H447</f>
        <v>5</v>
      </c>
      <c r="K447" s="54"/>
      <c r="L447" s="77"/>
      <c r="N447" s="132"/>
      <c r="O447" s="22"/>
    </row>
    <row r="448" spans="1:15" x14ac:dyDescent="0.35">
      <c r="A448" s="98" t="s">
        <v>3655</v>
      </c>
      <c r="B448" s="414">
        <f t="shared" si="112"/>
        <v>1</v>
      </c>
      <c r="C448" s="461" t="s">
        <v>2147</v>
      </c>
      <c r="D448" s="27">
        <v>0</v>
      </c>
      <c r="E448" s="86">
        <f t="shared" si="118"/>
        <v>3</v>
      </c>
      <c r="F448" s="255" t="s">
        <v>1550</v>
      </c>
      <c r="G448" s="249" t="str">
        <f t="shared" si="119"/>
        <v>DE.AE-3</v>
      </c>
      <c r="H448" s="47">
        <f>VLOOKUP(E448,'_Score matrix'!$B$31:$C$35,2,FALSE)</f>
        <v>1</v>
      </c>
      <c r="I448" s="47">
        <f t="shared" si="120"/>
        <v>0</v>
      </c>
      <c r="J448" s="47">
        <f t="shared" ref="J448:J471" si="121">5*H448</f>
        <v>5</v>
      </c>
      <c r="K448" s="54"/>
      <c r="L448" s="77"/>
      <c r="N448" s="132"/>
      <c r="O448" s="22"/>
    </row>
    <row r="449" spans="1:15" x14ac:dyDescent="0.35">
      <c r="A449" s="98" t="s">
        <v>3656</v>
      </c>
      <c r="B449" s="414">
        <f t="shared" si="112"/>
        <v>1</v>
      </c>
      <c r="C449" s="461" t="s">
        <v>2147</v>
      </c>
      <c r="D449" s="27">
        <v>0</v>
      </c>
      <c r="E449" s="86">
        <f t="shared" si="118"/>
        <v>3</v>
      </c>
      <c r="F449" s="256" t="s">
        <v>1562</v>
      </c>
      <c r="G449" s="249" t="str">
        <f t="shared" si="119"/>
        <v>DE.DP-2</v>
      </c>
      <c r="H449" s="47">
        <f>VLOOKUP(E449,'_Score matrix'!$B$31:$C$35,2,FALSE)</f>
        <v>1</v>
      </c>
      <c r="I449" s="47">
        <f t="shared" si="120"/>
        <v>0</v>
      </c>
      <c r="J449" s="47">
        <f t="shared" si="121"/>
        <v>5</v>
      </c>
      <c r="K449" s="54"/>
      <c r="L449" s="77"/>
      <c r="N449" s="132"/>
      <c r="O449" s="22"/>
    </row>
    <row r="450" spans="1:15" x14ac:dyDescent="0.35">
      <c r="A450" s="98" t="s">
        <v>3657</v>
      </c>
      <c r="B450" s="414">
        <f t="shared" si="112"/>
        <v>1</v>
      </c>
      <c r="C450" s="461" t="s">
        <v>2147</v>
      </c>
      <c r="D450" s="27">
        <v>0</v>
      </c>
      <c r="E450" s="86">
        <f t="shared" si="118"/>
        <v>3</v>
      </c>
      <c r="F450" s="256" t="s">
        <v>1562</v>
      </c>
      <c r="G450" s="249" t="str">
        <f t="shared" si="119"/>
        <v>DE.DP-2</v>
      </c>
      <c r="H450" s="47">
        <f>VLOOKUP(E450,'_Score matrix'!$B$31:$C$35,2,FALSE)</f>
        <v>1</v>
      </c>
      <c r="I450" s="47">
        <f t="shared" si="120"/>
        <v>0</v>
      </c>
      <c r="J450" s="47">
        <f t="shared" si="121"/>
        <v>5</v>
      </c>
      <c r="K450" s="54"/>
      <c r="L450" s="77"/>
      <c r="N450" s="132"/>
      <c r="O450" s="22"/>
    </row>
    <row r="451" spans="1:15" x14ac:dyDescent="0.35">
      <c r="A451" s="98" t="s">
        <v>3658</v>
      </c>
      <c r="B451" s="414">
        <f t="shared" si="112"/>
        <v>1</v>
      </c>
      <c r="C451" s="461" t="s">
        <v>2147</v>
      </c>
      <c r="D451" s="27">
        <v>0</v>
      </c>
      <c r="E451" s="86">
        <f t="shared" si="118"/>
        <v>3</v>
      </c>
      <c r="F451" s="256" t="s">
        <v>1562</v>
      </c>
      <c r="G451" s="249" t="str">
        <f t="shared" si="119"/>
        <v>DE.DP-2</v>
      </c>
      <c r="H451" s="47">
        <f>VLOOKUP(E451,'_Score matrix'!$B$31:$C$35,2,FALSE)</f>
        <v>1</v>
      </c>
      <c r="I451" s="47">
        <f t="shared" si="120"/>
        <v>0</v>
      </c>
      <c r="J451" s="47">
        <f t="shared" ref="J451:J460" si="122">5*H451</f>
        <v>5</v>
      </c>
      <c r="K451" s="54"/>
      <c r="L451" s="77"/>
      <c r="N451" s="132"/>
      <c r="O451" s="22"/>
    </row>
    <row r="452" spans="1:15" x14ac:dyDescent="0.35">
      <c r="A452" s="98" t="s">
        <v>3659</v>
      </c>
      <c r="B452" s="414">
        <f t="shared" si="112"/>
        <v>1</v>
      </c>
      <c r="C452" s="461" t="s">
        <v>2147</v>
      </c>
      <c r="D452" s="27">
        <v>0</v>
      </c>
      <c r="E452" s="86">
        <f t="shared" si="118"/>
        <v>3</v>
      </c>
      <c r="F452" s="256" t="s">
        <v>1562</v>
      </c>
      <c r="G452" s="249" t="str">
        <f t="shared" si="119"/>
        <v>DE.DP-2</v>
      </c>
      <c r="H452" s="47">
        <f>VLOOKUP(E452,'_Score matrix'!$B$31:$C$35,2,FALSE)</f>
        <v>1</v>
      </c>
      <c r="I452" s="47">
        <f t="shared" si="120"/>
        <v>0</v>
      </c>
      <c r="J452" s="47">
        <f t="shared" si="122"/>
        <v>5</v>
      </c>
      <c r="K452" s="54"/>
      <c r="L452" s="77"/>
      <c r="N452" s="132"/>
      <c r="O452" s="22"/>
    </row>
    <row r="453" spans="1:15" x14ac:dyDescent="0.35">
      <c r="A453" s="98" t="s">
        <v>3660</v>
      </c>
      <c r="B453" s="414">
        <f t="shared" si="112"/>
        <v>1</v>
      </c>
      <c r="C453" s="461" t="s">
        <v>2147</v>
      </c>
      <c r="D453" s="27">
        <v>0</v>
      </c>
      <c r="E453" s="86">
        <f t="shared" si="118"/>
        <v>3</v>
      </c>
      <c r="F453" s="256" t="s">
        <v>1562</v>
      </c>
      <c r="G453" s="249" t="str">
        <f t="shared" si="119"/>
        <v>DE.DP-2</v>
      </c>
      <c r="H453" s="47">
        <f>VLOOKUP(E453,'_Score matrix'!$B$31:$C$35,2,FALSE)</f>
        <v>1</v>
      </c>
      <c r="I453" s="47">
        <f t="shared" si="120"/>
        <v>0</v>
      </c>
      <c r="J453" s="47">
        <f t="shared" si="122"/>
        <v>5</v>
      </c>
      <c r="K453" s="54"/>
      <c r="L453" s="77"/>
      <c r="N453" s="132"/>
      <c r="O453" s="22"/>
    </row>
    <row r="454" spans="1:15" x14ac:dyDescent="0.35">
      <c r="A454" s="98" t="s">
        <v>3661</v>
      </c>
      <c r="B454" s="414">
        <f t="shared" si="112"/>
        <v>1</v>
      </c>
      <c r="C454" s="461" t="s">
        <v>2147</v>
      </c>
      <c r="D454" s="27">
        <v>0</v>
      </c>
      <c r="E454" s="86">
        <f t="shared" si="118"/>
        <v>3</v>
      </c>
      <c r="F454" s="256" t="s">
        <v>1562</v>
      </c>
      <c r="G454" s="249" t="str">
        <f t="shared" si="119"/>
        <v>DE.DP-2</v>
      </c>
      <c r="H454" s="47">
        <f>VLOOKUP(E454,'_Score matrix'!$B$31:$C$35,2,FALSE)</f>
        <v>1</v>
      </c>
      <c r="I454" s="47">
        <f t="shared" si="120"/>
        <v>0</v>
      </c>
      <c r="J454" s="47">
        <f t="shared" si="122"/>
        <v>5</v>
      </c>
      <c r="K454" s="54"/>
      <c r="L454" s="77"/>
      <c r="N454" s="132"/>
      <c r="O454" s="22"/>
    </row>
    <row r="455" spans="1:15" x14ac:dyDescent="0.35">
      <c r="A455" s="98" t="s">
        <v>3662</v>
      </c>
      <c r="B455" s="414">
        <f t="shared" si="112"/>
        <v>1</v>
      </c>
      <c r="C455" s="461" t="s">
        <v>2147</v>
      </c>
      <c r="D455" s="27">
        <v>0</v>
      </c>
      <c r="E455" s="86">
        <f t="shared" si="118"/>
        <v>3</v>
      </c>
      <c r="F455" s="256" t="s">
        <v>1562</v>
      </c>
      <c r="G455" s="249" t="str">
        <f t="shared" si="119"/>
        <v>DE.DP-2</v>
      </c>
      <c r="H455" s="47">
        <f>VLOOKUP(E455,'_Score matrix'!$B$31:$C$35,2,FALSE)</f>
        <v>1</v>
      </c>
      <c r="I455" s="47">
        <f t="shared" si="120"/>
        <v>0</v>
      </c>
      <c r="J455" s="47">
        <f t="shared" si="122"/>
        <v>5</v>
      </c>
      <c r="K455" s="54"/>
      <c r="L455" s="77"/>
      <c r="N455" s="132"/>
      <c r="O455" s="22"/>
    </row>
    <row r="456" spans="1:15" x14ac:dyDescent="0.35">
      <c r="A456" s="98" t="s">
        <v>3663</v>
      </c>
      <c r="B456" s="414">
        <f t="shared" si="112"/>
        <v>1</v>
      </c>
      <c r="C456" s="461" t="s">
        <v>2147</v>
      </c>
      <c r="D456" s="27">
        <v>0</v>
      </c>
      <c r="E456" s="86">
        <f t="shared" si="118"/>
        <v>3</v>
      </c>
      <c r="F456" s="255" t="s">
        <v>1515</v>
      </c>
      <c r="G456" s="249" t="str">
        <f t="shared" si="119"/>
        <v>PR.PT-1</v>
      </c>
      <c r="H456" s="47">
        <f>VLOOKUP(E456,'_Score matrix'!$B$31:$C$35,2,FALSE)</f>
        <v>1</v>
      </c>
      <c r="I456" s="47">
        <f t="shared" si="120"/>
        <v>0</v>
      </c>
      <c r="J456" s="47">
        <f t="shared" si="122"/>
        <v>5</v>
      </c>
      <c r="K456" s="54"/>
      <c r="L456" s="77"/>
      <c r="N456" s="132"/>
      <c r="O456" s="22"/>
    </row>
    <row r="457" spans="1:15" x14ac:dyDescent="0.35">
      <c r="A457" s="98" t="s">
        <v>3664</v>
      </c>
      <c r="B457" s="414">
        <f t="shared" si="112"/>
        <v>1</v>
      </c>
      <c r="C457" s="461" t="s">
        <v>2147</v>
      </c>
      <c r="D457" s="27">
        <v>0</v>
      </c>
      <c r="E457" s="86">
        <f t="shared" si="118"/>
        <v>3</v>
      </c>
      <c r="F457" s="256" t="s">
        <v>1562</v>
      </c>
      <c r="G457" s="249" t="str">
        <f t="shared" si="119"/>
        <v>DE.DP-2</v>
      </c>
      <c r="H457" s="47">
        <f>VLOOKUP(E457,'_Score matrix'!$B$31:$C$35,2,FALSE)</f>
        <v>1</v>
      </c>
      <c r="I457" s="47">
        <f t="shared" si="120"/>
        <v>0</v>
      </c>
      <c r="J457" s="47">
        <f t="shared" si="122"/>
        <v>5</v>
      </c>
      <c r="K457" s="54"/>
      <c r="L457" s="77"/>
      <c r="N457" s="132"/>
      <c r="O457" s="22"/>
    </row>
    <row r="458" spans="1:15" x14ac:dyDescent="0.35">
      <c r="A458" s="98" t="s">
        <v>3665</v>
      </c>
      <c r="B458" s="414">
        <f t="shared" si="112"/>
        <v>1</v>
      </c>
      <c r="C458" s="461" t="s">
        <v>2147</v>
      </c>
      <c r="D458" s="27">
        <v>0</v>
      </c>
      <c r="E458" s="86">
        <f t="shared" si="118"/>
        <v>3</v>
      </c>
      <c r="F458" s="256" t="s">
        <v>1562</v>
      </c>
      <c r="G458" s="249" t="str">
        <f t="shared" si="119"/>
        <v>DE.DP-2</v>
      </c>
      <c r="H458" s="47">
        <f>VLOOKUP(E458,'_Score matrix'!$B$31:$C$35,2,FALSE)</f>
        <v>1</v>
      </c>
      <c r="I458" s="47">
        <f t="shared" si="120"/>
        <v>0</v>
      </c>
      <c r="J458" s="47">
        <f t="shared" si="122"/>
        <v>5</v>
      </c>
      <c r="K458" s="54"/>
      <c r="L458" s="77"/>
      <c r="N458" s="132"/>
      <c r="O458" s="22"/>
    </row>
    <row r="459" spans="1:15" x14ac:dyDescent="0.35">
      <c r="A459" s="98" t="s">
        <v>3666</v>
      </c>
      <c r="B459" s="414">
        <f t="shared" si="112"/>
        <v>1</v>
      </c>
      <c r="C459" s="461" t="s">
        <v>2147</v>
      </c>
      <c r="D459" s="27">
        <v>0</v>
      </c>
      <c r="E459" s="86">
        <f t="shared" si="118"/>
        <v>3</v>
      </c>
      <c r="F459" s="256" t="s">
        <v>1562</v>
      </c>
      <c r="G459" s="249" t="str">
        <f t="shared" si="119"/>
        <v>DE.DP-2</v>
      </c>
      <c r="H459" s="47">
        <f>VLOOKUP(E459,'_Score matrix'!$B$31:$C$35,2,FALSE)</f>
        <v>1</v>
      </c>
      <c r="I459" s="47">
        <f t="shared" si="120"/>
        <v>0</v>
      </c>
      <c r="J459" s="47">
        <f t="shared" si="122"/>
        <v>5</v>
      </c>
      <c r="K459" s="54"/>
      <c r="L459" s="77"/>
      <c r="N459" s="132"/>
      <c r="O459" s="22"/>
    </row>
    <row r="460" spans="1:15" x14ac:dyDescent="0.35">
      <c r="A460" s="98" t="s">
        <v>3667</v>
      </c>
      <c r="B460" s="414">
        <f t="shared" si="112"/>
        <v>1</v>
      </c>
      <c r="C460" s="461" t="s">
        <v>2147</v>
      </c>
      <c r="D460" s="27">
        <v>0</v>
      </c>
      <c r="E460" s="86">
        <f t="shared" si="118"/>
        <v>3</v>
      </c>
      <c r="F460" s="255" t="s">
        <v>1548</v>
      </c>
      <c r="G460" s="249" t="str">
        <f t="shared" si="119"/>
        <v>DE.AE-1</v>
      </c>
      <c r="H460" s="47">
        <f>VLOOKUP(E460,'_Score matrix'!$B$31:$C$35,2,FALSE)</f>
        <v>1</v>
      </c>
      <c r="I460" s="47">
        <f t="shared" si="120"/>
        <v>0</v>
      </c>
      <c r="J460" s="47">
        <f t="shared" si="122"/>
        <v>5</v>
      </c>
      <c r="K460" s="54"/>
      <c r="L460" s="77"/>
      <c r="N460" s="132"/>
      <c r="O460" s="22"/>
    </row>
    <row r="461" spans="1:15" x14ac:dyDescent="0.35">
      <c r="A461" s="98" t="s">
        <v>3668</v>
      </c>
      <c r="B461" s="414">
        <f t="shared" si="112"/>
        <v>1</v>
      </c>
      <c r="C461" s="461" t="s">
        <v>2147</v>
      </c>
      <c r="D461" s="27">
        <v>0</v>
      </c>
      <c r="E461" s="86">
        <f t="shared" si="118"/>
        <v>3</v>
      </c>
      <c r="F461" s="255" t="s">
        <v>1548</v>
      </c>
      <c r="G461" s="249" t="str">
        <f t="shared" si="119"/>
        <v>DE.AE-1</v>
      </c>
      <c r="H461" s="47">
        <f>VLOOKUP(E461,'_Score matrix'!$B$31:$C$35,2,FALSE)</f>
        <v>1</v>
      </c>
      <c r="I461" s="47">
        <f t="shared" si="120"/>
        <v>0</v>
      </c>
      <c r="J461" s="47">
        <f t="shared" si="121"/>
        <v>5</v>
      </c>
      <c r="K461" s="54"/>
      <c r="L461" s="77"/>
      <c r="N461" s="132"/>
      <c r="O461" s="22"/>
    </row>
    <row r="462" spans="1:15" x14ac:dyDescent="0.35">
      <c r="A462" s="98" t="s">
        <v>3669</v>
      </c>
      <c r="B462" s="414">
        <f t="shared" si="112"/>
        <v>1</v>
      </c>
      <c r="C462" s="461" t="s">
        <v>2147</v>
      </c>
      <c r="D462" s="27">
        <v>0</v>
      </c>
      <c r="E462" s="86">
        <f t="shared" si="118"/>
        <v>3</v>
      </c>
      <c r="F462" s="255" t="s">
        <v>1548</v>
      </c>
      <c r="G462" s="249" t="str">
        <f t="shared" si="119"/>
        <v>DE.AE-1</v>
      </c>
      <c r="H462" s="47">
        <f>VLOOKUP(E462,'_Score matrix'!$B$31:$C$35,2,FALSE)</f>
        <v>1</v>
      </c>
      <c r="I462" s="47">
        <f t="shared" si="120"/>
        <v>0</v>
      </c>
      <c r="J462" s="47">
        <f t="shared" si="121"/>
        <v>5</v>
      </c>
      <c r="K462" s="54"/>
      <c r="L462" s="77"/>
      <c r="N462" s="132"/>
      <c r="O462" s="22"/>
    </row>
    <row r="463" spans="1:15" x14ac:dyDescent="0.35">
      <c r="A463" s="98" t="s">
        <v>3670</v>
      </c>
      <c r="B463" s="414">
        <f t="shared" si="112"/>
        <v>1</v>
      </c>
      <c r="C463" s="461" t="s">
        <v>2147</v>
      </c>
      <c r="D463" s="27">
        <v>0</v>
      </c>
      <c r="E463" s="86">
        <f t="shared" si="118"/>
        <v>3</v>
      </c>
      <c r="F463" s="255" t="s">
        <v>1548</v>
      </c>
      <c r="G463" s="249" t="str">
        <f t="shared" si="119"/>
        <v>DE.AE-1</v>
      </c>
      <c r="H463" s="47">
        <f>VLOOKUP(E463,'_Score matrix'!$B$31:$C$35,2,FALSE)</f>
        <v>1</v>
      </c>
      <c r="I463" s="47">
        <f t="shared" si="120"/>
        <v>0</v>
      </c>
      <c r="J463" s="47">
        <f t="shared" si="121"/>
        <v>5</v>
      </c>
      <c r="K463" s="54"/>
      <c r="L463" s="77"/>
      <c r="N463" s="132"/>
      <c r="O463" s="22"/>
    </row>
    <row r="464" spans="1:15" x14ac:dyDescent="0.35">
      <c r="A464" s="98" t="s">
        <v>3671</v>
      </c>
      <c r="B464" s="414">
        <f t="shared" si="112"/>
        <v>1</v>
      </c>
      <c r="C464" s="461" t="s">
        <v>2147</v>
      </c>
      <c r="D464" s="27">
        <v>0</v>
      </c>
      <c r="E464" s="86">
        <f t="shared" si="118"/>
        <v>3</v>
      </c>
      <c r="F464" s="255" t="s">
        <v>1548</v>
      </c>
      <c r="G464" s="249" t="str">
        <f t="shared" si="119"/>
        <v>DE.AE-1</v>
      </c>
      <c r="H464" s="47">
        <f>VLOOKUP(E464,'_Score matrix'!$B$31:$C$35,2,FALSE)</f>
        <v>1</v>
      </c>
      <c r="I464" s="47">
        <f t="shared" si="120"/>
        <v>0</v>
      </c>
      <c r="J464" s="47">
        <f t="shared" si="121"/>
        <v>5</v>
      </c>
      <c r="K464" s="54"/>
      <c r="L464" s="77"/>
      <c r="N464" s="132"/>
      <c r="O464" s="22"/>
    </row>
    <row r="465" spans="1:15" x14ac:dyDescent="0.35">
      <c r="A465" s="98" t="s">
        <v>3672</v>
      </c>
      <c r="B465" s="414">
        <f t="shared" si="112"/>
        <v>1</v>
      </c>
      <c r="C465" s="461" t="s">
        <v>2147</v>
      </c>
      <c r="D465" s="27">
        <v>0</v>
      </c>
      <c r="E465" s="86">
        <f t="shared" si="118"/>
        <v>3</v>
      </c>
      <c r="F465" s="255" t="s">
        <v>1562</v>
      </c>
      <c r="G465" s="249" t="str">
        <f t="shared" si="119"/>
        <v>DE.DP-2</v>
      </c>
      <c r="H465" s="47">
        <f>VLOOKUP(E465,'_Score matrix'!$B$31:$C$35,2,FALSE)</f>
        <v>1</v>
      </c>
      <c r="I465" s="47">
        <f t="shared" si="120"/>
        <v>0</v>
      </c>
      <c r="J465" s="47">
        <f t="shared" si="121"/>
        <v>5</v>
      </c>
      <c r="K465" s="54"/>
      <c r="L465" s="77"/>
      <c r="N465" s="132"/>
      <c r="O465" s="22"/>
    </row>
    <row r="466" spans="1:15" x14ac:dyDescent="0.35">
      <c r="A466" s="98" t="s">
        <v>3673</v>
      </c>
      <c r="B466" s="414">
        <f t="shared" si="112"/>
        <v>1</v>
      </c>
      <c r="C466" s="461" t="s">
        <v>2147</v>
      </c>
      <c r="D466" s="27">
        <v>0</v>
      </c>
      <c r="E466" s="86">
        <f t="shared" si="118"/>
        <v>3</v>
      </c>
      <c r="F466" s="256" t="s">
        <v>1562</v>
      </c>
      <c r="G466" s="249" t="str">
        <f t="shared" si="119"/>
        <v>DE.DP-2</v>
      </c>
      <c r="H466" s="47">
        <f>VLOOKUP(E466,'_Score matrix'!$B$31:$C$35,2,FALSE)</f>
        <v>1</v>
      </c>
      <c r="I466" s="47">
        <f t="shared" si="120"/>
        <v>0</v>
      </c>
      <c r="J466" s="47">
        <f t="shared" si="121"/>
        <v>5</v>
      </c>
      <c r="K466" s="54"/>
      <c r="L466" s="77"/>
      <c r="N466" s="132"/>
      <c r="O466" s="22"/>
    </row>
    <row r="467" spans="1:15" x14ac:dyDescent="0.35">
      <c r="A467" s="98" t="s">
        <v>3674</v>
      </c>
      <c r="B467" s="414">
        <f t="shared" si="112"/>
        <v>1</v>
      </c>
      <c r="C467" s="461" t="s">
        <v>2147</v>
      </c>
      <c r="D467" s="27">
        <v>0</v>
      </c>
      <c r="E467" s="86">
        <f t="shared" si="118"/>
        <v>3</v>
      </c>
      <c r="F467" s="256" t="s">
        <v>1562</v>
      </c>
      <c r="G467" s="249" t="str">
        <f t="shared" si="119"/>
        <v>DE.DP-2</v>
      </c>
      <c r="H467" s="47">
        <f>VLOOKUP(E467,'_Score matrix'!$B$31:$C$35,2,FALSE)</f>
        <v>1</v>
      </c>
      <c r="I467" s="47">
        <f t="shared" si="120"/>
        <v>0</v>
      </c>
      <c r="J467" s="47">
        <f t="shared" si="121"/>
        <v>5</v>
      </c>
      <c r="K467" s="54"/>
      <c r="L467" s="77"/>
      <c r="N467" s="132"/>
      <c r="O467" s="22"/>
    </row>
    <row r="468" spans="1:15" x14ac:dyDescent="0.35">
      <c r="A468" s="98" t="s">
        <v>3675</v>
      </c>
      <c r="B468" s="414">
        <f t="shared" si="112"/>
        <v>1</v>
      </c>
      <c r="C468" s="461" t="s">
        <v>2147</v>
      </c>
      <c r="D468" s="27">
        <v>0</v>
      </c>
      <c r="E468" s="86">
        <f t="shared" ref="E468" si="123">IF(D468=6, 1, 3)</f>
        <v>3</v>
      </c>
      <c r="F468" s="256" t="s">
        <v>1541</v>
      </c>
      <c r="G468" s="249" t="str">
        <f t="shared" si="119"/>
        <v>PR.AC-4</v>
      </c>
      <c r="H468" s="47">
        <f>VLOOKUP(E468,'_Score matrix'!$B$31:$C$35,2,FALSE)</f>
        <v>1</v>
      </c>
      <c r="I468" s="47">
        <f t="shared" si="120"/>
        <v>0</v>
      </c>
      <c r="J468" s="47">
        <f t="shared" ref="J468" si="124">5*H468</f>
        <v>5</v>
      </c>
      <c r="K468" s="55"/>
      <c r="L468" s="79"/>
      <c r="N468" s="132"/>
      <c r="O468" s="22"/>
    </row>
    <row r="469" spans="1:15" x14ac:dyDescent="0.35">
      <c r="A469" s="785" t="s">
        <v>3216</v>
      </c>
      <c r="B469" s="786"/>
      <c r="C469" s="787"/>
      <c r="D469" s="788"/>
      <c r="E469" s="789"/>
      <c r="F469" s="790"/>
      <c r="G469" s="791"/>
      <c r="H469" s="789"/>
      <c r="I469" s="789"/>
      <c r="J469" s="789"/>
      <c r="K469" s="792"/>
      <c r="L469" s="793"/>
      <c r="N469" s="132"/>
      <c r="O469" s="22"/>
    </row>
    <row r="470" spans="1:15" x14ac:dyDescent="0.35">
      <c r="A470" s="785" t="s">
        <v>3216</v>
      </c>
      <c r="B470" s="786"/>
      <c r="C470" s="787"/>
      <c r="D470" s="788"/>
      <c r="E470" s="788"/>
      <c r="F470" s="794"/>
      <c r="G470" s="794"/>
      <c r="H470" s="789"/>
      <c r="I470" s="789"/>
      <c r="J470" s="789"/>
      <c r="K470" s="788"/>
      <c r="L470" s="795"/>
      <c r="N470" s="132"/>
      <c r="O470" s="22"/>
    </row>
    <row r="471" spans="1:15" ht="15" thickBot="1" x14ac:dyDescent="0.4">
      <c r="A471" s="98" t="s">
        <v>3718</v>
      </c>
      <c r="B471" s="414">
        <f t="shared" si="112"/>
        <v>1</v>
      </c>
      <c r="C471" s="461" t="s">
        <v>2147</v>
      </c>
      <c r="D471" s="27">
        <v>0</v>
      </c>
      <c r="E471" s="87">
        <f t="shared" si="118"/>
        <v>3</v>
      </c>
      <c r="F471" s="256" t="s">
        <v>1562</v>
      </c>
      <c r="G471" s="249" t="str">
        <f t="shared" si="119"/>
        <v>DE.DP-2</v>
      </c>
      <c r="H471" s="48">
        <f>VLOOKUP(E471,'_Score matrix'!$B$31:$C$35,2,FALSE)</f>
        <v>1</v>
      </c>
      <c r="I471" s="48">
        <f>D471*H471</f>
        <v>0</v>
      </c>
      <c r="J471" s="48">
        <f t="shared" si="121"/>
        <v>5</v>
      </c>
      <c r="K471" s="55"/>
      <c r="L471" s="79"/>
      <c r="N471" s="132"/>
      <c r="O471" s="22"/>
    </row>
    <row r="472" spans="1:15" x14ac:dyDescent="0.35">
      <c r="A472" s="96" t="s">
        <v>396</v>
      </c>
      <c r="B472" s="435"/>
      <c r="C472" s="459"/>
      <c r="D472" s="28">
        <f t="shared" ref="D472:J472" si="125">SUMIFS(D:D,$A:$A,"T 3*",$B:$B,1,$C:$C,"C",$L:$L,"&lt;&gt;NIST MAPPING")</f>
        <v>0</v>
      </c>
      <c r="E472" s="28">
        <f t="shared" si="125"/>
        <v>69</v>
      </c>
      <c r="F472" s="53">
        <f t="shared" si="125"/>
        <v>0</v>
      </c>
      <c r="G472" s="53">
        <f t="shared" si="125"/>
        <v>0</v>
      </c>
      <c r="H472" s="53">
        <f t="shared" si="125"/>
        <v>23</v>
      </c>
      <c r="I472" s="53">
        <f t="shared" si="125"/>
        <v>0</v>
      </c>
      <c r="J472" s="53">
        <f t="shared" si="125"/>
        <v>115</v>
      </c>
      <c r="K472" s="53">
        <f>IF(ROUND(100*(I472-H472)/(J472-H472),2) &lt; 0, 0, ROUND(100*(I472-H472)/(J472-H472),2))</f>
        <v>0</v>
      </c>
      <c r="L472" s="73"/>
      <c r="N472" s="132"/>
    </row>
    <row r="473" spans="1:15" ht="15" thickBot="1" x14ac:dyDescent="0.4">
      <c r="A473" s="99" t="s">
        <v>397</v>
      </c>
      <c r="B473" s="437"/>
      <c r="C473" s="463"/>
      <c r="D473" s="91">
        <f t="shared" ref="D473:J473" si="126">SUMIFS(D:D,$A:$A,"T 3*",$B:$B,1,$C:$C,"M",$L:$L,"&lt;&gt;NIST MAPPING")</f>
        <v>0</v>
      </c>
      <c r="E473" s="91">
        <f t="shared" si="126"/>
        <v>63</v>
      </c>
      <c r="F473" s="44">
        <f t="shared" si="126"/>
        <v>0</v>
      </c>
      <c r="G473" s="44">
        <f t="shared" si="126"/>
        <v>0</v>
      </c>
      <c r="H473" s="44">
        <f t="shared" si="126"/>
        <v>21</v>
      </c>
      <c r="I473" s="44">
        <f t="shared" si="126"/>
        <v>0</v>
      </c>
      <c r="J473" s="44">
        <f t="shared" si="126"/>
        <v>105</v>
      </c>
      <c r="K473" s="44">
        <f>IF(ROUND(100*(I473-H473)/(J473-H473),2) &lt; 0, 0, ROUND(100*(I473-H473)/(J473-H473),2))</f>
        <v>0</v>
      </c>
      <c r="L473" s="81"/>
      <c r="N473" s="132"/>
    </row>
    <row r="474" spans="1:15" ht="15" thickBot="1" x14ac:dyDescent="0.4">
      <c r="A474" s="95"/>
      <c r="B474" s="423"/>
      <c r="C474" s="448"/>
      <c r="D474" s="32"/>
      <c r="E474" s="32"/>
      <c r="F474" s="59"/>
      <c r="G474" s="59"/>
      <c r="H474" s="50"/>
      <c r="I474" s="50"/>
      <c r="J474" s="50"/>
      <c r="K474" s="50"/>
      <c r="L474" s="472"/>
      <c r="N474" s="132"/>
    </row>
    <row r="475" spans="1:15" x14ac:dyDescent="0.35">
      <c r="A475" s="67" t="s">
        <v>2150</v>
      </c>
      <c r="B475" s="436"/>
      <c r="C475" s="460"/>
      <c r="D475" s="90"/>
      <c r="E475" s="28"/>
      <c r="F475" s="53"/>
      <c r="G475" s="53"/>
      <c r="H475" s="53"/>
      <c r="I475" s="53"/>
      <c r="J475" s="53"/>
      <c r="K475" s="53"/>
      <c r="L475" s="82"/>
      <c r="N475" s="132"/>
    </row>
    <row r="476" spans="1:15" x14ac:dyDescent="0.35">
      <c r="A476" s="98" t="s">
        <v>2151</v>
      </c>
      <c r="B476" s="469"/>
      <c r="C476" s="470"/>
      <c r="D476" s="27">
        <v>2</v>
      </c>
      <c r="E476" s="471"/>
      <c r="F476" s="168"/>
      <c r="G476" s="168"/>
      <c r="H476" s="168"/>
      <c r="I476" s="168"/>
      <c r="J476" s="168"/>
      <c r="K476" s="168"/>
      <c r="L476" s="77"/>
      <c r="N476" s="132"/>
    </row>
    <row r="477" spans="1:15" x14ac:dyDescent="0.35">
      <c r="A477" s="98" t="s">
        <v>2152</v>
      </c>
      <c r="B477" s="469"/>
      <c r="C477" s="470"/>
      <c r="D477" s="27"/>
      <c r="E477" s="471"/>
      <c r="F477" s="168"/>
      <c r="G477" s="168"/>
      <c r="H477" s="168"/>
      <c r="I477" s="168"/>
      <c r="J477" s="168"/>
      <c r="K477" s="168"/>
      <c r="L477" s="77"/>
      <c r="N477" s="132"/>
    </row>
    <row r="478" spans="1:15" x14ac:dyDescent="0.35">
      <c r="A478" s="98" t="s">
        <v>2153</v>
      </c>
      <c r="B478" s="414">
        <f>$D$476-1</f>
        <v>1</v>
      </c>
      <c r="C478" s="461" t="s">
        <v>1588</v>
      </c>
      <c r="D478" s="27">
        <v>0</v>
      </c>
      <c r="E478" s="27">
        <v>3</v>
      </c>
      <c r="F478" s="255" t="s">
        <v>1561</v>
      </c>
      <c r="G478" s="249" t="str">
        <f>IF(B478=1,F478,"")</f>
        <v>DE.DP-1</v>
      </c>
      <c r="H478" s="47">
        <f>VLOOKUP(E478,'_Score matrix'!$B$31:$C$35,2,FALSE)</f>
        <v>1</v>
      </c>
      <c r="I478" s="47">
        <f>D478*H478</f>
        <v>0</v>
      </c>
      <c r="J478" s="47">
        <f>5*H478</f>
        <v>5</v>
      </c>
      <c r="K478" s="168"/>
      <c r="L478" s="77"/>
      <c r="N478" s="132"/>
    </row>
    <row r="479" spans="1:15" x14ac:dyDescent="0.35">
      <c r="A479" s="98" t="s">
        <v>2154</v>
      </c>
      <c r="B479" s="414">
        <f>$D$476-1</f>
        <v>1</v>
      </c>
      <c r="C479" s="461" t="s">
        <v>1588</v>
      </c>
      <c r="D479" s="27">
        <v>0</v>
      </c>
      <c r="E479" s="27">
        <v>3</v>
      </c>
      <c r="F479" s="255" t="s">
        <v>1561</v>
      </c>
      <c r="G479" s="249" t="str">
        <f>IF(B479=1,F479,"")</f>
        <v>DE.DP-1</v>
      </c>
      <c r="H479" s="47">
        <f>VLOOKUP(E479,'_Score matrix'!$B$31:$C$35,2,FALSE)</f>
        <v>1</v>
      </c>
      <c r="I479" s="47">
        <f>D479*H479</f>
        <v>0</v>
      </c>
      <c r="J479" s="47">
        <f>5*H479</f>
        <v>5</v>
      </c>
      <c r="K479" s="168"/>
      <c r="L479" s="77"/>
      <c r="N479" s="132"/>
    </row>
    <row r="480" spans="1:15" x14ac:dyDescent="0.35">
      <c r="A480" s="98" t="s">
        <v>2155</v>
      </c>
      <c r="B480" s="414"/>
      <c r="C480" s="461"/>
      <c r="D480" s="27"/>
      <c r="E480" s="27"/>
      <c r="F480" s="255"/>
      <c r="G480" s="249"/>
      <c r="H480" s="54"/>
      <c r="I480" s="54"/>
      <c r="J480" s="54"/>
      <c r="K480" s="168"/>
      <c r="L480" s="77"/>
      <c r="N480" s="132"/>
    </row>
    <row r="481" spans="1:14" x14ac:dyDescent="0.35">
      <c r="A481" s="98" t="s">
        <v>2156</v>
      </c>
      <c r="B481" s="414">
        <f>$D$476-1</f>
        <v>1</v>
      </c>
      <c r="C481" s="461" t="s">
        <v>1588</v>
      </c>
      <c r="D481" s="27">
        <v>0</v>
      </c>
      <c r="E481" s="27">
        <v>3</v>
      </c>
      <c r="F481" s="255" t="s">
        <v>1562</v>
      </c>
      <c r="G481" s="249" t="str">
        <f>IF(B481=1,F481,"")</f>
        <v>DE.DP-2</v>
      </c>
      <c r="H481" s="47">
        <f>VLOOKUP(E481,'_Score matrix'!$B$31:$C$35,2,FALSE)</f>
        <v>1</v>
      </c>
      <c r="I481" s="47">
        <f>D481*H481</f>
        <v>0</v>
      </c>
      <c r="J481" s="47">
        <f>5*H481</f>
        <v>5</v>
      </c>
      <c r="K481" s="168"/>
      <c r="L481" s="77"/>
      <c r="N481" s="132"/>
    </row>
    <row r="482" spans="1:14" x14ac:dyDescent="0.35">
      <c r="A482" s="98" t="s">
        <v>2157</v>
      </c>
      <c r="B482" s="414">
        <f>$D$476-1</f>
        <v>1</v>
      </c>
      <c r="C482" s="461" t="s">
        <v>1588</v>
      </c>
      <c r="D482" s="27">
        <v>0</v>
      </c>
      <c r="E482" s="27">
        <v>3</v>
      </c>
      <c r="F482" s="255" t="s">
        <v>1562</v>
      </c>
      <c r="G482" s="249" t="str">
        <f>IF(B482=1,F482,"")</f>
        <v>DE.DP-2</v>
      </c>
      <c r="H482" s="47">
        <f>VLOOKUP(E482,'_Score matrix'!$B$31:$C$35,2,FALSE)</f>
        <v>1</v>
      </c>
      <c r="I482" s="47">
        <f>D482*H482</f>
        <v>0</v>
      </c>
      <c r="J482" s="47">
        <f>5*H482</f>
        <v>5</v>
      </c>
      <c r="K482" s="168"/>
      <c r="L482" s="77"/>
      <c r="N482" s="132"/>
    </row>
    <row r="483" spans="1:14" x14ac:dyDescent="0.35">
      <c r="A483" s="98" t="s">
        <v>2158</v>
      </c>
      <c r="B483" s="414"/>
      <c r="C483" s="461"/>
      <c r="D483" s="27"/>
      <c r="E483" s="27"/>
      <c r="F483" s="255"/>
      <c r="G483" s="249"/>
      <c r="H483" s="54"/>
      <c r="I483" s="54"/>
      <c r="J483" s="54"/>
      <c r="K483" s="168"/>
      <c r="L483" s="77"/>
      <c r="N483" s="132"/>
    </row>
    <row r="484" spans="1:14" x14ac:dyDescent="0.35">
      <c r="A484" s="98" t="s">
        <v>2159</v>
      </c>
      <c r="B484" s="414">
        <f>$D$476-1</f>
        <v>1</v>
      </c>
      <c r="C484" s="461" t="s">
        <v>1588</v>
      </c>
      <c r="D484" s="27">
        <v>0</v>
      </c>
      <c r="E484" s="27">
        <v>3</v>
      </c>
      <c r="F484" s="255"/>
      <c r="G484" s="249"/>
      <c r="H484" s="47">
        <f>VLOOKUP(E484,'_Score matrix'!$B$31:$C$35,2,FALSE)</f>
        <v>1</v>
      </c>
      <c r="I484" s="47">
        <f>D484*H484</f>
        <v>0</v>
      </c>
      <c r="J484" s="47">
        <f>5*H484</f>
        <v>5</v>
      </c>
      <c r="K484" s="168"/>
      <c r="L484" s="77"/>
      <c r="N484" s="132"/>
    </row>
    <row r="485" spans="1:14" x14ac:dyDescent="0.35">
      <c r="A485" s="98" t="s">
        <v>2160</v>
      </c>
      <c r="B485" s="414">
        <f t="shared" ref="B485:B487" si="127">$D$476-1</f>
        <v>1</v>
      </c>
      <c r="C485" s="461" t="s">
        <v>1588</v>
      </c>
      <c r="D485" s="27">
        <v>0</v>
      </c>
      <c r="E485" s="27">
        <v>3</v>
      </c>
      <c r="F485" s="255" t="s">
        <v>1547</v>
      </c>
      <c r="G485" s="249" t="str">
        <f>IF(B485=1,F485,"")</f>
        <v>PR.AT-5</v>
      </c>
      <c r="H485" s="47">
        <f>VLOOKUP(E485,'_Score matrix'!$B$31:$C$35,2,FALSE)</f>
        <v>1</v>
      </c>
      <c r="I485" s="47">
        <f>D485*H485</f>
        <v>0</v>
      </c>
      <c r="J485" s="47">
        <f>5*H485</f>
        <v>5</v>
      </c>
      <c r="K485" s="168"/>
      <c r="L485" s="77"/>
      <c r="N485" s="132"/>
    </row>
    <row r="486" spans="1:14" x14ac:dyDescent="0.35">
      <c r="A486" s="98" t="s">
        <v>2161</v>
      </c>
      <c r="B486" s="414">
        <f t="shared" si="127"/>
        <v>1</v>
      </c>
      <c r="C486" s="461" t="s">
        <v>1588</v>
      </c>
      <c r="D486" s="27">
        <v>0</v>
      </c>
      <c r="E486" s="27">
        <v>3</v>
      </c>
      <c r="F486" s="255" t="s">
        <v>1547</v>
      </c>
      <c r="G486" s="249" t="str">
        <f>IF(B486=1,F486,"")</f>
        <v>PR.AT-5</v>
      </c>
      <c r="H486" s="47">
        <f>VLOOKUP(E486,'_Score matrix'!$B$31:$C$35,2,FALSE)</f>
        <v>1</v>
      </c>
      <c r="I486" s="47">
        <f>D486*H486</f>
        <v>0</v>
      </c>
      <c r="J486" s="47">
        <f>5*H486</f>
        <v>5</v>
      </c>
      <c r="K486" s="168"/>
      <c r="L486" s="77"/>
      <c r="N486" s="132"/>
    </row>
    <row r="487" spans="1:14" x14ac:dyDescent="0.35">
      <c r="A487" s="98" t="s">
        <v>2162</v>
      </c>
      <c r="B487" s="414">
        <f t="shared" si="127"/>
        <v>1</v>
      </c>
      <c r="C487" s="461" t="s">
        <v>1588</v>
      </c>
      <c r="D487" s="27">
        <v>0</v>
      </c>
      <c r="E487" s="27">
        <v>3</v>
      </c>
      <c r="F487" s="54" t="s">
        <v>3073</v>
      </c>
      <c r="G487" s="249" t="str">
        <f>IF(B487=1,F487,"")</f>
        <v>ID.SC-3</v>
      </c>
      <c r="H487" s="47">
        <f>VLOOKUP(E487,'_Score matrix'!$B$31:$C$35,2,FALSE)</f>
        <v>1</v>
      </c>
      <c r="I487" s="47">
        <f>D487*H487</f>
        <v>0</v>
      </c>
      <c r="J487" s="47">
        <f>5*H487</f>
        <v>5</v>
      </c>
      <c r="K487" s="168"/>
      <c r="L487" s="77"/>
      <c r="N487" s="132"/>
    </row>
    <row r="488" spans="1:14" x14ac:dyDescent="0.35">
      <c r="A488" s="98" t="s">
        <v>2167</v>
      </c>
      <c r="B488" s="414"/>
      <c r="C488" s="461"/>
      <c r="D488" s="27"/>
      <c r="E488" s="27"/>
      <c r="F488" s="54"/>
      <c r="G488" s="249"/>
      <c r="H488" s="54"/>
      <c r="I488" s="54"/>
      <c r="J488" s="54"/>
      <c r="K488" s="168"/>
      <c r="L488" s="77"/>
      <c r="N488" s="132"/>
    </row>
    <row r="489" spans="1:14" x14ac:dyDescent="0.35">
      <c r="A489" s="98" t="s">
        <v>2168</v>
      </c>
      <c r="B489" s="414">
        <f>$D$476-1</f>
        <v>1</v>
      </c>
      <c r="C489" s="461" t="s">
        <v>1588</v>
      </c>
      <c r="D489" s="27">
        <v>0</v>
      </c>
      <c r="E489" s="27">
        <v>3</v>
      </c>
      <c r="F489" s="54" t="s">
        <v>3079</v>
      </c>
      <c r="G489" s="249" t="str">
        <f t="shared" ref="G489:G494" si="128">IF(B489=1,F489,"")</f>
        <v>PR.PT-5</v>
      </c>
      <c r="H489" s="47">
        <f>VLOOKUP(E489,'_Score matrix'!$B$31:$C$35,2,FALSE)</f>
        <v>1</v>
      </c>
      <c r="I489" s="47">
        <f t="shared" ref="I489:I494" si="129">D489*H489</f>
        <v>0</v>
      </c>
      <c r="J489" s="47">
        <f>5*H489</f>
        <v>5</v>
      </c>
      <c r="K489" s="168"/>
      <c r="L489" s="77"/>
      <c r="N489" s="132"/>
    </row>
    <row r="490" spans="1:14" x14ac:dyDescent="0.35">
      <c r="A490" s="98" t="s">
        <v>2169</v>
      </c>
      <c r="B490" s="414">
        <f t="shared" ref="B490:B520" si="130">$D$476-1</f>
        <v>1</v>
      </c>
      <c r="C490" s="461" t="s">
        <v>1588</v>
      </c>
      <c r="D490" s="27">
        <v>0</v>
      </c>
      <c r="E490" s="27">
        <v>3</v>
      </c>
      <c r="F490" s="255" t="s">
        <v>1507</v>
      </c>
      <c r="G490" s="249" t="str">
        <f t="shared" si="128"/>
        <v>PR.IP-4</v>
      </c>
      <c r="H490" s="47">
        <f>VLOOKUP(E490,'_Score matrix'!$B$31:$C$35,2,FALSE)</f>
        <v>1</v>
      </c>
      <c r="I490" s="47">
        <f t="shared" si="129"/>
        <v>0</v>
      </c>
      <c r="J490" s="47">
        <f t="shared" ref="J490:J492" si="131">5*H490</f>
        <v>5</v>
      </c>
      <c r="K490" s="168"/>
      <c r="L490" s="77"/>
      <c r="N490" s="132"/>
    </row>
    <row r="491" spans="1:14" x14ac:dyDescent="0.35">
      <c r="A491" s="98" t="s">
        <v>3719</v>
      </c>
      <c r="B491" s="414">
        <f t="shared" si="130"/>
        <v>1</v>
      </c>
      <c r="C491" s="461" t="s">
        <v>1588</v>
      </c>
      <c r="D491" s="27">
        <v>0</v>
      </c>
      <c r="E491" s="27">
        <v>3</v>
      </c>
      <c r="F491" s="255" t="s">
        <v>1507</v>
      </c>
      <c r="G491" s="249" t="str">
        <f t="shared" si="128"/>
        <v>PR.IP-4</v>
      </c>
      <c r="H491" s="47">
        <f>VLOOKUP(E491,'_Score matrix'!$B$31:$C$35,2,FALSE)</f>
        <v>1</v>
      </c>
      <c r="I491" s="47">
        <f t="shared" si="129"/>
        <v>0</v>
      </c>
      <c r="J491" s="47">
        <f t="shared" si="131"/>
        <v>5</v>
      </c>
      <c r="K491" s="168"/>
      <c r="L491" s="77"/>
      <c r="N491" s="132"/>
    </row>
    <row r="492" spans="1:14" x14ac:dyDescent="0.35">
      <c r="A492" s="98" t="s">
        <v>3720</v>
      </c>
      <c r="B492" s="414">
        <f t="shared" si="130"/>
        <v>1</v>
      </c>
      <c r="C492" s="461" t="s">
        <v>1588</v>
      </c>
      <c r="D492" s="27">
        <v>0</v>
      </c>
      <c r="E492" s="27">
        <v>3</v>
      </c>
      <c r="F492" s="255" t="s">
        <v>1512</v>
      </c>
      <c r="G492" s="249" t="str">
        <f t="shared" si="128"/>
        <v>PR.IP-9</v>
      </c>
      <c r="H492" s="47">
        <f>VLOOKUP(E492,'_Score matrix'!$B$31:$C$35,2,FALSE)</f>
        <v>1</v>
      </c>
      <c r="I492" s="47">
        <f t="shared" si="129"/>
        <v>0</v>
      </c>
      <c r="J492" s="47">
        <f t="shared" si="131"/>
        <v>5</v>
      </c>
      <c r="K492" s="168"/>
      <c r="L492" s="77"/>
      <c r="N492" s="132"/>
    </row>
    <row r="493" spans="1:14" x14ac:dyDescent="0.35">
      <c r="A493" s="98" t="s">
        <v>2970</v>
      </c>
      <c r="B493" s="414">
        <f t="shared" si="130"/>
        <v>1</v>
      </c>
      <c r="C493" s="461" t="s">
        <v>1588</v>
      </c>
      <c r="D493" s="27">
        <v>0</v>
      </c>
      <c r="E493" s="27">
        <v>3</v>
      </c>
      <c r="F493" s="255" t="s">
        <v>1524</v>
      </c>
      <c r="G493" s="249" t="str">
        <f t="shared" si="128"/>
        <v>PR.IP-10</v>
      </c>
      <c r="H493" s="47">
        <f>VLOOKUP(E493,'_Score matrix'!$B$31:$C$35,2,FALSE)</f>
        <v>1</v>
      </c>
      <c r="I493" s="47">
        <f t="shared" si="129"/>
        <v>0</v>
      </c>
      <c r="J493" s="47">
        <f t="shared" ref="J493" si="132">5*H493</f>
        <v>5</v>
      </c>
      <c r="K493" s="168"/>
      <c r="L493" s="77"/>
      <c r="N493" s="132"/>
    </row>
    <row r="494" spans="1:14" x14ac:dyDescent="0.35">
      <c r="A494" s="98" t="s">
        <v>3721</v>
      </c>
      <c r="B494" s="414">
        <f t="shared" si="130"/>
        <v>1</v>
      </c>
      <c r="C494" s="461" t="s">
        <v>1588</v>
      </c>
      <c r="D494" s="27">
        <v>0</v>
      </c>
      <c r="E494" s="27">
        <v>3</v>
      </c>
      <c r="F494" s="255" t="s">
        <v>1503</v>
      </c>
      <c r="G494" s="249" t="str">
        <f t="shared" si="128"/>
        <v>PR.DS-7</v>
      </c>
      <c r="H494" s="47">
        <f>VLOOKUP(E494,'_Score matrix'!$B$31:$C$35,2,FALSE)</f>
        <v>1</v>
      </c>
      <c r="I494" s="47">
        <f t="shared" si="129"/>
        <v>0</v>
      </c>
      <c r="J494" s="47">
        <f t="shared" ref="J494" si="133">5*H494</f>
        <v>5</v>
      </c>
      <c r="K494" s="168"/>
      <c r="L494" s="77"/>
      <c r="N494" s="132"/>
    </row>
    <row r="495" spans="1:14" x14ac:dyDescent="0.35">
      <c r="A495" s="98" t="s">
        <v>2170</v>
      </c>
      <c r="B495" s="414"/>
      <c r="C495" s="461"/>
      <c r="D495" s="27"/>
      <c r="E495" s="27"/>
      <c r="F495" s="255"/>
      <c r="G495" s="249"/>
      <c r="H495" s="54"/>
      <c r="I495" s="54"/>
      <c r="J495" s="54"/>
      <c r="K495" s="168"/>
      <c r="L495" s="77"/>
      <c r="N495" s="132"/>
    </row>
    <row r="496" spans="1:14" x14ac:dyDescent="0.35">
      <c r="A496" s="98" t="s">
        <v>2172</v>
      </c>
      <c r="B496" s="414">
        <f t="shared" si="130"/>
        <v>1</v>
      </c>
      <c r="C496" s="461" t="s">
        <v>1588</v>
      </c>
      <c r="D496" s="27">
        <v>0</v>
      </c>
      <c r="E496" s="27">
        <v>3</v>
      </c>
      <c r="F496" s="255" t="s">
        <v>1517</v>
      </c>
      <c r="G496" s="249" t="str">
        <f>IF(B496=1,F496,"")</f>
        <v>PR.PT-3</v>
      </c>
      <c r="H496" s="47">
        <f>VLOOKUP(E496,'_Score matrix'!$B$31:$C$35,2,FALSE)</f>
        <v>1</v>
      </c>
      <c r="I496" s="47">
        <f>D496*H496</f>
        <v>0</v>
      </c>
      <c r="J496" s="47">
        <f>5*H496</f>
        <v>5</v>
      </c>
      <c r="K496" s="168"/>
      <c r="L496" s="77"/>
      <c r="N496" s="132"/>
    </row>
    <row r="497" spans="1:14" x14ac:dyDescent="0.35">
      <c r="A497" s="654" t="str">
        <f>A496</f>
        <v>T 4.6.1</v>
      </c>
      <c r="B497" s="648">
        <f>B496</f>
        <v>1</v>
      </c>
      <c r="C497" s="655" t="str">
        <f>C496</f>
        <v>M</v>
      </c>
      <c r="D497" s="406">
        <f>D496</f>
        <v>0</v>
      </c>
      <c r="E497" s="406">
        <f>E496</f>
        <v>3</v>
      </c>
      <c r="F497" s="656" t="s">
        <v>1541</v>
      </c>
      <c r="G497" s="656" t="str">
        <f>IF(B497=1,F497,"")</f>
        <v>PR.AC-4</v>
      </c>
      <c r="H497" s="408">
        <f>H496</f>
        <v>1</v>
      </c>
      <c r="I497" s="408">
        <f>I496</f>
        <v>0</v>
      </c>
      <c r="J497" s="408">
        <f>J496</f>
        <v>5</v>
      </c>
      <c r="K497" s="406"/>
      <c r="L497" s="657" t="s">
        <v>3217</v>
      </c>
      <c r="N497" s="132"/>
    </row>
    <row r="498" spans="1:14" x14ac:dyDescent="0.35">
      <c r="A498" s="98" t="s">
        <v>2173</v>
      </c>
      <c r="B498" s="414">
        <f t="shared" si="130"/>
        <v>1</v>
      </c>
      <c r="C498" s="461" t="s">
        <v>1588</v>
      </c>
      <c r="D498" s="27">
        <v>0</v>
      </c>
      <c r="E498" s="27">
        <v>3</v>
      </c>
      <c r="F498" s="255" t="s">
        <v>1517</v>
      </c>
      <c r="G498" s="249" t="str">
        <f>IF(B498=1,F498,"")</f>
        <v>PR.PT-3</v>
      </c>
      <c r="H498" s="47">
        <f>VLOOKUP(E498,'_Score matrix'!$B$31:$C$35,2,FALSE)</f>
        <v>1</v>
      </c>
      <c r="I498" s="47">
        <f>D498*H498</f>
        <v>0</v>
      </c>
      <c r="J498" s="47">
        <f>5*H498</f>
        <v>5</v>
      </c>
      <c r="K498" s="168"/>
      <c r="L498" s="77"/>
      <c r="N498" s="132"/>
    </row>
    <row r="499" spans="1:14" x14ac:dyDescent="0.35">
      <c r="A499" s="654" t="str">
        <f>A498</f>
        <v>T 4.6.2</v>
      </c>
      <c r="B499" s="648">
        <f>B498</f>
        <v>1</v>
      </c>
      <c r="C499" s="655" t="str">
        <f>C498</f>
        <v>M</v>
      </c>
      <c r="D499" s="406">
        <f>D498</f>
        <v>0</v>
      </c>
      <c r="E499" s="406">
        <f>E498</f>
        <v>3</v>
      </c>
      <c r="F499" s="656" t="s">
        <v>1541</v>
      </c>
      <c r="G499" s="656" t="str">
        <f>IF(B499=1,F499,"")</f>
        <v>PR.AC-4</v>
      </c>
      <c r="H499" s="408">
        <f>H498</f>
        <v>1</v>
      </c>
      <c r="I499" s="408">
        <f>I498</f>
        <v>0</v>
      </c>
      <c r="J499" s="408">
        <f>J498</f>
        <v>5</v>
      </c>
      <c r="K499" s="406"/>
      <c r="L499" s="657" t="s">
        <v>3217</v>
      </c>
      <c r="N499" s="132"/>
    </row>
    <row r="500" spans="1:14" x14ac:dyDescent="0.35">
      <c r="A500" s="98" t="s">
        <v>3722</v>
      </c>
      <c r="B500" s="469"/>
      <c r="C500" s="470"/>
      <c r="D500" s="471"/>
      <c r="E500" s="471"/>
      <c r="F500" s="168"/>
      <c r="G500" s="249"/>
      <c r="H500" s="47"/>
      <c r="I500" s="47"/>
      <c r="J500" s="47"/>
      <c r="K500" s="168"/>
      <c r="L500" s="77"/>
      <c r="N500" s="132"/>
    </row>
    <row r="501" spans="1:14" x14ac:dyDescent="0.35">
      <c r="A501" s="98" t="s">
        <v>3723</v>
      </c>
      <c r="B501" s="414">
        <f t="shared" si="130"/>
        <v>1</v>
      </c>
      <c r="C501" s="449" t="s">
        <v>2147</v>
      </c>
      <c r="D501" s="27">
        <v>0</v>
      </c>
      <c r="E501" s="86">
        <f t="shared" ref="E501:E520" si="134">IF(D501=6, 1, 3)</f>
        <v>3</v>
      </c>
      <c r="F501" s="54"/>
      <c r="G501" s="249"/>
      <c r="H501" s="47">
        <f>VLOOKUP(E501,'_Score matrix'!$B$31:$C$35,2,FALSE)</f>
        <v>1</v>
      </c>
      <c r="I501" s="47">
        <f t="shared" ref="I501:I516" si="135">D501*H501</f>
        <v>0</v>
      </c>
      <c r="J501" s="47">
        <f t="shared" ref="J501:J520" si="136">5*H501</f>
        <v>5</v>
      </c>
      <c r="K501" s="168"/>
      <c r="L501" s="77"/>
      <c r="N501" s="132"/>
    </row>
    <row r="502" spans="1:14" x14ac:dyDescent="0.35">
      <c r="A502" s="98" t="s">
        <v>3724</v>
      </c>
      <c r="B502" s="414">
        <f t="shared" si="130"/>
        <v>1</v>
      </c>
      <c r="C502" s="449" t="s">
        <v>2147</v>
      </c>
      <c r="D502" s="27">
        <v>0</v>
      </c>
      <c r="E502" s="86">
        <f t="shared" si="134"/>
        <v>3</v>
      </c>
      <c r="F502" s="54"/>
      <c r="G502" s="249"/>
      <c r="H502" s="47">
        <f>VLOOKUP(E502,'_Score matrix'!$B$31:$C$35,2,FALSE)</f>
        <v>1</v>
      </c>
      <c r="I502" s="47">
        <f t="shared" si="135"/>
        <v>0</v>
      </c>
      <c r="J502" s="47">
        <f t="shared" si="136"/>
        <v>5</v>
      </c>
      <c r="K502" s="168"/>
      <c r="L502" s="77"/>
      <c r="N502" s="132"/>
    </row>
    <row r="503" spans="1:14" x14ac:dyDescent="0.35">
      <c r="A503" s="98" t="s">
        <v>3725</v>
      </c>
      <c r="B503" s="414">
        <f t="shared" si="130"/>
        <v>1</v>
      </c>
      <c r="C503" s="449" t="s">
        <v>2147</v>
      </c>
      <c r="D503" s="27">
        <v>0</v>
      </c>
      <c r="E503" s="86">
        <f t="shared" si="134"/>
        <v>3</v>
      </c>
      <c r="F503" s="54"/>
      <c r="G503" s="249"/>
      <c r="H503" s="47">
        <f>VLOOKUP(E503,'_Score matrix'!$B$31:$C$35,2,FALSE)</f>
        <v>1</v>
      </c>
      <c r="I503" s="47">
        <f t="shared" si="135"/>
        <v>0</v>
      </c>
      <c r="J503" s="47">
        <f t="shared" si="136"/>
        <v>5</v>
      </c>
      <c r="K503" s="168"/>
      <c r="L503" s="77"/>
      <c r="N503" s="132"/>
    </row>
    <row r="504" spans="1:14" x14ac:dyDescent="0.35">
      <c r="A504" s="98" t="s">
        <v>3726</v>
      </c>
      <c r="B504" s="414">
        <f t="shared" si="130"/>
        <v>1</v>
      </c>
      <c r="C504" s="449" t="s">
        <v>2147</v>
      </c>
      <c r="D504" s="27">
        <v>0</v>
      </c>
      <c r="E504" s="86">
        <f t="shared" si="134"/>
        <v>3</v>
      </c>
      <c r="F504" s="54"/>
      <c r="G504" s="249"/>
      <c r="H504" s="47">
        <f>VLOOKUP(E504,'_Score matrix'!$B$31:$C$35,2,FALSE)</f>
        <v>1</v>
      </c>
      <c r="I504" s="47">
        <f t="shared" si="135"/>
        <v>0</v>
      </c>
      <c r="J504" s="47">
        <f t="shared" si="136"/>
        <v>5</v>
      </c>
      <c r="K504" s="168"/>
      <c r="L504" s="77"/>
      <c r="N504" s="132"/>
    </row>
    <row r="505" spans="1:14" x14ac:dyDescent="0.35">
      <c r="A505" s="98" t="s">
        <v>3727</v>
      </c>
      <c r="B505" s="414">
        <f t="shared" si="130"/>
        <v>1</v>
      </c>
      <c r="C505" s="449" t="s">
        <v>2147</v>
      </c>
      <c r="D505" s="27">
        <v>0</v>
      </c>
      <c r="E505" s="86">
        <f t="shared" si="134"/>
        <v>3</v>
      </c>
      <c r="F505" s="54"/>
      <c r="G505" s="249"/>
      <c r="H505" s="47">
        <f>VLOOKUP(E505,'_Score matrix'!$B$31:$C$35,2,FALSE)</f>
        <v>1</v>
      </c>
      <c r="I505" s="47">
        <f t="shared" si="135"/>
        <v>0</v>
      </c>
      <c r="J505" s="47">
        <f t="shared" si="136"/>
        <v>5</v>
      </c>
      <c r="K505" s="168"/>
      <c r="L505" s="77"/>
      <c r="N505" s="132"/>
    </row>
    <row r="506" spans="1:14" x14ac:dyDescent="0.35">
      <c r="A506" s="98" t="s">
        <v>3728</v>
      </c>
      <c r="B506" s="414">
        <f t="shared" si="130"/>
        <v>1</v>
      </c>
      <c r="C506" s="449" t="s">
        <v>2147</v>
      </c>
      <c r="D506" s="27">
        <v>0</v>
      </c>
      <c r="E506" s="86">
        <f t="shared" si="134"/>
        <v>3</v>
      </c>
      <c r="F506" s="54"/>
      <c r="G506" s="249"/>
      <c r="H506" s="47">
        <f>VLOOKUP(E506,'_Score matrix'!$B$31:$C$35,2,FALSE)</f>
        <v>1</v>
      </c>
      <c r="I506" s="47">
        <f t="shared" si="135"/>
        <v>0</v>
      </c>
      <c r="J506" s="47">
        <f t="shared" si="136"/>
        <v>5</v>
      </c>
      <c r="K506" s="168"/>
      <c r="L506" s="77"/>
      <c r="N506" s="132"/>
    </row>
    <row r="507" spans="1:14" x14ac:dyDescent="0.35">
      <c r="A507" s="98" t="s">
        <v>3729</v>
      </c>
      <c r="B507" s="414">
        <f t="shared" si="130"/>
        <v>1</v>
      </c>
      <c r="C507" s="449" t="s">
        <v>2147</v>
      </c>
      <c r="D507" s="27">
        <v>0</v>
      </c>
      <c r="E507" s="86">
        <f t="shared" si="134"/>
        <v>3</v>
      </c>
      <c r="F507" s="54"/>
      <c r="G507" s="249"/>
      <c r="H507" s="47">
        <f>VLOOKUP(E507,'_Score matrix'!$B$31:$C$35,2,FALSE)</f>
        <v>1</v>
      </c>
      <c r="I507" s="47">
        <f t="shared" si="135"/>
        <v>0</v>
      </c>
      <c r="J507" s="47">
        <f t="shared" si="136"/>
        <v>5</v>
      </c>
      <c r="K507" s="168"/>
      <c r="L507" s="77"/>
      <c r="N507" s="132"/>
    </row>
    <row r="508" spans="1:14" x14ac:dyDescent="0.35">
      <c r="A508" s="98" t="s">
        <v>3730</v>
      </c>
      <c r="B508" s="414">
        <f t="shared" si="130"/>
        <v>1</v>
      </c>
      <c r="C508" s="449" t="s">
        <v>2147</v>
      </c>
      <c r="D508" s="27">
        <v>0</v>
      </c>
      <c r="E508" s="86">
        <f t="shared" si="134"/>
        <v>3</v>
      </c>
      <c r="F508" s="54"/>
      <c r="G508" s="249"/>
      <c r="H508" s="47">
        <f>VLOOKUP(E508,'_Score matrix'!$B$31:$C$35,2,FALSE)</f>
        <v>1</v>
      </c>
      <c r="I508" s="47">
        <f t="shared" si="135"/>
        <v>0</v>
      </c>
      <c r="J508" s="47">
        <f t="shared" si="136"/>
        <v>5</v>
      </c>
      <c r="K508" s="168"/>
      <c r="L508" s="77"/>
      <c r="N508" s="132"/>
    </row>
    <row r="509" spans="1:14" x14ac:dyDescent="0.35">
      <c r="A509" s="98" t="s">
        <v>3731</v>
      </c>
      <c r="B509" s="414">
        <f t="shared" si="130"/>
        <v>1</v>
      </c>
      <c r="C509" s="449" t="s">
        <v>2147</v>
      </c>
      <c r="D509" s="27">
        <v>0</v>
      </c>
      <c r="E509" s="86">
        <f t="shared" si="134"/>
        <v>3</v>
      </c>
      <c r="F509" s="54"/>
      <c r="G509" s="249"/>
      <c r="H509" s="47">
        <f>VLOOKUP(E509,'_Score matrix'!$B$31:$C$35,2,FALSE)</f>
        <v>1</v>
      </c>
      <c r="I509" s="47">
        <f t="shared" si="135"/>
        <v>0</v>
      </c>
      <c r="J509" s="47">
        <f t="shared" si="136"/>
        <v>5</v>
      </c>
      <c r="K509" s="168"/>
      <c r="L509" s="77"/>
      <c r="N509" s="132"/>
    </row>
    <row r="510" spans="1:14" x14ac:dyDescent="0.35">
      <c r="A510" s="98" t="s">
        <v>3732</v>
      </c>
      <c r="B510" s="414">
        <f t="shared" si="130"/>
        <v>1</v>
      </c>
      <c r="C510" s="449" t="s">
        <v>2147</v>
      </c>
      <c r="D510" s="27">
        <v>0</v>
      </c>
      <c r="E510" s="86">
        <f t="shared" si="134"/>
        <v>3</v>
      </c>
      <c r="F510" s="54"/>
      <c r="G510" s="249"/>
      <c r="H510" s="47">
        <f>VLOOKUP(E510,'_Score matrix'!$B$31:$C$35,2,FALSE)</f>
        <v>1</v>
      </c>
      <c r="I510" s="47">
        <f t="shared" si="135"/>
        <v>0</v>
      </c>
      <c r="J510" s="47">
        <f t="shared" si="136"/>
        <v>5</v>
      </c>
      <c r="K510" s="168"/>
      <c r="L510" s="77"/>
      <c r="N510" s="132"/>
    </row>
    <row r="511" spans="1:14" x14ac:dyDescent="0.35">
      <c r="A511" s="98" t="s">
        <v>3733</v>
      </c>
      <c r="B511" s="414">
        <f t="shared" si="130"/>
        <v>1</v>
      </c>
      <c r="C511" s="449" t="s">
        <v>2147</v>
      </c>
      <c r="D511" s="27">
        <v>0</v>
      </c>
      <c r="E511" s="86">
        <f t="shared" si="134"/>
        <v>3</v>
      </c>
      <c r="F511" s="54"/>
      <c r="G511" s="249"/>
      <c r="H511" s="47">
        <f>VLOOKUP(E511,'_Score matrix'!$B$31:$C$35,2,FALSE)</f>
        <v>1</v>
      </c>
      <c r="I511" s="47">
        <f t="shared" si="135"/>
        <v>0</v>
      </c>
      <c r="J511" s="47">
        <f t="shared" si="136"/>
        <v>5</v>
      </c>
      <c r="K511" s="168"/>
      <c r="L511" s="77"/>
      <c r="N511" s="132"/>
    </row>
    <row r="512" spans="1:14" x14ac:dyDescent="0.35">
      <c r="A512" s="98" t="s">
        <v>3734</v>
      </c>
      <c r="B512" s="414">
        <f t="shared" si="130"/>
        <v>1</v>
      </c>
      <c r="C512" s="449" t="s">
        <v>2147</v>
      </c>
      <c r="D512" s="27">
        <v>0</v>
      </c>
      <c r="E512" s="86">
        <f t="shared" si="134"/>
        <v>3</v>
      </c>
      <c r="F512" s="54"/>
      <c r="G512" s="249"/>
      <c r="H512" s="47">
        <f>VLOOKUP(E512,'_Score matrix'!$B$31:$C$35,2,FALSE)</f>
        <v>1</v>
      </c>
      <c r="I512" s="47">
        <f t="shared" si="135"/>
        <v>0</v>
      </c>
      <c r="J512" s="47">
        <f t="shared" si="136"/>
        <v>5</v>
      </c>
      <c r="K512" s="168"/>
      <c r="L512" s="77"/>
      <c r="N512" s="132"/>
    </row>
    <row r="513" spans="1:15" x14ac:dyDescent="0.35">
      <c r="A513" s="98" t="s">
        <v>3735</v>
      </c>
      <c r="B513" s="414">
        <f t="shared" si="130"/>
        <v>1</v>
      </c>
      <c r="C513" s="449" t="s">
        <v>2147</v>
      </c>
      <c r="D513" s="27">
        <v>0</v>
      </c>
      <c r="E513" s="86">
        <f t="shared" si="134"/>
        <v>3</v>
      </c>
      <c r="F513" s="54"/>
      <c r="G513" s="249"/>
      <c r="H513" s="47">
        <f>VLOOKUP(E513,'_Score matrix'!$B$31:$C$35,2,FALSE)</f>
        <v>1</v>
      </c>
      <c r="I513" s="47">
        <f t="shared" si="135"/>
        <v>0</v>
      </c>
      <c r="J513" s="47">
        <f t="shared" si="136"/>
        <v>5</v>
      </c>
      <c r="K513" s="168"/>
      <c r="L513" s="77"/>
      <c r="N513" s="132"/>
    </row>
    <row r="514" spans="1:15" x14ac:dyDescent="0.35">
      <c r="A514" s="98" t="s">
        <v>3736</v>
      </c>
      <c r="B514" s="414">
        <f t="shared" si="130"/>
        <v>1</v>
      </c>
      <c r="C514" s="449" t="s">
        <v>2147</v>
      </c>
      <c r="D514" s="27">
        <v>0</v>
      </c>
      <c r="E514" s="86">
        <f t="shared" si="134"/>
        <v>3</v>
      </c>
      <c r="F514" s="54"/>
      <c r="G514" s="249"/>
      <c r="H514" s="47">
        <f>VLOOKUP(E514,'_Score matrix'!$B$31:$C$35,2,FALSE)</f>
        <v>1</v>
      </c>
      <c r="I514" s="47">
        <f t="shared" si="135"/>
        <v>0</v>
      </c>
      <c r="J514" s="47">
        <f t="shared" si="136"/>
        <v>5</v>
      </c>
      <c r="K514" s="168"/>
      <c r="L514" s="77"/>
      <c r="N514" s="132"/>
    </row>
    <row r="515" spans="1:15" x14ac:dyDescent="0.35">
      <c r="A515" s="98" t="s">
        <v>3737</v>
      </c>
      <c r="B515" s="414">
        <f t="shared" si="130"/>
        <v>1</v>
      </c>
      <c r="C515" s="449" t="s">
        <v>2147</v>
      </c>
      <c r="D515" s="27">
        <v>0</v>
      </c>
      <c r="E515" s="86">
        <f t="shared" si="134"/>
        <v>3</v>
      </c>
      <c r="F515" s="54"/>
      <c r="G515" s="249"/>
      <c r="H515" s="47">
        <f>VLOOKUP(E515,'_Score matrix'!$B$31:$C$35,2,FALSE)</f>
        <v>1</v>
      </c>
      <c r="I515" s="47">
        <f t="shared" si="135"/>
        <v>0</v>
      </c>
      <c r="J515" s="47">
        <f t="shared" si="136"/>
        <v>5</v>
      </c>
      <c r="K515" s="168"/>
      <c r="L515" s="77"/>
      <c r="N515" s="132"/>
    </row>
    <row r="516" spans="1:15" x14ac:dyDescent="0.35">
      <c r="A516" s="98" t="s">
        <v>3738</v>
      </c>
      <c r="B516" s="414">
        <f t="shared" si="130"/>
        <v>1</v>
      </c>
      <c r="C516" s="449" t="s">
        <v>2147</v>
      </c>
      <c r="D516" s="27">
        <v>0</v>
      </c>
      <c r="E516" s="86">
        <f t="shared" ref="E516" si="137">IF(D516=6, 1, 3)</f>
        <v>3</v>
      </c>
      <c r="F516" s="256" t="s">
        <v>1541</v>
      </c>
      <c r="G516" s="249" t="str">
        <f>IF(B516=1,F516,"")</f>
        <v>PR.AC-4</v>
      </c>
      <c r="H516" s="47">
        <f>VLOOKUP(E516,'_Score matrix'!$B$31:$C$35,2,FALSE)</f>
        <v>1</v>
      </c>
      <c r="I516" s="47">
        <f t="shared" si="135"/>
        <v>0</v>
      </c>
      <c r="J516" s="47">
        <f t="shared" ref="J516" si="138">5*H516</f>
        <v>5</v>
      </c>
      <c r="K516" s="168"/>
      <c r="L516" s="77"/>
      <c r="N516" s="132"/>
    </row>
    <row r="517" spans="1:15" x14ac:dyDescent="0.35">
      <c r="A517" s="785" t="s">
        <v>3216</v>
      </c>
      <c r="B517" s="786"/>
      <c r="C517" s="796"/>
      <c r="D517" s="788"/>
      <c r="E517" s="789"/>
      <c r="F517" s="788"/>
      <c r="G517" s="791"/>
      <c r="H517" s="789"/>
      <c r="I517" s="789"/>
      <c r="J517" s="789"/>
      <c r="K517" s="797"/>
      <c r="L517" s="795"/>
      <c r="N517" s="132"/>
    </row>
    <row r="518" spans="1:15" x14ac:dyDescent="0.35">
      <c r="A518" s="785" t="s">
        <v>3216</v>
      </c>
      <c r="B518" s="786"/>
      <c r="C518" s="787"/>
      <c r="D518" s="788"/>
      <c r="E518" s="788"/>
      <c r="F518" s="794"/>
      <c r="G518" s="794"/>
      <c r="H518" s="789"/>
      <c r="I518" s="789"/>
      <c r="J518" s="789"/>
      <c r="K518" s="788"/>
      <c r="L518" s="795"/>
      <c r="N518" s="132"/>
      <c r="O518" s="22"/>
    </row>
    <row r="519" spans="1:15" x14ac:dyDescent="0.35">
      <c r="A519" s="98" t="s">
        <v>3739</v>
      </c>
      <c r="B519" s="414">
        <f t="shared" si="130"/>
        <v>1</v>
      </c>
      <c r="C519" s="449" t="s">
        <v>2147</v>
      </c>
      <c r="D519" s="27">
        <v>0</v>
      </c>
      <c r="E519" s="86">
        <f t="shared" si="134"/>
        <v>3</v>
      </c>
      <c r="F519" s="54"/>
      <c r="G519" s="249"/>
      <c r="H519" s="47">
        <f>VLOOKUP(E519,'_Score matrix'!$B$31:$C$35,2,FALSE)</f>
        <v>1</v>
      </c>
      <c r="I519" s="47">
        <f>D519*H519</f>
        <v>0</v>
      </c>
      <c r="J519" s="47">
        <f t="shared" si="136"/>
        <v>5</v>
      </c>
      <c r="K519" s="168"/>
      <c r="L519" s="77"/>
      <c r="N519" s="132"/>
    </row>
    <row r="520" spans="1:15" ht="15" thickBot="1" x14ac:dyDescent="0.4">
      <c r="A520" s="98" t="s">
        <v>3740</v>
      </c>
      <c r="B520" s="414">
        <f t="shared" si="130"/>
        <v>1</v>
      </c>
      <c r="C520" s="474" t="s">
        <v>2147</v>
      </c>
      <c r="D520" s="411">
        <v>0</v>
      </c>
      <c r="E520" s="86">
        <f t="shared" si="134"/>
        <v>3</v>
      </c>
      <c r="F520" s="169"/>
      <c r="G520" s="249"/>
      <c r="H520" s="56">
        <f>VLOOKUP(E520,'_Score matrix'!$B$31:$C$35,2,FALSE)</f>
        <v>1</v>
      </c>
      <c r="I520" s="56">
        <f>D520*H520</f>
        <v>0</v>
      </c>
      <c r="J520" s="56">
        <f t="shared" si="136"/>
        <v>5</v>
      </c>
      <c r="K520" s="44"/>
      <c r="L520" s="475"/>
      <c r="N520" s="132"/>
    </row>
    <row r="521" spans="1:15" x14ac:dyDescent="0.35">
      <c r="A521" s="96" t="s">
        <v>396</v>
      </c>
      <c r="B521" s="435"/>
      <c r="C521" s="459"/>
      <c r="D521" s="28">
        <f t="shared" ref="D521:J521" si="139">SUMIFS(D:D,$A:$A,"T 4*",$B:$B,1,$C:$C,"C",$L:$L,"&lt;&gt;NIST MAPPING")</f>
        <v>0</v>
      </c>
      <c r="E521" s="28">
        <f t="shared" si="139"/>
        <v>54</v>
      </c>
      <c r="F521" s="53">
        <f t="shared" si="139"/>
        <v>0</v>
      </c>
      <c r="G521" s="53">
        <f t="shared" si="139"/>
        <v>0</v>
      </c>
      <c r="H521" s="53">
        <f t="shared" si="139"/>
        <v>18</v>
      </c>
      <c r="I521" s="53">
        <f t="shared" si="139"/>
        <v>0</v>
      </c>
      <c r="J521" s="53">
        <f t="shared" si="139"/>
        <v>90</v>
      </c>
      <c r="K521" s="53">
        <f>IF(ROUND(100*(I521-H521)/(J521-H521),2) &lt; 0, 0, ROUND(100*(I521-H521)/(J521-H521),2))</f>
        <v>0</v>
      </c>
      <c r="L521" s="73"/>
      <c r="N521" s="132"/>
    </row>
    <row r="522" spans="1:15" ht="15" thickBot="1" x14ac:dyDescent="0.4">
      <c r="A522" s="99" t="s">
        <v>397</v>
      </c>
      <c r="B522" s="437"/>
      <c r="C522" s="463"/>
      <c r="D522" s="91">
        <f t="shared" ref="D522:J522" si="140">SUMIFS(D:D,$A:$A,"T 4*",$B:$B,1,$C:$C,"M",$L:$L,"&lt;&gt;NIST MAPPING")</f>
        <v>0</v>
      </c>
      <c r="E522" s="91">
        <f t="shared" si="140"/>
        <v>63</v>
      </c>
      <c r="F522" s="44">
        <f t="shared" si="140"/>
        <v>0</v>
      </c>
      <c r="G522" s="44">
        <f t="shared" si="140"/>
        <v>0</v>
      </c>
      <c r="H522" s="44">
        <f t="shared" si="140"/>
        <v>21</v>
      </c>
      <c r="I522" s="44">
        <f t="shared" si="140"/>
        <v>0</v>
      </c>
      <c r="J522" s="44">
        <f t="shared" si="140"/>
        <v>105</v>
      </c>
      <c r="K522" s="44">
        <f>IF(ROUND(100*(I522-H522)/(J522-H522),2) &lt; 0, 0, ROUND(100*(I522-H522)/(J522-H522),2))</f>
        <v>0</v>
      </c>
      <c r="L522" s="81"/>
      <c r="N522" s="132"/>
    </row>
    <row r="523" spans="1:15" ht="15" thickBot="1" x14ac:dyDescent="0.4">
      <c r="A523" s="26"/>
      <c r="B523" s="432"/>
      <c r="C523" s="456"/>
      <c r="D523" s="26"/>
      <c r="E523" s="26"/>
      <c r="F523" s="5"/>
      <c r="G523" s="5"/>
      <c r="H523" s="5"/>
      <c r="I523" s="5"/>
      <c r="J523" s="5"/>
      <c r="K523" s="5"/>
      <c r="L523" s="26"/>
      <c r="N523" s="132"/>
    </row>
    <row r="524" spans="1:15" ht="15" thickBot="1" x14ac:dyDescent="0.4">
      <c r="A524" s="263" t="s">
        <v>623</v>
      </c>
      <c r="B524" s="427"/>
      <c r="C524" s="412"/>
      <c r="D524" s="264"/>
      <c r="E524" s="264"/>
      <c r="F524" s="264"/>
      <c r="G524" s="264"/>
      <c r="H524" s="264"/>
      <c r="I524" s="264"/>
      <c r="J524" s="264"/>
      <c r="K524" s="264"/>
      <c r="L524" s="265"/>
      <c r="N524" s="132"/>
      <c r="O524" s="22"/>
    </row>
    <row r="525" spans="1:15" x14ac:dyDescent="0.35">
      <c r="A525" s="67" t="s">
        <v>345</v>
      </c>
      <c r="B525" s="417"/>
      <c r="C525" s="441"/>
      <c r="D525" s="88"/>
      <c r="E525" s="88"/>
      <c r="F525" s="253"/>
      <c r="G525" s="253"/>
      <c r="H525" s="52"/>
      <c r="I525" s="52"/>
      <c r="J525" s="52"/>
      <c r="K525" s="52"/>
      <c r="L525" s="73"/>
      <c r="N525" s="132"/>
      <c r="O525" s="22"/>
    </row>
    <row r="526" spans="1:15" x14ac:dyDescent="0.35">
      <c r="A526" s="92" t="s">
        <v>732</v>
      </c>
      <c r="B526" s="414"/>
      <c r="C526" s="442"/>
      <c r="D526" s="86">
        <v>2</v>
      </c>
      <c r="E526" s="86"/>
      <c r="F526" s="249"/>
      <c r="G526" s="249"/>
      <c r="H526" s="47"/>
      <c r="I526" s="47"/>
      <c r="J526" s="47"/>
      <c r="K526" s="47"/>
      <c r="L526" s="69"/>
      <c r="N526" s="132"/>
      <c r="O526" s="22"/>
    </row>
    <row r="527" spans="1:15" x14ac:dyDescent="0.35">
      <c r="A527" s="92" t="s">
        <v>346</v>
      </c>
      <c r="B527" s="414">
        <f>$D$526-1</f>
        <v>1</v>
      </c>
      <c r="C527" s="442" t="s">
        <v>1588</v>
      </c>
      <c r="D527" s="86">
        <v>0</v>
      </c>
      <c r="E527" s="86">
        <v>3</v>
      </c>
      <c r="F527" s="249" t="s">
        <v>1561</v>
      </c>
      <c r="G527" s="249" t="str">
        <f t="shared" ref="G527:G535" si="141">IF(B527=1,F527,"")</f>
        <v>DE.DP-1</v>
      </c>
      <c r="H527" s="47">
        <f>VLOOKUP(E527,'_Score matrix'!$B$31:$C$35,2,FALSE)</f>
        <v>1</v>
      </c>
      <c r="I527" s="47">
        <f>D527*H527</f>
        <v>0</v>
      </c>
      <c r="J527" s="47">
        <f>5*H527</f>
        <v>5</v>
      </c>
      <c r="K527" s="47"/>
      <c r="L527" s="69"/>
      <c r="N527" s="132"/>
      <c r="O527" s="22"/>
    </row>
    <row r="528" spans="1:15" x14ac:dyDescent="0.35">
      <c r="A528" s="654" t="str">
        <f t="shared" ref="A528:E535" si="142">A527</f>
        <v>S 1.1</v>
      </c>
      <c r="B528" s="648">
        <f t="shared" si="142"/>
        <v>1</v>
      </c>
      <c r="C528" s="655" t="str">
        <f t="shared" si="142"/>
        <v>M</v>
      </c>
      <c r="D528" s="406">
        <f t="shared" si="142"/>
        <v>0</v>
      </c>
      <c r="E528" s="406">
        <f t="shared" si="142"/>
        <v>3</v>
      </c>
      <c r="F528" s="656" t="s">
        <v>1553</v>
      </c>
      <c r="G528" s="656" t="str">
        <f t="shared" si="141"/>
        <v>DE.CM-1</v>
      </c>
      <c r="H528" s="408">
        <f t="shared" ref="H528:J535" si="143">H527</f>
        <v>1</v>
      </c>
      <c r="I528" s="408">
        <f t="shared" si="143"/>
        <v>0</v>
      </c>
      <c r="J528" s="408">
        <f t="shared" si="143"/>
        <v>5</v>
      </c>
      <c r="K528" s="406"/>
      <c r="L528" s="657" t="s">
        <v>3217</v>
      </c>
      <c r="N528" s="132"/>
      <c r="O528" s="22"/>
    </row>
    <row r="529" spans="1:15" x14ac:dyDescent="0.35">
      <c r="A529" s="654" t="str">
        <f t="shared" si="142"/>
        <v>S 1.1</v>
      </c>
      <c r="B529" s="648">
        <f t="shared" si="142"/>
        <v>1</v>
      </c>
      <c r="C529" s="655" t="str">
        <f t="shared" si="142"/>
        <v>M</v>
      </c>
      <c r="D529" s="406">
        <f t="shared" si="142"/>
        <v>0</v>
      </c>
      <c r="E529" s="406">
        <f t="shared" si="142"/>
        <v>3</v>
      </c>
      <c r="F529" s="656" t="s">
        <v>1554</v>
      </c>
      <c r="G529" s="656" t="str">
        <f t="shared" si="141"/>
        <v>DE.CM-2</v>
      </c>
      <c r="H529" s="408">
        <f t="shared" si="143"/>
        <v>1</v>
      </c>
      <c r="I529" s="408">
        <f t="shared" si="143"/>
        <v>0</v>
      </c>
      <c r="J529" s="408">
        <f t="shared" si="143"/>
        <v>5</v>
      </c>
      <c r="K529" s="406"/>
      <c r="L529" s="657" t="s">
        <v>3217</v>
      </c>
      <c r="N529" s="132"/>
      <c r="O529" s="22"/>
    </row>
    <row r="530" spans="1:15" x14ac:dyDescent="0.35">
      <c r="A530" s="654" t="str">
        <f t="shared" si="142"/>
        <v>S 1.1</v>
      </c>
      <c r="B530" s="648">
        <f t="shared" si="142"/>
        <v>1</v>
      </c>
      <c r="C530" s="655" t="str">
        <f t="shared" si="142"/>
        <v>M</v>
      </c>
      <c r="D530" s="406">
        <f t="shared" si="142"/>
        <v>0</v>
      </c>
      <c r="E530" s="406">
        <f t="shared" si="142"/>
        <v>3</v>
      </c>
      <c r="F530" s="656" t="s">
        <v>1555</v>
      </c>
      <c r="G530" s="656" t="str">
        <f t="shared" si="141"/>
        <v>DE.CM-3</v>
      </c>
      <c r="H530" s="408">
        <f t="shared" si="143"/>
        <v>1</v>
      </c>
      <c r="I530" s="408">
        <f t="shared" si="143"/>
        <v>0</v>
      </c>
      <c r="J530" s="408">
        <f t="shared" si="143"/>
        <v>5</v>
      </c>
      <c r="K530" s="406"/>
      <c r="L530" s="657" t="s">
        <v>3217</v>
      </c>
      <c r="N530" s="132"/>
      <c r="O530" s="22"/>
    </row>
    <row r="531" spans="1:15" x14ac:dyDescent="0.35">
      <c r="A531" s="654" t="str">
        <f t="shared" si="142"/>
        <v>S 1.1</v>
      </c>
      <c r="B531" s="648">
        <f t="shared" si="142"/>
        <v>1</v>
      </c>
      <c r="C531" s="655" t="str">
        <f t="shared" si="142"/>
        <v>M</v>
      </c>
      <c r="D531" s="406">
        <f t="shared" si="142"/>
        <v>0</v>
      </c>
      <c r="E531" s="406">
        <f t="shared" si="142"/>
        <v>3</v>
      </c>
      <c r="F531" s="656" t="s">
        <v>1556</v>
      </c>
      <c r="G531" s="656" t="str">
        <f t="shared" si="141"/>
        <v>DE.CM-4</v>
      </c>
      <c r="H531" s="408">
        <f t="shared" si="143"/>
        <v>1</v>
      </c>
      <c r="I531" s="408">
        <f t="shared" si="143"/>
        <v>0</v>
      </c>
      <c r="J531" s="408">
        <f t="shared" si="143"/>
        <v>5</v>
      </c>
      <c r="K531" s="406"/>
      <c r="L531" s="657" t="s">
        <v>3217</v>
      </c>
      <c r="N531" s="132"/>
      <c r="O531" s="22"/>
    </row>
    <row r="532" spans="1:15" x14ac:dyDescent="0.35">
      <c r="A532" s="654" t="str">
        <f t="shared" si="142"/>
        <v>S 1.1</v>
      </c>
      <c r="B532" s="648">
        <f t="shared" si="142"/>
        <v>1</v>
      </c>
      <c r="C532" s="655" t="str">
        <f t="shared" si="142"/>
        <v>M</v>
      </c>
      <c r="D532" s="406">
        <f t="shared" si="142"/>
        <v>0</v>
      </c>
      <c r="E532" s="406">
        <f t="shared" si="142"/>
        <v>3</v>
      </c>
      <c r="F532" s="656" t="s">
        <v>1557</v>
      </c>
      <c r="G532" s="656" t="str">
        <f t="shared" si="141"/>
        <v>DE.CM-5</v>
      </c>
      <c r="H532" s="408">
        <f t="shared" si="143"/>
        <v>1</v>
      </c>
      <c r="I532" s="408">
        <f t="shared" si="143"/>
        <v>0</v>
      </c>
      <c r="J532" s="408">
        <f t="shared" si="143"/>
        <v>5</v>
      </c>
      <c r="K532" s="406"/>
      <c r="L532" s="657" t="s">
        <v>3217</v>
      </c>
      <c r="N532" s="132"/>
      <c r="O532" s="22"/>
    </row>
    <row r="533" spans="1:15" x14ac:dyDescent="0.35">
      <c r="A533" s="654" t="str">
        <f t="shared" si="142"/>
        <v>S 1.1</v>
      </c>
      <c r="B533" s="648">
        <f t="shared" si="142"/>
        <v>1</v>
      </c>
      <c r="C533" s="655" t="str">
        <f t="shared" si="142"/>
        <v>M</v>
      </c>
      <c r="D533" s="406">
        <f t="shared" si="142"/>
        <v>0</v>
      </c>
      <c r="E533" s="406">
        <f t="shared" si="142"/>
        <v>3</v>
      </c>
      <c r="F533" s="656" t="s">
        <v>1558</v>
      </c>
      <c r="G533" s="656" t="str">
        <f t="shared" si="141"/>
        <v>DE.CM-6</v>
      </c>
      <c r="H533" s="408">
        <f t="shared" si="143"/>
        <v>1</v>
      </c>
      <c r="I533" s="408">
        <f t="shared" si="143"/>
        <v>0</v>
      </c>
      <c r="J533" s="408">
        <f t="shared" si="143"/>
        <v>5</v>
      </c>
      <c r="K533" s="406"/>
      <c r="L533" s="657" t="s">
        <v>3217</v>
      </c>
      <c r="N533" s="132"/>
      <c r="O533" s="22"/>
    </row>
    <row r="534" spans="1:15" x14ac:dyDescent="0.35">
      <c r="A534" s="654" t="str">
        <f t="shared" si="142"/>
        <v>S 1.1</v>
      </c>
      <c r="B534" s="648">
        <f t="shared" si="142"/>
        <v>1</v>
      </c>
      <c r="C534" s="655" t="str">
        <f t="shared" si="142"/>
        <v>M</v>
      </c>
      <c r="D534" s="406">
        <f t="shared" si="142"/>
        <v>0</v>
      </c>
      <c r="E534" s="406">
        <f t="shared" si="142"/>
        <v>3</v>
      </c>
      <c r="F534" s="656" t="s">
        <v>1559</v>
      </c>
      <c r="G534" s="656" t="str">
        <f t="shared" si="141"/>
        <v>DE.CM-7</v>
      </c>
      <c r="H534" s="408">
        <f t="shared" si="143"/>
        <v>1</v>
      </c>
      <c r="I534" s="408">
        <f t="shared" si="143"/>
        <v>0</v>
      </c>
      <c r="J534" s="408">
        <f t="shared" si="143"/>
        <v>5</v>
      </c>
      <c r="K534" s="406"/>
      <c r="L534" s="657" t="s">
        <v>3217</v>
      </c>
      <c r="N534" s="132"/>
      <c r="O534" s="22"/>
    </row>
    <row r="535" spans="1:15" x14ac:dyDescent="0.35">
      <c r="A535" s="654" t="str">
        <f t="shared" si="142"/>
        <v>S 1.1</v>
      </c>
      <c r="B535" s="648">
        <f t="shared" si="142"/>
        <v>1</v>
      </c>
      <c r="C535" s="655" t="str">
        <f t="shared" si="142"/>
        <v>M</v>
      </c>
      <c r="D535" s="406">
        <f t="shared" si="142"/>
        <v>0</v>
      </c>
      <c r="E535" s="406">
        <f t="shared" si="142"/>
        <v>3</v>
      </c>
      <c r="F535" s="656" t="s">
        <v>1550</v>
      </c>
      <c r="G535" s="656" t="str">
        <f t="shared" si="141"/>
        <v>DE.AE-3</v>
      </c>
      <c r="H535" s="408">
        <f t="shared" si="143"/>
        <v>1</v>
      </c>
      <c r="I535" s="408">
        <f t="shared" si="143"/>
        <v>0</v>
      </c>
      <c r="J535" s="408">
        <f t="shared" si="143"/>
        <v>5</v>
      </c>
      <c r="K535" s="406"/>
      <c r="L535" s="657" t="s">
        <v>3217</v>
      </c>
      <c r="N535" s="132"/>
      <c r="O535" s="22"/>
    </row>
    <row r="536" spans="1:15" x14ac:dyDescent="0.35">
      <c r="A536" s="92" t="s">
        <v>347</v>
      </c>
      <c r="B536" s="414"/>
      <c r="C536" s="442"/>
      <c r="D536" s="86"/>
      <c r="E536" s="86"/>
      <c r="F536" s="249"/>
      <c r="G536" s="249"/>
      <c r="H536" s="47"/>
      <c r="I536" s="47"/>
      <c r="J536" s="47"/>
      <c r="K536" s="47"/>
      <c r="L536" s="69"/>
      <c r="N536" s="132"/>
      <c r="O536" s="22"/>
    </row>
    <row r="537" spans="1:15" x14ac:dyDescent="0.35">
      <c r="A537" s="97" t="s">
        <v>759</v>
      </c>
      <c r="B537" s="414"/>
      <c r="C537" s="442"/>
      <c r="D537" s="86">
        <v>1</v>
      </c>
      <c r="E537" s="86"/>
      <c r="F537" s="249"/>
      <c r="G537" s="249"/>
      <c r="H537" s="47"/>
      <c r="I537" s="47"/>
      <c r="J537" s="47"/>
      <c r="K537" s="47"/>
      <c r="L537" s="69"/>
      <c r="N537" s="132"/>
      <c r="O537" s="22"/>
    </row>
    <row r="538" spans="1:15" x14ac:dyDescent="0.35">
      <c r="A538" s="97" t="s">
        <v>760</v>
      </c>
      <c r="B538" s="414"/>
      <c r="C538" s="442"/>
      <c r="D538" s="86">
        <v>1</v>
      </c>
      <c r="E538" s="86"/>
      <c r="F538" s="249"/>
      <c r="G538" s="249"/>
      <c r="H538" s="47"/>
      <c r="I538" s="47"/>
      <c r="J538" s="47"/>
      <c r="K538" s="47"/>
      <c r="L538" s="69"/>
      <c r="N538" s="132"/>
      <c r="O538" s="22"/>
    </row>
    <row r="539" spans="1:15" x14ac:dyDescent="0.35">
      <c r="A539" s="97" t="s">
        <v>761</v>
      </c>
      <c r="B539" s="414"/>
      <c r="C539" s="442"/>
      <c r="D539" s="86">
        <v>1</v>
      </c>
      <c r="E539" s="86"/>
      <c r="F539" s="249"/>
      <c r="G539" s="249"/>
      <c r="H539" s="47"/>
      <c r="I539" s="47"/>
      <c r="J539" s="47"/>
      <c r="K539" s="47"/>
      <c r="L539" s="69"/>
      <c r="N539" s="132"/>
      <c r="O539" s="22"/>
    </row>
    <row r="540" spans="1:15" x14ac:dyDescent="0.35">
      <c r="A540" s="97" t="s">
        <v>762</v>
      </c>
      <c r="B540" s="414"/>
      <c r="C540" s="442"/>
      <c r="D540" s="86">
        <v>1</v>
      </c>
      <c r="E540" s="86"/>
      <c r="F540" s="249"/>
      <c r="G540" s="249"/>
      <c r="H540" s="47"/>
      <c r="I540" s="47"/>
      <c r="J540" s="47"/>
      <c r="K540" s="47"/>
      <c r="L540" s="69"/>
      <c r="N540" s="132"/>
      <c r="O540" s="22"/>
    </row>
    <row r="541" spans="1:15" x14ac:dyDescent="0.35">
      <c r="A541" s="97" t="s">
        <v>763</v>
      </c>
      <c r="B541" s="414"/>
      <c r="C541" s="442"/>
      <c r="D541" s="86">
        <v>1</v>
      </c>
      <c r="E541" s="86"/>
      <c r="F541" s="249"/>
      <c r="G541" s="249"/>
      <c r="H541" s="47"/>
      <c r="I541" s="47"/>
      <c r="J541" s="47"/>
      <c r="K541" s="47"/>
      <c r="L541" s="69"/>
      <c r="N541" s="132"/>
      <c r="O541" s="22"/>
    </row>
    <row r="542" spans="1:15" x14ac:dyDescent="0.35">
      <c r="A542" s="97" t="s">
        <v>764</v>
      </c>
      <c r="B542" s="414"/>
      <c r="C542" s="442"/>
      <c r="D542" s="86">
        <v>1</v>
      </c>
      <c r="E542" s="86"/>
      <c r="F542" s="249"/>
      <c r="G542" s="249"/>
      <c r="H542" s="47"/>
      <c r="I542" s="47"/>
      <c r="J542" s="47"/>
      <c r="K542" s="47"/>
      <c r="L542" s="69"/>
      <c r="N542" s="132"/>
      <c r="O542" s="22"/>
    </row>
    <row r="543" spans="1:15" x14ac:dyDescent="0.35">
      <c r="A543" s="97" t="s">
        <v>765</v>
      </c>
      <c r="B543" s="414"/>
      <c r="C543" s="442"/>
      <c r="D543" s="86">
        <v>1</v>
      </c>
      <c r="E543" s="86"/>
      <c r="F543" s="249"/>
      <c r="G543" s="249"/>
      <c r="H543" s="47"/>
      <c r="I543" s="47"/>
      <c r="J543" s="47"/>
      <c r="K543" s="47"/>
      <c r="L543" s="69"/>
      <c r="N543" s="132"/>
      <c r="O543" s="22"/>
    </row>
    <row r="544" spans="1:15" x14ac:dyDescent="0.35">
      <c r="A544" s="97" t="s">
        <v>766</v>
      </c>
      <c r="B544" s="414"/>
      <c r="C544" s="442"/>
      <c r="D544" s="86">
        <v>1</v>
      </c>
      <c r="E544" s="86"/>
      <c r="F544" s="249"/>
      <c r="G544" s="249"/>
      <c r="H544" s="47"/>
      <c r="I544" s="47"/>
      <c r="J544" s="47"/>
      <c r="K544" s="47"/>
      <c r="L544" s="69"/>
      <c r="N544" s="132"/>
      <c r="O544" s="22"/>
    </row>
    <row r="545" spans="1:15" x14ac:dyDescent="0.35">
      <c r="A545" s="97" t="s">
        <v>767</v>
      </c>
      <c r="B545" s="414"/>
      <c r="C545" s="442"/>
      <c r="D545" s="86">
        <v>1</v>
      </c>
      <c r="E545" s="86"/>
      <c r="F545" s="249"/>
      <c r="G545" s="249"/>
      <c r="H545" s="47"/>
      <c r="I545" s="47"/>
      <c r="J545" s="47"/>
      <c r="K545" s="47"/>
      <c r="L545" s="69"/>
      <c r="N545" s="132"/>
      <c r="O545" s="22"/>
    </row>
    <row r="546" spans="1:15" x14ac:dyDescent="0.35">
      <c r="A546" s="97" t="s">
        <v>768</v>
      </c>
      <c r="B546" s="414"/>
      <c r="C546" s="442"/>
      <c r="D546" s="86">
        <v>1</v>
      </c>
      <c r="E546" s="86"/>
      <c r="F546" s="249"/>
      <c r="G546" s="249"/>
      <c r="H546" s="47"/>
      <c r="I546" s="47"/>
      <c r="J546" s="47"/>
      <c r="K546" s="47"/>
      <c r="L546" s="69"/>
      <c r="N546" s="132"/>
      <c r="O546" s="22"/>
    </row>
    <row r="547" spans="1:15" x14ac:dyDescent="0.35">
      <c r="A547" s="97" t="s">
        <v>769</v>
      </c>
      <c r="B547" s="414"/>
      <c r="C547" s="442"/>
      <c r="D547" s="86">
        <v>1</v>
      </c>
      <c r="E547" s="86"/>
      <c r="F547" s="249"/>
      <c r="G547" s="249"/>
      <c r="H547" s="47"/>
      <c r="I547" s="47"/>
      <c r="J547" s="47"/>
      <c r="K547" s="47"/>
      <c r="L547" s="69"/>
      <c r="N547" s="132"/>
      <c r="O547" s="22"/>
    </row>
    <row r="548" spans="1:15" x14ac:dyDescent="0.35">
      <c r="A548" s="92" t="s">
        <v>348</v>
      </c>
      <c r="B548" s="414">
        <f>$D$526-1</f>
        <v>1</v>
      </c>
      <c r="C548" s="442" t="s">
        <v>1588</v>
      </c>
      <c r="D548" s="86">
        <v>0</v>
      </c>
      <c r="E548" s="86">
        <v>3</v>
      </c>
      <c r="F548" s="249" t="s">
        <v>1562</v>
      </c>
      <c r="G548" s="249" t="str">
        <f t="shared" ref="G548:G568" si="144">IF(B548=1,F548,"")</f>
        <v>DE.DP-2</v>
      </c>
      <c r="H548" s="47">
        <f>VLOOKUP(E548,'_Score matrix'!$B$31:$C$35,2,FALSE)</f>
        <v>1</v>
      </c>
      <c r="I548" s="47">
        <f t="shared" ref="I548:I554" si="145">D548*H548</f>
        <v>0</v>
      </c>
      <c r="J548" s="47">
        <f>5*H548</f>
        <v>5</v>
      </c>
      <c r="K548" s="47"/>
      <c r="L548" s="69"/>
      <c r="N548" s="132"/>
      <c r="O548" s="22"/>
    </row>
    <row r="549" spans="1:15" x14ac:dyDescent="0.35">
      <c r="A549" s="92" t="s">
        <v>349</v>
      </c>
      <c r="B549" s="414">
        <f t="shared" ref="B549:B594" si="146">$D$526-1</f>
        <v>1</v>
      </c>
      <c r="C549" s="442" t="s">
        <v>1588</v>
      </c>
      <c r="D549" s="86">
        <v>0</v>
      </c>
      <c r="E549" s="86">
        <v>3</v>
      </c>
      <c r="F549" s="249" t="s">
        <v>1562</v>
      </c>
      <c r="G549" s="249" t="str">
        <f t="shared" si="144"/>
        <v>DE.DP-2</v>
      </c>
      <c r="H549" s="47">
        <f>VLOOKUP(E549,'_Score matrix'!$B$31:$C$35,2,FALSE)</f>
        <v>1</v>
      </c>
      <c r="I549" s="47">
        <f t="shared" si="145"/>
        <v>0</v>
      </c>
      <c r="J549" s="47">
        <f t="shared" ref="J549:J568" si="147">5*H549</f>
        <v>5</v>
      </c>
      <c r="K549" s="47"/>
      <c r="L549" s="69"/>
      <c r="N549" s="132"/>
      <c r="O549" s="22"/>
    </row>
    <row r="550" spans="1:15" x14ac:dyDescent="0.35">
      <c r="A550" s="92" t="s">
        <v>350</v>
      </c>
      <c r="B550" s="414">
        <f t="shared" si="146"/>
        <v>1</v>
      </c>
      <c r="C550" s="442" t="s">
        <v>1588</v>
      </c>
      <c r="D550" s="86">
        <v>0</v>
      </c>
      <c r="E550" s="86">
        <v>3</v>
      </c>
      <c r="F550" s="249" t="s">
        <v>1564</v>
      </c>
      <c r="G550" s="249" t="str">
        <f t="shared" si="144"/>
        <v>DE.DP-4</v>
      </c>
      <c r="H550" s="47">
        <f>VLOOKUP(E550,'_Score matrix'!$B$31:$C$35,2,FALSE)</f>
        <v>1</v>
      </c>
      <c r="I550" s="47">
        <f t="shared" si="145"/>
        <v>0</v>
      </c>
      <c r="J550" s="47">
        <f t="shared" si="147"/>
        <v>5</v>
      </c>
      <c r="K550" s="47"/>
      <c r="L550" s="69"/>
      <c r="N550" s="132"/>
      <c r="O550" s="22"/>
    </row>
    <row r="551" spans="1:15" x14ac:dyDescent="0.35">
      <c r="A551" s="92" t="s">
        <v>430</v>
      </c>
      <c r="B551" s="414">
        <f t="shared" si="146"/>
        <v>1</v>
      </c>
      <c r="C551" s="442" t="s">
        <v>1588</v>
      </c>
      <c r="D551" s="86">
        <v>0</v>
      </c>
      <c r="E551" s="86">
        <v>3</v>
      </c>
      <c r="F551" s="249" t="s">
        <v>1561</v>
      </c>
      <c r="G551" s="249" t="str">
        <f t="shared" si="144"/>
        <v>DE.DP-1</v>
      </c>
      <c r="H551" s="47">
        <f>VLOOKUP(E551,'_Score matrix'!$B$31:$C$35,2,FALSE)</f>
        <v>1</v>
      </c>
      <c r="I551" s="47">
        <f t="shared" si="145"/>
        <v>0</v>
      </c>
      <c r="J551" s="47">
        <f t="shared" si="147"/>
        <v>5</v>
      </c>
      <c r="K551" s="47"/>
      <c r="L551" s="69"/>
      <c r="N551" s="132"/>
      <c r="O551" s="22"/>
    </row>
    <row r="552" spans="1:15" x14ac:dyDescent="0.35">
      <c r="A552" s="92" t="s">
        <v>888</v>
      </c>
      <c r="B552" s="414">
        <f t="shared" si="146"/>
        <v>1</v>
      </c>
      <c r="C552" s="442" t="s">
        <v>1588</v>
      </c>
      <c r="D552" s="86">
        <v>0</v>
      </c>
      <c r="E552" s="86">
        <v>3</v>
      </c>
      <c r="F552" s="249" t="s">
        <v>1561</v>
      </c>
      <c r="G552" s="249" t="str">
        <f t="shared" si="144"/>
        <v>DE.DP-1</v>
      </c>
      <c r="H552" s="47">
        <f>VLOOKUP(E552,'_Score matrix'!$B$31:$C$35,2,FALSE)</f>
        <v>1</v>
      </c>
      <c r="I552" s="47">
        <f t="shared" si="145"/>
        <v>0</v>
      </c>
      <c r="J552" s="47">
        <f t="shared" si="147"/>
        <v>5</v>
      </c>
      <c r="K552" s="47"/>
      <c r="L552" s="69"/>
      <c r="N552" s="132"/>
      <c r="O552" s="22"/>
    </row>
    <row r="553" spans="1:15" x14ac:dyDescent="0.35">
      <c r="A553" s="92" t="s">
        <v>889</v>
      </c>
      <c r="B553" s="414">
        <f t="shared" si="146"/>
        <v>1</v>
      </c>
      <c r="C553" s="442" t="s">
        <v>1588</v>
      </c>
      <c r="D553" s="86">
        <v>0</v>
      </c>
      <c r="E553" s="86">
        <v>3</v>
      </c>
      <c r="F553" s="249" t="s">
        <v>1562</v>
      </c>
      <c r="G553" s="249" t="str">
        <f t="shared" si="144"/>
        <v>DE.DP-2</v>
      </c>
      <c r="H553" s="47">
        <f>VLOOKUP(E553,'_Score matrix'!$B$31:$C$35,2,FALSE)</f>
        <v>1</v>
      </c>
      <c r="I553" s="47">
        <f t="shared" si="145"/>
        <v>0</v>
      </c>
      <c r="J553" s="47">
        <f t="shared" si="147"/>
        <v>5</v>
      </c>
      <c r="K553" s="47"/>
      <c r="L553" s="69"/>
      <c r="N553" s="132"/>
      <c r="O553" s="22"/>
    </row>
    <row r="554" spans="1:15" x14ac:dyDescent="0.35">
      <c r="A554" s="92" t="s">
        <v>890</v>
      </c>
      <c r="B554" s="414">
        <f t="shared" si="146"/>
        <v>1</v>
      </c>
      <c r="C554" s="442" t="s">
        <v>1588</v>
      </c>
      <c r="D554" s="86">
        <v>0</v>
      </c>
      <c r="E554" s="86">
        <v>3</v>
      </c>
      <c r="F554" s="249" t="s">
        <v>1512</v>
      </c>
      <c r="G554" s="249" t="str">
        <f t="shared" si="144"/>
        <v>PR.IP-9</v>
      </c>
      <c r="H554" s="47">
        <f>VLOOKUP(E554,'_Score matrix'!$B$31:$C$35,2,FALSE)</f>
        <v>1</v>
      </c>
      <c r="I554" s="47">
        <f t="shared" si="145"/>
        <v>0</v>
      </c>
      <c r="J554" s="47">
        <f t="shared" si="147"/>
        <v>5</v>
      </c>
      <c r="K554" s="47"/>
      <c r="L554" s="69"/>
      <c r="N554" s="132"/>
      <c r="O554" s="22"/>
    </row>
    <row r="555" spans="1:15" x14ac:dyDescent="0.35">
      <c r="A555" s="654" t="str">
        <f>A554</f>
        <v>S 1.9</v>
      </c>
      <c r="B555" s="648">
        <f>B554</f>
        <v>1</v>
      </c>
      <c r="C555" s="655" t="str">
        <f>C554</f>
        <v>M</v>
      </c>
      <c r="D555" s="406">
        <f>D554</f>
        <v>0</v>
      </c>
      <c r="E555" s="406">
        <f>E554</f>
        <v>3</v>
      </c>
      <c r="F555" s="656" t="s">
        <v>1513</v>
      </c>
      <c r="G555" s="656" t="str">
        <f t="shared" si="144"/>
        <v>PR.MA-1</v>
      </c>
      <c r="H555" s="408">
        <f>H554</f>
        <v>1</v>
      </c>
      <c r="I555" s="408">
        <f>I554</f>
        <v>0</v>
      </c>
      <c r="J555" s="408">
        <f>J554</f>
        <v>5</v>
      </c>
      <c r="K555" s="406"/>
      <c r="L555" s="657" t="s">
        <v>3217</v>
      </c>
      <c r="N555" s="132"/>
      <c r="O555" s="22"/>
    </row>
    <row r="556" spans="1:15" x14ac:dyDescent="0.35">
      <c r="A556" s="92" t="s">
        <v>891</v>
      </c>
      <c r="B556" s="414">
        <f t="shared" si="146"/>
        <v>1</v>
      </c>
      <c r="C556" s="442" t="s">
        <v>1588</v>
      </c>
      <c r="D556" s="86">
        <v>0</v>
      </c>
      <c r="E556" s="86">
        <v>3</v>
      </c>
      <c r="F556" s="249" t="s">
        <v>1562</v>
      </c>
      <c r="G556" s="249" t="str">
        <f t="shared" si="144"/>
        <v>DE.DP-2</v>
      </c>
      <c r="H556" s="47">
        <f>VLOOKUP(E556,'_Score matrix'!$B$31:$C$35,2,FALSE)</f>
        <v>1</v>
      </c>
      <c r="I556" s="47">
        <f>D556*H556</f>
        <v>0</v>
      </c>
      <c r="J556" s="47">
        <f t="shared" si="147"/>
        <v>5</v>
      </c>
      <c r="K556" s="47"/>
      <c r="L556" s="69"/>
      <c r="N556" s="132"/>
      <c r="O556" s="22"/>
    </row>
    <row r="557" spans="1:15" x14ac:dyDescent="0.35">
      <c r="A557" s="92" t="s">
        <v>893</v>
      </c>
      <c r="B557" s="414">
        <f t="shared" si="146"/>
        <v>1</v>
      </c>
      <c r="C557" s="442" t="s">
        <v>1588</v>
      </c>
      <c r="D557" s="86">
        <v>0</v>
      </c>
      <c r="E557" s="86">
        <v>3</v>
      </c>
      <c r="F557" s="249" t="s">
        <v>1562</v>
      </c>
      <c r="G557" s="249" t="str">
        <f t="shared" si="144"/>
        <v>DE.DP-2</v>
      </c>
      <c r="H557" s="47">
        <f>VLOOKUP(E557,'_Score matrix'!$B$31:$C$35,2,FALSE)</f>
        <v>1</v>
      </c>
      <c r="I557" s="47">
        <f>D557*H557</f>
        <v>0</v>
      </c>
      <c r="J557" s="47">
        <f t="shared" si="147"/>
        <v>5</v>
      </c>
      <c r="K557" s="47"/>
      <c r="L557" s="69"/>
      <c r="N557" s="132"/>
      <c r="O557" s="22"/>
    </row>
    <row r="558" spans="1:15" x14ac:dyDescent="0.35">
      <c r="A558" s="92" t="s">
        <v>894</v>
      </c>
      <c r="B558" s="414">
        <f t="shared" si="146"/>
        <v>1</v>
      </c>
      <c r="C558" s="442" t="s">
        <v>1588</v>
      </c>
      <c r="D558" s="86">
        <v>0</v>
      </c>
      <c r="E558" s="86">
        <v>3</v>
      </c>
      <c r="F558" s="249" t="s">
        <v>1562</v>
      </c>
      <c r="G558" s="249" t="str">
        <f t="shared" si="144"/>
        <v>DE.DP-2</v>
      </c>
      <c r="H558" s="47">
        <f>VLOOKUP(E558,'_Score matrix'!$B$31:$C$35,2,FALSE)</f>
        <v>1</v>
      </c>
      <c r="I558" s="47">
        <f>D558*H558</f>
        <v>0</v>
      </c>
      <c r="J558" s="47">
        <f t="shared" si="147"/>
        <v>5</v>
      </c>
      <c r="K558" s="47"/>
      <c r="L558" s="69"/>
      <c r="N558" s="132"/>
      <c r="O558" s="22"/>
    </row>
    <row r="559" spans="1:15" x14ac:dyDescent="0.35">
      <c r="A559" s="654" t="str">
        <f t="shared" ref="A559:E566" si="148">A558</f>
        <v>S 1.13</v>
      </c>
      <c r="B559" s="648">
        <f t="shared" si="148"/>
        <v>1</v>
      </c>
      <c r="C559" s="655" t="str">
        <f t="shared" si="148"/>
        <v>M</v>
      </c>
      <c r="D559" s="406">
        <f t="shared" si="148"/>
        <v>0</v>
      </c>
      <c r="E559" s="406">
        <f t="shared" si="148"/>
        <v>3</v>
      </c>
      <c r="F559" s="656" t="s">
        <v>1553</v>
      </c>
      <c r="G559" s="656" t="str">
        <f t="shared" si="144"/>
        <v>DE.CM-1</v>
      </c>
      <c r="H559" s="408">
        <f t="shared" ref="H559:J566" si="149">H558</f>
        <v>1</v>
      </c>
      <c r="I559" s="408">
        <f t="shared" si="149"/>
        <v>0</v>
      </c>
      <c r="J559" s="408">
        <f t="shared" si="149"/>
        <v>5</v>
      </c>
      <c r="K559" s="406"/>
      <c r="L559" s="657" t="s">
        <v>3217</v>
      </c>
      <c r="N559" s="132"/>
      <c r="O559" s="22"/>
    </row>
    <row r="560" spans="1:15" x14ac:dyDescent="0.35">
      <c r="A560" s="654" t="str">
        <f t="shared" si="148"/>
        <v>S 1.13</v>
      </c>
      <c r="B560" s="648">
        <f t="shared" si="148"/>
        <v>1</v>
      </c>
      <c r="C560" s="655" t="str">
        <f t="shared" si="148"/>
        <v>M</v>
      </c>
      <c r="D560" s="406">
        <f t="shared" si="148"/>
        <v>0</v>
      </c>
      <c r="E560" s="406">
        <f t="shared" si="148"/>
        <v>3</v>
      </c>
      <c r="F560" s="656" t="s">
        <v>1554</v>
      </c>
      <c r="G560" s="656" t="str">
        <f t="shared" si="144"/>
        <v>DE.CM-2</v>
      </c>
      <c r="H560" s="408">
        <f t="shared" si="149"/>
        <v>1</v>
      </c>
      <c r="I560" s="408">
        <f t="shared" si="149"/>
        <v>0</v>
      </c>
      <c r="J560" s="408">
        <f t="shared" si="149"/>
        <v>5</v>
      </c>
      <c r="K560" s="406"/>
      <c r="L560" s="657" t="s">
        <v>3217</v>
      </c>
      <c r="N560" s="132"/>
      <c r="O560" s="22"/>
    </row>
    <row r="561" spans="1:15" x14ac:dyDescent="0.35">
      <c r="A561" s="654" t="str">
        <f t="shared" si="148"/>
        <v>S 1.13</v>
      </c>
      <c r="B561" s="648">
        <f t="shared" si="148"/>
        <v>1</v>
      </c>
      <c r="C561" s="655" t="str">
        <f t="shared" si="148"/>
        <v>M</v>
      </c>
      <c r="D561" s="406">
        <f t="shared" si="148"/>
        <v>0</v>
      </c>
      <c r="E561" s="406">
        <f t="shared" si="148"/>
        <v>3</v>
      </c>
      <c r="F561" s="656" t="s">
        <v>1555</v>
      </c>
      <c r="G561" s="656" t="str">
        <f t="shared" si="144"/>
        <v>DE.CM-3</v>
      </c>
      <c r="H561" s="408">
        <f t="shared" si="149"/>
        <v>1</v>
      </c>
      <c r="I561" s="408">
        <f t="shared" si="149"/>
        <v>0</v>
      </c>
      <c r="J561" s="408">
        <f t="shared" si="149"/>
        <v>5</v>
      </c>
      <c r="K561" s="406"/>
      <c r="L561" s="657" t="s">
        <v>3217</v>
      </c>
      <c r="N561" s="132"/>
      <c r="O561" s="22"/>
    </row>
    <row r="562" spans="1:15" x14ac:dyDescent="0.35">
      <c r="A562" s="654" t="str">
        <f t="shared" si="148"/>
        <v>S 1.13</v>
      </c>
      <c r="B562" s="648">
        <f t="shared" si="148"/>
        <v>1</v>
      </c>
      <c r="C562" s="655" t="str">
        <f t="shared" si="148"/>
        <v>M</v>
      </c>
      <c r="D562" s="406">
        <f t="shared" si="148"/>
        <v>0</v>
      </c>
      <c r="E562" s="406">
        <f t="shared" si="148"/>
        <v>3</v>
      </c>
      <c r="F562" s="656" t="s">
        <v>1556</v>
      </c>
      <c r="G562" s="656" t="str">
        <f t="shared" si="144"/>
        <v>DE.CM-4</v>
      </c>
      <c r="H562" s="408">
        <f t="shared" si="149"/>
        <v>1</v>
      </c>
      <c r="I562" s="408">
        <f t="shared" si="149"/>
        <v>0</v>
      </c>
      <c r="J562" s="408">
        <f t="shared" si="149"/>
        <v>5</v>
      </c>
      <c r="K562" s="406"/>
      <c r="L562" s="657" t="s">
        <v>3217</v>
      </c>
      <c r="N562" s="132"/>
      <c r="O562" s="22"/>
    </row>
    <row r="563" spans="1:15" x14ac:dyDescent="0.35">
      <c r="A563" s="654" t="str">
        <f t="shared" si="148"/>
        <v>S 1.13</v>
      </c>
      <c r="B563" s="648">
        <f t="shared" si="148"/>
        <v>1</v>
      </c>
      <c r="C563" s="655" t="str">
        <f t="shared" si="148"/>
        <v>M</v>
      </c>
      <c r="D563" s="406">
        <f t="shared" si="148"/>
        <v>0</v>
      </c>
      <c r="E563" s="406">
        <f t="shared" si="148"/>
        <v>3</v>
      </c>
      <c r="F563" s="656" t="s">
        <v>1557</v>
      </c>
      <c r="G563" s="656" t="str">
        <f t="shared" si="144"/>
        <v>DE.CM-5</v>
      </c>
      <c r="H563" s="408">
        <f t="shared" si="149"/>
        <v>1</v>
      </c>
      <c r="I563" s="408">
        <f t="shared" si="149"/>
        <v>0</v>
      </c>
      <c r="J563" s="408">
        <f t="shared" si="149"/>
        <v>5</v>
      </c>
      <c r="K563" s="406"/>
      <c r="L563" s="657" t="s">
        <v>3217</v>
      </c>
      <c r="N563" s="132"/>
      <c r="O563" s="22"/>
    </row>
    <row r="564" spans="1:15" x14ac:dyDescent="0.35">
      <c r="A564" s="654" t="str">
        <f t="shared" si="148"/>
        <v>S 1.13</v>
      </c>
      <c r="B564" s="648">
        <f t="shared" si="148"/>
        <v>1</v>
      </c>
      <c r="C564" s="655" t="str">
        <f t="shared" si="148"/>
        <v>M</v>
      </c>
      <c r="D564" s="406">
        <f t="shared" si="148"/>
        <v>0</v>
      </c>
      <c r="E564" s="406">
        <f t="shared" si="148"/>
        <v>3</v>
      </c>
      <c r="F564" s="656" t="s">
        <v>1558</v>
      </c>
      <c r="G564" s="656" t="str">
        <f t="shared" si="144"/>
        <v>DE.CM-6</v>
      </c>
      <c r="H564" s="408">
        <f t="shared" si="149"/>
        <v>1</v>
      </c>
      <c r="I564" s="408">
        <f t="shared" si="149"/>
        <v>0</v>
      </c>
      <c r="J564" s="408">
        <f t="shared" si="149"/>
        <v>5</v>
      </c>
      <c r="K564" s="406"/>
      <c r="L564" s="657" t="s">
        <v>3217</v>
      </c>
      <c r="N564" s="132"/>
      <c r="O564" s="22"/>
    </row>
    <row r="565" spans="1:15" x14ac:dyDescent="0.35">
      <c r="A565" s="654" t="str">
        <f t="shared" si="148"/>
        <v>S 1.13</v>
      </c>
      <c r="B565" s="648">
        <f t="shared" si="148"/>
        <v>1</v>
      </c>
      <c r="C565" s="655" t="str">
        <f t="shared" si="148"/>
        <v>M</v>
      </c>
      <c r="D565" s="406">
        <f t="shared" si="148"/>
        <v>0</v>
      </c>
      <c r="E565" s="406">
        <f t="shared" si="148"/>
        <v>3</v>
      </c>
      <c r="F565" s="656" t="s">
        <v>1559</v>
      </c>
      <c r="G565" s="656" t="str">
        <f t="shared" si="144"/>
        <v>DE.CM-7</v>
      </c>
      <c r="H565" s="408">
        <f t="shared" si="149"/>
        <v>1</v>
      </c>
      <c r="I565" s="408">
        <f t="shared" si="149"/>
        <v>0</v>
      </c>
      <c r="J565" s="408">
        <f t="shared" si="149"/>
        <v>5</v>
      </c>
      <c r="K565" s="406"/>
      <c r="L565" s="657" t="s">
        <v>3217</v>
      </c>
      <c r="N565" s="132"/>
      <c r="O565" s="22"/>
    </row>
    <row r="566" spans="1:15" x14ac:dyDescent="0.35">
      <c r="A566" s="654" t="str">
        <f t="shared" si="148"/>
        <v>S 1.13</v>
      </c>
      <c r="B566" s="648">
        <f t="shared" si="148"/>
        <v>1</v>
      </c>
      <c r="C566" s="655" t="str">
        <f t="shared" si="148"/>
        <v>M</v>
      </c>
      <c r="D566" s="406">
        <f t="shared" si="148"/>
        <v>0</v>
      </c>
      <c r="E566" s="406">
        <f t="shared" si="148"/>
        <v>3</v>
      </c>
      <c r="F566" s="656" t="s">
        <v>1550</v>
      </c>
      <c r="G566" s="656" t="str">
        <f t="shared" si="144"/>
        <v>DE.AE-3</v>
      </c>
      <c r="H566" s="408">
        <f t="shared" si="149"/>
        <v>1</v>
      </c>
      <c r="I566" s="408">
        <f t="shared" si="149"/>
        <v>0</v>
      </c>
      <c r="J566" s="408">
        <f t="shared" si="149"/>
        <v>5</v>
      </c>
      <c r="K566" s="406"/>
      <c r="L566" s="657" t="s">
        <v>3217</v>
      </c>
      <c r="N566" s="132"/>
      <c r="O566" s="22"/>
    </row>
    <row r="567" spans="1:15" x14ac:dyDescent="0.35">
      <c r="A567" s="92" t="s">
        <v>895</v>
      </c>
      <c r="B567" s="414">
        <f t="shared" si="146"/>
        <v>1</v>
      </c>
      <c r="C567" s="442" t="s">
        <v>1588</v>
      </c>
      <c r="D567" s="86">
        <v>0</v>
      </c>
      <c r="E567" s="86">
        <v>3</v>
      </c>
      <c r="F567" s="249" t="s">
        <v>1562</v>
      </c>
      <c r="G567" s="249" t="str">
        <f t="shared" si="144"/>
        <v>DE.DP-2</v>
      </c>
      <c r="H567" s="47">
        <f>VLOOKUP(E567,'_Score matrix'!$B$31:$C$35,2,FALSE)</f>
        <v>1</v>
      </c>
      <c r="I567" s="47">
        <f>D567*H567</f>
        <v>0</v>
      </c>
      <c r="J567" s="47">
        <f t="shared" si="147"/>
        <v>5</v>
      </c>
      <c r="K567" s="47"/>
      <c r="L567" s="69"/>
      <c r="N567" s="132"/>
      <c r="O567" s="22"/>
    </row>
    <row r="568" spans="1:15" x14ac:dyDescent="0.35">
      <c r="A568" s="92" t="s">
        <v>896</v>
      </c>
      <c r="B568" s="414">
        <f t="shared" si="146"/>
        <v>1</v>
      </c>
      <c r="C568" s="442" t="s">
        <v>1588</v>
      </c>
      <c r="D568" s="86">
        <v>0</v>
      </c>
      <c r="E568" s="86">
        <v>3</v>
      </c>
      <c r="F568" s="249" t="s">
        <v>1565</v>
      </c>
      <c r="G568" s="249" t="str">
        <f t="shared" si="144"/>
        <v>DE.DP-5</v>
      </c>
      <c r="H568" s="47">
        <f>VLOOKUP(E568,'_Score matrix'!$B$31:$C$35,2,FALSE)</f>
        <v>1</v>
      </c>
      <c r="I568" s="47">
        <f>D568*H568</f>
        <v>0</v>
      </c>
      <c r="J568" s="47">
        <f t="shared" si="147"/>
        <v>5</v>
      </c>
      <c r="K568" s="47"/>
      <c r="L568" s="69"/>
      <c r="N568" s="132"/>
      <c r="O568" s="22"/>
    </row>
    <row r="569" spans="1:15" x14ac:dyDescent="0.35">
      <c r="A569" s="97" t="s">
        <v>897</v>
      </c>
      <c r="B569" s="414"/>
      <c r="C569" s="442"/>
      <c r="D569" s="61"/>
      <c r="E569" s="61"/>
      <c r="F569" s="249"/>
      <c r="G569" s="249"/>
      <c r="H569" s="47"/>
      <c r="I569" s="47"/>
      <c r="J569" s="47"/>
      <c r="K569" s="47"/>
      <c r="L569" s="69"/>
      <c r="N569" s="132"/>
      <c r="O569" s="22"/>
    </row>
    <row r="570" spans="1:15" x14ac:dyDescent="0.35">
      <c r="A570" s="97" t="s">
        <v>3801</v>
      </c>
      <c r="B570" s="414">
        <f t="shared" si="146"/>
        <v>1</v>
      </c>
      <c r="C570" s="442" t="s">
        <v>2147</v>
      </c>
      <c r="D570" s="86">
        <v>0</v>
      </c>
      <c r="E570" s="86">
        <f t="shared" ref="E570:E594" si="150">IF(D570=6, 1, 3)</f>
        <v>3</v>
      </c>
      <c r="F570" s="249" t="s">
        <v>1562</v>
      </c>
      <c r="G570" s="249" t="str">
        <f t="shared" ref="G570:G594" si="151">IF(B570=1,F570,"")</f>
        <v>DE.DP-2</v>
      </c>
      <c r="H570" s="47">
        <f>VLOOKUP(E570,'_Score matrix'!$B$31:$C$35,2,FALSE)</f>
        <v>1</v>
      </c>
      <c r="I570" s="47">
        <f>D570*H570</f>
        <v>0</v>
      </c>
      <c r="J570" s="47">
        <f>5*H570</f>
        <v>5</v>
      </c>
      <c r="K570" s="47"/>
      <c r="L570" s="69"/>
      <c r="N570" s="132"/>
      <c r="O570" s="22"/>
    </row>
    <row r="571" spans="1:15" x14ac:dyDescent="0.35">
      <c r="A571" s="97" t="s">
        <v>3802</v>
      </c>
      <c r="B571" s="414">
        <f t="shared" si="146"/>
        <v>1</v>
      </c>
      <c r="C571" s="442" t="s">
        <v>2147</v>
      </c>
      <c r="D571" s="86">
        <v>0</v>
      </c>
      <c r="E571" s="86">
        <f t="shared" si="150"/>
        <v>3</v>
      </c>
      <c r="F571" s="249" t="s">
        <v>1562</v>
      </c>
      <c r="G571" s="249" t="str">
        <f t="shared" si="151"/>
        <v>DE.DP-2</v>
      </c>
      <c r="H571" s="47">
        <f>VLOOKUP(E571,'_Score matrix'!$B$31:$C$35,2,FALSE)</f>
        <v>1</v>
      </c>
      <c r="I571" s="47">
        <f>D571*H571</f>
        <v>0</v>
      </c>
      <c r="J571" s="47">
        <f t="shared" ref="J571:J590" si="152">5*H571</f>
        <v>5</v>
      </c>
      <c r="K571" s="47"/>
      <c r="L571" s="69"/>
      <c r="N571" s="132"/>
      <c r="O571" s="22"/>
    </row>
    <row r="572" spans="1:15" x14ac:dyDescent="0.35">
      <c r="A572" s="97" t="s">
        <v>3803</v>
      </c>
      <c r="B572" s="414">
        <f t="shared" si="146"/>
        <v>1</v>
      </c>
      <c r="C572" s="442" t="s">
        <v>2147</v>
      </c>
      <c r="D572" s="86">
        <v>0</v>
      </c>
      <c r="E572" s="86">
        <f t="shared" si="150"/>
        <v>3</v>
      </c>
      <c r="F572" s="249" t="s">
        <v>1562</v>
      </c>
      <c r="G572" s="249" t="str">
        <f t="shared" si="151"/>
        <v>DE.DP-2</v>
      </c>
      <c r="H572" s="47">
        <f>VLOOKUP(E572,'_Score matrix'!$B$31:$C$35,2,FALSE)</f>
        <v>1</v>
      </c>
      <c r="I572" s="47">
        <f>D572*H572</f>
        <v>0</v>
      </c>
      <c r="J572" s="47">
        <f t="shared" si="152"/>
        <v>5</v>
      </c>
      <c r="K572" s="47"/>
      <c r="L572" s="69"/>
      <c r="N572" s="132"/>
      <c r="O572" s="22"/>
    </row>
    <row r="573" spans="1:15" x14ac:dyDescent="0.35">
      <c r="A573" s="97" t="s">
        <v>3804</v>
      </c>
      <c r="B573" s="414">
        <f t="shared" si="146"/>
        <v>1</v>
      </c>
      <c r="C573" s="442" t="s">
        <v>2147</v>
      </c>
      <c r="D573" s="86">
        <v>0</v>
      </c>
      <c r="E573" s="86">
        <f t="shared" si="150"/>
        <v>3</v>
      </c>
      <c r="F573" s="249" t="s">
        <v>1562</v>
      </c>
      <c r="G573" s="249" t="str">
        <f t="shared" si="151"/>
        <v>DE.DP-2</v>
      </c>
      <c r="H573" s="47">
        <f>VLOOKUP(E573,'_Score matrix'!$B$31:$C$35,2,FALSE)</f>
        <v>1</v>
      </c>
      <c r="I573" s="47">
        <f>D573*H573</f>
        <v>0</v>
      </c>
      <c r="J573" s="47">
        <f t="shared" si="152"/>
        <v>5</v>
      </c>
      <c r="K573" s="47"/>
      <c r="L573" s="69"/>
      <c r="N573" s="132"/>
      <c r="O573" s="22"/>
    </row>
    <row r="574" spans="1:15" x14ac:dyDescent="0.35">
      <c r="A574" s="97" t="s">
        <v>3805</v>
      </c>
      <c r="B574" s="414">
        <f t="shared" si="146"/>
        <v>1</v>
      </c>
      <c r="C574" s="442" t="s">
        <v>2147</v>
      </c>
      <c r="D574" s="86">
        <v>0</v>
      </c>
      <c r="E574" s="86">
        <f t="shared" si="150"/>
        <v>3</v>
      </c>
      <c r="F574" s="249" t="s">
        <v>1556</v>
      </c>
      <c r="G574" s="249" t="str">
        <f t="shared" si="151"/>
        <v>DE.CM-4</v>
      </c>
      <c r="H574" s="47">
        <f>VLOOKUP(E574,'_Score matrix'!$B$31:$C$35,2,FALSE)</f>
        <v>1</v>
      </c>
      <c r="I574" s="47">
        <f>D574*H574</f>
        <v>0</v>
      </c>
      <c r="J574" s="47">
        <f t="shared" si="152"/>
        <v>5</v>
      </c>
      <c r="K574" s="47"/>
      <c r="L574" s="69"/>
      <c r="N574" s="132"/>
      <c r="O574" s="22"/>
    </row>
    <row r="575" spans="1:15" x14ac:dyDescent="0.35">
      <c r="A575" s="654" t="str">
        <f>A574</f>
        <v>S 1.16.5</v>
      </c>
      <c r="B575" s="648">
        <f>B574</f>
        <v>1</v>
      </c>
      <c r="C575" s="655" t="str">
        <f>C574</f>
        <v>C</v>
      </c>
      <c r="D575" s="406">
        <f>D574</f>
        <v>0</v>
      </c>
      <c r="E575" s="406">
        <f>E574</f>
        <v>3</v>
      </c>
      <c r="F575" s="656" t="s">
        <v>1557</v>
      </c>
      <c r="G575" s="407" t="str">
        <f t="shared" si="151"/>
        <v>DE.CM-5</v>
      </c>
      <c r="H575" s="408">
        <f>H574</f>
        <v>1</v>
      </c>
      <c r="I575" s="408">
        <f>I574</f>
        <v>0</v>
      </c>
      <c r="J575" s="408">
        <f>J574</f>
        <v>5</v>
      </c>
      <c r="K575" s="406"/>
      <c r="L575" s="657" t="s">
        <v>3217</v>
      </c>
      <c r="N575" s="132"/>
      <c r="O575" s="22"/>
    </row>
    <row r="576" spans="1:15" x14ac:dyDescent="0.35">
      <c r="A576" s="97" t="s">
        <v>3806</v>
      </c>
      <c r="B576" s="414">
        <f t="shared" si="146"/>
        <v>1</v>
      </c>
      <c r="C576" s="442" t="s">
        <v>2147</v>
      </c>
      <c r="D576" s="86">
        <v>0</v>
      </c>
      <c r="E576" s="86">
        <f t="shared" si="150"/>
        <v>3</v>
      </c>
      <c r="F576" s="249" t="s">
        <v>1562</v>
      </c>
      <c r="G576" s="249" t="str">
        <f t="shared" si="151"/>
        <v>DE.DP-2</v>
      </c>
      <c r="H576" s="47">
        <f>VLOOKUP(E576,'_Score matrix'!$B$31:$C$35,2,FALSE)</f>
        <v>1</v>
      </c>
      <c r="I576" s="47">
        <f t="shared" ref="I576:I594" si="153">D576*H576</f>
        <v>0</v>
      </c>
      <c r="J576" s="47">
        <f t="shared" si="152"/>
        <v>5</v>
      </c>
      <c r="K576" s="47"/>
      <c r="L576" s="69"/>
      <c r="N576" s="132"/>
      <c r="O576" s="22"/>
    </row>
    <row r="577" spans="1:15" x14ac:dyDescent="0.35">
      <c r="A577" s="97" t="s">
        <v>3807</v>
      </c>
      <c r="B577" s="414">
        <f t="shared" si="146"/>
        <v>1</v>
      </c>
      <c r="C577" s="442" t="s">
        <v>2147</v>
      </c>
      <c r="D577" s="86">
        <v>0</v>
      </c>
      <c r="E577" s="86">
        <f t="shared" si="150"/>
        <v>3</v>
      </c>
      <c r="F577" s="249" t="s">
        <v>1552</v>
      </c>
      <c r="G577" s="249" t="str">
        <f t="shared" si="151"/>
        <v>DE.AE-5</v>
      </c>
      <c r="H577" s="47">
        <f>VLOOKUP(E577,'_Score matrix'!$B$31:$C$35,2,FALSE)</f>
        <v>1</v>
      </c>
      <c r="I577" s="47">
        <f t="shared" si="153"/>
        <v>0</v>
      </c>
      <c r="J577" s="47">
        <f t="shared" si="152"/>
        <v>5</v>
      </c>
      <c r="K577" s="47"/>
      <c r="L577" s="69"/>
      <c r="N577" s="132"/>
      <c r="O577" s="22"/>
    </row>
    <row r="578" spans="1:15" x14ac:dyDescent="0.35">
      <c r="A578" s="97" t="s">
        <v>3808</v>
      </c>
      <c r="B578" s="414">
        <f t="shared" si="146"/>
        <v>1</v>
      </c>
      <c r="C578" s="442" t="s">
        <v>2147</v>
      </c>
      <c r="D578" s="86">
        <v>0</v>
      </c>
      <c r="E578" s="86">
        <f t="shared" si="150"/>
        <v>3</v>
      </c>
      <c r="F578" s="249" t="s">
        <v>1552</v>
      </c>
      <c r="G578" s="249" t="str">
        <f t="shared" si="151"/>
        <v>DE.AE-5</v>
      </c>
      <c r="H578" s="47">
        <f>VLOOKUP(E578,'_Score matrix'!$B$31:$C$35,2,FALSE)</f>
        <v>1</v>
      </c>
      <c r="I578" s="47">
        <f t="shared" si="153"/>
        <v>0</v>
      </c>
      <c r="J578" s="47">
        <f t="shared" si="152"/>
        <v>5</v>
      </c>
      <c r="K578" s="47"/>
      <c r="L578" s="69"/>
      <c r="N578" s="132"/>
      <c r="O578" s="22"/>
    </row>
    <row r="579" spans="1:15" x14ac:dyDescent="0.35">
      <c r="A579" s="97" t="s">
        <v>3809</v>
      </c>
      <c r="B579" s="414">
        <f t="shared" si="146"/>
        <v>1</v>
      </c>
      <c r="C579" s="442" t="s">
        <v>2147</v>
      </c>
      <c r="D579" s="86">
        <v>0</v>
      </c>
      <c r="E579" s="86">
        <f t="shared" si="150"/>
        <v>3</v>
      </c>
      <c r="F579" s="249" t="s">
        <v>1500</v>
      </c>
      <c r="G579" s="249" t="str">
        <f t="shared" si="151"/>
        <v>PR.DS-4</v>
      </c>
      <c r="H579" s="47">
        <f>VLOOKUP(E579,'_Score matrix'!$B$31:$C$35,2,FALSE)</f>
        <v>1</v>
      </c>
      <c r="I579" s="47">
        <f t="shared" si="153"/>
        <v>0</v>
      </c>
      <c r="J579" s="47">
        <f t="shared" si="152"/>
        <v>5</v>
      </c>
      <c r="K579" s="47"/>
      <c r="L579" s="69"/>
      <c r="N579" s="132"/>
      <c r="O579" s="22"/>
    </row>
    <row r="580" spans="1:15" x14ac:dyDescent="0.35">
      <c r="A580" s="97" t="s">
        <v>3810</v>
      </c>
      <c r="B580" s="414">
        <f t="shared" si="146"/>
        <v>1</v>
      </c>
      <c r="C580" s="442" t="s">
        <v>2147</v>
      </c>
      <c r="D580" s="86">
        <v>0</v>
      </c>
      <c r="E580" s="86">
        <f t="shared" si="150"/>
        <v>3</v>
      </c>
      <c r="F580" s="249" t="s">
        <v>1553</v>
      </c>
      <c r="G580" s="249" t="str">
        <f t="shared" si="151"/>
        <v>DE.CM-1</v>
      </c>
      <c r="H580" s="47">
        <f>VLOOKUP(E580,'_Score matrix'!$B$31:$C$35,2,FALSE)</f>
        <v>1</v>
      </c>
      <c r="I580" s="47">
        <f t="shared" si="153"/>
        <v>0</v>
      </c>
      <c r="J580" s="47">
        <f t="shared" si="152"/>
        <v>5</v>
      </c>
      <c r="K580" s="47"/>
      <c r="L580" s="69"/>
      <c r="N580" s="132"/>
      <c r="O580" s="22"/>
    </row>
    <row r="581" spans="1:15" x14ac:dyDescent="0.35">
      <c r="A581" s="97" t="s">
        <v>3811</v>
      </c>
      <c r="B581" s="414">
        <f t="shared" si="146"/>
        <v>1</v>
      </c>
      <c r="C581" s="442" t="s">
        <v>2147</v>
      </c>
      <c r="D581" s="86">
        <v>0</v>
      </c>
      <c r="E581" s="86">
        <f t="shared" si="150"/>
        <v>3</v>
      </c>
      <c r="F581" s="249" t="s">
        <v>1553</v>
      </c>
      <c r="G581" s="249" t="str">
        <f t="shared" si="151"/>
        <v>DE.CM-1</v>
      </c>
      <c r="H581" s="47">
        <f>VLOOKUP(E581,'_Score matrix'!$B$31:$C$35,2,FALSE)</f>
        <v>1</v>
      </c>
      <c r="I581" s="47">
        <f t="shared" si="153"/>
        <v>0</v>
      </c>
      <c r="J581" s="47">
        <f t="shared" si="152"/>
        <v>5</v>
      </c>
      <c r="K581" s="47"/>
      <c r="L581" s="69"/>
      <c r="N581" s="132"/>
      <c r="O581" s="22"/>
    </row>
    <row r="582" spans="1:15" x14ac:dyDescent="0.35">
      <c r="A582" s="97" t="s">
        <v>3812</v>
      </c>
      <c r="B582" s="414">
        <f t="shared" si="146"/>
        <v>1</v>
      </c>
      <c r="C582" s="442" t="s">
        <v>2147</v>
      </c>
      <c r="D582" s="86">
        <v>0</v>
      </c>
      <c r="E582" s="86">
        <f t="shared" si="150"/>
        <v>3</v>
      </c>
      <c r="F582" s="249" t="s">
        <v>1553</v>
      </c>
      <c r="G582" s="249" t="str">
        <f t="shared" si="151"/>
        <v>DE.CM-1</v>
      </c>
      <c r="H582" s="47">
        <f>VLOOKUP(E582,'_Score matrix'!$B$31:$C$35,2,FALSE)</f>
        <v>1</v>
      </c>
      <c r="I582" s="47">
        <f t="shared" si="153"/>
        <v>0</v>
      </c>
      <c r="J582" s="47">
        <f t="shared" si="152"/>
        <v>5</v>
      </c>
      <c r="K582" s="47"/>
      <c r="L582" s="69"/>
      <c r="N582" s="132"/>
      <c r="O582" s="22"/>
    </row>
    <row r="583" spans="1:15" x14ac:dyDescent="0.35">
      <c r="A583" s="97" t="s">
        <v>3813</v>
      </c>
      <c r="B583" s="414">
        <f t="shared" si="146"/>
        <v>1</v>
      </c>
      <c r="C583" s="442" t="s">
        <v>2147</v>
      </c>
      <c r="D583" s="86">
        <v>0</v>
      </c>
      <c r="E583" s="86">
        <f t="shared" si="150"/>
        <v>3</v>
      </c>
      <c r="F583" s="47" t="s">
        <v>1559</v>
      </c>
      <c r="G583" s="249" t="str">
        <f t="shared" si="151"/>
        <v>DE.CM-7</v>
      </c>
      <c r="H583" s="47">
        <f>VLOOKUP(E583,'_Score matrix'!$B$31:$C$35,2,FALSE)</f>
        <v>1</v>
      </c>
      <c r="I583" s="47">
        <f t="shared" si="153"/>
        <v>0</v>
      </c>
      <c r="J583" s="47">
        <f t="shared" si="152"/>
        <v>5</v>
      </c>
      <c r="K583" s="47"/>
      <c r="L583" s="69"/>
      <c r="N583" s="132"/>
      <c r="O583" s="22"/>
    </row>
    <row r="584" spans="1:15" x14ac:dyDescent="0.35">
      <c r="A584" s="97" t="s">
        <v>3814</v>
      </c>
      <c r="B584" s="414">
        <f t="shared" si="146"/>
        <v>1</v>
      </c>
      <c r="C584" s="442" t="s">
        <v>2147</v>
      </c>
      <c r="D584" s="86">
        <v>0</v>
      </c>
      <c r="E584" s="86">
        <f t="shared" si="150"/>
        <v>3</v>
      </c>
      <c r="F584" s="47" t="s">
        <v>1553</v>
      </c>
      <c r="G584" s="249" t="str">
        <f t="shared" si="151"/>
        <v>DE.CM-1</v>
      </c>
      <c r="H584" s="47">
        <f>VLOOKUP(E584,'_Score matrix'!$B$31:$C$35,2,FALSE)</f>
        <v>1</v>
      </c>
      <c r="I584" s="47">
        <f t="shared" si="153"/>
        <v>0</v>
      </c>
      <c r="J584" s="47">
        <f t="shared" si="152"/>
        <v>5</v>
      </c>
      <c r="K584" s="47"/>
      <c r="L584" s="69"/>
      <c r="N584" s="132"/>
      <c r="O584" s="22"/>
    </row>
    <row r="585" spans="1:15" x14ac:dyDescent="0.35">
      <c r="A585" s="97" t="s">
        <v>3815</v>
      </c>
      <c r="B585" s="414">
        <f t="shared" si="146"/>
        <v>1</v>
      </c>
      <c r="C585" s="442" t="s">
        <v>2147</v>
      </c>
      <c r="D585" s="86">
        <v>0</v>
      </c>
      <c r="E585" s="86">
        <f t="shared" si="150"/>
        <v>3</v>
      </c>
      <c r="F585" s="47" t="s">
        <v>1553</v>
      </c>
      <c r="G585" s="249" t="str">
        <f t="shared" si="151"/>
        <v>DE.CM-1</v>
      </c>
      <c r="H585" s="47">
        <f>VLOOKUP(E585,'_Score matrix'!$B$31:$C$35,2,FALSE)</f>
        <v>1</v>
      </c>
      <c r="I585" s="47">
        <f t="shared" si="153"/>
        <v>0</v>
      </c>
      <c r="J585" s="47">
        <f t="shared" si="152"/>
        <v>5</v>
      </c>
      <c r="K585" s="47"/>
      <c r="L585" s="69"/>
      <c r="N585" s="132"/>
      <c r="O585" s="22"/>
    </row>
    <row r="586" spans="1:15" x14ac:dyDescent="0.35">
      <c r="A586" s="97" t="s">
        <v>3816</v>
      </c>
      <c r="B586" s="414">
        <f t="shared" si="146"/>
        <v>1</v>
      </c>
      <c r="C586" s="442" t="s">
        <v>2147</v>
      </c>
      <c r="D586" s="86">
        <v>0</v>
      </c>
      <c r="E586" s="86">
        <f t="shared" si="150"/>
        <v>3</v>
      </c>
      <c r="F586" s="47" t="s">
        <v>1553</v>
      </c>
      <c r="G586" s="249" t="str">
        <f t="shared" si="151"/>
        <v>DE.CM-1</v>
      </c>
      <c r="H586" s="47">
        <f>VLOOKUP(E586,'_Score matrix'!$B$31:$C$35,2,FALSE)</f>
        <v>1</v>
      </c>
      <c r="I586" s="47">
        <f t="shared" si="153"/>
        <v>0</v>
      </c>
      <c r="J586" s="47">
        <f t="shared" si="152"/>
        <v>5</v>
      </c>
      <c r="K586" s="47"/>
      <c r="L586" s="69"/>
      <c r="N586" s="132"/>
      <c r="O586" s="22"/>
    </row>
    <row r="587" spans="1:15" x14ac:dyDescent="0.35">
      <c r="A587" s="97" t="s">
        <v>3817</v>
      </c>
      <c r="B587" s="414">
        <f t="shared" si="146"/>
        <v>1</v>
      </c>
      <c r="C587" s="442" t="s">
        <v>2147</v>
      </c>
      <c r="D587" s="86">
        <v>0</v>
      </c>
      <c r="E587" s="86">
        <f t="shared" si="150"/>
        <v>3</v>
      </c>
      <c r="F587" s="47" t="s">
        <v>1553</v>
      </c>
      <c r="G587" s="249" t="str">
        <f t="shared" si="151"/>
        <v>DE.CM-1</v>
      </c>
      <c r="H587" s="47">
        <f>VLOOKUP(E587,'_Score matrix'!$B$31:$C$35,2,FALSE)</f>
        <v>1</v>
      </c>
      <c r="I587" s="47">
        <f t="shared" si="153"/>
        <v>0</v>
      </c>
      <c r="J587" s="47">
        <f t="shared" ref="J587:J588" si="154">5*H587</f>
        <v>5</v>
      </c>
      <c r="K587" s="47"/>
      <c r="L587" s="83"/>
      <c r="N587" s="132"/>
      <c r="O587" s="22"/>
    </row>
    <row r="588" spans="1:15" x14ac:dyDescent="0.35">
      <c r="A588" s="97" t="s">
        <v>3818</v>
      </c>
      <c r="B588" s="414">
        <f t="shared" si="146"/>
        <v>1</v>
      </c>
      <c r="C588" s="442" t="s">
        <v>2147</v>
      </c>
      <c r="D588" s="86">
        <v>0</v>
      </c>
      <c r="E588" s="86">
        <f t="shared" si="150"/>
        <v>3</v>
      </c>
      <c r="F588" s="47" t="s">
        <v>1501</v>
      </c>
      <c r="G588" s="249" t="str">
        <f t="shared" si="151"/>
        <v>PR.DS-5</v>
      </c>
      <c r="H588" s="47">
        <f>VLOOKUP(E588,'_Score matrix'!$B$31:$C$35,2,FALSE)</f>
        <v>1</v>
      </c>
      <c r="I588" s="47">
        <f t="shared" si="153"/>
        <v>0</v>
      </c>
      <c r="J588" s="47">
        <f t="shared" si="154"/>
        <v>5</v>
      </c>
      <c r="K588" s="47"/>
      <c r="L588" s="83"/>
      <c r="N588" s="132"/>
      <c r="O588" s="22"/>
    </row>
    <row r="589" spans="1:15" x14ac:dyDescent="0.35">
      <c r="A589" s="97" t="s">
        <v>3819</v>
      </c>
      <c r="B589" s="414">
        <f t="shared" si="146"/>
        <v>1</v>
      </c>
      <c r="C589" s="442" t="s">
        <v>2147</v>
      </c>
      <c r="D589" s="86">
        <v>0</v>
      </c>
      <c r="E589" s="86">
        <f t="shared" si="150"/>
        <v>3</v>
      </c>
      <c r="F589" s="47" t="s">
        <v>1501</v>
      </c>
      <c r="G589" s="249" t="str">
        <f t="shared" si="151"/>
        <v>PR.DS-5</v>
      </c>
      <c r="H589" s="47">
        <f>VLOOKUP(E589,'_Score matrix'!$B$31:$C$35,2,FALSE)</f>
        <v>1</v>
      </c>
      <c r="I589" s="47">
        <f t="shared" si="153"/>
        <v>0</v>
      </c>
      <c r="J589" s="47">
        <f t="shared" ref="J589" si="155">5*H589</f>
        <v>5</v>
      </c>
      <c r="K589" s="47"/>
      <c r="L589" s="83"/>
      <c r="N589" s="132"/>
      <c r="O589" s="22"/>
    </row>
    <row r="590" spans="1:15" x14ac:dyDescent="0.35">
      <c r="A590" s="97" t="s">
        <v>3820</v>
      </c>
      <c r="B590" s="414">
        <f t="shared" si="146"/>
        <v>1</v>
      </c>
      <c r="C590" s="442" t="s">
        <v>2147</v>
      </c>
      <c r="D590" s="86">
        <v>0</v>
      </c>
      <c r="E590" s="86">
        <f t="shared" si="150"/>
        <v>3</v>
      </c>
      <c r="F590" s="714" t="s">
        <v>1558</v>
      </c>
      <c r="G590" s="249" t="str">
        <f t="shared" si="151"/>
        <v>DE.CM-6</v>
      </c>
      <c r="H590" s="47">
        <f>VLOOKUP(E590,'_Score matrix'!$B$31:$C$35,2,FALSE)</f>
        <v>1</v>
      </c>
      <c r="I590" s="47">
        <f t="shared" si="153"/>
        <v>0</v>
      </c>
      <c r="J590" s="47">
        <f t="shared" si="152"/>
        <v>5</v>
      </c>
      <c r="K590" s="47"/>
      <c r="L590" s="83"/>
      <c r="N590" s="132"/>
      <c r="O590" s="22"/>
    </row>
    <row r="591" spans="1:15" x14ac:dyDescent="0.35">
      <c r="A591" s="97" t="s">
        <v>3824</v>
      </c>
      <c r="B591" s="414">
        <f t="shared" si="146"/>
        <v>1</v>
      </c>
      <c r="C591" s="442" t="s">
        <v>2147</v>
      </c>
      <c r="D591" s="86">
        <v>0</v>
      </c>
      <c r="E591" s="86">
        <f t="shared" si="150"/>
        <v>3</v>
      </c>
      <c r="F591" s="47" t="s">
        <v>1554</v>
      </c>
      <c r="G591" s="249" t="str">
        <f t="shared" si="151"/>
        <v>DE.CM-2</v>
      </c>
      <c r="H591" s="47">
        <f>VLOOKUP(E591,'_Score matrix'!$B$31:$C$35,2,FALSE)</f>
        <v>1</v>
      </c>
      <c r="I591" s="47">
        <f t="shared" si="153"/>
        <v>0</v>
      </c>
      <c r="J591" s="47">
        <f t="shared" ref="J591" si="156">5*H591</f>
        <v>5</v>
      </c>
      <c r="K591" s="47"/>
      <c r="L591" s="83"/>
      <c r="N591" s="132"/>
      <c r="O591" s="22"/>
    </row>
    <row r="592" spans="1:15" x14ac:dyDescent="0.35">
      <c r="A592" s="97" t="s">
        <v>3825</v>
      </c>
      <c r="B592" s="414">
        <f t="shared" si="146"/>
        <v>1</v>
      </c>
      <c r="C592" s="442" t="s">
        <v>2147</v>
      </c>
      <c r="D592" s="86">
        <v>0</v>
      </c>
      <c r="E592" s="86">
        <f t="shared" si="150"/>
        <v>3</v>
      </c>
      <c r="F592" s="249" t="s">
        <v>1562</v>
      </c>
      <c r="G592" s="249" t="str">
        <f t="shared" si="151"/>
        <v>DE.DP-2</v>
      </c>
      <c r="H592" s="47">
        <f>VLOOKUP(E592,'_Score matrix'!$B$31:$C$35,2,FALSE)</f>
        <v>1</v>
      </c>
      <c r="I592" s="47">
        <f t="shared" si="153"/>
        <v>0</v>
      </c>
      <c r="J592" s="47">
        <f t="shared" ref="J592:J593" si="157">5*H592</f>
        <v>5</v>
      </c>
      <c r="K592" s="47"/>
      <c r="L592" s="69"/>
      <c r="N592" s="132"/>
      <c r="O592" s="22"/>
    </row>
    <row r="593" spans="1:15" x14ac:dyDescent="0.35">
      <c r="A593" s="97" t="s">
        <v>3826</v>
      </c>
      <c r="B593" s="414">
        <f t="shared" si="146"/>
        <v>1</v>
      </c>
      <c r="C593" s="442" t="s">
        <v>2147</v>
      </c>
      <c r="D593" s="86">
        <v>0</v>
      </c>
      <c r="E593" s="86">
        <f t="shared" si="150"/>
        <v>3</v>
      </c>
      <c r="F593" s="249" t="s">
        <v>1562</v>
      </c>
      <c r="G593" s="249" t="str">
        <f t="shared" si="151"/>
        <v>DE.DP-2</v>
      </c>
      <c r="H593" s="47">
        <f>VLOOKUP(E593,'_Score matrix'!$B$31:$C$35,2,FALSE)</f>
        <v>1</v>
      </c>
      <c r="I593" s="47">
        <f t="shared" si="153"/>
        <v>0</v>
      </c>
      <c r="J593" s="47">
        <f t="shared" si="157"/>
        <v>5</v>
      </c>
      <c r="K593" s="47"/>
      <c r="L593" s="69"/>
      <c r="N593" s="132"/>
      <c r="O593" s="22"/>
    </row>
    <row r="594" spans="1:15" x14ac:dyDescent="0.35">
      <c r="A594" s="97" t="s">
        <v>3827</v>
      </c>
      <c r="B594" s="414">
        <f t="shared" si="146"/>
        <v>1</v>
      </c>
      <c r="C594" s="442" t="s">
        <v>2147</v>
      </c>
      <c r="D594" s="86">
        <v>0</v>
      </c>
      <c r="E594" s="86">
        <f t="shared" si="150"/>
        <v>3</v>
      </c>
      <c r="F594" s="249" t="s">
        <v>1562</v>
      </c>
      <c r="G594" s="249" t="str">
        <f t="shared" si="151"/>
        <v>DE.DP-2</v>
      </c>
      <c r="H594" s="47">
        <f>VLOOKUP(E594,'_Score matrix'!$B$31:$C$35,2,FALSE)</f>
        <v>1</v>
      </c>
      <c r="I594" s="47">
        <f t="shared" si="153"/>
        <v>0</v>
      </c>
      <c r="J594" s="47">
        <f t="shared" ref="J594" si="158">5*H594</f>
        <v>5</v>
      </c>
      <c r="K594" s="47"/>
      <c r="L594" s="69"/>
      <c r="N594" s="132"/>
      <c r="O594" s="22"/>
    </row>
    <row r="595" spans="1:15" ht="15" thickBot="1" x14ac:dyDescent="0.4">
      <c r="A595" s="101" t="s">
        <v>3821</v>
      </c>
      <c r="B595" s="414"/>
      <c r="C595" s="453"/>
      <c r="D595" s="72"/>
      <c r="E595" s="72"/>
      <c r="F595" s="144"/>
      <c r="G595" s="144"/>
      <c r="H595" s="49"/>
      <c r="I595" s="49"/>
      <c r="J595" s="49"/>
      <c r="K595" s="49"/>
      <c r="L595" s="76"/>
      <c r="N595" s="132"/>
      <c r="O595" s="22"/>
    </row>
    <row r="596" spans="1:15" x14ac:dyDescent="0.35">
      <c r="A596" s="96" t="s">
        <v>396</v>
      </c>
      <c r="B596" s="435"/>
      <c r="C596" s="459"/>
      <c r="D596" s="28">
        <f t="shared" ref="D596:J596" si="159">SUMIFS(D:D,$A:$A,"S 1*",$B:$B,1,$C:$C,"C",$L:$L,"&lt;&gt;NIST MAPPING")</f>
        <v>0</v>
      </c>
      <c r="E596" s="28">
        <f t="shared" si="159"/>
        <v>78</v>
      </c>
      <c r="F596" s="53">
        <f t="shared" si="159"/>
        <v>0</v>
      </c>
      <c r="G596" s="53">
        <f t="shared" si="159"/>
        <v>0</v>
      </c>
      <c r="H596" s="53">
        <f t="shared" si="159"/>
        <v>26</v>
      </c>
      <c r="I596" s="53">
        <f t="shared" si="159"/>
        <v>0</v>
      </c>
      <c r="J596" s="53">
        <f t="shared" si="159"/>
        <v>130</v>
      </c>
      <c r="K596" s="53">
        <f>IF(ROUND(100*(I596-H596)/(J596-H596),2) &lt; 0, 0, ROUND(100*(I596-H596)/(J596-H596),2))</f>
        <v>0</v>
      </c>
      <c r="L596" s="73"/>
      <c r="N596" s="132"/>
      <c r="O596" s="22"/>
    </row>
    <row r="597" spans="1:15" ht="15" thickBot="1" x14ac:dyDescent="0.4">
      <c r="A597" s="99" t="s">
        <v>397</v>
      </c>
      <c r="B597" s="437"/>
      <c r="C597" s="463"/>
      <c r="D597" s="91">
        <f t="shared" ref="D597:J597" si="160">SUMIFS(D:D,$A:$A,"S 1*",$B:$B,1,$C:$C,"M",$L:$L,"&lt;&gt;NIST MAPPING")</f>
        <v>0</v>
      </c>
      <c r="E597" s="91">
        <f t="shared" si="160"/>
        <v>42</v>
      </c>
      <c r="F597" s="44">
        <f t="shared" si="160"/>
        <v>0</v>
      </c>
      <c r="G597" s="44">
        <f t="shared" si="160"/>
        <v>0</v>
      </c>
      <c r="H597" s="44">
        <f t="shared" si="160"/>
        <v>14</v>
      </c>
      <c r="I597" s="44">
        <f t="shared" si="160"/>
        <v>0</v>
      </c>
      <c r="J597" s="44">
        <f t="shared" si="160"/>
        <v>70</v>
      </c>
      <c r="K597" s="44">
        <f>IF(ROUND(100*(I597-H597)/(J597-H597),2) &lt; 0, 0, ROUND(100*(I597-H597)/(J597-H597),2))</f>
        <v>0</v>
      </c>
      <c r="L597" s="81"/>
      <c r="N597" s="132"/>
      <c r="O597" s="22"/>
    </row>
    <row r="598" spans="1:15" ht="15" thickBot="1" x14ac:dyDescent="0.4">
      <c r="F598" s="25"/>
      <c r="G598" s="25"/>
      <c r="H598" s="25"/>
      <c r="I598" s="25"/>
      <c r="J598" s="25"/>
      <c r="K598" s="25"/>
      <c r="N598" s="132"/>
      <c r="O598" s="22"/>
    </row>
    <row r="599" spans="1:15" x14ac:dyDescent="0.35">
      <c r="A599" s="63" t="s">
        <v>355</v>
      </c>
      <c r="B599" s="417"/>
      <c r="C599" s="441"/>
      <c r="D599" s="88"/>
      <c r="E599" s="88"/>
      <c r="F599" s="253"/>
      <c r="G599" s="253"/>
      <c r="H599" s="52"/>
      <c r="I599" s="52"/>
      <c r="J599" s="52"/>
      <c r="K599" s="52"/>
      <c r="L599" s="73"/>
      <c r="N599" s="132"/>
      <c r="O599" s="22"/>
    </row>
    <row r="600" spans="1:15" x14ac:dyDescent="0.35">
      <c r="A600" s="102" t="s">
        <v>754</v>
      </c>
      <c r="B600" s="425"/>
      <c r="C600" s="450"/>
      <c r="D600" s="86">
        <v>2</v>
      </c>
      <c r="E600" s="86"/>
      <c r="F600" s="249"/>
      <c r="G600" s="249"/>
      <c r="H600" s="47"/>
      <c r="I600" s="47"/>
      <c r="J600" s="47"/>
      <c r="K600" s="47"/>
      <c r="L600" s="69"/>
      <c r="N600" s="132"/>
      <c r="O600" s="22"/>
    </row>
    <row r="601" spans="1:15" x14ac:dyDescent="0.35">
      <c r="A601" s="102" t="s">
        <v>354</v>
      </c>
      <c r="B601" s="414"/>
      <c r="C601" s="450"/>
      <c r="D601" s="86">
        <v>1</v>
      </c>
      <c r="E601" s="86"/>
      <c r="F601" s="249"/>
      <c r="G601" s="249"/>
      <c r="H601" s="47"/>
      <c r="I601" s="47"/>
      <c r="J601" s="47"/>
      <c r="K601" s="47"/>
      <c r="L601" s="69"/>
      <c r="N601" s="132"/>
      <c r="O601" s="22"/>
    </row>
    <row r="602" spans="1:15" x14ac:dyDescent="0.35">
      <c r="A602" s="102" t="s">
        <v>770</v>
      </c>
      <c r="B602" s="425"/>
      <c r="C602" s="450"/>
      <c r="D602" s="86">
        <f>'Services - SIM'!L12</f>
        <v>0</v>
      </c>
      <c r="E602" s="86"/>
      <c r="F602" s="249"/>
      <c r="G602" s="249"/>
      <c r="H602" s="47"/>
      <c r="I602" s="47"/>
      <c r="J602" s="47"/>
      <c r="K602" s="47"/>
      <c r="L602" s="69"/>
      <c r="N602" s="132"/>
      <c r="O602" s="22"/>
    </row>
    <row r="603" spans="1:15" x14ac:dyDescent="0.35">
      <c r="A603" s="102" t="s">
        <v>771</v>
      </c>
      <c r="B603" s="425"/>
      <c r="C603" s="450"/>
      <c r="D603" s="86">
        <f>'Services - SIM'!L13</f>
        <v>0</v>
      </c>
      <c r="E603" s="86"/>
      <c r="F603" s="249"/>
      <c r="G603" s="249"/>
      <c r="H603" s="47"/>
      <c r="I603" s="47"/>
      <c r="J603" s="47"/>
      <c r="K603" s="47"/>
      <c r="L603" s="69"/>
      <c r="N603" s="132"/>
      <c r="O603" s="22"/>
    </row>
    <row r="604" spans="1:15" x14ac:dyDescent="0.35">
      <c r="A604" s="102" t="s">
        <v>356</v>
      </c>
      <c r="B604" s="414">
        <f>$D$600-1</f>
        <v>1</v>
      </c>
      <c r="C604" s="450" t="s">
        <v>1588</v>
      </c>
      <c r="D604" s="86">
        <v>0</v>
      </c>
      <c r="E604" s="86">
        <v>3</v>
      </c>
      <c r="F604" s="249"/>
      <c r="G604" s="249"/>
      <c r="H604" s="47">
        <f>VLOOKUP(E604,'_Score matrix'!$B$31:$C$35,2,FALSE)</f>
        <v>1</v>
      </c>
      <c r="I604" s="47">
        <f>D604*H604</f>
        <v>0</v>
      </c>
      <c r="J604" s="47">
        <f>5*H604</f>
        <v>5</v>
      </c>
      <c r="K604" s="47"/>
      <c r="L604" s="69"/>
      <c r="N604" s="132"/>
      <c r="O604" s="22"/>
    </row>
    <row r="605" spans="1:15" x14ac:dyDescent="0.35">
      <c r="A605" s="102" t="s">
        <v>357</v>
      </c>
      <c r="B605" s="414">
        <f>$D$600-1</f>
        <v>1</v>
      </c>
      <c r="C605" s="450" t="s">
        <v>1588</v>
      </c>
      <c r="D605" s="86">
        <v>0</v>
      </c>
      <c r="E605" s="86">
        <v>3</v>
      </c>
      <c r="F605" s="249" t="s">
        <v>1567</v>
      </c>
      <c r="G605" s="249" t="str">
        <f>IF(B605=1,F605,"")</f>
        <v>RS.CO-1</v>
      </c>
      <c r="H605" s="47">
        <f>VLOOKUP(E605,'_Score matrix'!$B$31:$C$35,2,FALSE)</f>
        <v>1</v>
      </c>
      <c r="I605" s="47">
        <f>D605*H605</f>
        <v>0</v>
      </c>
      <c r="J605" s="47">
        <f>5*H605</f>
        <v>5</v>
      </c>
      <c r="K605" s="47"/>
      <c r="L605" s="69"/>
      <c r="N605" s="132"/>
      <c r="O605" s="22"/>
    </row>
    <row r="606" spans="1:15" x14ac:dyDescent="0.35">
      <c r="A606" s="102" t="s">
        <v>358</v>
      </c>
      <c r="B606" s="425"/>
      <c r="C606" s="450"/>
      <c r="D606" s="86"/>
      <c r="E606" s="86"/>
      <c r="F606" s="249"/>
      <c r="G606" s="249"/>
      <c r="H606" s="47"/>
      <c r="I606" s="47"/>
      <c r="J606" s="47"/>
      <c r="K606" s="47"/>
      <c r="L606" s="69"/>
      <c r="N606" s="132"/>
      <c r="O606" s="22"/>
    </row>
    <row r="607" spans="1:15" x14ac:dyDescent="0.35">
      <c r="A607" s="102" t="s">
        <v>772</v>
      </c>
      <c r="B607" s="425"/>
      <c r="C607" s="450"/>
      <c r="D607" s="86">
        <v>1</v>
      </c>
      <c r="E607" s="86"/>
      <c r="F607" s="249"/>
      <c r="G607" s="249"/>
      <c r="H607" s="47"/>
      <c r="I607" s="47"/>
      <c r="J607" s="47"/>
      <c r="K607" s="47"/>
      <c r="L607" s="69"/>
      <c r="N607" s="132"/>
      <c r="O607" s="22"/>
    </row>
    <row r="608" spans="1:15" x14ac:dyDescent="0.35">
      <c r="A608" s="102" t="s">
        <v>773</v>
      </c>
      <c r="B608" s="425"/>
      <c r="C608" s="450"/>
      <c r="D608" s="86">
        <v>1</v>
      </c>
      <c r="E608" s="86"/>
      <c r="F608" s="249"/>
      <c r="G608" s="249"/>
      <c r="H608" s="47"/>
      <c r="I608" s="47"/>
      <c r="J608" s="47"/>
      <c r="K608" s="47"/>
      <c r="L608" s="69"/>
      <c r="N608" s="132"/>
      <c r="O608" s="22"/>
    </row>
    <row r="609" spans="1:15" x14ac:dyDescent="0.35">
      <c r="A609" s="102" t="s">
        <v>774</v>
      </c>
      <c r="B609" s="425"/>
      <c r="C609" s="450"/>
      <c r="D609" s="86">
        <v>1</v>
      </c>
      <c r="E609" s="86"/>
      <c r="F609" s="249"/>
      <c r="G609" s="249"/>
      <c r="H609" s="47"/>
      <c r="I609" s="47"/>
      <c r="J609" s="47"/>
      <c r="K609" s="47"/>
      <c r="L609" s="69"/>
      <c r="N609" s="132"/>
      <c r="O609" s="22"/>
    </row>
    <row r="610" spans="1:15" x14ac:dyDescent="0.35">
      <c r="A610" s="102" t="s">
        <v>775</v>
      </c>
      <c r="B610" s="425"/>
      <c r="C610" s="450"/>
      <c r="D610" s="86">
        <v>1</v>
      </c>
      <c r="E610" s="86"/>
      <c r="F610" s="249"/>
      <c r="G610" s="249"/>
      <c r="H610" s="47"/>
      <c r="I610" s="47"/>
      <c r="J610" s="47"/>
      <c r="K610" s="47"/>
      <c r="L610" s="69"/>
      <c r="N610" s="132"/>
      <c r="O610" s="22"/>
    </row>
    <row r="611" spans="1:15" x14ac:dyDescent="0.35">
      <c r="A611" s="102" t="s">
        <v>776</v>
      </c>
      <c r="B611" s="425"/>
      <c r="C611" s="450"/>
      <c r="D611" s="86">
        <v>1</v>
      </c>
      <c r="E611" s="86"/>
      <c r="F611" s="249"/>
      <c r="G611" s="249"/>
      <c r="H611" s="47"/>
      <c r="I611" s="47"/>
      <c r="J611" s="47"/>
      <c r="K611" s="47"/>
      <c r="L611" s="69"/>
      <c r="N611" s="132"/>
      <c r="O611" s="22"/>
    </row>
    <row r="612" spans="1:15" x14ac:dyDescent="0.35">
      <c r="A612" s="102" t="s">
        <v>777</v>
      </c>
      <c r="B612" s="425"/>
      <c r="C612" s="450"/>
      <c r="D612" s="86">
        <v>1</v>
      </c>
      <c r="E612" s="86"/>
      <c r="F612" s="249"/>
      <c r="G612" s="249"/>
      <c r="H612" s="47"/>
      <c r="I612" s="47"/>
      <c r="J612" s="47"/>
      <c r="K612" s="47"/>
      <c r="L612" s="69"/>
      <c r="N612" s="132"/>
      <c r="O612" s="22"/>
    </row>
    <row r="613" spans="1:15" x14ac:dyDescent="0.35">
      <c r="A613" s="102" t="s">
        <v>778</v>
      </c>
      <c r="B613" s="425"/>
      <c r="C613" s="450"/>
      <c r="D613" s="86">
        <v>1</v>
      </c>
      <c r="E613" s="86"/>
      <c r="F613" s="249"/>
      <c r="G613" s="249"/>
      <c r="H613" s="47"/>
      <c r="I613" s="47"/>
      <c r="J613" s="47"/>
      <c r="K613" s="47"/>
      <c r="L613" s="69"/>
      <c r="N613" s="132"/>
      <c r="O613" s="22"/>
    </row>
    <row r="614" spans="1:15" x14ac:dyDescent="0.35">
      <c r="A614" s="102" t="s">
        <v>779</v>
      </c>
      <c r="B614" s="425"/>
      <c r="C614" s="450"/>
      <c r="D614" s="86">
        <v>1</v>
      </c>
      <c r="E614" s="86"/>
      <c r="F614" s="249"/>
      <c r="G614" s="249"/>
      <c r="H614" s="47"/>
      <c r="I614" s="47"/>
      <c r="J614" s="47"/>
      <c r="K614" s="47"/>
      <c r="L614" s="69"/>
      <c r="N614" s="132"/>
      <c r="O614" s="22"/>
    </row>
    <row r="615" spans="1:15" x14ac:dyDescent="0.35">
      <c r="A615" s="102" t="s">
        <v>780</v>
      </c>
      <c r="B615" s="425"/>
      <c r="C615" s="450"/>
      <c r="D615" s="86">
        <v>1</v>
      </c>
      <c r="E615" s="86"/>
      <c r="F615" s="249"/>
      <c r="G615" s="249"/>
      <c r="H615" s="47"/>
      <c r="I615" s="47"/>
      <c r="J615" s="47"/>
      <c r="K615" s="47"/>
      <c r="L615" s="69"/>
      <c r="N615" s="132"/>
      <c r="O615" s="22"/>
    </row>
    <row r="616" spans="1:15" x14ac:dyDescent="0.35">
      <c r="A616" s="102" t="s">
        <v>781</v>
      </c>
      <c r="B616" s="425"/>
      <c r="C616" s="450"/>
      <c r="D616" s="86">
        <v>1</v>
      </c>
      <c r="E616" s="86"/>
      <c r="F616" s="249"/>
      <c r="G616" s="249"/>
      <c r="H616" s="47"/>
      <c r="I616" s="47"/>
      <c r="J616" s="47"/>
      <c r="K616" s="47"/>
      <c r="L616" s="69"/>
      <c r="N616" s="132"/>
      <c r="O616" s="22"/>
    </row>
    <row r="617" spans="1:15" x14ac:dyDescent="0.35">
      <c r="A617" s="102" t="s">
        <v>782</v>
      </c>
      <c r="B617" s="425"/>
      <c r="C617" s="450"/>
      <c r="D617" s="86">
        <v>1</v>
      </c>
      <c r="E617" s="86"/>
      <c r="F617" s="249"/>
      <c r="G617" s="249"/>
      <c r="H617" s="47"/>
      <c r="I617" s="47"/>
      <c r="J617" s="47"/>
      <c r="K617" s="47"/>
      <c r="L617" s="69"/>
      <c r="N617" s="132"/>
      <c r="O617" s="22"/>
    </row>
    <row r="618" spans="1:15" x14ac:dyDescent="0.35">
      <c r="A618" s="97" t="s">
        <v>359</v>
      </c>
      <c r="B618" s="414">
        <f>$D$600-1</f>
        <v>1</v>
      </c>
      <c r="C618" s="450" t="s">
        <v>1588</v>
      </c>
      <c r="D618" s="86">
        <v>0</v>
      </c>
      <c r="E618" s="86">
        <v>3</v>
      </c>
      <c r="F618" s="249" t="s">
        <v>1579</v>
      </c>
      <c r="G618" s="249" t="str">
        <f>IF(B618=1,F618,"")</f>
        <v>RS.IM-1</v>
      </c>
      <c r="H618" s="47">
        <f>VLOOKUP(E618,'_Score matrix'!$B$31:$C$35,2,FALSE)</f>
        <v>1</v>
      </c>
      <c r="I618" s="47">
        <f>D618*H618</f>
        <v>0</v>
      </c>
      <c r="J618" s="47">
        <f t="shared" ref="J618:J631" si="161">5*H618</f>
        <v>5</v>
      </c>
      <c r="K618" s="47"/>
      <c r="L618" s="69"/>
      <c r="N618" s="132"/>
      <c r="O618" s="22"/>
    </row>
    <row r="619" spans="1:15" x14ac:dyDescent="0.35">
      <c r="A619" s="97" t="s">
        <v>412</v>
      </c>
      <c r="B619" s="414">
        <f>$D$600-1</f>
        <v>1</v>
      </c>
      <c r="C619" s="450" t="s">
        <v>1588</v>
      </c>
      <c r="D619" s="86">
        <v>0</v>
      </c>
      <c r="E619" s="86">
        <v>3</v>
      </c>
      <c r="F619" s="249"/>
      <c r="G619" s="249"/>
      <c r="H619" s="47">
        <f>VLOOKUP(E619,'_Score matrix'!$B$31:$C$35,2,FALSE)</f>
        <v>1</v>
      </c>
      <c r="I619" s="47">
        <f>D619*H619</f>
        <v>0</v>
      </c>
      <c r="J619" s="47">
        <f t="shared" si="161"/>
        <v>5</v>
      </c>
      <c r="K619" s="47"/>
      <c r="L619" s="69"/>
      <c r="N619" s="132"/>
      <c r="O619" s="22"/>
    </row>
    <row r="620" spans="1:15" x14ac:dyDescent="0.35">
      <c r="A620" s="97" t="s">
        <v>413</v>
      </c>
      <c r="B620" s="414">
        <f t="shared" ref="B620:B672" si="162">$D$600-1</f>
        <v>1</v>
      </c>
      <c r="C620" s="450" t="s">
        <v>1588</v>
      </c>
      <c r="D620" s="86">
        <v>0</v>
      </c>
      <c r="E620" s="86">
        <v>3</v>
      </c>
      <c r="F620" s="249" t="s">
        <v>1568</v>
      </c>
      <c r="G620" s="249" t="str">
        <f>IF(B620=1,F620,"")</f>
        <v>RS.CO-2</v>
      </c>
      <c r="H620" s="47">
        <f>VLOOKUP(E620,'_Score matrix'!$B$31:$C$35,2,FALSE)</f>
        <v>1</v>
      </c>
      <c r="I620" s="47">
        <f>D620*H620</f>
        <v>0</v>
      </c>
      <c r="J620" s="47">
        <f t="shared" si="161"/>
        <v>5</v>
      </c>
      <c r="K620" s="47"/>
      <c r="L620" s="69"/>
      <c r="N620" s="132"/>
      <c r="O620" s="22"/>
    </row>
    <row r="621" spans="1:15" x14ac:dyDescent="0.35">
      <c r="A621" s="654" t="str">
        <f t="shared" ref="A621:E623" si="163">A620</f>
        <v>S 2.7</v>
      </c>
      <c r="B621" s="648">
        <f t="shared" si="163"/>
        <v>1</v>
      </c>
      <c r="C621" s="655" t="str">
        <f t="shared" si="163"/>
        <v>M</v>
      </c>
      <c r="D621" s="406">
        <f t="shared" si="163"/>
        <v>0</v>
      </c>
      <c r="E621" s="406">
        <f t="shared" si="163"/>
        <v>3</v>
      </c>
      <c r="F621" s="656" t="s">
        <v>1569</v>
      </c>
      <c r="G621" s="656" t="str">
        <f>IF(B621=1,F621,"")</f>
        <v>RS.CO-3</v>
      </c>
      <c r="H621" s="408">
        <f t="shared" ref="H621:J623" si="164">H620</f>
        <v>1</v>
      </c>
      <c r="I621" s="408">
        <f t="shared" si="164"/>
        <v>0</v>
      </c>
      <c r="J621" s="408">
        <f t="shared" si="164"/>
        <v>5</v>
      </c>
      <c r="K621" s="406"/>
      <c r="L621" s="657" t="s">
        <v>3217</v>
      </c>
      <c r="N621" s="132"/>
      <c r="O621" s="22"/>
    </row>
    <row r="622" spans="1:15" x14ac:dyDescent="0.35">
      <c r="A622" s="654" t="str">
        <f t="shared" si="163"/>
        <v>S 2.7</v>
      </c>
      <c r="B622" s="648">
        <f t="shared" si="163"/>
        <v>1</v>
      </c>
      <c r="C622" s="655" t="str">
        <f t="shared" si="163"/>
        <v>M</v>
      </c>
      <c r="D622" s="406">
        <f t="shared" si="163"/>
        <v>0</v>
      </c>
      <c r="E622" s="406">
        <f t="shared" si="163"/>
        <v>3</v>
      </c>
      <c r="F622" s="656" t="s">
        <v>1570</v>
      </c>
      <c r="G622" s="656" t="str">
        <f>IF(B622=1,F622,"")</f>
        <v>RS.CO-4</v>
      </c>
      <c r="H622" s="408">
        <f t="shared" si="164"/>
        <v>1</v>
      </c>
      <c r="I622" s="408">
        <f t="shared" si="164"/>
        <v>0</v>
      </c>
      <c r="J622" s="408">
        <f t="shared" si="164"/>
        <v>5</v>
      </c>
      <c r="K622" s="406"/>
      <c r="L622" s="657" t="s">
        <v>3217</v>
      </c>
      <c r="N622" s="132"/>
      <c r="O622" s="22"/>
    </row>
    <row r="623" spans="1:15" x14ac:dyDescent="0.35">
      <c r="A623" s="654" t="str">
        <f t="shared" si="163"/>
        <v>S 2.7</v>
      </c>
      <c r="B623" s="648">
        <f t="shared" si="163"/>
        <v>1</v>
      </c>
      <c r="C623" s="655" t="str">
        <f t="shared" si="163"/>
        <v>M</v>
      </c>
      <c r="D623" s="406">
        <f t="shared" si="163"/>
        <v>0</v>
      </c>
      <c r="E623" s="406">
        <f t="shared" si="163"/>
        <v>3</v>
      </c>
      <c r="F623" s="656" t="s">
        <v>1571</v>
      </c>
      <c r="G623" s="656" t="str">
        <f>IF(B623=1,F623,"")</f>
        <v>RS.CO-5</v>
      </c>
      <c r="H623" s="408">
        <f t="shared" si="164"/>
        <v>1</v>
      </c>
      <c r="I623" s="408">
        <f t="shared" si="164"/>
        <v>0</v>
      </c>
      <c r="J623" s="408">
        <f t="shared" si="164"/>
        <v>5</v>
      </c>
      <c r="K623" s="406"/>
      <c r="L623" s="657" t="s">
        <v>3217</v>
      </c>
      <c r="N623" s="132"/>
      <c r="O623" s="22"/>
    </row>
    <row r="624" spans="1:15" x14ac:dyDescent="0.35">
      <c r="A624" s="97" t="s">
        <v>428</v>
      </c>
      <c r="B624" s="414">
        <f t="shared" si="162"/>
        <v>1</v>
      </c>
      <c r="C624" s="450" t="s">
        <v>1588</v>
      </c>
      <c r="D624" s="86">
        <v>0</v>
      </c>
      <c r="E624" s="86">
        <v>3</v>
      </c>
      <c r="F624" s="249"/>
      <c r="G624" s="249"/>
      <c r="H624" s="47">
        <f>VLOOKUP(E624,'_Score matrix'!$B$31:$C$35,2,FALSE)</f>
        <v>1</v>
      </c>
      <c r="I624" s="47">
        <f>D624*H624</f>
        <v>0</v>
      </c>
      <c r="J624" s="47">
        <f t="shared" si="161"/>
        <v>5</v>
      </c>
      <c r="K624" s="47"/>
      <c r="L624" s="69"/>
      <c r="N624" s="132"/>
      <c r="O624" s="22"/>
    </row>
    <row r="625" spans="1:15" x14ac:dyDescent="0.35">
      <c r="A625" s="97" t="s">
        <v>898</v>
      </c>
      <c r="B625" s="414">
        <f t="shared" si="162"/>
        <v>1</v>
      </c>
      <c r="C625" s="450" t="s">
        <v>1588</v>
      </c>
      <c r="D625" s="86">
        <v>0</v>
      </c>
      <c r="E625" s="86">
        <v>3</v>
      </c>
      <c r="F625" s="249" t="s">
        <v>1567</v>
      </c>
      <c r="G625" s="249" t="str">
        <f>IF(B625=1,F625,"")</f>
        <v>RS.CO-1</v>
      </c>
      <c r="H625" s="47">
        <f>VLOOKUP(E625,'_Score matrix'!$B$31:$C$35,2,FALSE)</f>
        <v>1</v>
      </c>
      <c r="I625" s="47">
        <f>D625*H625</f>
        <v>0</v>
      </c>
      <c r="J625" s="47">
        <f t="shared" si="161"/>
        <v>5</v>
      </c>
      <c r="K625" s="47"/>
      <c r="L625" s="69"/>
      <c r="N625" s="132"/>
      <c r="O625" s="22"/>
    </row>
    <row r="626" spans="1:15" x14ac:dyDescent="0.35">
      <c r="A626" s="97" t="s">
        <v>899</v>
      </c>
      <c r="B626" s="414">
        <f t="shared" si="162"/>
        <v>1</v>
      </c>
      <c r="C626" s="450" t="s">
        <v>1588</v>
      </c>
      <c r="D626" s="86">
        <v>0</v>
      </c>
      <c r="E626" s="86">
        <v>3</v>
      </c>
      <c r="F626" s="249"/>
      <c r="G626" s="249"/>
      <c r="H626" s="47">
        <f>VLOOKUP(E626,'_Score matrix'!$B$31:$C$35,2,FALSE)</f>
        <v>1</v>
      </c>
      <c r="I626" s="47">
        <f>D626*H626</f>
        <v>0</v>
      </c>
      <c r="J626" s="47">
        <f t="shared" si="161"/>
        <v>5</v>
      </c>
      <c r="K626" s="47"/>
      <c r="L626" s="69"/>
      <c r="N626" s="132"/>
      <c r="O626" s="22"/>
    </row>
    <row r="627" spans="1:15" x14ac:dyDescent="0.35">
      <c r="A627" s="97" t="s">
        <v>900</v>
      </c>
      <c r="B627" s="414">
        <f t="shared" si="162"/>
        <v>1</v>
      </c>
      <c r="C627" s="450" t="s">
        <v>1588</v>
      </c>
      <c r="D627" s="86">
        <v>0</v>
      </c>
      <c r="E627" s="86">
        <v>3</v>
      </c>
      <c r="F627" s="249" t="s">
        <v>1567</v>
      </c>
      <c r="G627" s="249" t="str">
        <f>IF(B627=1,F627,"")</f>
        <v>RS.CO-1</v>
      </c>
      <c r="H627" s="47">
        <f>VLOOKUP(E627,'_Score matrix'!$B$31:$C$35,2,FALSE)</f>
        <v>1</v>
      </c>
      <c r="I627" s="47">
        <f>D627*H627</f>
        <v>0</v>
      </c>
      <c r="J627" s="47">
        <f t="shared" si="161"/>
        <v>5</v>
      </c>
      <c r="K627" s="47"/>
      <c r="L627" s="69"/>
      <c r="N627" s="132"/>
      <c r="O627" s="22"/>
    </row>
    <row r="628" spans="1:15" x14ac:dyDescent="0.35">
      <c r="A628" s="654" t="str">
        <f t="shared" ref="A628:E629" si="165">A627</f>
        <v>S 2.11</v>
      </c>
      <c r="B628" s="648">
        <f t="shared" si="165"/>
        <v>1</v>
      </c>
      <c r="C628" s="655" t="str">
        <f t="shared" si="165"/>
        <v>M</v>
      </c>
      <c r="D628" s="406">
        <f t="shared" si="165"/>
        <v>0</v>
      </c>
      <c r="E628" s="406">
        <f t="shared" si="165"/>
        <v>3</v>
      </c>
      <c r="F628" s="656" t="s">
        <v>1576</v>
      </c>
      <c r="G628" s="656" t="str">
        <f>IF(B628=1,F628,"")</f>
        <v>RS.MI-1</v>
      </c>
      <c r="H628" s="408">
        <f t="shared" ref="H628:J629" si="166">H627</f>
        <v>1</v>
      </c>
      <c r="I628" s="408">
        <f t="shared" si="166"/>
        <v>0</v>
      </c>
      <c r="J628" s="408">
        <f t="shared" si="166"/>
        <v>5</v>
      </c>
      <c r="K628" s="406"/>
      <c r="L628" s="657" t="s">
        <v>3217</v>
      </c>
      <c r="N628" s="132"/>
      <c r="O628" s="22"/>
    </row>
    <row r="629" spans="1:15" x14ac:dyDescent="0.35">
      <c r="A629" s="654" t="str">
        <f t="shared" si="165"/>
        <v>S 2.11</v>
      </c>
      <c r="B629" s="648">
        <f t="shared" si="165"/>
        <v>1</v>
      </c>
      <c r="C629" s="655" t="str">
        <f t="shared" si="165"/>
        <v>M</v>
      </c>
      <c r="D629" s="406">
        <f t="shared" si="165"/>
        <v>0</v>
      </c>
      <c r="E629" s="406">
        <f t="shared" si="165"/>
        <v>3</v>
      </c>
      <c r="F629" s="656" t="s">
        <v>1577</v>
      </c>
      <c r="G629" s="656" t="str">
        <f>IF(B629=1,F629,"")</f>
        <v>RS.MI-2</v>
      </c>
      <c r="H629" s="408">
        <f t="shared" si="166"/>
        <v>1</v>
      </c>
      <c r="I629" s="408">
        <f t="shared" si="166"/>
        <v>0</v>
      </c>
      <c r="J629" s="408">
        <f t="shared" si="166"/>
        <v>5</v>
      </c>
      <c r="K629" s="406"/>
      <c r="L629" s="657" t="s">
        <v>3217</v>
      </c>
      <c r="N629" s="132"/>
      <c r="O629" s="22"/>
    </row>
    <row r="630" spans="1:15" x14ac:dyDescent="0.35">
      <c r="A630" s="97" t="s">
        <v>902</v>
      </c>
      <c r="B630" s="414">
        <f t="shared" si="162"/>
        <v>1</v>
      </c>
      <c r="C630" s="450" t="s">
        <v>1588</v>
      </c>
      <c r="D630" s="86">
        <v>0</v>
      </c>
      <c r="E630" s="86">
        <v>3</v>
      </c>
      <c r="F630" s="249"/>
      <c r="G630" s="249"/>
      <c r="H630" s="47">
        <f>VLOOKUP(E630,'_Score matrix'!$B$31:$C$35,2,FALSE)</f>
        <v>1</v>
      </c>
      <c r="I630" s="47">
        <f>D630*H630</f>
        <v>0</v>
      </c>
      <c r="J630" s="47">
        <f t="shared" si="161"/>
        <v>5</v>
      </c>
      <c r="K630" s="47"/>
      <c r="L630" s="69"/>
      <c r="N630" s="132"/>
      <c r="O630" s="22"/>
    </row>
    <row r="631" spans="1:15" x14ac:dyDescent="0.35">
      <c r="A631" s="97" t="s">
        <v>903</v>
      </c>
      <c r="B631" s="414">
        <f t="shared" si="162"/>
        <v>1</v>
      </c>
      <c r="C631" s="450" t="s">
        <v>1588</v>
      </c>
      <c r="D631" s="86">
        <v>0</v>
      </c>
      <c r="E631" s="86">
        <v>3</v>
      </c>
      <c r="F631" s="249" t="s">
        <v>1566</v>
      </c>
      <c r="G631" s="249" t="str">
        <f>IF(B631=1,F631,"")</f>
        <v>RS.RP-1</v>
      </c>
      <c r="H631" s="47">
        <f>VLOOKUP(E631,'_Score matrix'!$B$31:$C$35,2,FALSE)</f>
        <v>1</v>
      </c>
      <c r="I631" s="47">
        <f>D631*H631</f>
        <v>0</v>
      </c>
      <c r="J631" s="47">
        <f t="shared" si="161"/>
        <v>5</v>
      </c>
      <c r="K631" s="47"/>
      <c r="L631" s="69"/>
      <c r="N631" s="132"/>
      <c r="O631" s="22"/>
    </row>
    <row r="632" spans="1:15" x14ac:dyDescent="0.35">
      <c r="A632" s="97" t="s">
        <v>904</v>
      </c>
      <c r="B632" s="414">
        <f t="shared" si="162"/>
        <v>1</v>
      </c>
      <c r="C632" s="450" t="s">
        <v>1588</v>
      </c>
      <c r="D632" s="86">
        <v>0</v>
      </c>
      <c r="E632" s="86">
        <v>3</v>
      </c>
      <c r="F632" s="249" t="s">
        <v>1579</v>
      </c>
      <c r="G632" s="249" t="str">
        <f>IF(B632=1,F632,"")</f>
        <v>RS.IM-1</v>
      </c>
      <c r="H632" s="47">
        <f>VLOOKUP(E632,'_Score matrix'!$B$31:$C$35,2,FALSE)</f>
        <v>1</v>
      </c>
      <c r="I632" s="47">
        <f>D632*H632</f>
        <v>0</v>
      </c>
      <c r="J632" s="47">
        <f t="shared" ref="J632:J633" si="167">5*H632</f>
        <v>5</v>
      </c>
      <c r="K632" s="47"/>
      <c r="L632" s="69"/>
      <c r="N632" s="132"/>
      <c r="O632" s="22"/>
    </row>
    <row r="633" spans="1:15" x14ac:dyDescent="0.35">
      <c r="A633" s="97" t="s">
        <v>905</v>
      </c>
      <c r="B633" s="414">
        <f t="shared" si="162"/>
        <v>1</v>
      </c>
      <c r="C633" s="450" t="s">
        <v>1588</v>
      </c>
      <c r="D633" s="86">
        <v>0</v>
      </c>
      <c r="E633" s="86">
        <v>3</v>
      </c>
      <c r="F633" s="249" t="s">
        <v>1579</v>
      </c>
      <c r="G633" s="249" t="str">
        <f>IF(B633=1,F633,"")</f>
        <v>RS.IM-1</v>
      </c>
      <c r="H633" s="47">
        <f>VLOOKUP(E633,'_Score matrix'!$B$31:$C$35,2,FALSE)</f>
        <v>1</v>
      </c>
      <c r="I633" s="47">
        <f>D633*H633</f>
        <v>0</v>
      </c>
      <c r="J633" s="47">
        <f t="shared" si="167"/>
        <v>5</v>
      </c>
      <c r="K633" s="47"/>
      <c r="L633" s="69"/>
      <c r="N633" s="132"/>
      <c r="O633" s="22"/>
    </row>
    <row r="634" spans="1:15" x14ac:dyDescent="0.35">
      <c r="A634" s="654" t="str">
        <f>A633</f>
        <v>S 2.16</v>
      </c>
      <c r="B634" s="648">
        <f>B633</f>
        <v>1</v>
      </c>
      <c r="C634" s="655" t="str">
        <f>C633</f>
        <v>M</v>
      </c>
      <c r="D634" s="406">
        <f>D633</f>
        <v>0</v>
      </c>
      <c r="E634" s="406">
        <f>E633</f>
        <v>3</v>
      </c>
      <c r="F634" s="656" t="s">
        <v>1580</v>
      </c>
      <c r="G634" s="656" t="str">
        <f>IF(B634=1,F634,"")</f>
        <v>RS.IM-2</v>
      </c>
      <c r="H634" s="408">
        <f>H633</f>
        <v>1</v>
      </c>
      <c r="I634" s="408">
        <f>I633</f>
        <v>0</v>
      </c>
      <c r="J634" s="408">
        <f>J633</f>
        <v>5</v>
      </c>
      <c r="K634" s="406"/>
      <c r="L634" s="657" t="s">
        <v>3217</v>
      </c>
      <c r="N634" s="132"/>
      <c r="O634" s="22"/>
    </row>
    <row r="635" spans="1:15" x14ac:dyDescent="0.35">
      <c r="A635" s="97" t="s">
        <v>906</v>
      </c>
      <c r="B635" s="414"/>
      <c r="C635" s="442"/>
      <c r="D635" s="86"/>
      <c r="E635" s="86"/>
      <c r="F635" s="249"/>
      <c r="G635" s="249"/>
      <c r="H635" s="47"/>
      <c r="I635" s="47"/>
      <c r="J635" s="47"/>
      <c r="K635" s="47"/>
      <c r="L635" s="69"/>
      <c r="N635" s="132"/>
      <c r="O635" s="22"/>
    </row>
    <row r="636" spans="1:15" x14ac:dyDescent="0.35">
      <c r="A636" s="97" t="s">
        <v>3891</v>
      </c>
      <c r="B636" s="414">
        <f t="shared" si="162"/>
        <v>1</v>
      </c>
      <c r="C636" s="442" t="s">
        <v>2147</v>
      </c>
      <c r="D636" s="86">
        <v>0</v>
      </c>
      <c r="E636" s="86">
        <f t="shared" ref="E636:E672" si="168">IF(D636=6, 1, 3)</f>
        <v>3</v>
      </c>
      <c r="F636" s="249" t="s">
        <v>1568</v>
      </c>
      <c r="G636" s="249" t="str">
        <f>IF(B636=1,F636,"")</f>
        <v>RS.CO-2</v>
      </c>
      <c r="H636" s="47">
        <f>VLOOKUP(E636,'_Score matrix'!$B$31:$C$35,2,FALSE)</f>
        <v>1</v>
      </c>
      <c r="I636" s="47">
        <f t="shared" ref="I636:I650" si="169">D636*H636</f>
        <v>0</v>
      </c>
      <c r="J636" s="47">
        <f>5*H636</f>
        <v>5</v>
      </c>
      <c r="K636" s="47"/>
      <c r="L636" s="69"/>
      <c r="N636" s="132"/>
      <c r="O636" s="22"/>
    </row>
    <row r="637" spans="1:15" x14ac:dyDescent="0.35">
      <c r="A637" s="97" t="s">
        <v>3892</v>
      </c>
      <c r="B637" s="414">
        <f t="shared" si="162"/>
        <v>1</v>
      </c>
      <c r="C637" s="442" t="s">
        <v>2147</v>
      </c>
      <c r="D637" s="86">
        <v>0</v>
      </c>
      <c r="E637" s="86">
        <f t="shared" si="168"/>
        <v>3</v>
      </c>
      <c r="F637" s="249" t="s">
        <v>1577</v>
      </c>
      <c r="G637" s="249" t="str">
        <f>IF(B637=1,F637,"")</f>
        <v>RS.MI-2</v>
      </c>
      <c r="H637" s="47">
        <f>VLOOKUP(E637,'_Score matrix'!$B$31:$C$35,2,FALSE)</f>
        <v>1</v>
      </c>
      <c r="I637" s="47">
        <f t="shared" si="169"/>
        <v>0</v>
      </c>
      <c r="J637" s="47">
        <f t="shared" ref="J637:J672" si="170">5*H637</f>
        <v>5</v>
      </c>
      <c r="K637" s="47"/>
      <c r="L637" s="69"/>
      <c r="N637" s="132"/>
      <c r="O637" s="22"/>
    </row>
    <row r="638" spans="1:15" x14ac:dyDescent="0.35">
      <c r="A638" s="97" t="s">
        <v>3893</v>
      </c>
      <c r="B638" s="414">
        <f t="shared" si="162"/>
        <v>1</v>
      </c>
      <c r="C638" s="442" t="s">
        <v>2147</v>
      </c>
      <c r="D638" s="86">
        <v>0</v>
      </c>
      <c r="E638" s="86">
        <f t="shared" si="168"/>
        <v>3</v>
      </c>
      <c r="F638" s="249" t="s">
        <v>1572</v>
      </c>
      <c r="G638" s="249" t="str">
        <f>IF(B638=1,F638,"")</f>
        <v>RS.AN-1</v>
      </c>
      <c r="H638" s="47">
        <f>VLOOKUP(E638,'_Score matrix'!$B$31:$C$35,2,FALSE)</f>
        <v>1</v>
      </c>
      <c r="I638" s="47">
        <f t="shared" si="169"/>
        <v>0</v>
      </c>
      <c r="J638" s="47">
        <f t="shared" si="170"/>
        <v>5</v>
      </c>
      <c r="K638" s="47"/>
      <c r="L638" s="69"/>
      <c r="N638" s="132"/>
      <c r="O638" s="22"/>
    </row>
    <row r="639" spans="1:15" x14ac:dyDescent="0.35">
      <c r="A639" s="97" t="s">
        <v>3894</v>
      </c>
      <c r="B639" s="414">
        <f t="shared" si="162"/>
        <v>1</v>
      </c>
      <c r="C639" s="442" t="s">
        <v>2147</v>
      </c>
      <c r="D639" s="86">
        <v>0</v>
      </c>
      <c r="E639" s="86">
        <f t="shared" si="168"/>
        <v>3</v>
      </c>
      <c r="F639" s="249" t="s">
        <v>1573</v>
      </c>
      <c r="G639" s="249" t="str">
        <f>IF(B639=1,F639,"")</f>
        <v>RS.AN-2</v>
      </c>
      <c r="H639" s="47">
        <f>VLOOKUP(E639,'_Score matrix'!$B$31:$C$35,2,FALSE)</f>
        <v>1</v>
      </c>
      <c r="I639" s="47">
        <f t="shared" si="169"/>
        <v>0</v>
      </c>
      <c r="J639" s="47">
        <f t="shared" si="170"/>
        <v>5</v>
      </c>
      <c r="K639" s="47"/>
      <c r="L639" s="69"/>
      <c r="N639" s="132"/>
      <c r="O639" s="22"/>
    </row>
    <row r="640" spans="1:15" x14ac:dyDescent="0.35">
      <c r="A640" s="97" t="s">
        <v>3895</v>
      </c>
      <c r="B640" s="414">
        <f t="shared" si="162"/>
        <v>1</v>
      </c>
      <c r="C640" s="442" t="s">
        <v>2147</v>
      </c>
      <c r="D640" s="86">
        <v>0</v>
      </c>
      <c r="E640" s="86">
        <f t="shared" si="168"/>
        <v>3</v>
      </c>
      <c r="F640" s="249" t="s">
        <v>1574</v>
      </c>
      <c r="G640" s="249" t="str">
        <f>IF(B640=1,F640,"")</f>
        <v>RS.AN-3</v>
      </c>
      <c r="H640" s="47">
        <f>VLOOKUP(E640,'_Score matrix'!$B$31:$C$35,2,FALSE)</f>
        <v>1</v>
      </c>
      <c r="I640" s="47">
        <f t="shared" si="169"/>
        <v>0</v>
      </c>
      <c r="J640" s="47">
        <f t="shared" si="170"/>
        <v>5</v>
      </c>
      <c r="K640" s="47"/>
      <c r="L640" s="69"/>
      <c r="N640" s="132"/>
      <c r="O640" s="22"/>
    </row>
    <row r="641" spans="1:15" x14ac:dyDescent="0.35">
      <c r="A641" s="97" t="s">
        <v>3896</v>
      </c>
      <c r="B641" s="414">
        <f t="shared" si="162"/>
        <v>1</v>
      </c>
      <c r="C641" s="442" t="s">
        <v>2147</v>
      </c>
      <c r="D641" s="86">
        <v>0</v>
      </c>
      <c r="E641" s="86">
        <f t="shared" si="168"/>
        <v>3</v>
      </c>
      <c r="F641" s="249"/>
      <c r="G641" s="249"/>
      <c r="H641" s="47">
        <f>VLOOKUP(E641,'_Score matrix'!$B$31:$C$35,2,FALSE)</f>
        <v>1</v>
      </c>
      <c r="I641" s="47">
        <f t="shared" si="169"/>
        <v>0</v>
      </c>
      <c r="J641" s="47">
        <f t="shared" si="170"/>
        <v>5</v>
      </c>
      <c r="K641" s="47"/>
      <c r="L641" s="69"/>
      <c r="N641" s="132"/>
      <c r="O641" s="22"/>
    </row>
    <row r="642" spans="1:15" x14ac:dyDescent="0.35">
      <c r="A642" s="97" t="s">
        <v>3897</v>
      </c>
      <c r="B642" s="414">
        <f t="shared" si="162"/>
        <v>1</v>
      </c>
      <c r="C642" s="442" t="s">
        <v>2147</v>
      </c>
      <c r="D642" s="86">
        <v>0</v>
      </c>
      <c r="E642" s="86">
        <f t="shared" si="168"/>
        <v>3</v>
      </c>
      <c r="F642" s="249" t="s">
        <v>1547</v>
      </c>
      <c r="G642" s="47" t="str">
        <f t="shared" ref="G642:G660" si="171">IF(B642=1,F642,"")</f>
        <v>PR.AT-5</v>
      </c>
      <c r="H642" s="47">
        <f>VLOOKUP(E642,'_Score matrix'!$B$31:$C$35,2,FALSE)</f>
        <v>1</v>
      </c>
      <c r="I642" s="47">
        <f t="shared" si="169"/>
        <v>0</v>
      </c>
      <c r="J642" s="47">
        <f t="shared" si="170"/>
        <v>5</v>
      </c>
      <c r="K642" s="47"/>
      <c r="L642" s="69"/>
      <c r="N642" s="132"/>
      <c r="O642" s="22"/>
    </row>
    <row r="643" spans="1:15" x14ac:dyDescent="0.35">
      <c r="A643" s="97" t="s">
        <v>3898</v>
      </c>
      <c r="B643" s="414">
        <f t="shared" si="162"/>
        <v>1</v>
      </c>
      <c r="C643" s="442" t="s">
        <v>2147</v>
      </c>
      <c r="D643" s="86">
        <v>0</v>
      </c>
      <c r="E643" s="86">
        <f t="shared" si="168"/>
        <v>3</v>
      </c>
      <c r="F643" s="249" t="s">
        <v>1566</v>
      </c>
      <c r="G643" s="47" t="str">
        <f t="shared" si="171"/>
        <v>RS.RP-1</v>
      </c>
      <c r="H643" s="47">
        <f>VLOOKUP(E643,'_Score matrix'!$B$31:$C$35,2,FALSE)</f>
        <v>1</v>
      </c>
      <c r="I643" s="47">
        <f t="shared" si="169"/>
        <v>0</v>
      </c>
      <c r="J643" s="47">
        <f t="shared" si="170"/>
        <v>5</v>
      </c>
      <c r="K643" s="47"/>
      <c r="L643" s="69"/>
      <c r="N643" s="132"/>
      <c r="O643" s="22"/>
    </row>
    <row r="644" spans="1:15" x14ac:dyDescent="0.35">
      <c r="A644" s="97" t="s">
        <v>3899</v>
      </c>
      <c r="B644" s="414">
        <f t="shared" si="162"/>
        <v>1</v>
      </c>
      <c r="C644" s="442" t="s">
        <v>2147</v>
      </c>
      <c r="D644" s="86">
        <v>0</v>
      </c>
      <c r="E644" s="86">
        <f t="shared" si="168"/>
        <v>3</v>
      </c>
      <c r="F644" s="249" t="s">
        <v>1563</v>
      </c>
      <c r="G644" s="47" t="str">
        <f t="shared" si="171"/>
        <v>DE.DP-3</v>
      </c>
      <c r="H644" s="47">
        <f>VLOOKUP(E644,'_Score matrix'!$B$31:$C$35,2,FALSE)</f>
        <v>1</v>
      </c>
      <c r="I644" s="47">
        <f t="shared" si="169"/>
        <v>0</v>
      </c>
      <c r="J644" s="47">
        <f t="shared" si="170"/>
        <v>5</v>
      </c>
      <c r="K644" s="47"/>
      <c r="L644" s="69"/>
      <c r="N644" s="132"/>
      <c r="O644" s="22"/>
    </row>
    <row r="645" spans="1:15" x14ac:dyDescent="0.35">
      <c r="A645" s="97" t="s">
        <v>3900</v>
      </c>
      <c r="B645" s="414">
        <f t="shared" si="162"/>
        <v>1</v>
      </c>
      <c r="C645" s="442" t="s">
        <v>2147</v>
      </c>
      <c r="D645" s="86">
        <v>0</v>
      </c>
      <c r="E645" s="86">
        <f t="shared" si="168"/>
        <v>3</v>
      </c>
      <c r="F645" s="249" t="s">
        <v>1567</v>
      </c>
      <c r="G645" s="47" t="str">
        <f t="shared" si="171"/>
        <v>RS.CO-1</v>
      </c>
      <c r="H645" s="47">
        <f>VLOOKUP(E645,'_Score matrix'!$B$31:$C$35,2,FALSE)</f>
        <v>1</v>
      </c>
      <c r="I645" s="47">
        <f t="shared" si="169"/>
        <v>0</v>
      </c>
      <c r="J645" s="47">
        <f t="shared" si="170"/>
        <v>5</v>
      </c>
      <c r="K645" s="47"/>
      <c r="L645" s="69"/>
      <c r="N645" s="132"/>
      <c r="O645" s="22"/>
    </row>
    <row r="646" spans="1:15" x14ac:dyDescent="0.35">
      <c r="A646" s="97" t="s">
        <v>3901</v>
      </c>
      <c r="B646" s="414">
        <f t="shared" si="162"/>
        <v>1</v>
      </c>
      <c r="C646" s="442" t="s">
        <v>2147</v>
      </c>
      <c r="D646" s="86">
        <v>0</v>
      </c>
      <c r="E646" s="86">
        <f t="shared" si="168"/>
        <v>3</v>
      </c>
      <c r="F646" s="249" t="s">
        <v>1567</v>
      </c>
      <c r="G646" s="47" t="str">
        <f t="shared" si="171"/>
        <v>RS.CO-1</v>
      </c>
      <c r="H646" s="47">
        <f>VLOOKUP(E646,'_Score matrix'!$B$31:$C$35,2,FALSE)</f>
        <v>1</v>
      </c>
      <c r="I646" s="47">
        <f t="shared" si="169"/>
        <v>0</v>
      </c>
      <c r="J646" s="47">
        <f t="shared" si="170"/>
        <v>5</v>
      </c>
      <c r="K646" s="47"/>
      <c r="L646" s="69"/>
      <c r="N646" s="132"/>
      <c r="O646" s="22"/>
    </row>
    <row r="647" spans="1:15" x14ac:dyDescent="0.35">
      <c r="A647" s="97" t="s">
        <v>3902</v>
      </c>
      <c r="B647" s="414">
        <f t="shared" si="162"/>
        <v>1</v>
      </c>
      <c r="C647" s="442" t="s">
        <v>2147</v>
      </c>
      <c r="D647" s="86">
        <v>0</v>
      </c>
      <c r="E647" s="86">
        <f t="shared" si="168"/>
        <v>3</v>
      </c>
      <c r="F647" s="249" t="s">
        <v>1568</v>
      </c>
      <c r="G647" s="47" t="str">
        <f t="shared" si="171"/>
        <v>RS.CO-2</v>
      </c>
      <c r="H647" s="47">
        <f>VLOOKUP(E647,'_Score matrix'!$B$31:$C$35,2,FALSE)</f>
        <v>1</v>
      </c>
      <c r="I647" s="47">
        <f t="shared" si="169"/>
        <v>0</v>
      </c>
      <c r="J647" s="47">
        <f t="shared" si="170"/>
        <v>5</v>
      </c>
      <c r="K647" s="47"/>
      <c r="L647" s="69"/>
      <c r="N647" s="132"/>
      <c r="O647" s="22"/>
    </row>
    <row r="648" spans="1:15" x14ac:dyDescent="0.35">
      <c r="A648" s="97" t="s">
        <v>3903</v>
      </c>
      <c r="B648" s="414">
        <f t="shared" si="162"/>
        <v>1</v>
      </c>
      <c r="C648" s="442" t="s">
        <v>2147</v>
      </c>
      <c r="D648" s="86">
        <v>0</v>
      </c>
      <c r="E648" s="86">
        <f t="shared" si="168"/>
        <v>3</v>
      </c>
      <c r="F648" s="249" t="s">
        <v>1568</v>
      </c>
      <c r="G648" s="47" t="str">
        <f t="shared" si="171"/>
        <v>RS.CO-2</v>
      </c>
      <c r="H648" s="47">
        <f>VLOOKUP(E648,'_Score matrix'!$B$31:$C$35,2,FALSE)</f>
        <v>1</v>
      </c>
      <c r="I648" s="47">
        <f t="shared" si="169"/>
        <v>0</v>
      </c>
      <c r="J648" s="47">
        <f t="shared" si="170"/>
        <v>5</v>
      </c>
      <c r="K648" s="47"/>
      <c r="L648" s="69"/>
      <c r="N648" s="132"/>
      <c r="O648" s="22"/>
    </row>
    <row r="649" spans="1:15" x14ac:dyDescent="0.35">
      <c r="A649" s="97" t="s">
        <v>3904</v>
      </c>
      <c r="B649" s="414">
        <f t="shared" si="162"/>
        <v>1</v>
      </c>
      <c r="C649" s="442" t="s">
        <v>2147</v>
      </c>
      <c r="D649" s="86">
        <v>0</v>
      </c>
      <c r="E649" s="86">
        <f t="shared" si="168"/>
        <v>3</v>
      </c>
      <c r="F649" s="249" t="s">
        <v>1572</v>
      </c>
      <c r="G649" s="47" t="str">
        <f t="shared" si="171"/>
        <v>RS.AN-1</v>
      </c>
      <c r="H649" s="47">
        <f>VLOOKUP(E649,'_Score matrix'!$B$31:$C$35,2,FALSE)</f>
        <v>1</v>
      </c>
      <c r="I649" s="47">
        <f t="shared" si="169"/>
        <v>0</v>
      </c>
      <c r="J649" s="47">
        <f t="shared" si="170"/>
        <v>5</v>
      </c>
      <c r="K649" s="47"/>
      <c r="L649" s="69"/>
      <c r="N649" s="132"/>
      <c r="O649" s="22"/>
    </row>
    <row r="650" spans="1:15" x14ac:dyDescent="0.35">
      <c r="A650" s="97" t="s">
        <v>3905</v>
      </c>
      <c r="B650" s="414">
        <f t="shared" si="162"/>
        <v>1</v>
      </c>
      <c r="C650" s="442" t="s">
        <v>2147</v>
      </c>
      <c r="D650" s="86">
        <v>0</v>
      </c>
      <c r="E650" s="86">
        <f t="shared" si="168"/>
        <v>3</v>
      </c>
      <c r="F650" s="249" t="s">
        <v>1573</v>
      </c>
      <c r="G650" s="47" t="str">
        <f t="shared" si="171"/>
        <v>RS.AN-2</v>
      </c>
      <c r="H650" s="47">
        <f>VLOOKUP(E650,'_Score matrix'!$B$31:$C$35,2,FALSE)</f>
        <v>1</v>
      </c>
      <c r="I650" s="47">
        <f t="shared" si="169"/>
        <v>0</v>
      </c>
      <c r="J650" s="47">
        <f t="shared" si="170"/>
        <v>5</v>
      </c>
      <c r="K650" s="47"/>
      <c r="L650" s="69"/>
      <c r="N650" s="132"/>
      <c r="O650" s="22"/>
    </row>
    <row r="651" spans="1:15" x14ac:dyDescent="0.35">
      <c r="A651" s="654" t="str">
        <f>A650</f>
        <v>S 2.17.15</v>
      </c>
      <c r="B651" s="648">
        <f>B650</f>
        <v>1</v>
      </c>
      <c r="C651" s="655" t="str">
        <f>C650</f>
        <v>C</v>
      </c>
      <c r="D651" s="406">
        <f>D650</f>
        <v>0</v>
      </c>
      <c r="E651" s="406">
        <f>E650</f>
        <v>3</v>
      </c>
      <c r="F651" s="656" t="s">
        <v>1551</v>
      </c>
      <c r="G651" s="656" t="str">
        <f t="shared" si="171"/>
        <v>DE.AE-4</v>
      </c>
      <c r="H651" s="408">
        <f>H650</f>
        <v>1</v>
      </c>
      <c r="I651" s="408">
        <f>I650</f>
        <v>0</v>
      </c>
      <c r="J651" s="408">
        <f>J650</f>
        <v>5</v>
      </c>
      <c r="K651" s="406"/>
      <c r="L651" s="657" t="s">
        <v>3217</v>
      </c>
      <c r="N651" s="132"/>
      <c r="O651" s="22"/>
    </row>
    <row r="652" spans="1:15" x14ac:dyDescent="0.35">
      <c r="A652" s="97" t="s">
        <v>3906</v>
      </c>
      <c r="B652" s="414">
        <f t="shared" si="162"/>
        <v>1</v>
      </c>
      <c r="C652" s="442" t="s">
        <v>2147</v>
      </c>
      <c r="D652" s="86">
        <v>0</v>
      </c>
      <c r="E652" s="86">
        <f t="shared" si="168"/>
        <v>3</v>
      </c>
      <c r="F652" s="249" t="s">
        <v>1573</v>
      </c>
      <c r="G652" s="47" t="str">
        <f t="shared" si="171"/>
        <v>RS.AN-2</v>
      </c>
      <c r="H652" s="47">
        <f>VLOOKUP(E652,'_Score matrix'!$B$31:$C$35,2,FALSE)</f>
        <v>1</v>
      </c>
      <c r="I652" s="47">
        <f>D652*H652</f>
        <v>0</v>
      </c>
      <c r="J652" s="47">
        <f t="shared" si="170"/>
        <v>5</v>
      </c>
      <c r="K652" s="47"/>
      <c r="L652" s="69"/>
      <c r="N652" s="132"/>
      <c r="O652" s="22"/>
    </row>
    <row r="653" spans="1:15" x14ac:dyDescent="0.35">
      <c r="A653" s="654" t="str">
        <f>A652</f>
        <v>S 2.17.16</v>
      </c>
      <c r="B653" s="648">
        <f>B652</f>
        <v>1</v>
      </c>
      <c r="C653" s="655" t="str">
        <f>C652</f>
        <v>C</v>
      </c>
      <c r="D653" s="406">
        <f>D652</f>
        <v>0</v>
      </c>
      <c r="E653" s="406">
        <f>E652</f>
        <v>3</v>
      </c>
      <c r="F653" s="656" t="s">
        <v>1551</v>
      </c>
      <c r="G653" s="656" t="str">
        <f t="shared" si="171"/>
        <v>DE.AE-4</v>
      </c>
      <c r="H653" s="408">
        <f>H652</f>
        <v>1</v>
      </c>
      <c r="I653" s="408">
        <f>I652</f>
        <v>0</v>
      </c>
      <c r="J653" s="408">
        <f>J652</f>
        <v>5</v>
      </c>
      <c r="K653" s="406"/>
      <c r="L653" s="657" t="s">
        <v>3217</v>
      </c>
      <c r="N653" s="132"/>
      <c r="O653" s="22"/>
    </row>
    <row r="654" spans="1:15" x14ac:dyDescent="0.35">
      <c r="A654" s="97" t="s">
        <v>3907</v>
      </c>
      <c r="B654" s="414">
        <f t="shared" si="162"/>
        <v>1</v>
      </c>
      <c r="C654" s="442" t="s">
        <v>2147</v>
      </c>
      <c r="D654" s="86">
        <v>0</v>
      </c>
      <c r="E654" s="86">
        <f t="shared" si="168"/>
        <v>3</v>
      </c>
      <c r="F654" s="249" t="s">
        <v>1575</v>
      </c>
      <c r="G654" s="47" t="str">
        <f t="shared" si="171"/>
        <v>RS.AN-4</v>
      </c>
      <c r="H654" s="47">
        <f>VLOOKUP(E654,'_Score matrix'!$B$31:$C$35,2,FALSE)</f>
        <v>1</v>
      </c>
      <c r="I654" s="47">
        <f t="shared" ref="I654:I663" si="172">D654*H654</f>
        <v>0</v>
      </c>
      <c r="J654" s="47">
        <f t="shared" si="170"/>
        <v>5</v>
      </c>
      <c r="K654" s="47"/>
      <c r="L654" s="69"/>
      <c r="N654" s="132"/>
      <c r="O654" s="22"/>
    </row>
    <row r="655" spans="1:15" x14ac:dyDescent="0.35">
      <c r="A655" s="97" t="s">
        <v>3908</v>
      </c>
      <c r="B655" s="414">
        <f t="shared" si="162"/>
        <v>1</v>
      </c>
      <c r="C655" s="442" t="s">
        <v>2147</v>
      </c>
      <c r="D655" s="86">
        <v>0</v>
      </c>
      <c r="E655" s="86">
        <f t="shared" si="168"/>
        <v>3</v>
      </c>
      <c r="F655" s="249" t="s">
        <v>1570</v>
      </c>
      <c r="G655" s="47" t="str">
        <f t="shared" si="171"/>
        <v>RS.CO-4</v>
      </c>
      <c r="H655" s="47">
        <f>VLOOKUP(E655,'_Score matrix'!$B$31:$C$35,2,FALSE)</f>
        <v>1</v>
      </c>
      <c r="I655" s="47">
        <f t="shared" si="172"/>
        <v>0</v>
      </c>
      <c r="J655" s="47">
        <f t="shared" si="170"/>
        <v>5</v>
      </c>
      <c r="K655" s="47"/>
      <c r="L655" s="69"/>
      <c r="N655" s="132"/>
      <c r="O655" s="22"/>
    </row>
    <row r="656" spans="1:15" x14ac:dyDescent="0.35">
      <c r="A656" s="97" t="s">
        <v>3909</v>
      </c>
      <c r="B656" s="414">
        <f t="shared" si="162"/>
        <v>1</v>
      </c>
      <c r="C656" s="442" t="s">
        <v>2147</v>
      </c>
      <c r="D656" s="86">
        <v>0</v>
      </c>
      <c r="E656" s="86">
        <f t="shared" si="168"/>
        <v>3</v>
      </c>
      <c r="F656" s="249" t="s">
        <v>1570</v>
      </c>
      <c r="G656" s="47" t="str">
        <f t="shared" si="171"/>
        <v>RS.CO-4</v>
      </c>
      <c r="H656" s="47">
        <f>VLOOKUP(E656,'_Score matrix'!$B$31:$C$35,2,FALSE)</f>
        <v>1</v>
      </c>
      <c r="I656" s="47">
        <f t="shared" si="172"/>
        <v>0</v>
      </c>
      <c r="J656" s="47">
        <f t="shared" si="170"/>
        <v>5</v>
      </c>
      <c r="K656" s="47"/>
      <c r="L656" s="69"/>
      <c r="N656" s="132"/>
      <c r="O656" s="22"/>
    </row>
    <row r="657" spans="1:15" x14ac:dyDescent="0.35">
      <c r="A657" s="97" t="s">
        <v>3910</v>
      </c>
      <c r="B657" s="414">
        <f t="shared" si="162"/>
        <v>1</v>
      </c>
      <c r="C657" s="442" t="s">
        <v>2147</v>
      </c>
      <c r="D657" s="86">
        <v>0</v>
      </c>
      <c r="E657" s="86">
        <f t="shared" si="168"/>
        <v>3</v>
      </c>
      <c r="F657" s="249" t="s">
        <v>1568</v>
      </c>
      <c r="G657" s="47" t="str">
        <f t="shared" si="171"/>
        <v>RS.CO-2</v>
      </c>
      <c r="H657" s="47">
        <f>VLOOKUP(E657,'_Score matrix'!$B$31:$C$35,2,FALSE)</f>
        <v>1</v>
      </c>
      <c r="I657" s="47">
        <f t="shared" si="172"/>
        <v>0</v>
      </c>
      <c r="J657" s="47">
        <f t="shared" si="170"/>
        <v>5</v>
      </c>
      <c r="K657" s="47"/>
      <c r="L657" s="69"/>
      <c r="N657" s="132"/>
      <c r="O657" s="22"/>
    </row>
    <row r="658" spans="1:15" x14ac:dyDescent="0.35">
      <c r="A658" s="97" t="s">
        <v>3911</v>
      </c>
      <c r="B658" s="414">
        <f t="shared" si="162"/>
        <v>1</v>
      </c>
      <c r="C658" s="442" t="s">
        <v>2147</v>
      </c>
      <c r="D658" s="86">
        <v>0</v>
      </c>
      <c r="E658" s="86">
        <f t="shared" si="168"/>
        <v>3</v>
      </c>
      <c r="F658" s="249" t="s">
        <v>1570</v>
      </c>
      <c r="G658" s="47" t="str">
        <f t="shared" si="171"/>
        <v>RS.CO-4</v>
      </c>
      <c r="H658" s="47">
        <f>VLOOKUP(E658,'_Score matrix'!$B$31:$C$35,2,FALSE)</f>
        <v>1</v>
      </c>
      <c r="I658" s="47">
        <f t="shared" si="172"/>
        <v>0</v>
      </c>
      <c r="J658" s="47">
        <f t="shared" ref="J658:J659" si="173">5*H658</f>
        <v>5</v>
      </c>
      <c r="K658" s="47"/>
      <c r="L658" s="69"/>
      <c r="N658" s="132"/>
      <c r="O658" s="22"/>
    </row>
    <row r="659" spans="1:15" x14ac:dyDescent="0.35">
      <c r="A659" s="97" t="s">
        <v>3912</v>
      </c>
      <c r="B659" s="414">
        <f t="shared" si="162"/>
        <v>1</v>
      </c>
      <c r="C659" s="442" t="s">
        <v>2147</v>
      </c>
      <c r="D659" s="86">
        <v>0</v>
      </c>
      <c r="E659" s="86">
        <f t="shared" si="168"/>
        <v>3</v>
      </c>
      <c r="F659" s="249" t="s">
        <v>1570</v>
      </c>
      <c r="G659" s="47" t="str">
        <f t="shared" si="171"/>
        <v>RS.CO-4</v>
      </c>
      <c r="H659" s="47">
        <f>VLOOKUP(E659,'_Score matrix'!$B$31:$C$35,2,FALSE)</f>
        <v>1</v>
      </c>
      <c r="I659" s="47">
        <f t="shared" si="172"/>
        <v>0</v>
      </c>
      <c r="J659" s="47">
        <f t="shared" si="173"/>
        <v>5</v>
      </c>
      <c r="K659" s="47"/>
      <c r="L659" s="69"/>
      <c r="N659" s="132"/>
      <c r="O659" s="22"/>
    </row>
    <row r="660" spans="1:15" x14ac:dyDescent="0.35">
      <c r="A660" s="97" t="s">
        <v>3913</v>
      </c>
      <c r="B660" s="414">
        <f t="shared" si="162"/>
        <v>1</v>
      </c>
      <c r="C660" s="442" t="s">
        <v>2147</v>
      </c>
      <c r="D660" s="86">
        <v>0</v>
      </c>
      <c r="E660" s="86">
        <f t="shared" si="168"/>
        <v>3</v>
      </c>
      <c r="F660" s="249" t="s">
        <v>1568</v>
      </c>
      <c r="G660" s="47" t="str">
        <f t="shared" si="171"/>
        <v>RS.CO-2</v>
      </c>
      <c r="H660" s="47">
        <f>VLOOKUP(E660,'_Score matrix'!$B$31:$C$35,2,FALSE)</f>
        <v>1</v>
      </c>
      <c r="I660" s="47">
        <f t="shared" si="172"/>
        <v>0</v>
      </c>
      <c r="J660" s="47">
        <f t="shared" si="170"/>
        <v>5</v>
      </c>
      <c r="K660" s="47"/>
      <c r="L660" s="69"/>
      <c r="N660" s="132"/>
      <c r="O660" s="22"/>
    </row>
    <row r="661" spans="1:15" x14ac:dyDescent="0.35">
      <c r="A661" s="97" t="s">
        <v>3914</v>
      </c>
      <c r="B661" s="414">
        <f t="shared" si="162"/>
        <v>1</v>
      </c>
      <c r="C661" s="442" t="s">
        <v>2147</v>
      </c>
      <c r="D661" s="86">
        <v>0</v>
      </c>
      <c r="E661" s="86">
        <f t="shared" si="168"/>
        <v>3</v>
      </c>
      <c r="F661" s="249"/>
      <c r="G661" s="47"/>
      <c r="H661" s="47">
        <f>VLOOKUP(E661,'_Score matrix'!$B$31:$C$35,2,FALSE)</f>
        <v>1</v>
      </c>
      <c r="I661" s="47">
        <f t="shared" si="172"/>
        <v>0</v>
      </c>
      <c r="J661" s="47">
        <f t="shared" si="170"/>
        <v>5</v>
      </c>
      <c r="K661" s="47"/>
      <c r="L661" s="69"/>
      <c r="N661" s="132"/>
      <c r="O661" s="22"/>
    </row>
    <row r="662" spans="1:15" x14ac:dyDescent="0.35">
      <c r="A662" s="97" t="s">
        <v>3915</v>
      </c>
      <c r="B662" s="414">
        <f t="shared" si="162"/>
        <v>1</v>
      </c>
      <c r="C662" s="442" t="s">
        <v>2147</v>
      </c>
      <c r="D662" s="86">
        <v>0</v>
      </c>
      <c r="E662" s="86">
        <f t="shared" si="168"/>
        <v>3</v>
      </c>
      <c r="F662" s="249" t="s">
        <v>1574</v>
      </c>
      <c r="G662" s="47" t="str">
        <f t="shared" ref="G662:G673" si="174">IF(B662=1,F662,"")</f>
        <v>RS.AN-3</v>
      </c>
      <c r="H662" s="47">
        <f>VLOOKUP(E662,'_Score matrix'!$B$31:$C$35,2,FALSE)</f>
        <v>1</v>
      </c>
      <c r="I662" s="47">
        <f t="shared" si="172"/>
        <v>0</v>
      </c>
      <c r="J662" s="47">
        <f t="shared" si="170"/>
        <v>5</v>
      </c>
      <c r="K662" s="47"/>
      <c r="L662" s="69"/>
      <c r="N662" s="132"/>
      <c r="O662" s="22"/>
    </row>
    <row r="663" spans="1:15" x14ac:dyDescent="0.35">
      <c r="A663" s="97" t="s">
        <v>3916</v>
      </c>
      <c r="B663" s="414">
        <f t="shared" si="162"/>
        <v>1</v>
      </c>
      <c r="C663" s="442" t="s">
        <v>2147</v>
      </c>
      <c r="D663" s="86">
        <v>0</v>
      </c>
      <c r="E663" s="86">
        <f t="shared" si="168"/>
        <v>3</v>
      </c>
      <c r="F663" s="249" t="s">
        <v>1576</v>
      </c>
      <c r="G663" s="47" t="str">
        <f t="shared" si="174"/>
        <v>RS.MI-1</v>
      </c>
      <c r="H663" s="47">
        <f>VLOOKUP(E663,'_Score matrix'!$B$31:$C$35,2,FALSE)</f>
        <v>1</v>
      </c>
      <c r="I663" s="47">
        <f t="shared" si="172"/>
        <v>0</v>
      </c>
      <c r="J663" s="47">
        <f t="shared" si="170"/>
        <v>5</v>
      </c>
      <c r="K663" s="47"/>
      <c r="L663" s="69"/>
      <c r="N663" s="132"/>
      <c r="O663" s="22"/>
    </row>
    <row r="664" spans="1:15" x14ac:dyDescent="0.35">
      <c r="A664" s="654" t="str">
        <f>A663</f>
        <v>S 2.17.26</v>
      </c>
      <c r="B664" s="648">
        <f>B663</f>
        <v>1</v>
      </c>
      <c r="C664" s="655" t="str">
        <f>C663</f>
        <v>C</v>
      </c>
      <c r="D664" s="406">
        <f>D663</f>
        <v>0</v>
      </c>
      <c r="E664" s="406">
        <f>E663</f>
        <v>3</v>
      </c>
      <c r="F664" s="656" t="s">
        <v>1577</v>
      </c>
      <c r="G664" s="656" t="str">
        <f t="shared" si="174"/>
        <v>RS.MI-2</v>
      </c>
      <c r="H664" s="408">
        <f>H663</f>
        <v>1</v>
      </c>
      <c r="I664" s="408">
        <f>I663</f>
        <v>0</v>
      </c>
      <c r="J664" s="408">
        <f>J663</f>
        <v>5</v>
      </c>
      <c r="K664" s="406"/>
      <c r="L664" s="657" t="s">
        <v>3217</v>
      </c>
      <c r="N664" s="132"/>
      <c r="O664" s="22"/>
    </row>
    <row r="665" spans="1:15" x14ac:dyDescent="0.35">
      <c r="A665" s="97" t="s">
        <v>3917</v>
      </c>
      <c r="B665" s="414">
        <f t="shared" si="162"/>
        <v>1</v>
      </c>
      <c r="C665" s="442" t="s">
        <v>2147</v>
      </c>
      <c r="D665" s="86">
        <v>0</v>
      </c>
      <c r="E665" s="86">
        <f t="shared" si="168"/>
        <v>3</v>
      </c>
      <c r="F665" s="249" t="s">
        <v>1576</v>
      </c>
      <c r="G665" s="47" t="str">
        <f t="shared" si="174"/>
        <v>RS.MI-1</v>
      </c>
      <c r="H665" s="47">
        <f>VLOOKUP(E665,'_Score matrix'!$B$31:$C$35,2,FALSE)</f>
        <v>1</v>
      </c>
      <c r="I665" s="47">
        <f>D665*H665</f>
        <v>0</v>
      </c>
      <c r="J665" s="47">
        <f t="shared" si="170"/>
        <v>5</v>
      </c>
      <c r="K665" s="47"/>
      <c r="L665" s="69"/>
      <c r="N665" s="132"/>
      <c r="O665" s="22"/>
    </row>
    <row r="666" spans="1:15" x14ac:dyDescent="0.35">
      <c r="A666" s="654" t="str">
        <f>A665</f>
        <v>S 2.17.27</v>
      </c>
      <c r="B666" s="648">
        <f>B665</f>
        <v>1</v>
      </c>
      <c r="C666" s="655" t="str">
        <f>C665</f>
        <v>C</v>
      </c>
      <c r="D666" s="406">
        <f>D665</f>
        <v>0</v>
      </c>
      <c r="E666" s="406">
        <f>E665</f>
        <v>3</v>
      </c>
      <c r="F666" s="656" t="s">
        <v>1577</v>
      </c>
      <c r="G666" s="656" t="str">
        <f t="shared" si="174"/>
        <v>RS.MI-2</v>
      </c>
      <c r="H666" s="408">
        <f>H665</f>
        <v>1</v>
      </c>
      <c r="I666" s="408">
        <f>I665</f>
        <v>0</v>
      </c>
      <c r="J666" s="408">
        <f>J665</f>
        <v>5</v>
      </c>
      <c r="K666" s="406"/>
      <c r="L666" s="657" t="s">
        <v>3217</v>
      </c>
      <c r="N666" s="132"/>
      <c r="O666" s="22"/>
    </row>
    <row r="667" spans="1:15" x14ac:dyDescent="0.35">
      <c r="A667" s="97" t="s">
        <v>3918</v>
      </c>
      <c r="B667" s="414">
        <f t="shared" si="162"/>
        <v>1</v>
      </c>
      <c r="C667" s="442" t="s">
        <v>2147</v>
      </c>
      <c r="D667" s="86">
        <v>0</v>
      </c>
      <c r="E667" s="86">
        <f t="shared" si="168"/>
        <v>3</v>
      </c>
      <c r="F667" s="249" t="s">
        <v>1576</v>
      </c>
      <c r="G667" s="47" t="str">
        <f t="shared" si="174"/>
        <v>RS.MI-1</v>
      </c>
      <c r="H667" s="47">
        <f>VLOOKUP(E667,'_Score matrix'!$B$31:$C$35,2,FALSE)</f>
        <v>1</v>
      </c>
      <c r="I667" s="47">
        <f>D667*H667</f>
        <v>0</v>
      </c>
      <c r="J667" s="47">
        <f t="shared" si="170"/>
        <v>5</v>
      </c>
      <c r="K667" s="47"/>
      <c r="L667" s="69"/>
      <c r="N667" s="132"/>
      <c r="O667" s="22"/>
    </row>
    <row r="668" spans="1:15" x14ac:dyDescent="0.35">
      <c r="A668" s="654" t="str">
        <f t="shared" ref="A668:E668" si="175">A667</f>
        <v>S 2.17.28</v>
      </c>
      <c r="B668" s="648">
        <f t="shared" si="175"/>
        <v>1</v>
      </c>
      <c r="C668" s="655" t="str">
        <f t="shared" si="175"/>
        <v>C</v>
      </c>
      <c r="D668" s="406">
        <f t="shared" si="175"/>
        <v>0</v>
      </c>
      <c r="E668" s="406">
        <f t="shared" si="175"/>
        <v>3</v>
      </c>
      <c r="F668" s="656" t="s">
        <v>1577</v>
      </c>
      <c r="G668" s="656" t="str">
        <f t="shared" si="174"/>
        <v>RS.MI-2</v>
      </c>
      <c r="H668" s="408">
        <f t="shared" ref="H668:J668" si="176">H667</f>
        <v>1</v>
      </c>
      <c r="I668" s="408">
        <f t="shared" si="176"/>
        <v>0</v>
      </c>
      <c r="J668" s="408">
        <f t="shared" si="176"/>
        <v>5</v>
      </c>
      <c r="K668" s="406"/>
      <c r="L668" s="657" t="s">
        <v>3217</v>
      </c>
      <c r="N668" s="132"/>
      <c r="O668" s="22"/>
    </row>
    <row r="669" spans="1:15" x14ac:dyDescent="0.35">
      <c r="A669" s="97" t="s">
        <v>3919</v>
      </c>
      <c r="B669" s="414">
        <f t="shared" si="162"/>
        <v>1</v>
      </c>
      <c r="C669" s="442" t="s">
        <v>2147</v>
      </c>
      <c r="D669" s="86">
        <v>0</v>
      </c>
      <c r="E669" s="86">
        <f t="shared" si="168"/>
        <v>3</v>
      </c>
      <c r="F669" s="249" t="s">
        <v>1579</v>
      </c>
      <c r="G669" s="47" t="str">
        <f t="shared" si="174"/>
        <v>RS.IM-1</v>
      </c>
      <c r="H669" s="47">
        <f>VLOOKUP(E669,'_Score matrix'!$B$31:$C$35,2,FALSE)</f>
        <v>1</v>
      </c>
      <c r="I669" s="47">
        <f>D669*H669</f>
        <v>0</v>
      </c>
      <c r="J669" s="47">
        <f t="shared" si="170"/>
        <v>5</v>
      </c>
      <c r="K669" s="47"/>
      <c r="L669" s="69"/>
      <c r="N669" s="132"/>
      <c r="O669" s="22"/>
    </row>
    <row r="670" spans="1:15" x14ac:dyDescent="0.35">
      <c r="A670" s="97" t="s">
        <v>3920</v>
      </c>
      <c r="B670" s="414">
        <f t="shared" si="162"/>
        <v>1</v>
      </c>
      <c r="C670" s="442" t="s">
        <v>2147</v>
      </c>
      <c r="D670" s="86">
        <v>0</v>
      </c>
      <c r="E670" s="86">
        <f t="shared" si="168"/>
        <v>3</v>
      </c>
      <c r="F670" s="249" t="s">
        <v>1568</v>
      </c>
      <c r="G670" s="47" t="str">
        <f t="shared" si="174"/>
        <v>RS.CO-2</v>
      </c>
      <c r="H670" s="47">
        <f>VLOOKUP(E670,'_Score matrix'!$B$31:$C$35,2,FALSE)</f>
        <v>1</v>
      </c>
      <c r="I670" s="47">
        <f>D670*H670</f>
        <v>0</v>
      </c>
      <c r="J670" s="47">
        <f t="shared" si="170"/>
        <v>5</v>
      </c>
      <c r="K670" s="47"/>
      <c r="L670" s="69"/>
      <c r="N670" s="132"/>
      <c r="O670" s="22"/>
    </row>
    <row r="671" spans="1:15" x14ac:dyDescent="0.35">
      <c r="A671" s="97" t="s">
        <v>3972</v>
      </c>
      <c r="B671" s="414">
        <f t="shared" si="162"/>
        <v>1</v>
      </c>
      <c r="C671" s="442" t="s">
        <v>2147</v>
      </c>
      <c r="D671" s="86">
        <v>0</v>
      </c>
      <c r="E671" s="86">
        <f t="shared" si="168"/>
        <v>3</v>
      </c>
      <c r="F671" s="249" t="s">
        <v>1577</v>
      </c>
      <c r="G671" s="47" t="str">
        <f t="shared" si="174"/>
        <v>RS.MI-2</v>
      </c>
      <c r="H671" s="47">
        <f>VLOOKUP(E671,'_Score matrix'!$B$31:$C$35,2,FALSE)</f>
        <v>1</v>
      </c>
      <c r="I671" s="47">
        <f>D671*H671</f>
        <v>0</v>
      </c>
      <c r="J671" s="47">
        <f t="shared" si="170"/>
        <v>5</v>
      </c>
      <c r="K671" s="47"/>
      <c r="L671" s="69"/>
      <c r="N671" s="132"/>
      <c r="O671" s="22"/>
    </row>
    <row r="672" spans="1:15" x14ac:dyDescent="0.35">
      <c r="A672" s="97" t="s">
        <v>3973</v>
      </c>
      <c r="B672" s="414">
        <f t="shared" si="162"/>
        <v>1</v>
      </c>
      <c r="C672" s="442" t="s">
        <v>2147</v>
      </c>
      <c r="D672" s="86">
        <v>0</v>
      </c>
      <c r="E672" s="86">
        <f t="shared" si="168"/>
        <v>3</v>
      </c>
      <c r="F672" s="249" t="s">
        <v>1579</v>
      </c>
      <c r="G672" s="47" t="str">
        <f t="shared" si="174"/>
        <v>RS.IM-1</v>
      </c>
      <c r="H672" s="47">
        <f>VLOOKUP(E672,'_Score matrix'!$B$31:$C$35,2,FALSE)</f>
        <v>1</v>
      </c>
      <c r="I672" s="47">
        <f>D672*H672</f>
        <v>0</v>
      </c>
      <c r="J672" s="47">
        <f t="shared" si="170"/>
        <v>5</v>
      </c>
      <c r="K672" s="47"/>
      <c r="L672" s="83"/>
      <c r="N672" s="132"/>
      <c r="O672" s="22"/>
    </row>
    <row r="673" spans="1:15" x14ac:dyDescent="0.35">
      <c r="A673" s="654" t="str">
        <f>A672</f>
        <v>S 2.17.32</v>
      </c>
      <c r="B673" s="648">
        <f>B672</f>
        <v>1</v>
      </c>
      <c r="C673" s="655" t="str">
        <f>C672</f>
        <v>C</v>
      </c>
      <c r="D673" s="406">
        <f>D672</f>
        <v>0</v>
      </c>
      <c r="E673" s="406">
        <f>E672</f>
        <v>3</v>
      </c>
      <c r="F673" s="656" t="s">
        <v>1580</v>
      </c>
      <c r="G673" s="656" t="str">
        <f t="shared" si="174"/>
        <v>RS.IM-2</v>
      </c>
      <c r="H673" s="408">
        <f>H672</f>
        <v>1</v>
      </c>
      <c r="I673" s="408">
        <f>I672</f>
        <v>0</v>
      </c>
      <c r="J673" s="408">
        <f>J672</f>
        <v>5</v>
      </c>
      <c r="K673" s="406"/>
      <c r="L673" s="657" t="s">
        <v>3217</v>
      </c>
      <c r="N673" s="132"/>
      <c r="O673" s="22"/>
    </row>
    <row r="674" spans="1:15" ht="15" thickBot="1" x14ac:dyDescent="0.4">
      <c r="A674" s="103" t="s">
        <v>3921</v>
      </c>
      <c r="B674" s="429"/>
      <c r="C674" s="453"/>
      <c r="D674" s="72"/>
      <c r="E674" s="72"/>
      <c r="F674" s="144"/>
      <c r="G674" s="144"/>
      <c r="H674" s="49"/>
      <c r="I674" s="49"/>
      <c r="J674" s="49"/>
      <c r="K674" s="49"/>
      <c r="L674" s="76"/>
      <c r="N674" s="132"/>
      <c r="O674" s="22"/>
    </row>
    <row r="675" spans="1:15" x14ac:dyDescent="0.35">
      <c r="A675" s="96" t="s">
        <v>396</v>
      </c>
      <c r="B675" s="435"/>
      <c r="C675" s="459"/>
      <c r="D675" s="28">
        <f t="shared" ref="D675:J675" si="177">SUMIFS(D:D,$A:$A,"S 2*",$B:$B,1,$C:$C,"C",$L:$L,"&lt;&gt;NIST MAPPING")</f>
        <v>0</v>
      </c>
      <c r="E675" s="28">
        <f t="shared" si="177"/>
        <v>105</v>
      </c>
      <c r="F675" s="53">
        <f t="shared" si="177"/>
        <v>0</v>
      </c>
      <c r="G675" s="53">
        <f t="shared" si="177"/>
        <v>0</v>
      </c>
      <c r="H675" s="53">
        <f t="shared" si="177"/>
        <v>35</v>
      </c>
      <c r="I675" s="53">
        <f t="shared" si="177"/>
        <v>0</v>
      </c>
      <c r="J675" s="53">
        <f t="shared" si="177"/>
        <v>175</v>
      </c>
      <c r="K675" s="53">
        <f>IF(ROUND(100*(I675-H675)/(J675-H675),2) &lt; 0, 0, ROUND(100*(I675-H675)/(J675-H675),2))</f>
        <v>0</v>
      </c>
      <c r="L675" s="73"/>
      <c r="N675" s="132"/>
      <c r="O675" s="22"/>
    </row>
    <row r="676" spans="1:15" ht="15" thickBot="1" x14ac:dyDescent="0.4">
      <c r="A676" s="99" t="s">
        <v>397</v>
      </c>
      <c r="B676" s="437"/>
      <c r="C676" s="463"/>
      <c r="D676" s="91">
        <f t="shared" ref="D676:J676" si="178">SUMIFS(D:D,$A:$A,"S 2*",$B:$B,1,$C:$C,"M",$L:$L,"&lt;&gt;NIST MAPPING")</f>
        <v>0</v>
      </c>
      <c r="E676" s="91">
        <f t="shared" si="178"/>
        <v>42</v>
      </c>
      <c r="F676" s="44">
        <f t="shared" si="178"/>
        <v>0</v>
      </c>
      <c r="G676" s="44">
        <f t="shared" si="178"/>
        <v>0</v>
      </c>
      <c r="H676" s="44">
        <f t="shared" si="178"/>
        <v>14</v>
      </c>
      <c r="I676" s="44">
        <f t="shared" si="178"/>
        <v>0</v>
      </c>
      <c r="J676" s="44">
        <f t="shared" si="178"/>
        <v>70</v>
      </c>
      <c r="K676" s="44">
        <f>IF(IF(AND(D601=2,D603&gt;0),D603*20,ROUND(100*(I676-H676)/(J676-H676),2)) &lt; 0, 0, IF(AND(D601=2,D603&gt;0),D603*20,ROUND(100*(I676-H676)/(J676-H676),2)))</f>
        <v>0</v>
      </c>
      <c r="L676" s="81" t="s">
        <v>416</v>
      </c>
      <c r="N676" s="132"/>
      <c r="O676" s="22"/>
    </row>
    <row r="677" spans="1:15" ht="15" thickBot="1" x14ac:dyDescent="0.4">
      <c r="A677" s="104"/>
      <c r="F677" s="25"/>
      <c r="G677" s="25"/>
      <c r="H677" s="25"/>
      <c r="I677" s="25"/>
      <c r="J677" s="25"/>
      <c r="K677" s="25"/>
      <c r="N677" s="132"/>
      <c r="O677" s="22"/>
    </row>
    <row r="678" spans="1:15" x14ac:dyDescent="0.35">
      <c r="A678" s="63" t="s">
        <v>367</v>
      </c>
      <c r="B678" s="417"/>
      <c r="C678" s="441"/>
      <c r="D678" s="88"/>
      <c r="E678" s="88"/>
      <c r="F678" s="253"/>
      <c r="G678" s="253"/>
      <c r="H678" s="52"/>
      <c r="I678" s="52"/>
      <c r="J678" s="52"/>
      <c r="K678" s="52"/>
      <c r="L678" s="73"/>
      <c r="N678" s="132"/>
      <c r="O678" s="22"/>
    </row>
    <row r="679" spans="1:15" x14ac:dyDescent="0.35">
      <c r="A679" s="102" t="s">
        <v>755</v>
      </c>
      <c r="B679" s="425"/>
      <c r="C679" s="450"/>
      <c r="D679" s="86">
        <v>2</v>
      </c>
      <c r="E679" s="86"/>
      <c r="F679" s="249"/>
      <c r="G679" s="249"/>
      <c r="H679" s="47"/>
      <c r="I679" s="47"/>
      <c r="J679" s="47"/>
      <c r="K679" s="47"/>
      <c r="L679" s="69"/>
      <c r="N679" s="132"/>
      <c r="O679" s="22"/>
    </row>
    <row r="680" spans="1:15" x14ac:dyDescent="0.35">
      <c r="A680" s="102" t="s">
        <v>368</v>
      </c>
      <c r="B680" s="414">
        <f>$D$679-1</f>
        <v>1</v>
      </c>
      <c r="C680" s="450" t="s">
        <v>1588</v>
      </c>
      <c r="D680" s="86">
        <v>0</v>
      </c>
      <c r="E680" s="86">
        <v>3</v>
      </c>
      <c r="F680" s="249" t="s">
        <v>1561</v>
      </c>
      <c r="G680" s="249" t="str">
        <f>IF(B680=1,F680,"")</f>
        <v>DE.DP-1</v>
      </c>
      <c r="H680" s="47">
        <f>VLOOKUP(E680,'_Score matrix'!$B$31:$C$35,2,FALSE)</f>
        <v>1</v>
      </c>
      <c r="I680" s="47">
        <f>D680*H680</f>
        <v>0</v>
      </c>
      <c r="J680" s="47">
        <f>5*H680</f>
        <v>5</v>
      </c>
      <c r="K680" s="47"/>
      <c r="L680" s="69"/>
      <c r="N680" s="132"/>
      <c r="O680" s="22"/>
    </row>
    <row r="681" spans="1:15" x14ac:dyDescent="0.35">
      <c r="A681" s="654" t="str">
        <f t="shared" ref="A681:E683" si="179">A680</f>
        <v>S 3.1</v>
      </c>
      <c r="B681" s="648">
        <f t="shared" si="179"/>
        <v>1</v>
      </c>
      <c r="C681" s="655" t="str">
        <f t="shared" si="179"/>
        <v>M</v>
      </c>
      <c r="D681" s="406">
        <f t="shared" si="179"/>
        <v>0</v>
      </c>
      <c r="E681" s="406">
        <f t="shared" si="179"/>
        <v>3</v>
      </c>
      <c r="F681" s="656" t="s">
        <v>1572</v>
      </c>
      <c r="G681" s="656" t="str">
        <f>IF(B681=1,F681,"")</f>
        <v>RS.AN-1</v>
      </c>
      <c r="H681" s="408">
        <f t="shared" ref="H681:J683" si="180">H680</f>
        <v>1</v>
      </c>
      <c r="I681" s="408">
        <f t="shared" si="180"/>
        <v>0</v>
      </c>
      <c r="J681" s="408">
        <f t="shared" si="180"/>
        <v>5</v>
      </c>
      <c r="K681" s="406"/>
      <c r="L681" s="657" t="s">
        <v>3217</v>
      </c>
      <c r="N681" s="132"/>
      <c r="O681" s="22"/>
    </row>
    <row r="682" spans="1:15" x14ac:dyDescent="0.35">
      <c r="A682" s="654" t="str">
        <f t="shared" si="179"/>
        <v>S 3.1</v>
      </c>
      <c r="B682" s="648">
        <f t="shared" si="179"/>
        <v>1</v>
      </c>
      <c r="C682" s="655" t="str">
        <f t="shared" si="179"/>
        <v>M</v>
      </c>
      <c r="D682" s="406">
        <f t="shared" si="179"/>
        <v>0</v>
      </c>
      <c r="E682" s="406">
        <f t="shared" si="179"/>
        <v>3</v>
      </c>
      <c r="F682" s="656" t="s">
        <v>1574</v>
      </c>
      <c r="G682" s="656" t="str">
        <f>IF(B682=1,F682,"")</f>
        <v>RS.AN-3</v>
      </c>
      <c r="H682" s="408">
        <f t="shared" si="180"/>
        <v>1</v>
      </c>
      <c r="I682" s="408">
        <f t="shared" si="180"/>
        <v>0</v>
      </c>
      <c r="J682" s="408">
        <f t="shared" si="180"/>
        <v>5</v>
      </c>
      <c r="K682" s="406"/>
      <c r="L682" s="657" t="s">
        <v>3217</v>
      </c>
      <c r="N682" s="132"/>
      <c r="O682" s="22"/>
    </row>
    <row r="683" spans="1:15" x14ac:dyDescent="0.35">
      <c r="A683" s="654" t="str">
        <f t="shared" si="179"/>
        <v>S 3.1</v>
      </c>
      <c r="B683" s="648">
        <f t="shared" si="179"/>
        <v>1</v>
      </c>
      <c r="C683" s="655" t="str">
        <f t="shared" si="179"/>
        <v>M</v>
      </c>
      <c r="D683" s="406">
        <f t="shared" si="179"/>
        <v>0</v>
      </c>
      <c r="E683" s="406">
        <f t="shared" si="179"/>
        <v>3</v>
      </c>
      <c r="F683" s="656" t="s">
        <v>1549</v>
      </c>
      <c r="G683" s="656" t="str">
        <f>IF(B683=1,F683,"")</f>
        <v>DE.AE-2</v>
      </c>
      <c r="H683" s="408">
        <f t="shared" si="180"/>
        <v>1</v>
      </c>
      <c r="I683" s="408">
        <f t="shared" si="180"/>
        <v>0</v>
      </c>
      <c r="J683" s="408">
        <f t="shared" si="180"/>
        <v>5</v>
      </c>
      <c r="K683" s="406"/>
      <c r="L683" s="657" t="s">
        <v>3217</v>
      </c>
      <c r="N683" s="132"/>
      <c r="O683" s="22"/>
    </row>
    <row r="684" spans="1:15" x14ac:dyDescent="0.35">
      <c r="A684" s="102" t="s">
        <v>369</v>
      </c>
      <c r="B684" s="425"/>
      <c r="C684" s="450"/>
      <c r="D684" s="86"/>
      <c r="E684" s="86"/>
      <c r="F684" s="249"/>
      <c r="G684" s="249"/>
      <c r="H684" s="47"/>
      <c r="I684" s="47"/>
      <c r="J684" s="47"/>
      <c r="K684" s="47"/>
      <c r="L684" s="69"/>
      <c r="N684" s="132"/>
      <c r="O684" s="22"/>
    </row>
    <row r="685" spans="1:15" x14ac:dyDescent="0.35">
      <c r="A685" s="97" t="s">
        <v>783</v>
      </c>
      <c r="B685" s="414"/>
      <c r="C685" s="442"/>
      <c r="D685" s="86">
        <v>1</v>
      </c>
      <c r="E685" s="86"/>
      <c r="F685" s="249"/>
      <c r="G685" s="249"/>
      <c r="H685" s="47"/>
      <c r="I685" s="47"/>
      <c r="J685" s="47"/>
      <c r="K685" s="47"/>
      <c r="L685" s="69"/>
      <c r="N685" s="132"/>
      <c r="O685" s="22"/>
    </row>
    <row r="686" spans="1:15" x14ac:dyDescent="0.35">
      <c r="A686" s="97" t="s">
        <v>784</v>
      </c>
      <c r="B686" s="414"/>
      <c r="C686" s="442"/>
      <c r="D686" s="86">
        <v>1</v>
      </c>
      <c r="E686" s="86"/>
      <c r="F686" s="249"/>
      <c r="G686" s="249"/>
      <c r="H686" s="47"/>
      <c r="I686" s="47"/>
      <c r="J686" s="47"/>
      <c r="K686" s="47"/>
      <c r="L686" s="69"/>
      <c r="N686" s="132"/>
      <c r="O686" s="22"/>
    </row>
    <row r="687" spans="1:15" x14ac:dyDescent="0.35">
      <c r="A687" s="97" t="s">
        <v>785</v>
      </c>
      <c r="B687" s="414"/>
      <c r="C687" s="442"/>
      <c r="D687" s="86">
        <v>1</v>
      </c>
      <c r="E687" s="86"/>
      <c r="F687" s="249"/>
      <c r="G687" s="249"/>
      <c r="H687" s="47"/>
      <c r="I687" s="47"/>
      <c r="J687" s="47"/>
      <c r="K687" s="47"/>
      <c r="L687" s="69"/>
      <c r="N687" s="132"/>
      <c r="O687" s="22"/>
    </row>
    <row r="688" spans="1:15" x14ac:dyDescent="0.35">
      <c r="A688" s="97" t="s">
        <v>786</v>
      </c>
      <c r="B688" s="414"/>
      <c r="C688" s="442"/>
      <c r="D688" s="86">
        <v>1</v>
      </c>
      <c r="E688" s="86"/>
      <c r="F688" s="249"/>
      <c r="G688" s="249"/>
      <c r="H688" s="47"/>
      <c r="I688" s="47"/>
      <c r="J688" s="47"/>
      <c r="K688" s="47"/>
      <c r="L688" s="69"/>
      <c r="N688" s="132"/>
      <c r="O688" s="22"/>
    </row>
    <row r="689" spans="1:15" x14ac:dyDescent="0.35">
      <c r="A689" s="97" t="s">
        <v>787</v>
      </c>
      <c r="B689" s="414"/>
      <c r="C689" s="442"/>
      <c r="D689" s="86">
        <v>1</v>
      </c>
      <c r="E689" s="86"/>
      <c r="F689" s="249"/>
      <c r="G689" s="249"/>
      <c r="H689" s="47"/>
      <c r="I689" s="47"/>
      <c r="J689" s="47"/>
      <c r="K689" s="47"/>
      <c r="L689" s="69"/>
      <c r="N689" s="132"/>
      <c r="O689" s="22"/>
    </row>
    <row r="690" spans="1:15" x14ac:dyDescent="0.35">
      <c r="A690" s="97" t="s">
        <v>788</v>
      </c>
      <c r="B690" s="414"/>
      <c r="C690" s="442"/>
      <c r="D690" s="86">
        <v>1</v>
      </c>
      <c r="E690" s="86"/>
      <c r="F690" s="249"/>
      <c r="G690" s="249"/>
      <c r="H690" s="47"/>
      <c r="I690" s="47"/>
      <c r="J690" s="47"/>
      <c r="K690" s="47"/>
      <c r="L690" s="69"/>
      <c r="N690" s="132"/>
      <c r="O690" s="22"/>
    </row>
    <row r="691" spans="1:15" x14ac:dyDescent="0.35">
      <c r="A691" s="97" t="s">
        <v>789</v>
      </c>
      <c r="B691" s="414"/>
      <c r="C691" s="442"/>
      <c r="D691" s="86">
        <v>1</v>
      </c>
      <c r="E691" s="86"/>
      <c r="F691" s="249"/>
      <c r="G691" s="249"/>
      <c r="H691" s="47"/>
      <c r="I691" s="47"/>
      <c r="J691" s="47"/>
      <c r="K691" s="47"/>
      <c r="L691" s="69"/>
      <c r="N691" s="132"/>
      <c r="O691" s="22"/>
    </row>
    <row r="692" spans="1:15" x14ac:dyDescent="0.35">
      <c r="A692" s="97" t="s">
        <v>790</v>
      </c>
      <c r="B692" s="414"/>
      <c r="C692" s="442"/>
      <c r="D692" s="86">
        <v>1</v>
      </c>
      <c r="E692" s="86"/>
      <c r="F692" s="249"/>
      <c r="G692" s="249"/>
      <c r="H692" s="47"/>
      <c r="I692" s="47"/>
      <c r="J692" s="47"/>
      <c r="K692" s="47"/>
      <c r="L692" s="69"/>
      <c r="N692" s="132"/>
      <c r="O692" s="22"/>
    </row>
    <row r="693" spans="1:15" x14ac:dyDescent="0.35">
      <c r="A693" s="97" t="s">
        <v>791</v>
      </c>
      <c r="B693" s="414"/>
      <c r="C693" s="442"/>
      <c r="D693" s="86">
        <v>1</v>
      </c>
      <c r="E693" s="86"/>
      <c r="F693" s="249"/>
      <c r="G693" s="249"/>
      <c r="H693" s="47"/>
      <c r="I693" s="47"/>
      <c r="J693" s="47"/>
      <c r="K693" s="47"/>
      <c r="L693" s="69"/>
      <c r="N693" s="132"/>
      <c r="O693" s="22"/>
    </row>
    <row r="694" spans="1:15" x14ac:dyDescent="0.35">
      <c r="A694" s="97" t="s">
        <v>792</v>
      </c>
      <c r="B694" s="414"/>
      <c r="C694" s="442"/>
      <c r="D694" s="86">
        <v>1</v>
      </c>
      <c r="E694" s="86"/>
      <c r="F694" s="249"/>
      <c r="G694" s="249"/>
      <c r="H694" s="47"/>
      <c r="I694" s="47"/>
      <c r="J694" s="47"/>
      <c r="K694" s="47"/>
      <c r="L694" s="69"/>
      <c r="N694" s="132"/>
      <c r="O694" s="22"/>
    </row>
    <row r="695" spans="1:15" x14ac:dyDescent="0.35">
      <c r="A695" s="97" t="s">
        <v>793</v>
      </c>
      <c r="B695" s="414"/>
      <c r="C695" s="442"/>
      <c r="D695" s="86">
        <v>1</v>
      </c>
      <c r="E695" s="86"/>
      <c r="F695" s="249"/>
      <c r="G695" s="249"/>
      <c r="H695" s="47"/>
      <c r="I695" s="47"/>
      <c r="J695" s="47"/>
      <c r="K695" s="47"/>
      <c r="L695" s="69"/>
      <c r="N695" s="132"/>
      <c r="O695" s="22"/>
    </row>
    <row r="696" spans="1:15" x14ac:dyDescent="0.35">
      <c r="A696" s="97" t="s">
        <v>370</v>
      </c>
      <c r="B696" s="414">
        <f>$D$679-1</f>
        <v>1</v>
      </c>
      <c r="C696" s="450" t="s">
        <v>1588</v>
      </c>
      <c r="D696" s="86">
        <v>0</v>
      </c>
      <c r="E696" s="86">
        <v>3</v>
      </c>
      <c r="F696" s="249" t="s">
        <v>1562</v>
      </c>
      <c r="G696" s="249" t="str">
        <f t="shared" ref="G696:G711" si="181">IF(B696=1,F696,"")</f>
        <v>DE.DP-2</v>
      </c>
      <c r="H696" s="47">
        <f>VLOOKUP(E696,'_Score matrix'!$B$31:$C$35,2,FALSE)</f>
        <v>1</v>
      </c>
      <c r="I696" s="47">
        <f t="shared" ref="I696:I702" si="182">D696*H696</f>
        <v>0</v>
      </c>
      <c r="J696" s="47">
        <f>5*H696</f>
        <v>5</v>
      </c>
      <c r="K696" s="47"/>
      <c r="L696" s="69"/>
      <c r="N696" s="132"/>
      <c r="O696" s="22"/>
    </row>
    <row r="697" spans="1:15" x14ac:dyDescent="0.35">
      <c r="A697" s="97" t="s">
        <v>371</v>
      </c>
      <c r="B697" s="414">
        <f>$D$679-1</f>
        <v>1</v>
      </c>
      <c r="C697" s="450" t="s">
        <v>1588</v>
      </c>
      <c r="D697" s="86">
        <v>0</v>
      </c>
      <c r="E697" s="86">
        <v>3</v>
      </c>
      <c r="F697" s="249" t="s">
        <v>1562</v>
      </c>
      <c r="G697" s="249" t="str">
        <f t="shared" si="181"/>
        <v>DE.DP-2</v>
      </c>
      <c r="H697" s="47">
        <f>VLOOKUP(E697,'_Score matrix'!$B$31:$C$35,2,FALSE)</f>
        <v>1</v>
      </c>
      <c r="I697" s="47">
        <f t="shared" si="182"/>
        <v>0</v>
      </c>
      <c r="J697" s="47">
        <f t="shared" ref="J697:J711" si="183">5*H697</f>
        <v>5</v>
      </c>
      <c r="K697" s="47"/>
      <c r="L697" s="69"/>
      <c r="N697" s="132"/>
      <c r="O697" s="22"/>
    </row>
    <row r="698" spans="1:15" x14ac:dyDescent="0.35">
      <c r="A698" s="97" t="s">
        <v>372</v>
      </c>
      <c r="B698" s="414">
        <f t="shared" ref="B698:B736" si="184">$D$679-1</f>
        <v>1</v>
      </c>
      <c r="C698" s="450" t="s">
        <v>1588</v>
      </c>
      <c r="D698" s="86">
        <v>0</v>
      </c>
      <c r="E698" s="86">
        <v>3</v>
      </c>
      <c r="F698" s="249" t="s">
        <v>1564</v>
      </c>
      <c r="G698" s="249" t="str">
        <f t="shared" si="181"/>
        <v>DE.DP-4</v>
      </c>
      <c r="H698" s="47">
        <f>VLOOKUP(E698,'_Score matrix'!$B$31:$C$35,2,FALSE)</f>
        <v>1</v>
      </c>
      <c r="I698" s="47">
        <f t="shared" si="182"/>
        <v>0</v>
      </c>
      <c r="J698" s="47">
        <f t="shared" si="183"/>
        <v>5</v>
      </c>
      <c r="K698" s="47"/>
      <c r="L698" s="69"/>
      <c r="N698" s="132"/>
      <c r="O698" s="22"/>
    </row>
    <row r="699" spans="1:15" x14ac:dyDescent="0.35">
      <c r="A699" s="97" t="s">
        <v>427</v>
      </c>
      <c r="B699" s="414">
        <f t="shared" si="184"/>
        <v>1</v>
      </c>
      <c r="C699" s="450" t="s">
        <v>1588</v>
      </c>
      <c r="D699" s="86">
        <v>0</v>
      </c>
      <c r="E699" s="86">
        <v>3</v>
      </c>
      <c r="F699" s="249" t="s">
        <v>1561</v>
      </c>
      <c r="G699" s="249" t="str">
        <f t="shared" si="181"/>
        <v>DE.DP-1</v>
      </c>
      <c r="H699" s="47">
        <f>VLOOKUP(E699,'_Score matrix'!$B$31:$C$35,2,FALSE)</f>
        <v>1</v>
      </c>
      <c r="I699" s="47">
        <f t="shared" si="182"/>
        <v>0</v>
      </c>
      <c r="J699" s="47">
        <f t="shared" si="183"/>
        <v>5</v>
      </c>
      <c r="K699" s="47"/>
      <c r="L699" s="69"/>
      <c r="N699" s="132"/>
      <c r="O699" s="22"/>
    </row>
    <row r="700" spans="1:15" x14ac:dyDescent="0.35">
      <c r="A700" s="97" t="s">
        <v>907</v>
      </c>
      <c r="B700" s="414">
        <f t="shared" si="184"/>
        <v>1</v>
      </c>
      <c r="C700" s="450" t="s">
        <v>1588</v>
      </c>
      <c r="D700" s="86">
        <v>0</v>
      </c>
      <c r="E700" s="86">
        <v>3</v>
      </c>
      <c r="F700" s="249" t="s">
        <v>1561</v>
      </c>
      <c r="G700" s="249" t="str">
        <f t="shared" si="181"/>
        <v>DE.DP-1</v>
      </c>
      <c r="H700" s="47">
        <f>VLOOKUP(E700,'_Score matrix'!$B$31:$C$35,2,FALSE)</f>
        <v>1</v>
      </c>
      <c r="I700" s="47">
        <f t="shared" si="182"/>
        <v>0</v>
      </c>
      <c r="J700" s="47">
        <f t="shared" si="183"/>
        <v>5</v>
      </c>
      <c r="K700" s="47"/>
      <c r="L700" s="69"/>
      <c r="N700" s="132"/>
      <c r="O700" s="22"/>
    </row>
    <row r="701" spans="1:15" x14ac:dyDescent="0.35">
      <c r="A701" s="97" t="s">
        <v>908</v>
      </c>
      <c r="B701" s="414">
        <f t="shared" si="184"/>
        <v>1</v>
      </c>
      <c r="C701" s="450" t="s">
        <v>1588</v>
      </c>
      <c r="D701" s="86">
        <v>0</v>
      </c>
      <c r="E701" s="86">
        <v>3</v>
      </c>
      <c r="F701" s="249" t="s">
        <v>1562</v>
      </c>
      <c r="G701" s="249" t="str">
        <f t="shared" si="181"/>
        <v>DE.DP-2</v>
      </c>
      <c r="H701" s="47">
        <f>VLOOKUP(E701,'_Score matrix'!$B$31:$C$35,2,FALSE)</f>
        <v>1</v>
      </c>
      <c r="I701" s="47">
        <f t="shared" si="182"/>
        <v>0</v>
      </c>
      <c r="J701" s="47">
        <f t="shared" si="183"/>
        <v>5</v>
      </c>
      <c r="K701" s="47"/>
      <c r="L701" s="69"/>
      <c r="N701" s="132"/>
      <c r="O701" s="22"/>
    </row>
    <row r="702" spans="1:15" x14ac:dyDescent="0.35">
      <c r="A702" s="97" t="s">
        <v>909</v>
      </c>
      <c r="B702" s="414">
        <f t="shared" si="184"/>
        <v>1</v>
      </c>
      <c r="C702" s="450" t="s">
        <v>1588</v>
      </c>
      <c r="D702" s="86">
        <v>0</v>
      </c>
      <c r="E702" s="86">
        <v>3</v>
      </c>
      <c r="F702" s="249" t="s">
        <v>1512</v>
      </c>
      <c r="G702" s="249" t="str">
        <f t="shared" si="181"/>
        <v>PR.IP-9</v>
      </c>
      <c r="H702" s="47">
        <f>VLOOKUP(E702,'_Score matrix'!$B$31:$C$35,2,FALSE)</f>
        <v>1</v>
      </c>
      <c r="I702" s="47">
        <f t="shared" si="182"/>
        <v>0</v>
      </c>
      <c r="J702" s="47">
        <f t="shared" si="183"/>
        <v>5</v>
      </c>
      <c r="K702" s="47"/>
      <c r="L702" s="69"/>
      <c r="N702" s="132"/>
      <c r="O702" s="22"/>
    </row>
    <row r="703" spans="1:15" x14ac:dyDescent="0.35">
      <c r="A703" s="654" t="str">
        <f>A702</f>
        <v>S 3.9</v>
      </c>
      <c r="B703" s="648">
        <f>B702</f>
        <v>1</v>
      </c>
      <c r="C703" s="655" t="str">
        <f>C702</f>
        <v>M</v>
      </c>
      <c r="D703" s="406">
        <f>D702</f>
        <v>0</v>
      </c>
      <c r="E703" s="406">
        <f>E702</f>
        <v>3</v>
      </c>
      <c r="F703" s="656" t="s">
        <v>1513</v>
      </c>
      <c r="G703" s="656" t="str">
        <f t="shared" si="181"/>
        <v>PR.MA-1</v>
      </c>
      <c r="H703" s="408">
        <f>H702</f>
        <v>1</v>
      </c>
      <c r="I703" s="408">
        <f>I702</f>
        <v>0</v>
      </c>
      <c r="J703" s="408">
        <f>J702</f>
        <v>5</v>
      </c>
      <c r="K703" s="406"/>
      <c r="L703" s="657" t="s">
        <v>3217</v>
      </c>
      <c r="N703" s="132"/>
      <c r="O703" s="22"/>
    </row>
    <row r="704" spans="1:15" x14ac:dyDescent="0.35">
      <c r="A704" s="97" t="s">
        <v>910</v>
      </c>
      <c r="B704" s="414">
        <f t="shared" si="184"/>
        <v>1</v>
      </c>
      <c r="C704" s="450" t="s">
        <v>1588</v>
      </c>
      <c r="D704" s="86">
        <v>0</v>
      </c>
      <c r="E704" s="86">
        <v>3</v>
      </c>
      <c r="F704" s="249" t="s">
        <v>1562</v>
      </c>
      <c r="G704" s="249" t="str">
        <f t="shared" si="181"/>
        <v>DE.DP-2</v>
      </c>
      <c r="H704" s="47">
        <f>VLOOKUP(E704,'_Score matrix'!$B$31:$C$35,2,FALSE)</f>
        <v>1</v>
      </c>
      <c r="I704" s="47">
        <f>D704*H704</f>
        <v>0</v>
      </c>
      <c r="J704" s="47">
        <f t="shared" si="183"/>
        <v>5</v>
      </c>
      <c r="K704" s="47"/>
      <c r="L704" s="69"/>
      <c r="N704" s="132"/>
      <c r="O704" s="22"/>
    </row>
    <row r="705" spans="1:15" x14ac:dyDescent="0.35">
      <c r="A705" s="97" t="s">
        <v>912</v>
      </c>
      <c r="B705" s="414">
        <f t="shared" si="184"/>
        <v>1</v>
      </c>
      <c r="C705" s="450" t="s">
        <v>1588</v>
      </c>
      <c r="D705" s="86">
        <v>0</v>
      </c>
      <c r="E705" s="86">
        <v>3</v>
      </c>
      <c r="F705" s="249" t="s">
        <v>1562</v>
      </c>
      <c r="G705" s="249" t="str">
        <f t="shared" si="181"/>
        <v>DE.DP-2</v>
      </c>
      <c r="H705" s="47">
        <f>VLOOKUP(E705,'_Score matrix'!$B$31:$C$35,2,FALSE)</f>
        <v>1</v>
      </c>
      <c r="I705" s="47">
        <f>D705*H705</f>
        <v>0</v>
      </c>
      <c r="J705" s="47">
        <f t="shared" si="183"/>
        <v>5</v>
      </c>
      <c r="K705" s="47"/>
      <c r="L705" s="69"/>
      <c r="N705" s="132"/>
      <c r="O705" s="22"/>
    </row>
    <row r="706" spans="1:15" x14ac:dyDescent="0.35">
      <c r="A706" s="97" t="s">
        <v>913</v>
      </c>
      <c r="B706" s="414">
        <f t="shared" si="184"/>
        <v>1</v>
      </c>
      <c r="C706" s="450" t="s">
        <v>1588</v>
      </c>
      <c r="D706" s="86">
        <v>0</v>
      </c>
      <c r="E706" s="86">
        <v>3</v>
      </c>
      <c r="F706" s="249" t="s">
        <v>1562</v>
      </c>
      <c r="G706" s="249" t="str">
        <f t="shared" si="181"/>
        <v>DE.DP-2</v>
      </c>
      <c r="H706" s="47">
        <f>VLOOKUP(E706,'_Score matrix'!$B$31:$C$35,2,FALSE)</f>
        <v>1</v>
      </c>
      <c r="I706" s="47">
        <f>D706*H706</f>
        <v>0</v>
      </c>
      <c r="J706" s="47">
        <f t="shared" si="183"/>
        <v>5</v>
      </c>
      <c r="K706" s="47"/>
      <c r="L706" s="69"/>
      <c r="N706" s="132"/>
      <c r="O706" s="22"/>
    </row>
    <row r="707" spans="1:15" x14ac:dyDescent="0.35">
      <c r="A707" s="654" t="str">
        <f t="shared" ref="A707:E709" si="185">A706</f>
        <v>S 3.13</v>
      </c>
      <c r="B707" s="648">
        <f t="shared" si="185"/>
        <v>1</v>
      </c>
      <c r="C707" s="655" t="str">
        <f t="shared" si="185"/>
        <v>M</v>
      </c>
      <c r="D707" s="406">
        <f t="shared" si="185"/>
        <v>0</v>
      </c>
      <c r="E707" s="406">
        <f t="shared" si="185"/>
        <v>3</v>
      </c>
      <c r="F707" s="656" t="s">
        <v>1572</v>
      </c>
      <c r="G707" s="656" t="str">
        <f t="shared" si="181"/>
        <v>RS.AN-1</v>
      </c>
      <c r="H707" s="408">
        <f t="shared" ref="H707:J709" si="186">H706</f>
        <v>1</v>
      </c>
      <c r="I707" s="408">
        <f t="shared" si="186"/>
        <v>0</v>
      </c>
      <c r="J707" s="408">
        <f t="shared" si="186"/>
        <v>5</v>
      </c>
      <c r="K707" s="406"/>
      <c r="L707" s="657" t="s">
        <v>3217</v>
      </c>
      <c r="N707" s="132"/>
      <c r="O707" s="22"/>
    </row>
    <row r="708" spans="1:15" x14ac:dyDescent="0.35">
      <c r="A708" s="654" t="str">
        <f t="shared" si="185"/>
        <v>S 3.13</v>
      </c>
      <c r="B708" s="648">
        <f t="shared" si="185"/>
        <v>1</v>
      </c>
      <c r="C708" s="655" t="str">
        <f t="shared" si="185"/>
        <v>M</v>
      </c>
      <c r="D708" s="406">
        <f t="shared" si="185"/>
        <v>0</v>
      </c>
      <c r="E708" s="406">
        <f t="shared" si="185"/>
        <v>3</v>
      </c>
      <c r="F708" s="656" t="s">
        <v>1574</v>
      </c>
      <c r="G708" s="656" t="str">
        <f t="shared" si="181"/>
        <v>RS.AN-3</v>
      </c>
      <c r="H708" s="408">
        <f t="shared" si="186"/>
        <v>1</v>
      </c>
      <c r="I708" s="408">
        <f t="shared" si="186"/>
        <v>0</v>
      </c>
      <c r="J708" s="408">
        <f t="shared" si="186"/>
        <v>5</v>
      </c>
      <c r="K708" s="406"/>
      <c r="L708" s="657" t="s">
        <v>3217</v>
      </c>
      <c r="N708" s="132"/>
      <c r="O708" s="22"/>
    </row>
    <row r="709" spans="1:15" x14ac:dyDescent="0.35">
      <c r="A709" s="654" t="str">
        <f t="shared" si="185"/>
        <v>S 3.13</v>
      </c>
      <c r="B709" s="648">
        <f t="shared" si="185"/>
        <v>1</v>
      </c>
      <c r="C709" s="655" t="str">
        <f t="shared" si="185"/>
        <v>M</v>
      </c>
      <c r="D709" s="406">
        <f t="shared" si="185"/>
        <v>0</v>
      </c>
      <c r="E709" s="406">
        <f t="shared" si="185"/>
        <v>3</v>
      </c>
      <c r="F709" s="656" t="s">
        <v>1549</v>
      </c>
      <c r="G709" s="656" t="str">
        <f t="shared" si="181"/>
        <v>DE.AE-2</v>
      </c>
      <c r="H709" s="408">
        <f t="shared" si="186"/>
        <v>1</v>
      </c>
      <c r="I709" s="408">
        <f t="shared" si="186"/>
        <v>0</v>
      </c>
      <c r="J709" s="408">
        <f t="shared" si="186"/>
        <v>5</v>
      </c>
      <c r="K709" s="406"/>
      <c r="L709" s="657" t="s">
        <v>3217</v>
      </c>
      <c r="N709" s="132"/>
      <c r="O709" s="22"/>
    </row>
    <row r="710" spans="1:15" x14ac:dyDescent="0.35">
      <c r="A710" s="97" t="s">
        <v>914</v>
      </c>
      <c r="B710" s="414">
        <f t="shared" si="184"/>
        <v>1</v>
      </c>
      <c r="C710" s="450" t="s">
        <v>1588</v>
      </c>
      <c r="D710" s="86">
        <v>0</v>
      </c>
      <c r="E710" s="86">
        <v>3</v>
      </c>
      <c r="F710" s="249" t="s">
        <v>1562</v>
      </c>
      <c r="G710" s="249" t="str">
        <f t="shared" si="181"/>
        <v>DE.DP-2</v>
      </c>
      <c r="H710" s="47">
        <f>VLOOKUP(E710,'_Score matrix'!$B$31:$C$35,2,FALSE)</f>
        <v>1</v>
      </c>
      <c r="I710" s="47">
        <f>D710*H710</f>
        <v>0</v>
      </c>
      <c r="J710" s="47">
        <f t="shared" si="183"/>
        <v>5</v>
      </c>
      <c r="K710" s="47"/>
      <c r="L710" s="69"/>
      <c r="N710" s="132"/>
      <c r="O710" s="22"/>
    </row>
    <row r="711" spans="1:15" x14ac:dyDescent="0.35">
      <c r="A711" s="97" t="s">
        <v>915</v>
      </c>
      <c r="B711" s="414">
        <f t="shared" si="184"/>
        <v>1</v>
      </c>
      <c r="C711" s="450" t="s">
        <v>1588</v>
      </c>
      <c r="D711" s="86">
        <v>0</v>
      </c>
      <c r="E711" s="86">
        <v>3</v>
      </c>
      <c r="F711" s="249" t="s">
        <v>1565</v>
      </c>
      <c r="G711" s="249" t="str">
        <f t="shared" si="181"/>
        <v>DE.DP-5</v>
      </c>
      <c r="H711" s="47">
        <f>VLOOKUP(E711,'_Score matrix'!$B$31:$C$35,2,FALSE)</f>
        <v>1</v>
      </c>
      <c r="I711" s="47">
        <f>D711*H711</f>
        <v>0</v>
      </c>
      <c r="J711" s="47">
        <f t="shared" si="183"/>
        <v>5</v>
      </c>
      <c r="K711" s="47"/>
      <c r="L711" s="69"/>
      <c r="N711" s="132"/>
      <c r="O711" s="22"/>
    </row>
    <row r="712" spans="1:15" x14ac:dyDescent="0.35">
      <c r="A712" s="97" t="s">
        <v>916</v>
      </c>
      <c r="B712" s="414"/>
      <c r="C712" s="442"/>
      <c r="D712" s="86"/>
      <c r="E712" s="86"/>
      <c r="F712" s="249"/>
      <c r="G712" s="249"/>
      <c r="H712" s="47"/>
      <c r="I712" s="47"/>
      <c r="J712" s="47"/>
      <c r="K712" s="47"/>
      <c r="L712" s="69"/>
      <c r="N712" s="132"/>
      <c r="O712" s="22"/>
    </row>
    <row r="713" spans="1:15" x14ac:dyDescent="0.35">
      <c r="A713" s="97" t="s">
        <v>3947</v>
      </c>
      <c r="B713" s="414">
        <f t="shared" si="184"/>
        <v>1</v>
      </c>
      <c r="C713" s="442" t="s">
        <v>2147</v>
      </c>
      <c r="D713" s="86">
        <v>0</v>
      </c>
      <c r="E713" s="86">
        <f t="shared" ref="E713:E736" si="187">IF(D713=6, 1, 3)</f>
        <v>3</v>
      </c>
      <c r="F713" s="249" t="s">
        <v>1549</v>
      </c>
      <c r="G713" s="249" t="str">
        <f t="shared" ref="G713:G736" si="188">IF(B713=1,F713,"")</f>
        <v>DE.AE-2</v>
      </c>
      <c r="H713" s="47">
        <f>VLOOKUP(E713,'_Score matrix'!$B$31:$C$35,2,FALSE)</f>
        <v>1</v>
      </c>
      <c r="I713" s="47">
        <f t="shared" ref="I713:I736" si="189">D713*H713</f>
        <v>0</v>
      </c>
      <c r="J713" s="47">
        <f>5*H713</f>
        <v>5</v>
      </c>
      <c r="K713" s="47"/>
      <c r="L713" s="69"/>
      <c r="N713" s="132"/>
      <c r="O713" s="22"/>
    </row>
    <row r="714" spans="1:15" x14ac:dyDescent="0.35">
      <c r="A714" s="97" t="s">
        <v>3948</v>
      </c>
      <c r="B714" s="414">
        <f t="shared" si="184"/>
        <v>1</v>
      </c>
      <c r="C714" s="442" t="s">
        <v>2147</v>
      </c>
      <c r="D714" s="86">
        <v>0</v>
      </c>
      <c r="E714" s="86">
        <f t="shared" si="187"/>
        <v>3</v>
      </c>
      <c r="F714" s="249" t="s">
        <v>1549</v>
      </c>
      <c r="G714" s="249" t="str">
        <f t="shared" si="188"/>
        <v>DE.AE-2</v>
      </c>
      <c r="H714" s="47">
        <f>VLOOKUP(E714,'_Score matrix'!$B$31:$C$35,2,FALSE)</f>
        <v>1</v>
      </c>
      <c r="I714" s="47">
        <f t="shared" si="189"/>
        <v>0</v>
      </c>
      <c r="J714" s="47">
        <f t="shared" ref="J714:J736" si="190">5*H714</f>
        <v>5</v>
      </c>
      <c r="K714" s="47"/>
      <c r="L714" s="69"/>
      <c r="N714" s="132"/>
      <c r="O714" s="22"/>
    </row>
    <row r="715" spans="1:15" x14ac:dyDescent="0.35">
      <c r="A715" s="97" t="s">
        <v>3949</v>
      </c>
      <c r="B715" s="414">
        <f t="shared" si="184"/>
        <v>1</v>
      </c>
      <c r="C715" s="442" t="s">
        <v>2147</v>
      </c>
      <c r="D715" s="86">
        <v>0</v>
      </c>
      <c r="E715" s="86">
        <f t="shared" si="187"/>
        <v>3</v>
      </c>
      <c r="F715" s="249" t="s">
        <v>1549</v>
      </c>
      <c r="G715" s="249" t="str">
        <f t="shared" si="188"/>
        <v>DE.AE-2</v>
      </c>
      <c r="H715" s="47">
        <f>VLOOKUP(E715,'_Score matrix'!$B$31:$C$35,2,FALSE)</f>
        <v>1</v>
      </c>
      <c r="I715" s="47">
        <f t="shared" si="189"/>
        <v>0</v>
      </c>
      <c r="J715" s="47">
        <f t="shared" si="190"/>
        <v>5</v>
      </c>
      <c r="K715" s="47"/>
      <c r="L715" s="69"/>
      <c r="N715" s="132"/>
      <c r="O715" s="22"/>
    </row>
    <row r="716" spans="1:15" x14ac:dyDescent="0.35">
      <c r="A716" s="97" t="s">
        <v>3950</v>
      </c>
      <c r="B716" s="414">
        <f t="shared" si="184"/>
        <v>1</v>
      </c>
      <c r="C716" s="442" t="s">
        <v>2147</v>
      </c>
      <c r="D716" s="86">
        <v>0</v>
      </c>
      <c r="E716" s="86">
        <f t="shared" si="187"/>
        <v>3</v>
      </c>
      <c r="F716" s="249" t="s">
        <v>1549</v>
      </c>
      <c r="G716" s="249" t="str">
        <f t="shared" si="188"/>
        <v>DE.AE-2</v>
      </c>
      <c r="H716" s="47">
        <f>VLOOKUP(E716,'_Score matrix'!$B$31:$C$35,2,FALSE)</f>
        <v>1</v>
      </c>
      <c r="I716" s="47">
        <f t="shared" si="189"/>
        <v>0</v>
      </c>
      <c r="J716" s="47">
        <f t="shared" si="190"/>
        <v>5</v>
      </c>
      <c r="K716" s="47"/>
      <c r="L716" s="69"/>
      <c r="N716" s="132"/>
      <c r="O716" s="22"/>
    </row>
    <row r="717" spans="1:15" x14ac:dyDescent="0.35">
      <c r="A717" s="97" t="s">
        <v>3951</v>
      </c>
      <c r="B717" s="414">
        <f t="shared" si="184"/>
        <v>1</v>
      </c>
      <c r="C717" s="442" t="s">
        <v>2147</v>
      </c>
      <c r="D717" s="86">
        <v>0</v>
      </c>
      <c r="E717" s="86">
        <f t="shared" si="187"/>
        <v>3</v>
      </c>
      <c r="F717" s="249" t="s">
        <v>1549</v>
      </c>
      <c r="G717" s="249" t="str">
        <f t="shared" si="188"/>
        <v>DE.AE-2</v>
      </c>
      <c r="H717" s="47">
        <f>VLOOKUP(E717,'_Score matrix'!$B$31:$C$35,2,FALSE)</f>
        <v>1</v>
      </c>
      <c r="I717" s="47">
        <f t="shared" si="189"/>
        <v>0</v>
      </c>
      <c r="J717" s="47">
        <f t="shared" si="190"/>
        <v>5</v>
      </c>
      <c r="K717" s="47"/>
      <c r="L717" s="69"/>
      <c r="N717" s="132"/>
      <c r="O717" s="22"/>
    </row>
    <row r="718" spans="1:15" x14ac:dyDescent="0.35">
      <c r="A718" s="97" t="s">
        <v>3952</v>
      </c>
      <c r="B718" s="414">
        <f t="shared" si="184"/>
        <v>1</v>
      </c>
      <c r="C718" s="442" t="s">
        <v>2147</v>
      </c>
      <c r="D718" s="86">
        <v>0</v>
      </c>
      <c r="E718" s="86">
        <f t="shared" si="187"/>
        <v>3</v>
      </c>
      <c r="F718" s="249" t="s">
        <v>1549</v>
      </c>
      <c r="G718" s="249" t="str">
        <f t="shared" si="188"/>
        <v>DE.AE-2</v>
      </c>
      <c r="H718" s="47">
        <f>VLOOKUP(E718,'_Score matrix'!$B$31:$C$35,2,FALSE)</f>
        <v>1</v>
      </c>
      <c r="I718" s="47">
        <f t="shared" si="189"/>
        <v>0</v>
      </c>
      <c r="J718" s="47">
        <f t="shared" si="190"/>
        <v>5</v>
      </c>
      <c r="K718" s="47"/>
      <c r="L718" s="69"/>
      <c r="N718" s="132"/>
      <c r="O718" s="22"/>
    </row>
    <row r="719" spans="1:15" x14ac:dyDescent="0.35">
      <c r="A719" s="97" t="s">
        <v>3953</v>
      </c>
      <c r="B719" s="414">
        <f t="shared" si="184"/>
        <v>1</v>
      </c>
      <c r="C719" s="442" t="s">
        <v>2147</v>
      </c>
      <c r="D719" s="86">
        <v>0</v>
      </c>
      <c r="E719" s="86">
        <f t="shared" si="187"/>
        <v>3</v>
      </c>
      <c r="F719" s="249" t="s">
        <v>1549</v>
      </c>
      <c r="G719" s="249" t="str">
        <f t="shared" si="188"/>
        <v>DE.AE-2</v>
      </c>
      <c r="H719" s="47">
        <f>VLOOKUP(E719,'_Score matrix'!$B$31:$C$35,2,FALSE)</f>
        <v>1</v>
      </c>
      <c r="I719" s="47">
        <f t="shared" si="189"/>
        <v>0</v>
      </c>
      <c r="J719" s="47">
        <f t="shared" si="190"/>
        <v>5</v>
      </c>
      <c r="K719" s="47"/>
      <c r="L719" s="69"/>
      <c r="N719" s="132"/>
      <c r="O719" s="22"/>
    </row>
    <row r="720" spans="1:15" x14ac:dyDescent="0.35">
      <c r="A720" s="97" t="s">
        <v>3954</v>
      </c>
      <c r="B720" s="414">
        <f t="shared" si="184"/>
        <v>1</v>
      </c>
      <c r="C720" s="442" t="s">
        <v>2147</v>
      </c>
      <c r="D720" s="86">
        <v>0</v>
      </c>
      <c r="E720" s="86">
        <f t="shared" si="187"/>
        <v>3</v>
      </c>
      <c r="F720" s="249" t="s">
        <v>1549</v>
      </c>
      <c r="G720" s="249" t="str">
        <f t="shared" si="188"/>
        <v>DE.AE-2</v>
      </c>
      <c r="H720" s="47">
        <f>VLOOKUP(E720,'_Score matrix'!$B$31:$C$35,2,FALSE)</f>
        <v>1</v>
      </c>
      <c r="I720" s="47">
        <f t="shared" si="189"/>
        <v>0</v>
      </c>
      <c r="J720" s="47">
        <f t="shared" si="190"/>
        <v>5</v>
      </c>
      <c r="K720" s="47"/>
      <c r="L720" s="69"/>
      <c r="N720" s="132"/>
      <c r="O720" s="22"/>
    </row>
    <row r="721" spans="1:15" x14ac:dyDescent="0.35">
      <c r="A721" s="97" t="s">
        <v>3955</v>
      </c>
      <c r="B721" s="414">
        <f t="shared" si="184"/>
        <v>1</v>
      </c>
      <c r="C721" s="442" t="s">
        <v>2147</v>
      </c>
      <c r="D721" s="86">
        <v>0</v>
      </c>
      <c r="E721" s="86">
        <f t="shared" si="187"/>
        <v>3</v>
      </c>
      <c r="F721" s="249" t="s">
        <v>1549</v>
      </c>
      <c r="G721" s="249" t="str">
        <f t="shared" si="188"/>
        <v>DE.AE-2</v>
      </c>
      <c r="H721" s="47">
        <f>VLOOKUP(E721,'_Score matrix'!$B$31:$C$35,2,FALSE)</f>
        <v>1</v>
      </c>
      <c r="I721" s="47">
        <f t="shared" si="189"/>
        <v>0</v>
      </c>
      <c r="J721" s="47">
        <f t="shared" si="190"/>
        <v>5</v>
      </c>
      <c r="K721" s="47"/>
      <c r="L721" s="69"/>
      <c r="N721" s="132"/>
      <c r="O721" s="22"/>
    </row>
    <row r="722" spans="1:15" x14ac:dyDescent="0.35">
      <c r="A722" s="97" t="s">
        <v>3956</v>
      </c>
      <c r="B722" s="414">
        <f t="shared" si="184"/>
        <v>1</v>
      </c>
      <c r="C722" s="442" t="s">
        <v>2147</v>
      </c>
      <c r="D722" s="86">
        <v>0</v>
      </c>
      <c r="E722" s="86">
        <f t="shared" si="187"/>
        <v>3</v>
      </c>
      <c r="F722" s="249" t="s">
        <v>1549</v>
      </c>
      <c r="G722" s="249" t="str">
        <f t="shared" si="188"/>
        <v>DE.AE-2</v>
      </c>
      <c r="H722" s="47">
        <f>VLOOKUP(E722,'_Score matrix'!$B$31:$C$35,2,FALSE)</f>
        <v>1</v>
      </c>
      <c r="I722" s="47">
        <f t="shared" si="189"/>
        <v>0</v>
      </c>
      <c r="J722" s="47">
        <f t="shared" si="190"/>
        <v>5</v>
      </c>
      <c r="K722" s="47"/>
      <c r="L722" s="69"/>
      <c r="N722" s="132"/>
      <c r="O722" s="22"/>
    </row>
    <row r="723" spans="1:15" x14ac:dyDescent="0.35">
      <c r="A723" s="97" t="s">
        <v>3957</v>
      </c>
      <c r="B723" s="414">
        <f t="shared" si="184"/>
        <v>1</v>
      </c>
      <c r="C723" s="442" t="s">
        <v>2147</v>
      </c>
      <c r="D723" s="86">
        <v>0</v>
      </c>
      <c r="E723" s="86">
        <f t="shared" ref="E723" si="191">IF(D723=6, 1, 3)</f>
        <v>3</v>
      </c>
      <c r="F723" s="249" t="s">
        <v>1549</v>
      </c>
      <c r="G723" s="249" t="str">
        <f t="shared" si="188"/>
        <v>DE.AE-2</v>
      </c>
      <c r="H723" s="47">
        <f>VLOOKUP(E723,'_Score matrix'!$B$31:$C$35,2,FALSE)</f>
        <v>1</v>
      </c>
      <c r="I723" s="47">
        <f t="shared" si="189"/>
        <v>0</v>
      </c>
      <c r="J723" s="47">
        <f t="shared" ref="J723" si="192">5*H723</f>
        <v>5</v>
      </c>
      <c r="K723" s="47"/>
      <c r="L723" s="69"/>
      <c r="N723" s="132"/>
      <c r="O723" s="22"/>
    </row>
    <row r="724" spans="1:15" x14ac:dyDescent="0.35">
      <c r="A724" s="97" t="s">
        <v>3958</v>
      </c>
      <c r="B724" s="414">
        <f t="shared" si="184"/>
        <v>1</v>
      </c>
      <c r="C724" s="442" t="s">
        <v>2147</v>
      </c>
      <c r="D724" s="86">
        <v>0</v>
      </c>
      <c r="E724" s="86">
        <f t="shared" si="187"/>
        <v>3</v>
      </c>
      <c r="F724" s="249" t="s">
        <v>1549</v>
      </c>
      <c r="G724" s="249" t="str">
        <f t="shared" si="188"/>
        <v>DE.AE-2</v>
      </c>
      <c r="H724" s="47">
        <f>VLOOKUP(E724,'_Score matrix'!$B$31:$C$35,2,FALSE)</f>
        <v>1</v>
      </c>
      <c r="I724" s="47">
        <f t="shared" si="189"/>
        <v>0</v>
      </c>
      <c r="J724" s="47">
        <f t="shared" si="190"/>
        <v>5</v>
      </c>
      <c r="K724" s="47"/>
      <c r="L724" s="69"/>
      <c r="N724" s="132"/>
      <c r="O724" s="22"/>
    </row>
    <row r="725" spans="1:15" x14ac:dyDescent="0.35">
      <c r="A725" s="97" t="s">
        <v>3959</v>
      </c>
      <c r="B725" s="414">
        <f t="shared" si="184"/>
        <v>1</v>
      </c>
      <c r="C725" s="442" t="s">
        <v>2147</v>
      </c>
      <c r="D725" s="86">
        <v>0</v>
      </c>
      <c r="E725" s="86">
        <f t="shared" si="187"/>
        <v>3</v>
      </c>
      <c r="F725" s="249" t="s">
        <v>1549</v>
      </c>
      <c r="G725" s="249" t="str">
        <f t="shared" si="188"/>
        <v>DE.AE-2</v>
      </c>
      <c r="H725" s="47">
        <f>VLOOKUP(E725,'_Score matrix'!$B$31:$C$35,2,FALSE)</f>
        <v>1</v>
      </c>
      <c r="I725" s="47">
        <f t="shared" si="189"/>
        <v>0</v>
      </c>
      <c r="J725" s="47">
        <f t="shared" si="190"/>
        <v>5</v>
      </c>
      <c r="K725" s="47"/>
      <c r="L725" s="69"/>
      <c r="N725" s="132"/>
      <c r="O725" s="22"/>
    </row>
    <row r="726" spans="1:15" x14ac:dyDescent="0.35">
      <c r="A726" s="97" t="s">
        <v>3960</v>
      </c>
      <c r="B726" s="414">
        <f t="shared" si="184"/>
        <v>1</v>
      </c>
      <c r="C726" s="442" t="s">
        <v>2147</v>
      </c>
      <c r="D726" s="86">
        <v>0</v>
      </c>
      <c r="E726" s="86">
        <f t="shared" si="187"/>
        <v>3</v>
      </c>
      <c r="F726" s="249" t="s">
        <v>1549</v>
      </c>
      <c r="G726" s="249" t="str">
        <f t="shared" si="188"/>
        <v>DE.AE-2</v>
      </c>
      <c r="H726" s="47">
        <f>VLOOKUP(E726,'_Score matrix'!$B$31:$C$35,2,FALSE)</f>
        <v>1</v>
      </c>
      <c r="I726" s="47">
        <f t="shared" si="189"/>
        <v>0</v>
      </c>
      <c r="J726" s="47">
        <f t="shared" ref="J726" si="193">5*H726</f>
        <v>5</v>
      </c>
      <c r="K726" s="47"/>
      <c r="L726" s="69"/>
      <c r="N726" s="132"/>
      <c r="O726" s="22"/>
    </row>
    <row r="727" spans="1:15" x14ac:dyDescent="0.35">
      <c r="A727" s="97" t="s">
        <v>3961</v>
      </c>
      <c r="B727" s="414">
        <f t="shared" si="184"/>
        <v>1</v>
      </c>
      <c r="C727" s="442" t="s">
        <v>2147</v>
      </c>
      <c r="D727" s="86">
        <v>0</v>
      </c>
      <c r="E727" s="86">
        <f t="shared" si="187"/>
        <v>3</v>
      </c>
      <c r="F727" s="249" t="s">
        <v>1574</v>
      </c>
      <c r="G727" s="249" t="str">
        <f t="shared" si="188"/>
        <v>RS.AN-3</v>
      </c>
      <c r="H727" s="47">
        <f>VLOOKUP(E727,'_Score matrix'!$B$31:$C$35,2,FALSE)</f>
        <v>1</v>
      </c>
      <c r="I727" s="47">
        <f t="shared" si="189"/>
        <v>0</v>
      </c>
      <c r="J727" s="47">
        <f t="shared" si="190"/>
        <v>5</v>
      </c>
      <c r="K727" s="47"/>
      <c r="L727" s="69"/>
      <c r="N727" s="132"/>
      <c r="O727" s="22"/>
    </row>
    <row r="728" spans="1:15" x14ac:dyDescent="0.35">
      <c r="A728" s="97" t="s">
        <v>3962</v>
      </c>
      <c r="B728" s="414">
        <f t="shared" si="184"/>
        <v>1</v>
      </c>
      <c r="C728" s="442" t="s">
        <v>2147</v>
      </c>
      <c r="D728" s="86">
        <v>0</v>
      </c>
      <c r="E728" s="86">
        <f t="shared" si="187"/>
        <v>3</v>
      </c>
      <c r="F728" s="249" t="s">
        <v>1574</v>
      </c>
      <c r="G728" s="249" t="str">
        <f t="shared" si="188"/>
        <v>RS.AN-3</v>
      </c>
      <c r="H728" s="47">
        <f>VLOOKUP(E728,'_Score matrix'!$B$31:$C$35,2,FALSE)</f>
        <v>1</v>
      </c>
      <c r="I728" s="47">
        <f t="shared" si="189"/>
        <v>0</v>
      </c>
      <c r="J728" s="47">
        <f t="shared" si="190"/>
        <v>5</v>
      </c>
      <c r="K728" s="47"/>
      <c r="L728" s="69"/>
      <c r="N728" s="132"/>
      <c r="O728" s="22"/>
    </row>
    <row r="729" spans="1:15" x14ac:dyDescent="0.35">
      <c r="A729" s="97" t="s">
        <v>3963</v>
      </c>
      <c r="B729" s="414">
        <f t="shared" si="184"/>
        <v>1</v>
      </c>
      <c r="C729" s="442" t="s">
        <v>2147</v>
      </c>
      <c r="D729" s="86">
        <v>0</v>
      </c>
      <c r="E729" s="86">
        <f t="shared" si="187"/>
        <v>3</v>
      </c>
      <c r="F729" s="249" t="s">
        <v>1549</v>
      </c>
      <c r="G729" s="249" t="str">
        <f t="shared" si="188"/>
        <v>DE.AE-2</v>
      </c>
      <c r="H729" s="47">
        <f>VLOOKUP(E729,'_Score matrix'!$B$31:$C$35,2,FALSE)</f>
        <v>1</v>
      </c>
      <c r="I729" s="47">
        <f t="shared" si="189"/>
        <v>0</v>
      </c>
      <c r="J729" s="47">
        <f t="shared" si="190"/>
        <v>5</v>
      </c>
      <c r="K729" s="47"/>
      <c r="L729" s="69"/>
      <c r="N729" s="132"/>
      <c r="O729" s="22"/>
    </row>
    <row r="730" spans="1:15" x14ac:dyDescent="0.35">
      <c r="A730" s="97" t="s">
        <v>3964</v>
      </c>
      <c r="B730" s="414">
        <f t="shared" si="184"/>
        <v>1</v>
      </c>
      <c r="C730" s="442" t="s">
        <v>2147</v>
      </c>
      <c r="D730" s="86">
        <v>0</v>
      </c>
      <c r="E730" s="86">
        <f t="shared" si="187"/>
        <v>3</v>
      </c>
      <c r="F730" s="249" t="s">
        <v>1574</v>
      </c>
      <c r="G730" s="249" t="str">
        <f t="shared" si="188"/>
        <v>RS.AN-3</v>
      </c>
      <c r="H730" s="47">
        <f>VLOOKUP(E730,'_Score matrix'!$B$31:$C$35,2,FALSE)</f>
        <v>1</v>
      </c>
      <c r="I730" s="47">
        <f t="shared" si="189"/>
        <v>0</v>
      </c>
      <c r="J730" s="47">
        <f t="shared" ref="J730:J735" si="194">5*H730</f>
        <v>5</v>
      </c>
      <c r="K730" s="47"/>
      <c r="L730" s="69"/>
      <c r="N730" s="132"/>
      <c r="O730" s="22"/>
    </row>
    <row r="731" spans="1:15" x14ac:dyDescent="0.35">
      <c r="A731" s="97" t="s">
        <v>3965</v>
      </c>
      <c r="B731" s="414">
        <f t="shared" si="184"/>
        <v>1</v>
      </c>
      <c r="C731" s="442" t="s">
        <v>2147</v>
      </c>
      <c r="D731" s="86">
        <v>0</v>
      </c>
      <c r="E731" s="86">
        <f t="shared" si="187"/>
        <v>3</v>
      </c>
      <c r="F731" s="249" t="s">
        <v>1574</v>
      </c>
      <c r="G731" s="249" t="str">
        <f t="shared" si="188"/>
        <v>RS.AN-3</v>
      </c>
      <c r="H731" s="47">
        <f>VLOOKUP(E731,'_Score matrix'!$B$31:$C$35,2,FALSE)</f>
        <v>1</v>
      </c>
      <c r="I731" s="47">
        <f t="shared" si="189"/>
        <v>0</v>
      </c>
      <c r="J731" s="47">
        <f t="shared" si="194"/>
        <v>5</v>
      </c>
      <c r="K731" s="47"/>
      <c r="L731" s="69"/>
      <c r="N731" s="132"/>
      <c r="O731" s="22"/>
    </row>
    <row r="732" spans="1:15" x14ac:dyDescent="0.35">
      <c r="A732" s="97" t="s">
        <v>3966</v>
      </c>
      <c r="B732" s="414">
        <f t="shared" si="184"/>
        <v>1</v>
      </c>
      <c r="C732" s="442" t="s">
        <v>2147</v>
      </c>
      <c r="D732" s="86">
        <v>0</v>
      </c>
      <c r="E732" s="86">
        <f t="shared" si="187"/>
        <v>3</v>
      </c>
      <c r="F732" s="249" t="s">
        <v>1549</v>
      </c>
      <c r="G732" s="249" t="str">
        <f t="shared" si="188"/>
        <v>DE.AE-2</v>
      </c>
      <c r="H732" s="47">
        <f>VLOOKUP(E732,'_Score matrix'!$B$31:$C$35,2,FALSE)</f>
        <v>1</v>
      </c>
      <c r="I732" s="47">
        <f t="shared" si="189"/>
        <v>0</v>
      </c>
      <c r="J732" s="47">
        <f t="shared" si="194"/>
        <v>5</v>
      </c>
      <c r="K732" s="47"/>
      <c r="L732" s="69"/>
      <c r="N732" s="132"/>
      <c r="O732" s="22"/>
    </row>
    <row r="733" spans="1:15" x14ac:dyDescent="0.35">
      <c r="A733" s="97" t="s">
        <v>3967</v>
      </c>
      <c r="B733" s="414">
        <f t="shared" si="184"/>
        <v>1</v>
      </c>
      <c r="C733" s="442" t="s">
        <v>2147</v>
      </c>
      <c r="D733" s="86">
        <v>0</v>
      </c>
      <c r="E733" s="86">
        <f t="shared" si="187"/>
        <v>3</v>
      </c>
      <c r="F733" s="249" t="s">
        <v>1568</v>
      </c>
      <c r="G733" s="249" t="str">
        <f t="shared" si="188"/>
        <v>RS.CO-2</v>
      </c>
      <c r="H733" s="47">
        <f>VLOOKUP(E733,'_Score matrix'!$B$31:$C$35,2,FALSE)</f>
        <v>1</v>
      </c>
      <c r="I733" s="47">
        <f t="shared" si="189"/>
        <v>0</v>
      </c>
      <c r="J733" s="47">
        <f t="shared" si="194"/>
        <v>5</v>
      </c>
      <c r="K733" s="47"/>
      <c r="L733" s="69"/>
      <c r="N733" s="132"/>
      <c r="O733" s="22"/>
    </row>
    <row r="734" spans="1:15" x14ac:dyDescent="0.35">
      <c r="A734" s="97" t="s">
        <v>3968</v>
      </c>
      <c r="B734" s="414">
        <f t="shared" si="184"/>
        <v>1</v>
      </c>
      <c r="C734" s="442" t="s">
        <v>2147</v>
      </c>
      <c r="D734" s="86">
        <v>0</v>
      </c>
      <c r="E734" s="86">
        <f t="shared" si="187"/>
        <v>3</v>
      </c>
      <c r="F734" s="249" t="s">
        <v>1574</v>
      </c>
      <c r="G734" s="249" t="str">
        <f t="shared" si="188"/>
        <v>RS.AN-3</v>
      </c>
      <c r="H734" s="47">
        <f>VLOOKUP(E734,'_Score matrix'!$B$31:$C$35,2,FALSE)</f>
        <v>1</v>
      </c>
      <c r="I734" s="47">
        <f t="shared" si="189"/>
        <v>0</v>
      </c>
      <c r="J734" s="47">
        <f t="shared" si="194"/>
        <v>5</v>
      </c>
      <c r="K734" s="47"/>
      <c r="L734" s="69"/>
      <c r="N734" s="132"/>
      <c r="O734" s="22"/>
    </row>
    <row r="735" spans="1:15" x14ac:dyDescent="0.35">
      <c r="A735" s="97" t="s">
        <v>3969</v>
      </c>
      <c r="B735" s="414">
        <f t="shared" si="184"/>
        <v>1</v>
      </c>
      <c r="C735" s="442" t="s">
        <v>2147</v>
      </c>
      <c r="D735" s="86">
        <v>0</v>
      </c>
      <c r="E735" s="86">
        <f t="shared" si="187"/>
        <v>3</v>
      </c>
      <c r="F735" s="249" t="s">
        <v>1574</v>
      </c>
      <c r="G735" s="249" t="str">
        <f t="shared" si="188"/>
        <v>RS.AN-3</v>
      </c>
      <c r="H735" s="47">
        <f>VLOOKUP(E735,'_Score matrix'!$B$31:$C$35,2,FALSE)</f>
        <v>1</v>
      </c>
      <c r="I735" s="47">
        <f t="shared" si="189"/>
        <v>0</v>
      </c>
      <c r="J735" s="47">
        <f t="shared" si="194"/>
        <v>5</v>
      </c>
      <c r="K735" s="47"/>
      <c r="L735" s="69"/>
      <c r="N735" s="132"/>
      <c r="O735" s="22"/>
    </row>
    <row r="736" spans="1:15" x14ac:dyDescent="0.35">
      <c r="A736" s="97" t="s">
        <v>3970</v>
      </c>
      <c r="B736" s="414">
        <f t="shared" si="184"/>
        <v>1</v>
      </c>
      <c r="C736" s="442" t="s">
        <v>2147</v>
      </c>
      <c r="D736" s="86">
        <v>0</v>
      </c>
      <c r="E736" s="86">
        <f t="shared" si="187"/>
        <v>3</v>
      </c>
      <c r="F736" s="249" t="s">
        <v>1574</v>
      </c>
      <c r="G736" s="249" t="str">
        <f t="shared" si="188"/>
        <v>RS.AN-3</v>
      </c>
      <c r="H736" s="47">
        <f>VLOOKUP(E736,'_Score matrix'!$B$31:$C$35,2,FALSE)</f>
        <v>1</v>
      </c>
      <c r="I736" s="47">
        <f t="shared" si="189"/>
        <v>0</v>
      </c>
      <c r="J736" s="47">
        <f t="shared" si="190"/>
        <v>5</v>
      </c>
      <c r="K736" s="47"/>
      <c r="L736" s="69"/>
      <c r="N736" s="132"/>
      <c r="O736" s="22"/>
    </row>
    <row r="737" spans="1:15" ht="15" thickBot="1" x14ac:dyDescent="0.4">
      <c r="A737" s="103" t="s">
        <v>3971</v>
      </c>
      <c r="B737" s="429"/>
      <c r="C737" s="453"/>
      <c r="D737" s="72"/>
      <c r="E737" s="72"/>
      <c r="F737" s="144"/>
      <c r="G737" s="144"/>
      <c r="H737" s="49"/>
      <c r="I737" s="49"/>
      <c r="J737" s="49"/>
      <c r="K737" s="49"/>
      <c r="L737" s="76"/>
      <c r="N737" s="132"/>
      <c r="O737" s="22"/>
    </row>
    <row r="738" spans="1:15" x14ac:dyDescent="0.35">
      <c r="A738" s="96" t="s">
        <v>396</v>
      </c>
      <c r="B738" s="435"/>
      <c r="C738" s="459"/>
      <c r="D738" s="28">
        <f t="shared" ref="D738:J738" si="195">SUMIFS(D:D,$A:$A,"S 3*",$B:$B,1,$C:$C,"C",$L:$L,"&lt;&gt;NIST MAPPING")</f>
        <v>0</v>
      </c>
      <c r="E738" s="28">
        <f t="shared" si="195"/>
        <v>72</v>
      </c>
      <c r="F738" s="53">
        <f t="shared" si="195"/>
        <v>0</v>
      </c>
      <c r="G738" s="53">
        <f t="shared" si="195"/>
        <v>0</v>
      </c>
      <c r="H738" s="53">
        <f t="shared" si="195"/>
        <v>24</v>
      </c>
      <c r="I738" s="53">
        <f t="shared" si="195"/>
        <v>0</v>
      </c>
      <c r="J738" s="53">
        <f t="shared" si="195"/>
        <v>120</v>
      </c>
      <c r="K738" s="53">
        <f>IF(ROUND(100*(I738-H738)/(J738-H738),2) &lt; 0, 0, ROUND(100*(I738-H738)/(J738-H738),2))</f>
        <v>0</v>
      </c>
      <c r="L738" s="73"/>
      <c r="N738" s="132"/>
      <c r="O738" s="22"/>
    </row>
    <row r="739" spans="1:15" ht="15" thickBot="1" x14ac:dyDescent="0.4">
      <c r="A739" s="99" t="s">
        <v>397</v>
      </c>
      <c r="B739" s="437"/>
      <c r="C739" s="463"/>
      <c r="D739" s="91">
        <f t="shared" ref="D739:J739" si="196">SUMIFS(D:D,$A:$A,"S 3*",$B:$B,1,$C:$C,"M",$L:$L,"&lt;&gt;NIST MAPPING")</f>
        <v>0</v>
      </c>
      <c r="E739" s="91">
        <f t="shared" si="196"/>
        <v>42</v>
      </c>
      <c r="F739" s="44">
        <f t="shared" si="196"/>
        <v>0</v>
      </c>
      <c r="G739" s="44">
        <f t="shared" si="196"/>
        <v>0</v>
      </c>
      <c r="H739" s="44">
        <f t="shared" si="196"/>
        <v>14</v>
      </c>
      <c r="I739" s="44">
        <f t="shared" si="196"/>
        <v>0</v>
      </c>
      <c r="J739" s="44">
        <f t="shared" si="196"/>
        <v>70</v>
      </c>
      <c r="K739" s="44">
        <f>IF(ROUND(100*(I739-H739)/(J739-H739),2) &lt; 0, 0, ROUND(100*(I739-H739)/(J739-H739),2))</f>
        <v>0</v>
      </c>
      <c r="L739" s="81"/>
      <c r="N739" s="132"/>
      <c r="O739" s="22"/>
    </row>
    <row r="740" spans="1:15" ht="15" thickBot="1" x14ac:dyDescent="0.4">
      <c r="F740" s="25"/>
      <c r="G740" s="25"/>
      <c r="H740" s="25"/>
      <c r="I740" s="25"/>
      <c r="J740" s="25"/>
      <c r="K740" s="25"/>
      <c r="N740" s="132"/>
      <c r="O740" s="22"/>
    </row>
    <row r="741" spans="1:15" x14ac:dyDescent="0.35">
      <c r="A741" s="63" t="s">
        <v>373</v>
      </c>
      <c r="B741" s="417"/>
      <c r="C741" s="441"/>
      <c r="D741" s="88"/>
      <c r="E741" s="88"/>
      <c r="F741" s="253"/>
      <c r="G741" s="253"/>
      <c r="H741" s="52"/>
      <c r="I741" s="52"/>
      <c r="J741" s="52"/>
      <c r="K741" s="52"/>
      <c r="L741" s="73"/>
      <c r="N741" s="132"/>
      <c r="O741" s="22"/>
    </row>
    <row r="742" spans="1:15" x14ac:dyDescent="0.35">
      <c r="A742" s="102" t="s">
        <v>756</v>
      </c>
      <c r="B742" s="425"/>
      <c r="C742" s="450"/>
      <c r="D742" s="86">
        <v>2</v>
      </c>
      <c r="E742" s="86"/>
      <c r="F742" s="249"/>
      <c r="G742" s="249"/>
      <c r="H742" s="47"/>
      <c r="I742" s="47"/>
      <c r="J742" s="47"/>
      <c r="K742" s="47"/>
      <c r="L742" s="69"/>
      <c r="N742" s="132"/>
      <c r="O742" s="22"/>
    </row>
    <row r="743" spans="1:15" x14ac:dyDescent="0.35">
      <c r="A743" s="102" t="s">
        <v>417</v>
      </c>
      <c r="B743" s="414">
        <f>$D$742-1</f>
        <v>1</v>
      </c>
      <c r="C743" s="450" t="s">
        <v>1588</v>
      </c>
      <c r="D743" s="86">
        <v>0</v>
      </c>
      <c r="E743" s="86">
        <v>3</v>
      </c>
      <c r="F743" s="249" t="s">
        <v>1481</v>
      </c>
      <c r="G743" s="249" t="str">
        <f>IF(B743=1,F743,"")</f>
        <v>ID.RA-3</v>
      </c>
      <c r="H743" s="47">
        <f>VLOOKUP(E743,'_Score matrix'!$B$31:$C$35,2,FALSE)</f>
        <v>1</v>
      </c>
      <c r="I743" s="47">
        <f>D743*H743</f>
        <v>0</v>
      </c>
      <c r="J743" s="47">
        <f t="shared" ref="J743" si="197">5*H743</f>
        <v>5</v>
      </c>
      <c r="K743" s="47"/>
      <c r="L743" s="69"/>
      <c r="N743" s="132"/>
      <c r="O743" s="22"/>
    </row>
    <row r="744" spans="1:15" x14ac:dyDescent="0.35">
      <c r="A744" s="102" t="s">
        <v>418</v>
      </c>
      <c r="B744" s="425"/>
      <c r="C744" s="450"/>
      <c r="D744" s="86"/>
      <c r="E744" s="86"/>
      <c r="F744" s="249"/>
      <c r="G744" s="249"/>
      <c r="H744" s="47"/>
      <c r="I744" s="47"/>
      <c r="J744" s="47"/>
      <c r="K744" s="47"/>
      <c r="L744" s="69"/>
      <c r="N744" s="132"/>
      <c r="O744" s="22"/>
    </row>
    <row r="745" spans="1:15" x14ac:dyDescent="0.35">
      <c r="A745" s="97" t="s">
        <v>794</v>
      </c>
      <c r="B745" s="414"/>
      <c r="C745" s="442"/>
      <c r="D745" s="86">
        <v>1</v>
      </c>
      <c r="E745" s="86"/>
      <c r="F745" s="249"/>
      <c r="G745" s="249"/>
      <c r="H745" s="47"/>
      <c r="I745" s="47"/>
      <c r="J745" s="47"/>
      <c r="K745" s="47"/>
      <c r="L745" s="69"/>
      <c r="N745" s="132"/>
      <c r="O745" s="22"/>
    </row>
    <row r="746" spans="1:15" x14ac:dyDescent="0.35">
      <c r="A746" s="97" t="s">
        <v>795</v>
      </c>
      <c r="B746" s="414"/>
      <c r="C746" s="442"/>
      <c r="D746" s="86">
        <v>1</v>
      </c>
      <c r="E746" s="86"/>
      <c r="F746" s="249"/>
      <c r="G746" s="249"/>
      <c r="H746" s="47"/>
      <c r="I746" s="47"/>
      <c r="J746" s="47"/>
      <c r="K746" s="47"/>
      <c r="L746" s="69"/>
      <c r="N746" s="132"/>
      <c r="O746" s="22"/>
    </row>
    <row r="747" spans="1:15" x14ac:dyDescent="0.35">
      <c r="A747" s="97" t="s">
        <v>796</v>
      </c>
      <c r="B747" s="414"/>
      <c r="C747" s="442"/>
      <c r="D747" s="86">
        <v>1</v>
      </c>
      <c r="E747" s="86"/>
      <c r="F747" s="249"/>
      <c r="G747" s="249"/>
      <c r="H747" s="47"/>
      <c r="I747" s="47"/>
      <c r="J747" s="47"/>
      <c r="K747" s="47"/>
      <c r="L747" s="69"/>
      <c r="N747" s="132"/>
      <c r="O747" s="22"/>
    </row>
    <row r="748" spans="1:15" x14ac:dyDescent="0.35">
      <c r="A748" s="97" t="s">
        <v>797</v>
      </c>
      <c r="B748" s="414"/>
      <c r="C748" s="442"/>
      <c r="D748" s="86">
        <v>1</v>
      </c>
      <c r="E748" s="86"/>
      <c r="F748" s="249"/>
      <c r="G748" s="249"/>
      <c r="H748" s="47"/>
      <c r="I748" s="47"/>
      <c r="J748" s="47"/>
      <c r="K748" s="47"/>
      <c r="L748" s="69"/>
      <c r="N748" s="132"/>
      <c r="O748" s="22"/>
    </row>
    <row r="749" spans="1:15" x14ac:dyDescent="0.35">
      <c r="A749" s="97" t="s">
        <v>798</v>
      </c>
      <c r="B749" s="414"/>
      <c r="C749" s="442"/>
      <c r="D749" s="86">
        <v>1</v>
      </c>
      <c r="E749" s="86"/>
      <c r="F749" s="249"/>
      <c r="G749" s="249"/>
      <c r="H749" s="47"/>
      <c r="I749" s="47"/>
      <c r="J749" s="47"/>
      <c r="K749" s="47"/>
      <c r="L749" s="69"/>
      <c r="N749" s="132"/>
      <c r="O749" s="22"/>
    </row>
    <row r="750" spans="1:15" x14ac:dyDescent="0.35">
      <c r="A750" s="97" t="s">
        <v>799</v>
      </c>
      <c r="B750" s="414"/>
      <c r="C750" s="442"/>
      <c r="D750" s="86">
        <v>1</v>
      </c>
      <c r="E750" s="86"/>
      <c r="F750" s="249"/>
      <c r="G750" s="249"/>
      <c r="H750" s="47"/>
      <c r="I750" s="47"/>
      <c r="J750" s="47"/>
      <c r="K750" s="47"/>
      <c r="L750" s="69"/>
      <c r="N750" s="132"/>
      <c r="O750" s="22"/>
    </row>
    <row r="751" spans="1:15" x14ac:dyDescent="0.35">
      <c r="A751" s="97" t="s">
        <v>800</v>
      </c>
      <c r="B751" s="414"/>
      <c r="C751" s="442"/>
      <c r="D751" s="86">
        <v>1</v>
      </c>
      <c r="E751" s="86"/>
      <c r="F751" s="249"/>
      <c r="G751" s="249"/>
      <c r="H751" s="47"/>
      <c r="I751" s="47"/>
      <c r="J751" s="47"/>
      <c r="K751" s="47"/>
      <c r="L751" s="69"/>
      <c r="N751" s="132"/>
      <c r="O751" s="22"/>
    </row>
    <row r="752" spans="1:15" x14ac:dyDescent="0.35">
      <c r="A752" s="97" t="s">
        <v>801</v>
      </c>
      <c r="B752" s="414"/>
      <c r="C752" s="442"/>
      <c r="D752" s="86">
        <v>1</v>
      </c>
      <c r="E752" s="86"/>
      <c r="F752" s="249"/>
      <c r="G752" s="249"/>
      <c r="H752" s="47"/>
      <c r="I752" s="47"/>
      <c r="J752" s="47"/>
      <c r="K752" s="47"/>
      <c r="L752" s="69"/>
      <c r="N752" s="132"/>
      <c r="O752" s="22"/>
    </row>
    <row r="753" spans="1:15" x14ac:dyDescent="0.35">
      <c r="A753" s="97" t="s">
        <v>802</v>
      </c>
      <c r="B753" s="414"/>
      <c r="C753" s="442"/>
      <c r="D753" s="86">
        <v>1</v>
      </c>
      <c r="E753" s="86"/>
      <c r="F753" s="249"/>
      <c r="G753" s="249"/>
      <c r="H753" s="47"/>
      <c r="I753" s="47"/>
      <c r="J753" s="47"/>
      <c r="K753" s="47"/>
      <c r="L753" s="69"/>
      <c r="N753" s="132"/>
      <c r="O753" s="22"/>
    </row>
    <row r="754" spans="1:15" x14ac:dyDescent="0.35">
      <c r="A754" s="97" t="s">
        <v>803</v>
      </c>
      <c r="B754" s="414"/>
      <c r="C754" s="442"/>
      <c r="D754" s="86">
        <v>1</v>
      </c>
      <c r="E754" s="86"/>
      <c r="F754" s="249"/>
      <c r="G754" s="249"/>
      <c r="H754" s="47"/>
      <c r="I754" s="47"/>
      <c r="J754" s="47"/>
      <c r="K754" s="47"/>
      <c r="L754" s="69"/>
      <c r="N754" s="132"/>
      <c r="O754" s="22"/>
    </row>
    <row r="755" spans="1:15" x14ac:dyDescent="0.35">
      <c r="A755" s="97" t="s">
        <v>804</v>
      </c>
      <c r="B755" s="414"/>
      <c r="C755" s="442"/>
      <c r="D755" s="86">
        <v>1</v>
      </c>
      <c r="E755" s="86"/>
      <c r="F755" s="249"/>
      <c r="G755" s="249"/>
      <c r="H755" s="47"/>
      <c r="I755" s="47"/>
      <c r="J755" s="47"/>
      <c r="K755" s="47"/>
      <c r="L755" s="69"/>
      <c r="N755" s="132"/>
      <c r="O755" s="22"/>
    </row>
    <row r="756" spans="1:15" x14ac:dyDescent="0.35">
      <c r="A756" s="97" t="s">
        <v>419</v>
      </c>
      <c r="B756" s="414">
        <f>$D$742-1</f>
        <v>1</v>
      </c>
      <c r="C756" s="450" t="s">
        <v>1588</v>
      </c>
      <c r="D756" s="86">
        <v>0</v>
      </c>
      <c r="E756" s="86">
        <v>3</v>
      </c>
      <c r="F756" s="249"/>
      <c r="G756" s="249"/>
      <c r="H756" s="47">
        <f>VLOOKUP(E756,'_Score matrix'!$B$31:$C$35,2,FALSE)</f>
        <v>1</v>
      </c>
      <c r="I756" s="47">
        <f t="shared" ref="I756:I762" si="198">D756*H756</f>
        <v>0</v>
      </c>
      <c r="J756" s="47">
        <f t="shared" ref="J756" si="199">5*H756</f>
        <v>5</v>
      </c>
      <c r="K756" s="47"/>
      <c r="L756" s="69"/>
      <c r="N756" s="132"/>
      <c r="O756" s="22"/>
    </row>
    <row r="757" spans="1:15" x14ac:dyDescent="0.35">
      <c r="A757" s="97" t="s">
        <v>420</v>
      </c>
      <c r="B757" s="414">
        <f>$D$742-1</f>
        <v>1</v>
      </c>
      <c r="C757" s="450" t="s">
        <v>1588</v>
      </c>
      <c r="D757" s="86">
        <v>0</v>
      </c>
      <c r="E757" s="86">
        <v>3</v>
      </c>
      <c r="F757" s="249"/>
      <c r="G757" s="249"/>
      <c r="H757" s="47">
        <f>VLOOKUP(E757,'_Score matrix'!$B$31:$C$35,2,FALSE)</f>
        <v>1</v>
      </c>
      <c r="I757" s="47">
        <f t="shared" si="198"/>
        <v>0</v>
      </c>
      <c r="J757" s="47">
        <f t="shared" ref="J757:J767" si="200">5*H757</f>
        <v>5</v>
      </c>
      <c r="K757" s="47"/>
      <c r="L757" s="69"/>
      <c r="N757" s="132"/>
      <c r="O757" s="22"/>
    </row>
    <row r="758" spans="1:15" x14ac:dyDescent="0.35">
      <c r="A758" s="97" t="s">
        <v>421</v>
      </c>
      <c r="B758" s="414">
        <f t="shared" ref="B758:B797" si="201">$D$742-1</f>
        <v>1</v>
      </c>
      <c r="C758" s="450" t="s">
        <v>1588</v>
      </c>
      <c r="D758" s="86">
        <v>0</v>
      </c>
      <c r="E758" s="86">
        <v>3</v>
      </c>
      <c r="F758" s="249"/>
      <c r="G758" s="249"/>
      <c r="H758" s="47">
        <f>VLOOKUP(E758,'_Score matrix'!$B$31:$C$35,2,FALSE)</f>
        <v>1</v>
      </c>
      <c r="I758" s="47">
        <f t="shared" si="198"/>
        <v>0</v>
      </c>
      <c r="J758" s="47">
        <f t="shared" si="200"/>
        <v>5</v>
      </c>
      <c r="K758" s="47"/>
      <c r="L758" s="69"/>
      <c r="N758" s="132"/>
      <c r="O758" s="22"/>
    </row>
    <row r="759" spans="1:15" x14ac:dyDescent="0.35">
      <c r="A759" s="97" t="s">
        <v>426</v>
      </c>
      <c r="B759" s="414">
        <f t="shared" si="201"/>
        <v>1</v>
      </c>
      <c r="C759" s="450" t="s">
        <v>1588</v>
      </c>
      <c r="D759" s="86">
        <v>0</v>
      </c>
      <c r="E759" s="86">
        <v>3</v>
      </c>
      <c r="F759" s="249"/>
      <c r="G759" s="249"/>
      <c r="H759" s="47">
        <f>VLOOKUP(E759,'_Score matrix'!$B$31:$C$35,2,FALSE)</f>
        <v>1</v>
      </c>
      <c r="I759" s="47">
        <f t="shared" si="198"/>
        <v>0</v>
      </c>
      <c r="J759" s="47">
        <f t="shared" si="200"/>
        <v>5</v>
      </c>
      <c r="K759" s="47"/>
      <c r="L759" s="69"/>
      <c r="N759" s="132"/>
      <c r="O759" s="22"/>
    </row>
    <row r="760" spans="1:15" x14ac:dyDescent="0.35">
      <c r="A760" s="97" t="s">
        <v>917</v>
      </c>
      <c r="B760" s="414">
        <f t="shared" si="201"/>
        <v>1</v>
      </c>
      <c r="C760" s="450" t="s">
        <v>1588</v>
      </c>
      <c r="D760" s="86">
        <v>0</v>
      </c>
      <c r="E760" s="86">
        <v>3</v>
      </c>
      <c r="F760" s="249"/>
      <c r="G760" s="249"/>
      <c r="H760" s="47">
        <f>VLOOKUP(E760,'_Score matrix'!$B$31:$C$35,2,FALSE)</f>
        <v>1</v>
      </c>
      <c r="I760" s="47">
        <f t="shared" si="198"/>
        <v>0</v>
      </c>
      <c r="J760" s="47">
        <f t="shared" si="200"/>
        <v>5</v>
      </c>
      <c r="K760" s="47"/>
      <c r="L760" s="69"/>
      <c r="N760" s="132"/>
      <c r="O760" s="22"/>
    </row>
    <row r="761" spans="1:15" x14ac:dyDescent="0.35">
      <c r="A761" s="97" t="s">
        <v>918</v>
      </c>
      <c r="B761" s="414">
        <f t="shared" si="201"/>
        <v>1</v>
      </c>
      <c r="C761" s="450" t="s">
        <v>1588</v>
      </c>
      <c r="D761" s="86">
        <v>0</v>
      </c>
      <c r="E761" s="86">
        <v>3</v>
      </c>
      <c r="F761" s="249" t="s">
        <v>1483</v>
      </c>
      <c r="G761" s="249" t="str">
        <f>IF(B761=1,F761,"")</f>
        <v>ID.RA-5</v>
      </c>
      <c r="H761" s="47">
        <f>VLOOKUP(E761,'_Score matrix'!$B$31:$C$35,2,FALSE)</f>
        <v>1</v>
      </c>
      <c r="I761" s="47">
        <f t="shared" si="198"/>
        <v>0</v>
      </c>
      <c r="J761" s="47">
        <f t="shared" si="200"/>
        <v>5</v>
      </c>
      <c r="K761" s="47"/>
      <c r="L761" s="69"/>
      <c r="N761" s="132"/>
      <c r="O761" s="22"/>
    </row>
    <row r="762" spans="1:15" x14ac:dyDescent="0.35">
      <c r="A762" s="97" t="s">
        <v>919</v>
      </c>
      <c r="B762" s="414">
        <f t="shared" si="201"/>
        <v>1</v>
      </c>
      <c r="C762" s="450" t="s">
        <v>1588</v>
      </c>
      <c r="D762" s="86">
        <v>0</v>
      </c>
      <c r="E762" s="86">
        <v>3</v>
      </c>
      <c r="F762" s="249" t="s">
        <v>1512</v>
      </c>
      <c r="G762" s="249" t="str">
        <f>IF(B762=1,F762,"")</f>
        <v>PR.IP-9</v>
      </c>
      <c r="H762" s="47">
        <f>VLOOKUP(E762,'_Score matrix'!$B$31:$C$35,2,FALSE)</f>
        <v>1</v>
      </c>
      <c r="I762" s="47">
        <f t="shared" si="198"/>
        <v>0</v>
      </c>
      <c r="J762" s="47">
        <f t="shared" si="200"/>
        <v>5</v>
      </c>
      <c r="K762" s="47"/>
      <c r="L762" s="69"/>
      <c r="N762" s="132"/>
      <c r="O762" s="22"/>
    </row>
    <row r="763" spans="1:15" x14ac:dyDescent="0.35">
      <c r="A763" s="654" t="str">
        <f>A762</f>
        <v>S 4.9</v>
      </c>
      <c r="B763" s="648">
        <f>B762</f>
        <v>1</v>
      </c>
      <c r="C763" s="655" t="str">
        <f>C762</f>
        <v>M</v>
      </c>
      <c r="D763" s="406">
        <f>D762</f>
        <v>0</v>
      </c>
      <c r="E763" s="406">
        <f>E762</f>
        <v>3</v>
      </c>
      <c r="F763" s="656" t="s">
        <v>1513</v>
      </c>
      <c r="G763" s="656" t="str">
        <f>IF(B763=1,F763,"")</f>
        <v>PR.MA-1</v>
      </c>
      <c r="H763" s="408">
        <f>H762</f>
        <v>1</v>
      </c>
      <c r="I763" s="408">
        <f>I762</f>
        <v>0</v>
      </c>
      <c r="J763" s="408">
        <f>J762</f>
        <v>5</v>
      </c>
      <c r="K763" s="406"/>
      <c r="L763" s="657" t="s">
        <v>3217</v>
      </c>
      <c r="N763" s="132"/>
      <c r="O763" s="22"/>
    </row>
    <row r="764" spans="1:15" x14ac:dyDescent="0.35">
      <c r="A764" s="97" t="s">
        <v>920</v>
      </c>
      <c r="B764" s="414">
        <f t="shared" si="201"/>
        <v>1</v>
      </c>
      <c r="C764" s="450" t="s">
        <v>1588</v>
      </c>
      <c r="D764" s="86">
        <v>0</v>
      </c>
      <c r="E764" s="86">
        <v>3</v>
      </c>
      <c r="F764" s="249"/>
      <c r="G764" s="249"/>
      <c r="H764" s="47">
        <f>VLOOKUP(E764,'_Score matrix'!$B$31:$C$35,2,FALSE)</f>
        <v>1</v>
      </c>
      <c r="I764" s="47">
        <f>D764*H764</f>
        <v>0</v>
      </c>
      <c r="J764" s="47">
        <f t="shared" si="200"/>
        <v>5</v>
      </c>
      <c r="K764" s="47"/>
      <c r="L764" s="69"/>
      <c r="N764" s="132"/>
      <c r="O764" s="22"/>
    </row>
    <row r="765" spans="1:15" x14ac:dyDescent="0.35">
      <c r="A765" s="97" t="s">
        <v>922</v>
      </c>
      <c r="B765" s="414">
        <f t="shared" si="201"/>
        <v>1</v>
      </c>
      <c r="C765" s="450" t="s">
        <v>1588</v>
      </c>
      <c r="D765" s="86">
        <v>0</v>
      </c>
      <c r="E765" s="86">
        <v>3</v>
      </c>
      <c r="F765" s="249" t="s">
        <v>1481</v>
      </c>
      <c r="G765" s="249" t="str">
        <f>IF(B765=1,F765,"")</f>
        <v>ID.RA-3</v>
      </c>
      <c r="H765" s="47">
        <f>VLOOKUP(E765,'_Score matrix'!$B$31:$C$35,2,FALSE)</f>
        <v>1</v>
      </c>
      <c r="I765" s="47">
        <f>D765*H765</f>
        <v>0</v>
      </c>
      <c r="J765" s="47">
        <f t="shared" si="200"/>
        <v>5</v>
      </c>
      <c r="K765" s="47"/>
      <c r="L765" s="69"/>
      <c r="N765" s="132"/>
      <c r="O765" s="22"/>
    </row>
    <row r="766" spans="1:15" x14ac:dyDescent="0.35">
      <c r="A766" s="97" t="s">
        <v>923</v>
      </c>
      <c r="B766" s="414">
        <f t="shared" si="201"/>
        <v>1</v>
      </c>
      <c r="C766" s="450" t="s">
        <v>1588</v>
      </c>
      <c r="D766" s="86">
        <v>0</v>
      </c>
      <c r="E766" s="86">
        <v>3</v>
      </c>
      <c r="F766" s="249"/>
      <c r="G766" s="249"/>
      <c r="H766" s="47">
        <f>VLOOKUP(E766,'_Score matrix'!$B$31:$C$35,2,FALSE)</f>
        <v>1</v>
      </c>
      <c r="I766" s="47">
        <f>D766*H766</f>
        <v>0</v>
      </c>
      <c r="J766" s="47">
        <f t="shared" si="200"/>
        <v>5</v>
      </c>
      <c r="K766" s="47"/>
      <c r="L766" s="69"/>
      <c r="N766" s="132"/>
      <c r="O766" s="22"/>
    </row>
    <row r="767" spans="1:15" x14ac:dyDescent="0.35">
      <c r="A767" s="97" t="s">
        <v>924</v>
      </c>
      <c r="B767" s="414">
        <f t="shared" si="201"/>
        <v>1</v>
      </c>
      <c r="C767" s="450" t="s">
        <v>1588</v>
      </c>
      <c r="D767" s="86">
        <v>0</v>
      </c>
      <c r="E767" s="86">
        <v>3</v>
      </c>
      <c r="F767" s="249"/>
      <c r="G767" s="249"/>
      <c r="H767" s="47">
        <f>VLOOKUP(E767,'_Score matrix'!$B$31:$C$35,2,FALSE)</f>
        <v>1</v>
      </c>
      <c r="I767" s="47">
        <f>D767*H767</f>
        <v>0</v>
      </c>
      <c r="J767" s="47">
        <f t="shared" si="200"/>
        <v>5</v>
      </c>
      <c r="K767" s="47"/>
      <c r="L767" s="69"/>
      <c r="N767" s="132"/>
      <c r="O767" s="22"/>
    </row>
    <row r="768" spans="1:15" x14ac:dyDescent="0.35">
      <c r="A768" s="97" t="s">
        <v>926</v>
      </c>
      <c r="B768" s="414"/>
      <c r="C768" s="442"/>
      <c r="D768" s="86"/>
      <c r="E768" s="86"/>
      <c r="F768" s="249"/>
      <c r="G768" s="249"/>
      <c r="H768" s="47"/>
      <c r="I768" s="47"/>
      <c r="J768" s="47"/>
      <c r="K768" s="47"/>
      <c r="L768" s="69"/>
      <c r="N768" s="132"/>
      <c r="O768" s="22"/>
    </row>
    <row r="769" spans="1:15" x14ac:dyDescent="0.35">
      <c r="A769" s="97" t="s">
        <v>4006</v>
      </c>
      <c r="B769" s="414">
        <f t="shared" si="201"/>
        <v>1</v>
      </c>
      <c r="C769" s="442" t="s">
        <v>2147</v>
      </c>
      <c r="D769" s="86">
        <v>0</v>
      </c>
      <c r="E769" s="86">
        <f t="shared" ref="E769:E797" si="202">IF(D769=6, 1, 3)</f>
        <v>3</v>
      </c>
      <c r="F769" s="249" t="s">
        <v>1480</v>
      </c>
      <c r="G769" s="249" t="str">
        <f t="shared" ref="G769:G781" si="203">IF(B769=1,F769,"")</f>
        <v>ID.RA-2</v>
      </c>
      <c r="H769" s="47">
        <f>VLOOKUP(E769,'_Score matrix'!$B$31:$C$35,2,FALSE)</f>
        <v>1</v>
      </c>
      <c r="I769" s="47">
        <f t="shared" ref="I769:I797" si="204">D769*H769</f>
        <v>0</v>
      </c>
      <c r="J769" s="47">
        <f>5*H769</f>
        <v>5</v>
      </c>
      <c r="K769" s="47"/>
      <c r="L769" s="69"/>
      <c r="N769" s="132"/>
      <c r="O769" s="22"/>
    </row>
    <row r="770" spans="1:15" x14ac:dyDescent="0.35">
      <c r="A770" s="97" t="s">
        <v>4007</v>
      </c>
      <c r="B770" s="414">
        <f t="shared" si="201"/>
        <v>1</v>
      </c>
      <c r="C770" s="442" t="s">
        <v>2147</v>
      </c>
      <c r="D770" s="86">
        <v>0</v>
      </c>
      <c r="E770" s="86">
        <f t="shared" si="202"/>
        <v>3</v>
      </c>
      <c r="F770" s="249" t="s">
        <v>1480</v>
      </c>
      <c r="G770" s="249" t="str">
        <f t="shared" si="203"/>
        <v>ID.RA-2</v>
      </c>
      <c r="H770" s="47">
        <f>VLOOKUP(E770,'_Score matrix'!$B$31:$C$35,2,FALSE)</f>
        <v>1</v>
      </c>
      <c r="I770" s="47">
        <f t="shared" si="204"/>
        <v>0</v>
      </c>
      <c r="J770" s="47">
        <f t="shared" ref="J770:J797" si="205">5*H770</f>
        <v>5</v>
      </c>
      <c r="K770" s="47"/>
      <c r="L770" s="69"/>
      <c r="N770" s="132"/>
      <c r="O770" s="22"/>
    </row>
    <row r="771" spans="1:15" x14ac:dyDescent="0.35">
      <c r="A771" s="97" t="s">
        <v>4008</v>
      </c>
      <c r="B771" s="414">
        <f t="shared" si="201"/>
        <v>1</v>
      </c>
      <c r="C771" s="442" t="s">
        <v>2147</v>
      </c>
      <c r="D771" s="86">
        <v>0</v>
      </c>
      <c r="E771" s="86">
        <f t="shared" si="202"/>
        <v>3</v>
      </c>
      <c r="F771" s="249" t="s">
        <v>1480</v>
      </c>
      <c r="G771" s="249" t="str">
        <f t="shared" si="203"/>
        <v>ID.RA-2</v>
      </c>
      <c r="H771" s="47">
        <f>VLOOKUP(E771,'_Score matrix'!$B$31:$C$35,2,FALSE)</f>
        <v>1</v>
      </c>
      <c r="I771" s="47">
        <f t="shared" si="204"/>
        <v>0</v>
      </c>
      <c r="J771" s="47">
        <f t="shared" si="205"/>
        <v>5</v>
      </c>
      <c r="K771" s="47"/>
      <c r="L771" s="69"/>
      <c r="N771" s="132"/>
      <c r="O771" s="22"/>
    </row>
    <row r="772" spans="1:15" x14ac:dyDescent="0.35">
      <c r="A772" s="97" t="s">
        <v>4009</v>
      </c>
      <c r="B772" s="414">
        <f t="shared" si="201"/>
        <v>1</v>
      </c>
      <c r="C772" s="442" t="s">
        <v>2147</v>
      </c>
      <c r="D772" s="86">
        <v>0</v>
      </c>
      <c r="E772" s="86">
        <f t="shared" si="202"/>
        <v>3</v>
      </c>
      <c r="F772" s="249" t="s">
        <v>1480</v>
      </c>
      <c r="G772" s="249" t="str">
        <f t="shared" si="203"/>
        <v>ID.RA-2</v>
      </c>
      <c r="H772" s="47">
        <f>VLOOKUP(E772,'_Score matrix'!$B$31:$C$35,2,FALSE)</f>
        <v>1</v>
      </c>
      <c r="I772" s="47">
        <f t="shared" si="204"/>
        <v>0</v>
      </c>
      <c r="J772" s="47">
        <f t="shared" si="205"/>
        <v>5</v>
      </c>
      <c r="K772" s="47"/>
      <c r="L772" s="69"/>
      <c r="N772" s="132"/>
      <c r="O772" s="22"/>
    </row>
    <row r="773" spans="1:15" x14ac:dyDescent="0.35">
      <c r="A773" s="97" t="s">
        <v>4010</v>
      </c>
      <c r="B773" s="414">
        <f t="shared" si="201"/>
        <v>1</v>
      </c>
      <c r="C773" s="442" t="s">
        <v>2147</v>
      </c>
      <c r="D773" s="86">
        <v>0</v>
      </c>
      <c r="E773" s="86">
        <f t="shared" si="202"/>
        <v>3</v>
      </c>
      <c r="F773" s="249" t="s">
        <v>1480</v>
      </c>
      <c r="G773" s="249" t="str">
        <f t="shared" si="203"/>
        <v>ID.RA-2</v>
      </c>
      <c r="H773" s="47">
        <f>VLOOKUP(E773,'_Score matrix'!$B$31:$C$35,2,FALSE)</f>
        <v>1</v>
      </c>
      <c r="I773" s="47">
        <f t="shared" si="204"/>
        <v>0</v>
      </c>
      <c r="J773" s="47">
        <f t="shared" ref="J773" si="206">5*H773</f>
        <v>5</v>
      </c>
      <c r="K773" s="47"/>
      <c r="L773" s="69"/>
      <c r="N773" s="132"/>
      <c r="O773" s="22"/>
    </row>
    <row r="774" spans="1:15" x14ac:dyDescent="0.35">
      <c r="A774" s="97" t="s">
        <v>4011</v>
      </c>
      <c r="B774" s="414">
        <f t="shared" si="201"/>
        <v>1</v>
      </c>
      <c r="C774" s="442" t="s">
        <v>2147</v>
      </c>
      <c r="D774" s="86">
        <v>0</v>
      </c>
      <c r="E774" s="86">
        <f t="shared" si="202"/>
        <v>3</v>
      </c>
      <c r="F774" s="249" t="s">
        <v>1480</v>
      </c>
      <c r="G774" s="249" t="str">
        <f t="shared" si="203"/>
        <v>ID.RA-2</v>
      </c>
      <c r="H774" s="47">
        <f>VLOOKUP(E774,'_Score matrix'!$B$31:$C$35,2,FALSE)</f>
        <v>1</v>
      </c>
      <c r="I774" s="47">
        <f t="shared" si="204"/>
        <v>0</v>
      </c>
      <c r="J774" s="47">
        <f t="shared" si="205"/>
        <v>5</v>
      </c>
      <c r="K774" s="47"/>
      <c r="L774" s="69"/>
      <c r="N774" s="132"/>
      <c r="O774" s="22"/>
    </row>
    <row r="775" spans="1:15" x14ac:dyDescent="0.35">
      <c r="A775" s="97" t="s">
        <v>4012</v>
      </c>
      <c r="B775" s="414">
        <f t="shared" si="201"/>
        <v>1</v>
      </c>
      <c r="C775" s="442" t="s">
        <v>2147</v>
      </c>
      <c r="D775" s="86">
        <v>0</v>
      </c>
      <c r="E775" s="86">
        <f t="shared" si="202"/>
        <v>3</v>
      </c>
      <c r="F775" s="249" t="s">
        <v>1480</v>
      </c>
      <c r="G775" s="249" t="str">
        <f t="shared" si="203"/>
        <v>ID.RA-2</v>
      </c>
      <c r="H775" s="47">
        <f>VLOOKUP(E775,'_Score matrix'!$B$31:$C$35,2,FALSE)</f>
        <v>1</v>
      </c>
      <c r="I775" s="47">
        <f t="shared" si="204"/>
        <v>0</v>
      </c>
      <c r="J775" s="47">
        <f t="shared" si="205"/>
        <v>5</v>
      </c>
      <c r="K775" s="47"/>
      <c r="L775" s="69"/>
      <c r="N775" s="132"/>
      <c r="O775" s="22"/>
    </row>
    <row r="776" spans="1:15" x14ac:dyDescent="0.35">
      <c r="A776" s="97" t="s">
        <v>4013</v>
      </c>
      <c r="B776" s="414">
        <f t="shared" si="201"/>
        <v>1</v>
      </c>
      <c r="C776" s="442" t="s">
        <v>2147</v>
      </c>
      <c r="D776" s="86">
        <v>0</v>
      </c>
      <c r="E776" s="86">
        <f t="shared" si="202"/>
        <v>3</v>
      </c>
      <c r="F776" s="249" t="s">
        <v>1480</v>
      </c>
      <c r="G776" s="249" t="str">
        <f t="shared" si="203"/>
        <v>ID.RA-2</v>
      </c>
      <c r="H776" s="47">
        <f>VLOOKUP(E776,'_Score matrix'!$B$31:$C$35,2,FALSE)</f>
        <v>1</v>
      </c>
      <c r="I776" s="47">
        <f t="shared" si="204"/>
        <v>0</v>
      </c>
      <c r="J776" s="47">
        <f t="shared" si="205"/>
        <v>5</v>
      </c>
      <c r="K776" s="47"/>
      <c r="L776" s="69"/>
      <c r="N776" s="132"/>
      <c r="O776" s="22"/>
    </row>
    <row r="777" spans="1:15" x14ac:dyDescent="0.35">
      <c r="A777" s="97" t="s">
        <v>4014</v>
      </c>
      <c r="B777" s="414">
        <f t="shared" si="201"/>
        <v>1</v>
      </c>
      <c r="C777" s="442" t="s">
        <v>2147</v>
      </c>
      <c r="D777" s="86">
        <v>0</v>
      </c>
      <c r="E777" s="86">
        <f t="shared" si="202"/>
        <v>3</v>
      </c>
      <c r="F777" s="249" t="s">
        <v>1480</v>
      </c>
      <c r="G777" s="249" t="str">
        <f t="shared" si="203"/>
        <v>ID.RA-2</v>
      </c>
      <c r="H777" s="47">
        <f>VLOOKUP(E777,'_Score matrix'!$B$31:$C$35,2,FALSE)</f>
        <v>1</v>
      </c>
      <c r="I777" s="47">
        <f t="shared" si="204"/>
        <v>0</v>
      </c>
      <c r="J777" s="47">
        <f t="shared" si="205"/>
        <v>5</v>
      </c>
      <c r="K777" s="47"/>
      <c r="L777" s="69"/>
      <c r="N777" s="132"/>
      <c r="O777" s="22"/>
    </row>
    <row r="778" spans="1:15" x14ac:dyDescent="0.35">
      <c r="A778" s="97" t="s">
        <v>4015</v>
      </c>
      <c r="B778" s="414">
        <f t="shared" si="201"/>
        <v>1</v>
      </c>
      <c r="C778" s="442" t="s">
        <v>2147</v>
      </c>
      <c r="D778" s="86">
        <v>0</v>
      </c>
      <c r="E778" s="86">
        <f t="shared" si="202"/>
        <v>3</v>
      </c>
      <c r="F778" s="249" t="s">
        <v>1481</v>
      </c>
      <c r="G778" s="249" t="str">
        <f t="shared" si="203"/>
        <v>ID.RA-3</v>
      </c>
      <c r="H778" s="47">
        <f>VLOOKUP(E778,'_Score matrix'!$B$31:$C$35,2,FALSE)</f>
        <v>1</v>
      </c>
      <c r="I778" s="47">
        <f t="shared" si="204"/>
        <v>0</v>
      </c>
      <c r="J778" s="47">
        <f t="shared" si="205"/>
        <v>5</v>
      </c>
      <c r="K778" s="47"/>
      <c r="L778" s="69"/>
      <c r="N778" s="132"/>
      <c r="O778" s="22"/>
    </row>
    <row r="779" spans="1:15" x14ac:dyDescent="0.35">
      <c r="A779" s="97" t="s">
        <v>4016</v>
      </c>
      <c r="B779" s="414">
        <f t="shared" si="201"/>
        <v>1</v>
      </c>
      <c r="C779" s="442" t="s">
        <v>2147</v>
      </c>
      <c r="D779" s="86">
        <v>0</v>
      </c>
      <c r="E779" s="86">
        <f t="shared" si="202"/>
        <v>3</v>
      </c>
      <c r="F779" s="249" t="s">
        <v>1481</v>
      </c>
      <c r="G779" s="249" t="str">
        <f t="shared" si="203"/>
        <v>ID.RA-3</v>
      </c>
      <c r="H779" s="47">
        <f>VLOOKUP(E779,'_Score matrix'!$B$31:$C$35,2,FALSE)</f>
        <v>1</v>
      </c>
      <c r="I779" s="47">
        <f t="shared" si="204"/>
        <v>0</v>
      </c>
      <c r="J779" s="47">
        <f t="shared" si="205"/>
        <v>5</v>
      </c>
      <c r="K779" s="47"/>
      <c r="L779" s="69"/>
      <c r="N779" s="132"/>
      <c r="O779" s="22"/>
    </row>
    <row r="780" spans="1:15" x14ac:dyDescent="0.35">
      <c r="A780" s="97" t="s">
        <v>4017</v>
      </c>
      <c r="B780" s="414">
        <f t="shared" si="201"/>
        <v>1</v>
      </c>
      <c r="C780" s="442" t="s">
        <v>2147</v>
      </c>
      <c r="D780" s="86">
        <v>0</v>
      </c>
      <c r="E780" s="86">
        <f t="shared" si="202"/>
        <v>3</v>
      </c>
      <c r="F780" s="249" t="s">
        <v>1481</v>
      </c>
      <c r="G780" s="249" t="str">
        <f t="shared" si="203"/>
        <v>ID.RA-3</v>
      </c>
      <c r="H780" s="47">
        <f>VLOOKUP(E780,'_Score matrix'!$B$31:$C$35,2,FALSE)</f>
        <v>1</v>
      </c>
      <c r="I780" s="47">
        <f t="shared" si="204"/>
        <v>0</v>
      </c>
      <c r="J780" s="47">
        <f t="shared" si="205"/>
        <v>5</v>
      </c>
      <c r="K780" s="47"/>
      <c r="L780" s="69"/>
      <c r="N780" s="132"/>
      <c r="O780" s="22"/>
    </row>
    <row r="781" spans="1:15" x14ac:dyDescent="0.35">
      <c r="A781" s="97" t="s">
        <v>4018</v>
      </c>
      <c r="B781" s="414">
        <f t="shared" si="201"/>
        <v>1</v>
      </c>
      <c r="C781" s="442" t="s">
        <v>2147</v>
      </c>
      <c r="D781" s="86">
        <v>0</v>
      </c>
      <c r="E781" s="86">
        <f t="shared" si="202"/>
        <v>3</v>
      </c>
      <c r="F781" s="249" t="s">
        <v>1481</v>
      </c>
      <c r="G781" s="249" t="str">
        <f t="shared" si="203"/>
        <v>ID.RA-3</v>
      </c>
      <c r="H781" s="47">
        <f>VLOOKUP(E781,'_Score matrix'!$B$31:$C$35,2,FALSE)</f>
        <v>1</v>
      </c>
      <c r="I781" s="47">
        <f t="shared" si="204"/>
        <v>0</v>
      </c>
      <c r="J781" s="47">
        <f t="shared" si="205"/>
        <v>5</v>
      </c>
      <c r="K781" s="47"/>
      <c r="L781" s="69"/>
      <c r="N781" s="132"/>
      <c r="O781" s="22"/>
    </row>
    <row r="782" spans="1:15" x14ac:dyDescent="0.35">
      <c r="A782" s="97" t="s">
        <v>4019</v>
      </c>
      <c r="B782" s="414">
        <f t="shared" si="201"/>
        <v>1</v>
      </c>
      <c r="C782" s="442" t="s">
        <v>2147</v>
      </c>
      <c r="D782" s="86">
        <v>0</v>
      </c>
      <c r="E782" s="86">
        <f t="shared" si="202"/>
        <v>3</v>
      </c>
      <c r="F782" s="249"/>
      <c r="G782" s="249"/>
      <c r="H782" s="47">
        <f>VLOOKUP(E782,'_Score matrix'!$B$31:$C$35,2,FALSE)</f>
        <v>1</v>
      </c>
      <c r="I782" s="47">
        <f t="shared" si="204"/>
        <v>0</v>
      </c>
      <c r="J782" s="47">
        <f t="shared" si="205"/>
        <v>5</v>
      </c>
      <c r="K782" s="47"/>
      <c r="L782" s="69"/>
      <c r="N782" s="132"/>
      <c r="O782" s="22"/>
    </row>
    <row r="783" spans="1:15" x14ac:dyDescent="0.35">
      <c r="A783" s="97" t="s">
        <v>4020</v>
      </c>
      <c r="B783" s="414">
        <f t="shared" si="201"/>
        <v>1</v>
      </c>
      <c r="C783" s="442" t="s">
        <v>2147</v>
      </c>
      <c r="D783" s="86">
        <v>0</v>
      </c>
      <c r="E783" s="86">
        <f t="shared" si="202"/>
        <v>3</v>
      </c>
      <c r="F783" s="249" t="s">
        <v>1481</v>
      </c>
      <c r="G783" s="249" t="str">
        <f>IF(B783=1,F783,"")</f>
        <v>ID.RA-3</v>
      </c>
      <c r="H783" s="47">
        <f>VLOOKUP(E783,'_Score matrix'!$B$31:$C$35,2,FALSE)</f>
        <v>1</v>
      </c>
      <c r="I783" s="47">
        <f t="shared" si="204"/>
        <v>0</v>
      </c>
      <c r="J783" s="47">
        <f t="shared" si="205"/>
        <v>5</v>
      </c>
      <c r="K783" s="47"/>
      <c r="L783" s="69"/>
      <c r="N783" s="132"/>
      <c r="O783" s="22"/>
    </row>
    <row r="784" spans="1:15" x14ac:dyDescent="0.35">
      <c r="A784" s="97" t="s">
        <v>4021</v>
      </c>
      <c r="B784" s="414">
        <f t="shared" si="201"/>
        <v>1</v>
      </c>
      <c r="C784" s="442" t="s">
        <v>2147</v>
      </c>
      <c r="D784" s="86">
        <v>0</v>
      </c>
      <c r="E784" s="86">
        <f t="shared" si="202"/>
        <v>3</v>
      </c>
      <c r="F784" s="249" t="s">
        <v>1481</v>
      </c>
      <c r="G784" s="249" t="str">
        <f>IF(B784=1,F784,"")</f>
        <v>ID.RA-3</v>
      </c>
      <c r="H784" s="47">
        <f>VLOOKUP(E784,'_Score matrix'!$B$31:$C$35,2,FALSE)</f>
        <v>1</v>
      </c>
      <c r="I784" s="47">
        <f t="shared" si="204"/>
        <v>0</v>
      </c>
      <c r="J784" s="47">
        <f t="shared" ref="J784" si="207">5*H784</f>
        <v>5</v>
      </c>
      <c r="K784" s="47"/>
      <c r="L784" s="69"/>
      <c r="N784" s="132"/>
      <c r="O784" s="22"/>
    </row>
    <row r="785" spans="1:15" x14ac:dyDescent="0.35">
      <c r="A785" s="97" t="s">
        <v>4022</v>
      </c>
      <c r="B785" s="414">
        <f t="shared" si="201"/>
        <v>1</v>
      </c>
      <c r="C785" s="442" t="s">
        <v>2147</v>
      </c>
      <c r="D785" s="86">
        <v>0</v>
      </c>
      <c r="E785" s="86">
        <f t="shared" si="202"/>
        <v>3</v>
      </c>
      <c r="F785" s="249" t="s">
        <v>1481</v>
      </c>
      <c r="G785" s="249" t="str">
        <f>IF(B785=1,F785,"")</f>
        <v>ID.RA-3</v>
      </c>
      <c r="H785" s="47">
        <f>VLOOKUP(E785,'_Score matrix'!$B$31:$C$35,2,FALSE)</f>
        <v>1</v>
      </c>
      <c r="I785" s="47">
        <f t="shared" si="204"/>
        <v>0</v>
      </c>
      <c r="J785" s="47">
        <f t="shared" si="205"/>
        <v>5</v>
      </c>
      <c r="K785" s="47"/>
      <c r="L785" s="69"/>
      <c r="N785" s="132"/>
      <c r="O785" s="22"/>
    </row>
    <row r="786" spans="1:15" x14ac:dyDescent="0.35">
      <c r="A786" s="97" t="s">
        <v>4023</v>
      </c>
      <c r="B786" s="414">
        <f t="shared" si="201"/>
        <v>1</v>
      </c>
      <c r="C786" s="442" t="s">
        <v>2147</v>
      </c>
      <c r="D786" s="86">
        <v>0</v>
      </c>
      <c r="E786" s="86">
        <f t="shared" si="202"/>
        <v>3</v>
      </c>
      <c r="F786" s="249" t="s">
        <v>1481</v>
      </c>
      <c r="G786" s="249" t="str">
        <f>IF(B786=1,F786,"")</f>
        <v>ID.RA-3</v>
      </c>
      <c r="H786" s="47">
        <f>VLOOKUP(E786,'_Score matrix'!$B$31:$C$35,2,FALSE)</f>
        <v>1</v>
      </c>
      <c r="I786" s="47">
        <f t="shared" si="204"/>
        <v>0</v>
      </c>
      <c r="J786" s="47">
        <f t="shared" si="205"/>
        <v>5</v>
      </c>
      <c r="K786" s="47"/>
      <c r="L786" s="69"/>
      <c r="N786" s="132"/>
      <c r="O786" s="22"/>
    </row>
    <row r="787" spans="1:15" x14ac:dyDescent="0.35">
      <c r="A787" s="97" t="s">
        <v>4024</v>
      </c>
      <c r="B787" s="414">
        <f t="shared" si="201"/>
        <v>1</v>
      </c>
      <c r="C787" s="442" t="s">
        <v>2147</v>
      </c>
      <c r="D787" s="86">
        <v>0</v>
      </c>
      <c r="E787" s="86">
        <f t="shared" si="202"/>
        <v>3</v>
      </c>
      <c r="F787" s="249" t="s">
        <v>1549</v>
      </c>
      <c r="G787" s="249" t="str">
        <f>IF(B787=1,F787,"")</f>
        <v>DE.AE-2</v>
      </c>
      <c r="H787" s="47">
        <f>VLOOKUP(E787,'_Score matrix'!$B$31:$C$35,2,FALSE)</f>
        <v>1</v>
      </c>
      <c r="I787" s="47">
        <f t="shared" si="204"/>
        <v>0</v>
      </c>
      <c r="J787" s="47">
        <f t="shared" si="205"/>
        <v>5</v>
      </c>
      <c r="K787" s="47"/>
      <c r="L787" s="69"/>
      <c r="N787" s="132"/>
      <c r="O787" s="22"/>
    </row>
    <row r="788" spans="1:15" x14ac:dyDescent="0.35">
      <c r="A788" s="97" t="s">
        <v>4025</v>
      </c>
      <c r="B788" s="414">
        <f t="shared" si="201"/>
        <v>1</v>
      </c>
      <c r="C788" s="442" t="s">
        <v>2147</v>
      </c>
      <c r="D788" s="86">
        <v>0</v>
      </c>
      <c r="E788" s="86">
        <f t="shared" si="202"/>
        <v>3</v>
      </c>
      <c r="F788" s="249"/>
      <c r="G788" s="249"/>
      <c r="H788" s="47">
        <f>VLOOKUP(E788,'_Score matrix'!$B$31:$C$35,2,FALSE)</f>
        <v>1</v>
      </c>
      <c r="I788" s="47">
        <f t="shared" si="204"/>
        <v>0</v>
      </c>
      <c r="J788" s="47">
        <f t="shared" si="205"/>
        <v>5</v>
      </c>
      <c r="K788" s="47"/>
      <c r="L788" s="69"/>
      <c r="N788" s="132"/>
      <c r="O788" s="22"/>
    </row>
    <row r="789" spans="1:15" x14ac:dyDescent="0.35">
      <c r="A789" s="97" t="s">
        <v>4026</v>
      </c>
      <c r="B789" s="414">
        <f t="shared" si="201"/>
        <v>1</v>
      </c>
      <c r="C789" s="442" t="s">
        <v>2147</v>
      </c>
      <c r="D789" s="86">
        <v>0</v>
      </c>
      <c r="E789" s="86">
        <f t="shared" si="202"/>
        <v>3</v>
      </c>
      <c r="F789" s="249"/>
      <c r="G789" s="249"/>
      <c r="H789" s="47">
        <f>VLOOKUP(E789,'_Score matrix'!$B$31:$C$35,2,FALSE)</f>
        <v>1</v>
      </c>
      <c r="I789" s="47">
        <f t="shared" si="204"/>
        <v>0</v>
      </c>
      <c r="J789" s="47">
        <f t="shared" si="205"/>
        <v>5</v>
      </c>
      <c r="K789" s="47"/>
      <c r="L789" s="69"/>
      <c r="N789" s="132"/>
      <c r="O789" s="22"/>
    </row>
    <row r="790" spans="1:15" x14ac:dyDescent="0.35">
      <c r="A790" s="97" t="s">
        <v>4027</v>
      </c>
      <c r="B790" s="414">
        <f t="shared" si="201"/>
        <v>1</v>
      </c>
      <c r="C790" s="442" t="s">
        <v>2147</v>
      </c>
      <c r="D790" s="86">
        <v>0</v>
      </c>
      <c r="E790" s="86">
        <f t="shared" si="202"/>
        <v>3</v>
      </c>
      <c r="F790" s="249"/>
      <c r="G790" s="249"/>
      <c r="H790" s="47">
        <f>VLOOKUP(E790,'_Score matrix'!$B$31:$C$35,2,FALSE)</f>
        <v>1</v>
      </c>
      <c r="I790" s="47">
        <f t="shared" si="204"/>
        <v>0</v>
      </c>
      <c r="J790" s="47">
        <f t="shared" si="205"/>
        <v>5</v>
      </c>
      <c r="K790" s="47"/>
      <c r="L790" s="69"/>
      <c r="N790" s="132"/>
      <c r="O790" s="22"/>
    </row>
    <row r="791" spans="1:15" x14ac:dyDescent="0.35">
      <c r="A791" s="97" t="s">
        <v>4028</v>
      </c>
      <c r="B791" s="414">
        <f t="shared" si="201"/>
        <v>1</v>
      </c>
      <c r="C791" s="442" t="s">
        <v>2147</v>
      </c>
      <c r="D791" s="86">
        <v>0</v>
      </c>
      <c r="E791" s="86">
        <f t="shared" si="202"/>
        <v>3</v>
      </c>
      <c r="F791" s="249" t="s">
        <v>1483</v>
      </c>
      <c r="G791" s="249" t="str">
        <f>IF(B791=1,F791,"")</f>
        <v>ID.RA-5</v>
      </c>
      <c r="H791" s="47">
        <f>VLOOKUP(E791,'_Score matrix'!$B$31:$C$35,2,FALSE)</f>
        <v>1</v>
      </c>
      <c r="I791" s="47">
        <f t="shared" si="204"/>
        <v>0</v>
      </c>
      <c r="J791" s="47">
        <f t="shared" ref="J791" si="208">5*H791</f>
        <v>5</v>
      </c>
      <c r="K791" s="47"/>
      <c r="L791" s="69"/>
      <c r="N791" s="132"/>
      <c r="O791" s="22"/>
    </row>
    <row r="792" spans="1:15" x14ac:dyDescent="0.35">
      <c r="A792" s="97" t="s">
        <v>4029</v>
      </c>
      <c r="B792" s="414">
        <f t="shared" si="201"/>
        <v>1</v>
      </c>
      <c r="C792" s="442" t="s">
        <v>2147</v>
      </c>
      <c r="D792" s="86">
        <v>0</v>
      </c>
      <c r="E792" s="86">
        <f t="shared" si="202"/>
        <v>3</v>
      </c>
      <c r="F792" s="249"/>
      <c r="G792" s="249"/>
      <c r="H792" s="47">
        <f>VLOOKUP(E792,'_Score matrix'!$B$31:$C$35,2,FALSE)</f>
        <v>1</v>
      </c>
      <c r="I792" s="47">
        <f t="shared" si="204"/>
        <v>0</v>
      </c>
      <c r="J792" s="47">
        <f t="shared" si="205"/>
        <v>5</v>
      </c>
      <c r="K792" s="47"/>
      <c r="L792" s="69"/>
      <c r="N792" s="132"/>
      <c r="O792" s="22"/>
    </row>
    <row r="793" spans="1:15" x14ac:dyDescent="0.35">
      <c r="A793" s="97" t="s">
        <v>4030</v>
      </c>
      <c r="B793" s="414">
        <f t="shared" si="201"/>
        <v>1</v>
      </c>
      <c r="C793" s="442" t="s">
        <v>2147</v>
      </c>
      <c r="D793" s="86">
        <v>0</v>
      </c>
      <c r="E793" s="86">
        <f t="shared" si="202"/>
        <v>3</v>
      </c>
      <c r="F793" s="249"/>
      <c r="G793" s="249"/>
      <c r="H793" s="47">
        <f>VLOOKUP(E793,'_Score matrix'!$B$31:$C$35,2,FALSE)</f>
        <v>1</v>
      </c>
      <c r="I793" s="47">
        <f t="shared" si="204"/>
        <v>0</v>
      </c>
      <c r="J793" s="47">
        <f t="shared" si="205"/>
        <v>5</v>
      </c>
      <c r="K793" s="47"/>
      <c r="L793" s="69"/>
      <c r="N793" s="132"/>
      <c r="O793" s="22"/>
    </row>
    <row r="794" spans="1:15" x14ac:dyDescent="0.35">
      <c r="A794" s="97" t="s">
        <v>4031</v>
      </c>
      <c r="B794" s="414">
        <f t="shared" si="201"/>
        <v>1</v>
      </c>
      <c r="C794" s="442" t="s">
        <v>2147</v>
      </c>
      <c r="D794" s="86">
        <v>0</v>
      </c>
      <c r="E794" s="86">
        <f t="shared" si="202"/>
        <v>3</v>
      </c>
      <c r="F794" s="249" t="s">
        <v>1480</v>
      </c>
      <c r="G794" s="249" t="str">
        <f>IF(B794=1,F794,"")</f>
        <v>ID.RA-2</v>
      </c>
      <c r="H794" s="47">
        <f>VLOOKUP(E794,'_Score matrix'!$B$31:$C$35,2,FALSE)</f>
        <v>1</v>
      </c>
      <c r="I794" s="47">
        <f t="shared" si="204"/>
        <v>0</v>
      </c>
      <c r="J794" s="47">
        <f t="shared" si="205"/>
        <v>5</v>
      </c>
      <c r="K794" s="47"/>
      <c r="L794" s="69"/>
      <c r="N794" s="132"/>
      <c r="O794" s="22"/>
    </row>
    <row r="795" spans="1:15" x14ac:dyDescent="0.35">
      <c r="A795" s="97" t="s">
        <v>4033</v>
      </c>
      <c r="B795" s="414">
        <f t="shared" si="201"/>
        <v>1</v>
      </c>
      <c r="C795" s="442" t="s">
        <v>2147</v>
      </c>
      <c r="D795" s="86">
        <v>0</v>
      </c>
      <c r="E795" s="86">
        <f t="shared" si="202"/>
        <v>3</v>
      </c>
      <c r="F795" s="249" t="s">
        <v>1480</v>
      </c>
      <c r="G795" s="249" t="str">
        <f>IF(B795=1,F795,"")</f>
        <v>ID.RA-2</v>
      </c>
      <c r="H795" s="47">
        <f>VLOOKUP(E795,'_Score matrix'!$B$31:$C$35,2,FALSE)</f>
        <v>1</v>
      </c>
      <c r="I795" s="47">
        <f t="shared" si="204"/>
        <v>0</v>
      </c>
      <c r="J795" s="47">
        <f t="shared" si="205"/>
        <v>5</v>
      </c>
      <c r="K795" s="47"/>
      <c r="L795" s="69"/>
      <c r="N795" s="132"/>
      <c r="O795" s="22"/>
    </row>
    <row r="796" spans="1:15" x14ac:dyDescent="0.35">
      <c r="A796" s="97" t="s">
        <v>4034</v>
      </c>
      <c r="B796" s="414">
        <f t="shared" si="201"/>
        <v>1</v>
      </c>
      <c r="C796" s="442" t="s">
        <v>2147</v>
      </c>
      <c r="D796" s="86">
        <v>0</v>
      </c>
      <c r="E796" s="86">
        <f t="shared" si="202"/>
        <v>3</v>
      </c>
      <c r="F796" s="249" t="s">
        <v>1480</v>
      </c>
      <c r="G796" s="249" t="str">
        <f>IF(B796=1,F796,"")</f>
        <v>ID.RA-2</v>
      </c>
      <c r="H796" s="47">
        <f>VLOOKUP(E796,'_Score matrix'!$B$31:$C$35,2,FALSE)</f>
        <v>1</v>
      </c>
      <c r="I796" s="47">
        <f t="shared" si="204"/>
        <v>0</v>
      </c>
      <c r="J796" s="47">
        <f t="shared" si="205"/>
        <v>5</v>
      </c>
      <c r="K796" s="47"/>
      <c r="L796" s="69"/>
      <c r="N796" s="132"/>
      <c r="O796" s="22"/>
    </row>
    <row r="797" spans="1:15" x14ac:dyDescent="0.35">
      <c r="A797" s="97" t="s">
        <v>4035</v>
      </c>
      <c r="B797" s="414">
        <f t="shared" si="201"/>
        <v>1</v>
      </c>
      <c r="C797" s="442" t="s">
        <v>2147</v>
      </c>
      <c r="D797" s="86">
        <v>0</v>
      </c>
      <c r="E797" s="86">
        <f t="shared" si="202"/>
        <v>3</v>
      </c>
      <c r="F797" s="249" t="s">
        <v>1480</v>
      </c>
      <c r="G797" s="249" t="str">
        <f>IF(B797=1,F797,"")</f>
        <v>ID.RA-2</v>
      </c>
      <c r="H797" s="47">
        <f>VLOOKUP(E797,'_Score matrix'!$B$31:$C$35,2,FALSE)</f>
        <v>1</v>
      </c>
      <c r="I797" s="47">
        <f t="shared" si="204"/>
        <v>0</v>
      </c>
      <c r="J797" s="47">
        <f t="shared" si="205"/>
        <v>5</v>
      </c>
      <c r="K797" s="47"/>
      <c r="L797" s="69"/>
      <c r="N797" s="132"/>
      <c r="O797" s="22"/>
    </row>
    <row r="798" spans="1:15" ht="15" thickBot="1" x14ac:dyDescent="0.4">
      <c r="A798" s="105" t="s">
        <v>4032</v>
      </c>
      <c r="B798" s="418"/>
      <c r="C798" s="443"/>
      <c r="D798" s="87"/>
      <c r="E798" s="87"/>
      <c r="F798" s="250"/>
      <c r="G798" s="250"/>
      <c r="H798" s="48"/>
      <c r="I798" s="48"/>
      <c r="J798" s="48"/>
      <c r="K798" s="48"/>
      <c r="L798" s="70"/>
      <c r="N798" s="132"/>
      <c r="O798" s="22"/>
    </row>
    <row r="799" spans="1:15" x14ac:dyDescent="0.35">
      <c r="A799" s="96" t="s">
        <v>396</v>
      </c>
      <c r="B799" s="435"/>
      <c r="C799" s="459"/>
      <c r="D799" s="28">
        <f t="shared" ref="D799:J799" si="209">SUMIFS(D:D,$A:$A,"S 4*",$B:$B,1,$C:$C,"C",$L:$L,"&lt;&gt;NIST MAPPING")</f>
        <v>0</v>
      </c>
      <c r="E799" s="28">
        <f t="shared" si="209"/>
        <v>93</v>
      </c>
      <c r="F799" s="53">
        <f t="shared" si="209"/>
        <v>0</v>
      </c>
      <c r="G799" s="53">
        <f t="shared" si="209"/>
        <v>0</v>
      </c>
      <c r="H799" s="53">
        <f t="shared" si="209"/>
        <v>31</v>
      </c>
      <c r="I799" s="53">
        <f t="shared" si="209"/>
        <v>0</v>
      </c>
      <c r="J799" s="53">
        <f t="shared" si="209"/>
        <v>155</v>
      </c>
      <c r="K799" s="53">
        <f>IF(ROUND(100*(I799-H799)/(J799-H799),2) &lt; 0, 0, ROUND(100*(I799-H799)/(J799-H799),2))</f>
        <v>0</v>
      </c>
      <c r="L799" s="73"/>
      <c r="N799" s="132"/>
      <c r="O799" s="22"/>
    </row>
    <row r="800" spans="1:15" ht="15" thickBot="1" x14ac:dyDescent="0.4">
      <c r="A800" s="99" t="s">
        <v>397</v>
      </c>
      <c r="B800" s="437"/>
      <c r="C800" s="463"/>
      <c r="D800" s="91">
        <f t="shared" ref="D800:J800" si="210">SUMIFS(D:D,$A:$A,"S 4*",$B:$B,1,$C:$C,"M",$L:$L,"&lt;&gt;NIST MAPPING")</f>
        <v>0</v>
      </c>
      <c r="E800" s="91">
        <f t="shared" si="210"/>
        <v>39</v>
      </c>
      <c r="F800" s="44">
        <f t="shared" si="210"/>
        <v>0</v>
      </c>
      <c r="G800" s="44">
        <f t="shared" si="210"/>
        <v>0</v>
      </c>
      <c r="H800" s="44">
        <f t="shared" si="210"/>
        <v>13</v>
      </c>
      <c r="I800" s="44">
        <f t="shared" si="210"/>
        <v>0</v>
      </c>
      <c r="J800" s="44">
        <f t="shared" si="210"/>
        <v>65</v>
      </c>
      <c r="K800" s="44">
        <f>IF(ROUND(100*(I800-H800)/(J800-H800),2) &lt; 0, 0, ROUND(100*(I800-H800)/(J800-H800),2))</f>
        <v>0</v>
      </c>
      <c r="L800" s="81"/>
      <c r="N800" s="132"/>
      <c r="O800" s="22"/>
    </row>
    <row r="801" spans="1:15" ht="15" thickBot="1" x14ac:dyDescent="0.4">
      <c r="A801" s="21"/>
      <c r="B801" s="431"/>
      <c r="C801" s="455"/>
      <c r="D801" s="21"/>
      <c r="E801" s="21"/>
      <c r="F801" s="51"/>
      <c r="G801" s="51"/>
      <c r="H801" s="51"/>
      <c r="I801" s="51"/>
      <c r="J801" s="51"/>
      <c r="K801" s="51"/>
      <c r="L801" s="75"/>
      <c r="N801" s="132"/>
      <c r="O801" s="22"/>
    </row>
    <row r="802" spans="1:15" x14ac:dyDescent="0.35">
      <c r="A802" s="63" t="s">
        <v>2306</v>
      </c>
      <c r="B802" s="417"/>
      <c r="C802" s="441"/>
      <c r="D802" s="88"/>
      <c r="E802" s="88"/>
      <c r="F802" s="253"/>
      <c r="G802" s="253"/>
      <c r="H802" s="52"/>
      <c r="I802" s="52"/>
      <c r="J802" s="52"/>
      <c r="K802" s="52"/>
      <c r="L802" s="73"/>
      <c r="N802" s="132"/>
      <c r="O802" s="22"/>
    </row>
    <row r="803" spans="1:15" x14ac:dyDescent="0.35">
      <c r="A803" s="102" t="s">
        <v>757</v>
      </c>
      <c r="B803" s="425"/>
      <c r="C803" s="450"/>
      <c r="D803" s="86">
        <v>2</v>
      </c>
      <c r="E803" s="86"/>
      <c r="F803" s="249"/>
      <c r="G803" s="249"/>
      <c r="H803" s="47"/>
      <c r="I803" s="47"/>
      <c r="J803" s="47"/>
      <c r="K803" s="47"/>
      <c r="L803" s="69"/>
      <c r="N803" s="132"/>
      <c r="O803" s="22"/>
    </row>
    <row r="804" spans="1:15" x14ac:dyDescent="0.35">
      <c r="A804" s="102" t="s">
        <v>382</v>
      </c>
      <c r="B804" s="414">
        <f>$D$803-1</f>
        <v>1</v>
      </c>
      <c r="C804" s="450" t="s">
        <v>1588</v>
      </c>
      <c r="D804" s="86">
        <v>0</v>
      </c>
      <c r="E804" s="86">
        <v>3</v>
      </c>
      <c r="F804" s="249"/>
      <c r="G804" s="249"/>
      <c r="H804" s="47">
        <f>VLOOKUP(E804,'_Score matrix'!$B$31:$C$35,2,FALSE)</f>
        <v>1</v>
      </c>
      <c r="I804" s="47">
        <f>D804*H804</f>
        <v>0</v>
      </c>
      <c r="J804" s="47">
        <f t="shared" ref="J804" si="211">5*H804</f>
        <v>5</v>
      </c>
      <c r="K804" s="47"/>
      <c r="L804" s="69"/>
      <c r="N804" s="132"/>
      <c r="O804" s="22"/>
    </row>
    <row r="805" spans="1:15" x14ac:dyDescent="0.35">
      <c r="A805" s="102" t="s">
        <v>383</v>
      </c>
      <c r="B805" s="414">
        <f>$D$803-1</f>
        <v>1</v>
      </c>
      <c r="C805" s="450" t="s">
        <v>1588</v>
      </c>
      <c r="D805" s="86">
        <v>0</v>
      </c>
      <c r="E805" s="86">
        <v>3</v>
      </c>
      <c r="F805" s="249" t="s">
        <v>1481</v>
      </c>
      <c r="G805" s="249" t="str">
        <f>IF(B805=1,F805,"")</f>
        <v>ID.RA-3</v>
      </c>
      <c r="H805" s="47">
        <f>VLOOKUP(E805,'_Score matrix'!$B$31:$C$35,2,FALSE)</f>
        <v>1</v>
      </c>
      <c r="I805" s="47">
        <f>D805*H805</f>
        <v>0</v>
      </c>
      <c r="J805" s="47">
        <f t="shared" ref="J805" si="212">5*H805</f>
        <v>5</v>
      </c>
      <c r="K805" s="47"/>
      <c r="L805" s="69"/>
      <c r="N805" s="132"/>
      <c r="O805" s="22"/>
    </row>
    <row r="806" spans="1:15" x14ac:dyDescent="0.35">
      <c r="A806" s="102" t="s">
        <v>384</v>
      </c>
      <c r="B806" s="425"/>
      <c r="C806" s="450"/>
      <c r="D806" s="86"/>
      <c r="E806" s="86"/>
      <c r="F806" s="249"/>
      <c r="G806" s="249"/>
      <c r="H806" s="47"/>
      <c r="I806" s="47"/>
      <c r="J806" s="47"/>
      <c r="K806" s="47"/>
      <c r="L806" s="69"/>
      <c r="N806" s="132"/>
      <c r="O806" s="22"/>
    </row>
    <row r="807" spans="1:15" x14ac:dyDescent="0.35">
      <c r="A807" s="97" t="s">
        <v>2656</v>
      </c>
      <c r="B807" s="414"/>
      <c r="C807" s="442"/>
      <c r="D807" s="86">
        <v>1</v>
      </c>
      <c r="E807" s="86"/>
      <c r="F807" s="249"/>
      <c r="G807" s="249"/>
      <c r="H807" s="47"/>
      <c r="I807" s="47"/>
      <c r="J807" s="47"/>
      <c r="K807" s="47"/>
      <c r="L807" s="69"/>
      <c r="N807" s="132"/>
      <c r="O807" s="22"/>
    </row>
    <row r="808" spans="1:15" x14ac:dyDescent="0.35">
      <c r="A808" s="97" t="s">
        <v>2657</v>
      </c>
      <c r="B808" s="414"/>
      <c r="C808" s="442"/>
      <c r="D808" s="86">
        <v>1</v>
      </c>
      <c r="E808" s="86"/>
      <c r="F808" s="249"/>
      <c r="G808" s="249"/>
      <c r="H808" s="47"/>
      <c r="I808" s="47"/>
      <c r="J808" s="47"/>
      <c r="K808" s="47"/>
      <c r="L808" s="69"/>
      <c r="N808" s="132"/>
      <c r="O808" s="22"/>
    </row>
    <row r="809" spans="1:15" x14ac:dyDescent="0.35">
      <c r="A809" s="97" t="s">
        <v>2658</v>
      </c>
      <c r="B809" s="414"/>
      <c r="C809" s="442"/>
      <c r="D809" s="86">
        <v>1</v>
      </c>
      <c r="E809" s="86"/>
      <c r="F809" s="249"/>
      <c r="G809" s="249"/>
      <c r="H809" s="47"/>
      <c r="I809" s="47"/>
      <c r="J809" s="47"/>
      <c r="K809" s="47"/>
      <c r="L809" s="69"/>
      <c r="N809" s="132"/>
      <c r="O809" s="22"/>
    </row>
    <row r="810" spans="1:15" x14ac:dyDescent="0.35">
      <c r="A810" s="97" t="s">
        <v>2659</v>
      </c>
      <c r="B810" s="414"/>
      <c r="C810" s="442"/>
      <c r="D810" s="86">
        <v>1</v>
      </c>
      <c r="E810" s="86"/>
      <c r="F810" s="249"/>
      <c r="G810" s="249"/>
      <c r="H810" s="47"/>
      <c r="I810" s="47"/>
      <c r="J810" s="47"/>
      <c r="K810" s="47"/>
      <c r="L810" s="69"/>
      <c r="N810" s="132"/>
      <c r="O810" s="22"/>
    </row>
    <row r="811" spans="1:15" x14ac:dyDescent="0.35">
      <c r="A811" s="97" t="s">
        <v>2660</v>
      </c>
      <c r="B811" s="414"/>
      <c r="C811" s="442"/>
      <c r="D811" s="86">
        <v>1</v>
      </c>
      <c r="E811" s="86"/>
      <c r="F811" s="249"/>
      <c r="G811" s="249"/>
      <c r="H811" s="47"/>
      <c r="I811" s="47"/>
      <c r="J811" s="47"/>
      <c r="K811" s="47"/>
      <c r="L811" s="69"/>
      <c r="N811" s="132"/>
      <c r="O811" s="22"/>
    </row>
    <row r="812" spans="1:15" x14ac:dyDescent="0.35">
      <c r="A812" s="97" t="s">
        <v>2661</v>
      </c>
      <c r="B812" s="414"/>
      <c r="C812" s="442"/>
      <c r="D812" s="86">
        <v>1</v>
      </c>
      <c r="E812" s="86"/>
      <c r="F812" s="249"/>
      <c r="G812" s="249"/>
      <c r="H812" s="47"/>
      <c r="I812" s="47"/>
      <c r="J812" s="47"/>
      <c r="K812" s="47"/>
      <c r="L812" s="69"/>
      <c r="N812" s="132"/>
      <c r="O812" s="22"/>
    </row>
    <row r="813" spans="1:15" x14ac:dyDescent="0.35">
      <c r="A813" s="97" t="s">
        <v>2662</v>
      </c>
      <c r="B813" s="414"/>
      <c r="C813" s="442"/>
      <c r="D813" s="86">
        <v>1</v>
      </c>
      <c r="E813" s="86"/>
      <c r="F813" s="249"/>
      <c r="G813" s="249"/>
      <c r="H813" s="47"/>
      <c r="I813" s="47"/>
      <c r="J813" s="47"/>
      <c r="K813" s="47"/>
      <c r="L813" s="69"/>
      <c r="N813" s="132"/>
      <c r="O813" s="22"/>
    </row>
    <row r="814" spans="1:15" x14ac:dyDescent="0.35">
      <c r="A814" s="97" t="s">
        <v>2663</v>
      </c>
      <c r="B814" s="414"/>
      <c r="C814" s="442"/>
      <c r="D814" s="86">
        <v>1</v>
      </c>
      <c r="E814" s="86"/>
      <c r="F814" s="249"/>
      <c r="G814" s="249"/>
      <c r="H814" s="47"/>
      <c r="I814" s="47"/>
      <c r="J814" s="47"/>
      <c r="K814" s="47"/>
      <c r="L814" s="69"/>
      <c r="N814" s="132"/>
      <c r="O814" s="22"/>
    </row>
    <row r="815" spans="1:15" x14ac:dyDescent="0.35">
      <c r="A815" s="97" t="s">
        <v>2664</v>
      </c>
      <c r="B815" s="414"/>
      <c r="C815" s="442"/>
      <c r="D815" s="86">
        <v>1</v>
      </c>
      <c r="E815" s="86"/>
      <c r="F815" s="249"/>
      <c r="G815" s="249"/>
      <c r="H815" s="47"/>
      <c r="I815" s="47"/>
      <c r="J815" s="47"/>
      <c r="K815" s="47"/>
      <c r="L815" s="69"/>
      <c r="N815" s="132"/>
      <c r="O815" s="22"/>
    </row>
    <row r="816" spans="1:15" x14ac:dyDescent="0.35">
      <c r="A816" s="97" t="s">
        <v>2665</v>
      </c>
      <c r="B816" s="414"/>
      <c r="C816" s="442"/>
      <c r="D816" s="86">
        <v>1</v>
      </c>
      <c r="E816" s="86"/>
      <c r="F816" s="249"/>
      <c r="G816" s="249"/>
      <c r="H816" s="47"/>
      <c r="I816" s="47"/>
      <c r="J816" s="47"/>
      <c r="K816" s="47"/>
      <c r="L816" s="69"/>
      <c r="N816" s="132"/>
      <c r="O816" s="22"/>
    </row>
    <row r="817" spans="1:15" x14ac:dyDescent="0.35">
      <c r="A817" s="97" t="s">
        <v>2666</v>
      </c>
      <c r="B817" s="414"/>
      <c r="C817" s="442"/>
      <c r="D817" s="86">
        <v>1</v>
      </c>
      <c r="E817" s="86"/>
      <c r="F817" s="249"/>
      <c r="G817" s="249"/>
      <c r="H817" s="47"/>
      <c r="I817" s="47"/>
      <c r="J817" s="47"/>
      <c r="K817" s="47"/>
      <c r="L817" s="69"/>
      <c r="N817" s="132"/>
      <c r="O817" s="22"/>
    </row>
    <row r="818" spans="1:15" x14ac:dyDescent="0.35">
      <c r="A818" s="97" t="s">
        <v>385</v>
      </c>
      <c r="B818" s="414">
        <f>$D$803-1</f>
        <v>1</v>
      </c>
      <c r="C818" s="450" t="s">
        <v>1588</v>
      </c>
      <c r="D818" s="86">
        <v>0</v>
      </c>
      <c r="E818" s="86">
        <v>3</v>
      </c>
      <c r="F818" s="249"/>
      <c r="G818" s="249"/>
      <c r="H818" s="47">
        <f>VLOOKUP(E818,'_Score matrix'!$B$31:$C$35,2,FALSE)</f>
        <v>1</v>
      </c>
      <c r="I818" s="47">
        <f t="shared" ref="I818:I824" si="213">D818*H818</f>
        <v>0</v>
      </c>
      <c r="J818" s="47">
        <f t="shared" ref="J818:J829" si="214">5*H818</f>
        <v>5</v>
      </c>
      <c r="K818" s="47"/>
      <c r="L818" s="69"/>
      <c r="N818" s="132"/>
      <c r="O818" s="22"/>
    </row>
    <row r="819" spans="1:15" x14ac:dyDescent="0.35">
      <c r="A819" s="97" t="s">
        <v>386</v>
      </c>
      <c r="B819" s="414">
        <f>$D$803-1</f>
        <v>1</v>
      </c>
      <c r="C819" s="450" t="s">
        <v>1588</v>
      </c>
      <c r="D819" s="86">
        <v>0</v>
      </c>
      <c r="E819" s="86">
        <v>3</v>
      </c>
      <c r="F819" s="249"/>
      <c r="G819" s="249"/>
      <c r="H819" s="47">
        <f>VLOOKUP(E819,'_Score matrix'!$B$31:$C$35,2,FALSE)</f>
        <v>1</v>
      </c>
      <c r="I819" s="47">
        <f t="shared" si="213"/>
        <v>0</v>
      </c>
      <c r="J819" s="47">
        <f t="shared" si="214"/>
        <v>5</v>
      </c>
      <c r="K819" s="47"/>
      <c r="L819" s="69"/>
      <c r="N819" s="132"/>
      <c r="O819" s="22"/>
    </row>
    <row r="820" spans="1:15" x14ac:dyDescent="0.35">
      <c r="A820" s="97" t="s">
        <v>497</v>
      </c>
      <c r="B820" s="414">
        <f t="shared" ref="B820:B851" si="215">$D$803-1</f>
        <v>1</v>
      </c>
      <c r="C820" s="450" t="s">
        <v>1588</v>
      </c>
      <c r="D820" s="86">
        <v>0</v>
      </c>
      <c r="E820" s="86">
        <v>3</v>
      </c>
      <c r="F820" s="249"/>
      <c r="G820" s="249"/>
      <c r="H820" s="47">
        <f>VLOOKUP(E820,'_Score matrix'!$B$31:$C$35,2,FALSE)</f>
        <v>1</v>
      </c>
      <c r="I820" s="47">
        <f t="shared" si="213"/>
        <v>0</v>
      </c>
      <c r="J820" s="47">
        <f t="shared" si="214"/>
        <v>5</v>
      </c>
      <c r="K820" s="47"/>
      <c r="L820" s="69"/>
      <c r="N820" s="132"/>
      <c r="O820" s="22"/>
    </row>
    <row r="821" spans="1:15" x14ac:dyDescent="0.35">
      <c r="A821" s="97" t="s">
        <v>927</v>
      </c>
      <c r="B821" s="414">
        <f t="shared" si="215"/>
        <v>1</v>
      </c>
      <c r="C821" s="450" t="s">
        <v>1588</v>
      </c>
      <c r="D821" s="86">
        <v>0</v>
      </c>
      <c r="E821" s="86">
        <v>3</v>
      </c>
      <c r="F821" s="249"/>
      <c r="G821" s="249"/>
      <c r="H821" s="47">
        <f>VLOOKUP(E821,'_Score matrix'!$B$31:$C$35,2,FALSE)</f>
        <v>1</v>
      </c>
      <c r="I821" s="47">
        <f t="shared" si="213"/>
        <v>0</v>
      </c>
      <c r="J821" s="47">
        <f t="shared" si="214"/>
        <v>5</v>
      </c>
      <c r="K821" s="47"/>
      <c r="L821" s="69"/>
      <c r="N821" s="132"/>
      <c r="O821" s="22"/>
    </row>
    <row r="822" spans="1:15" x14ac:dyDescent="0.35">
      <c r="A822" s="97" t="s">
        <v>928</v>
      </c>
      <c r="B822" s="414">
        <f t="shared" si="215"/>
        <v>1</v>
      </c>
      <c r="C822" s="450" t="s">
        <v>1588</v>
      </c>
      <c r="D822" s="86">
        <v>0</v>
      </c>
      <c r="E822" s="86">
        <v>3</v>
      </c>
      <c r="F822" s="249"/>
      <c r="G822" s="249"/>
      <c r="H822" s="47">
        <f>VLOOKUP(E822,'_Score matrix'!$B$31:$C$35,2,FALSE)</f>
        <v>1</v>
      </c>
      <c r="I822" s="47">
        <f t="shared" si="213"/>
        <v>0</v>
      </c>
      <c r="J822" s="47">
        <f t="shared" si="214"/>
        <v>5</v>
      </c>
      <c r="K822" s="47"/>
      <c r="L822" s="69"/>
      <c r="N822" s="132"/>
      <c r="O822" s="22"/>
    </row>
    <row r="823" spans="1:15" x14ac:dyDescent="0.35">
      <c r="A823" s="97" t="s">
        <v>929</v>
      </c>
      <c r="B823" s="414">
        <f t="shared" si="215"/>
        <v>1</v>
      </c>
      <c r="C823" s="450" t="s">
        <v>1588</v>
      </c>
      <c r="D823" s="86">
        <v>0</v>
      </c>
      <c r="E823" s="86">
        <v>3</v>
      </c>
      <c r="F823" s="249"/>
      <c r="G823" s="249"/>
      <c r="H823" s="47">
        <f>VLOOKUP(E823,'_Score matrix'!$B$31:$C$35,2,FALSE)</f>
        <v>1</v>
      </c>
      <c r="I823" s="47">
        <f t="shared" si="213"/>
        <v>0</v>
      </c>
      <c r="J823" s="47">
        <f t="shared" si="214"/>
        <v>5</v>
      </c>
      <c r="K823" s="47"/>
      <c r="L823" s="69"/>
      <c r="N823" s="132"/>
      <c r="O823" s="22"/>
    </row>
    <row r="824" spans="1:15" x14ac:dyDescent="0.35">
      <c r="A824" s="97" t="s">
        <v>930</v>
      </c>
      <c r="B824" s="414">
        <f t="shared" si="215"/>
        <v>1</v>
      </c>
      <c r="C824" s="450" t="s">
        <v>1588</v>
      </c>
      <c r="D824" s="86">
        <v>0</v>
      </c>
      <c r="E824" s="86">
        <v>3</v>
      </c>
      <c r="F824" s="249" t="s">
        <v>1512</v>
      </c>
      <c r="G824" s="249" t="str">
        <f>IF(B824=1,F824,"")</f>
        <v>PR.IP-9</v>
      </c>
      <c r="H824" s="47">
        <f>VLOOKUP(E824,'_Score matrix'!$B$31:$C$35,2,FALSE)</f>
        <v>1</v>
      </c>
      <c r="I824" s="47">
        <f t="shared" si="213"/>
        <v>0</v>
      </c>
      <c r="J824" s="47">
        <f t="shared" si="214"/>
        <v>5</v>
      </c>
      <c r="K824" s="47"/>
      <c r="L824" s="69"/>
      <c r="N824" s="132"/>
      <c r="O824" s="22"/>
    </row>
    <row r="825" spans="1:15" x14ac:dyDescent="0.35">
      <c r="A825" s="654" t="str">
        <f>A824</f>
        <v>S 5.10</v>
      </c>
      <c r="B825" s="648">
        <f>B824</f>
        <v>1</v>
      </c>
      <c r="C825" s="655" t="str">
        <f>C824</f>
        <v>M</v>
      </c>
      <c r="D825" s="406">
        <f>D824</f>
        <v>0</v>
      </c>
      <c r="E825" s="406">
        <f>E824</f>
        <v>3</v>
      </c>
      <c r="F825" s="656" t="s">
        <v>1513</v>
      </c>
      <c r="G825" s="656" t="str">
        <f>IF(B825=1,F825,"")</f>
        <v>PR.MA-1</v>
      </c>
      <c r="H825" s="408">
        <f>H824</f>
        <v>1</v>
      </c>
      <c r="I825" s="408">
        <f>I824</f>
        <v>0</v>
      </c>
      <c r="J825" s="408">
        <f>J824</f>
        <v>5</v>
      </c>
      <c r="K825" s="406"/>
      <c r="L825" s="657" t="s">
        <v>3217</v>
      </c>
      <c r="N825" s="132"/>
      <c r="O825" s="22"/>
    </row>
    <row r="826" spans="1:15" x14ac:dyDescent="0.35">
      <c r="A826" s="97" t="s">
        <v>931</v>
      </c>
      <c r="B826" s="414">
        <f t="shared" si="215"/>
        <v>1</v>
      </c>
      <c r="C826" s="450" t="s">
        <v>1588</v>
      </c>
      <c r="D826" s="86">
        <v>0</v>
      </c>
      <c r="E826" s="86">
        <v>3</v>
      </c>
      <c r="F826" s="249"/>
      <c r="G826" s="249"/>
      <c r="H826" s="47">
        <f>VLOOKUP(E826,'_Score matrix'!$B$31:$C$35,2,FALSE)</f>
        <v>1</v>
      </c>
      <c r="I826" s="47">
        <f>D826*H826</f>
        <v>0</v>
      </c>
      <c r="J826" s="47">
        <f t="shared" si="214"/>
        <v>5</v>
      </c>
      <c r="K826" s="47"/>
      <c r="L826" s="69"/>
      <c r="N826" s="132"/>
      <c r="O826" s="22"/>
    </row>
    <row r="827" spans="1:15" x14ac:dyDescent="0.35">
      <c r="A827" s="97" t="s">
        <v>933</v>
      </c>
      <c r="B827" s="414">
        <f t="shared" si="215"/>
        <v>1</v>
      </c>
      <c r="C827" s="450" t="s">
        <v>1588</v>
      </c>
      <c r="D827" s="86">
        <v>0</v>
      </c>
      <c r="E827" s="86">
        <v>3</v>
      </c>
      <c r="F827" s="249"/>
      <c r="G827" s="249"/>
      <c r="H827" s="47">
        <f>VLOOKUP(E827,'_Score matrix'!$B$31:$C$35,2,FALSE)</f>
        <v>1</v>
      </c>
      <c r="I827" s="47">
        <f>D827*H827</f>
        <v>0</v>
      </c>
      <c r="J827" s="47">
        <f t="shared" si="214"/>
        <v>5</v>
      </c>
      <c r="K827" s="47"/>
      <c r="L827" s="69"/>
      <c r="N827" s="132"/>
      <c r="O827" s="22"/>
    </row>
    <row r="828" spans="1:15" x14ac:dyDescent="0.35">
      <c r="A828" s="97" t="s">
        <v>934</v>
      </c>
      <c r="B828" s="414">
        <f t="shared" si="215"/>
        <v>1</v>
      </c>
      <c r="C828" s="450" t="s">
        <v>1588</v>
      </c>
      <c r="D828" s="86">
        <v>0</v>
      </c>
      <c r="E828" s="86">
        <v>3</v>
      </c>
      <c r="F828" s="249"/>
      <c r="G828" s="249"/>
      <c r="H828" s="47">
        <f>VLOOKUP(E828,'_Score matrix'!$B$31:$C$35,2,FALSE)</f>
        <v>1</v>
      </c>
      <c r="I828" s="47">
        <f>D828*H828</f>
        <v>0</v>
      </c>
      <c r="J828" s="47">
        <f t="shared" si="214"/>
        <v>5</v>
      </c>
      <c r="K828" s="47"/>
      <c r="L828" s="69"/>
      <c r="N828" s="132"/>
      <c r="O828" s="22"/>
    </row>
    <row r="829" spans="1:15" x14ac:dyDescent="0.35">
      <c r="A829" s="97" t="s">
        <v>935</v>
      </c>
      <c r="B829" s="414">
        <f t="shared" si="215"/>
        <v>1</v>
      </c>
      <c r="C829" s="450" t="s">
        <v>1588</v>
      </c>
      <c r="D829" s="86">
        <v>0</v>
      </c>
      <c r="E829" s="86">
        <v>3</v>
      </c>
      <c r="F829" s="249" t="s">
        <v>1565</v>
      </c>
      <c r="G829" s="249" t="str">
        <f>IF(B829=1,F829,"")</f>
        <v>DE.DP-5</v>
      </c>
      <c r="H829" s="47">
        <f>VLOOKUP(E829,'_Score matrix'!$B$31:$C$35,2,FALSE)</f>
        <v>1</v>
      </c>
      <c r="I829" s="47">
        <f>D829*H829</f>
        <v>0</v>
      </c>
      <c r="J829" s="47">
        <f t="shared" si="214"/>
        <v>5</v>
      </c>
      <c r="K829" s="47"/>
      <c r="L829" s="69"/>
      <c r="N829" s="132"/>
      <c r="O829" s="22"/>
    </row>
    <row r="830" spans="1:15" x14ac:dyDescent="0.35">
      <c r="A830" s="97" t="s">
        <v>2667</v>
      </c>
      <c r="B830" s="414"/>
      <c r="C830" s="442"/>
      <c r="D830" s="86"/>
      <c r="E830" s="86"/>
      <c r="F830" s="249"/>
      <c r="G830" s="249"/>
      <c r="H830" s="47"/>
      <c r="I830" s="47"/>
      <c r="J830" s="47"/>
      <c r="K830" s="47"/>
      <c r="L830" s="69"/>
      <c r="N830" s="132"/>
      <c r="O830" s="22"/>
    </row>
    <row r="831" spans="1:15" x14ac:dyDescent="0.35">
      <c r="A831" s="97" t="s">
        <v>4058</v>
      </c>
      <c r="B831" s="414">
        <f t="shared" si="215"/>
        <v>1</v>
      </c>
      <c r="C831" s="442" t="s">
        <v>2147</v>
      </c>
      <c r="D831" s="86">
        <v>0</v>
      </c>
      <c r="E831" s="86">
        <f t="shared" ref="E831:E851" si="216">IF(D831=6, 1, 3)</f>
        <v>3</v>
      </c>
      <c r="F831" s="249" t="s">
        <v>1553</v>
      </c>
      <c r="G831" s="249" t="str">
        <f t="shared" ref="G831:G841" si="217">IF(B831=1,F831,"")</f>
        <v>DE.CM-1</v>
      </c>
      <c r="H831" s="47">
        <f>VLOOKUP(E831,'_Score matrix'!$B$31:$C$35,2,FALSE)</f>
        <v>1</v>
      </c>
      <c r="I831" s="47">
        <f t="shared" ref="I831:I851" si="218">D831*H831</f>
        <v>0</v>
      </c>
      <c r="J831" s="47">
        <f>5*H831</f>
        <v>5</v>
      </c>
      <c r="K831" s="47"/>
      <c r="L831" s="69"/>
      <c r="N831" s="132"/>
      <c r="O831" s="22"/>
    </row>
    <row r="832" spans="1:15" x14ac:dyDescent="0.35">
      <c r="A832" s="97" t="s">
        <v>4059</v>
      </c>
      <c r="B832" s="414">
        <f t="shared" si="215"/>
        <v>1</v>
      </c>
      <c r="C832" s="442" t="s">
        <v>2147</v>
      </c>
      <c r="D832" s="86">
        <v>0</v>
      </c>
      <c r="E832" s="86">
        <f t="shared" si="216"/>
        <v>3</v>
      </c>
      <c r="F832" s="249" t="s">
        <v>1553</v>
      </c>
      <c r="G832" s="249" t="str">
        <f t="shared" si="217"/>
        <v>DE.CM-1</v>
      </c>
      <c r="H832" s="47">
        <f>VLOOKUP(E832,'_Score matrix'!$B$31:$C$35,2,FALSE)</f>
        <v>1</v>
      </c>
      <c r="I832" s="47">
        <f t="shared" si="218"/>
        <v>0</v>
      </c>
      <c r="J832" s="47">
        <f t="shared" ref="J832:J851" si="219">5*H832</f>
        <v>5</v>
      </c>
      <c r="K832" s="47"/>
      <c r="L832" s="493"/>
      <c r="N832" s="132"/>
      <c r="O832" s="22"/>
    </row>
    <row r="833" spans="1:15" x14ac:dyDescent="0.35">
      <c r="A833" s="97" t="s">
        <v>4060</v>
      </c>
      <c r="B833" s="414">
        <f t="shared" si="215"/>
        <v>1</v>
      </c>
      <c r="C833" s="442" t="s">
        <v>2147</v>
      </c>
      <c r="D833" s="86">
        <v>0</v>
      </c>
      <c r="E833" s="86">
        <f t="shared" si="216"/>
        <v>3</v>
      </c>
      <c r="F833" s="249" t="s">
        <v>1553</v>
      </c>
      <c r="G833" s="249" t="str">
        <f t="shared" si="217"/>
        <v>DE.CM-1</v>
      </c>
      <c r="H833" s="47">
        <f>VLOOKUP(E833,'_Score matrix'!$B$31:$C$35,2,FALSE)</f>
        <v>1</v>
      </c>
      <c r="I833" s="47">
        <f t="shared" si="218"/>
        <v>0</v>
      </c>
      <c r="J833" s="47">
        <f t="shared" si="219"/>
        <v>5</v>
      </c>
      <c r="K833" s="47"/>
      <c r="L833" s="493"/>
      <c r="N833" s="132"/>
      <c r="O833" s="22"/>
    </row>
    <row r="834" spans="1:15" x14ac:dyDescent="0.35">
      <c r="A834" s="97" t="s">
        <v>4061</v>
      </c>
      <c r="B834" s="414">
        <f t="shared" si="215"/>
        <v>1</v>
      </c>
      <c r="C834" s="442" t="s">
        <v>2147</v>
      </c>
      <c r="D834" s="86">
        <v>0</v>
      </c>
      <c r="E834" s="86">
        <f t="shared" si="216"/>
        <v>3</v>
      </c>
      <c r="F834" s="249" t="s">
        <v>1553</v>
      </c>
      <c r="G834" s="249" t="str">
        <f t="shared" si="217"/>
        <v>DE.CM-1</v>
      </c>
      <c r="H834" s="47">
        <f>VLOOKUP(E834,'_Score matrix'!$B$31:$C$35,2,FALSE)</f>
        <v>1</v>
      </c>
      <c r="I834" s="47">
        <f t="shared" si="218"/>
        <v>0</v>
      </c>
      <c r="J834" s="47">
        <f t="shared" si="219"/>
        <v>5</v>
      </c>
      <c r="K834" s="47"/>
      <c r="L834" s="493"/>
      <c r="N834" s="132"/>
      <c r="O834" s="22"/>
    </row>
    <row r="835" spans="1:15" x14ac:dyDescent="0.35">
      <c r="A835" s="97" t="s">
        <v>4062</v>
      </c>
      <c r="B835" s="414">
        <f t="shared" si="215"/>
        <v>1</v>
      </c>
      <c r="C835" s="442" t="s">
        <v>2147</v>
      </c>
      <c r="D835" s="86">
        <v>0</v>
      </c>
      <c r="E835" s="86">
        <f t="shared" si="216"/>
        <v>3</v>
      </c>
      <c r="F835" s="249" t="s">
        <v>1553</v>
      </c>
      <c r="G835" s="249" t="str">
        <f t="shared" si="217"/>
        <v>DE.CM-1</v>
      </c>
      <c r="H835" s="47">
        <f>VLOOKUP(E835,'_Score matrix'!$B$31:$C$35,2,FALSE)</f>
        <v>1</v>
      </c>
      <c r="I835" s="47">
        <f t="shared" si="218"/>
        <v>0</v>
      </c>
      <c r="J835" s="47">
        <f t="shared" si="219"/>
        <v>5</v>
      </c>
      <c r="K835" s="47"/>
      <c r="L835" s="493"/>
      <c r="N835" s="132"/>
      <c r="O835" s="22"/>
    </row>
    <row r="836" spans="1:15" x14ac:dyDescent="0.35">
      <c r="A836" s="97" t="s">
        <v>4063</v>
      </c>
      <c r="B836" s="414">
        <f t="shared" si="215"/>
        <v>1</v>
      </c>
      <c r="C836" s="442" t="s">
        <v>2147</v>
      </c>
      <c r="D836" s="86">
        <v>0</v>
      </c>
      <c r="E836" s="86">
        <f t="shared" si="216"/>
        <v>3</v>
      </c>
      <c r="F836" s="249" t="s">
        <v>1553</v>
      </c>
      <c r="G836" s="249" t="str">
        <f t="shared" si="217"/>
        <v>DE.CM-1</v>
      </c>
      <c r="H836" s="47">
        <f>VLOOKUP(E836,'_Score matrix'!$B$31:$C$35,2,FALSE)</f>
        <v>1</v>
      </c>
      <c r="I836" s="47">
        <f t="shared" si="218"/>
        <v>0</v>
      </c>
      <c r="J836" s="47">
        <f t="shared" si="219"/>
        <v>5</v>
      </c>
      <c r="K836" s="47"/>
      <c r="L836" s="493"/>
      <c r="N836" s="132"/>
      <c r="O836" s="22"/>
    </row>
    <row r="837" spans="1:15" x14ac:dyDescent="0.35">
      <c r="A837" s="97" t="s">
        <v>4064</v>
      </c>
      <c r="B837" s="414">
        <f t="shared" si="215"/>
        <v>1</v>
      </c>
      <c r="C837" s="442" t="s">
        <v>2147</v>
      </c>
      <c r="D837" s="86">
        <v>0</v>
      </c>
      <c r="E837" s="86">
        <f t="shared" si="216"/>
        <v>3</v>
      </c>
      <c r="F837" s="249" t="s">
        <v>1553</v>
      </c>
      <c r="G837" s="249" t="str">
        <f t="shared" si="217"/>
        <v>DE.CM-1</v>
      </c>
      <c r="H837" s="47">
        <f>VLOOKUP(E837,'_Score matrix'!$B$31:$C$35,2,FALSE)</f>
        <v>1</v>
      </c>
      <c r="I837" s="47">
        <f t="shared" si="218"/>
        <v>0</v>
      </c>
      <c r="J837" s="47">
        <f t="shared" si="219"/>
        <v>5</v>
      </c>
      <c r="K837" s="47"/>
      <c r="L837" s="493"/>
      <c r="N837" s="132"/>
      <c r="O837" s="22"/>
    </row>
    <row r="838" spans="1:15" x14ac:dyDescent="0.35">
      <c r="A838" s="97" t="s">
        <v>4065</v>
      </c>
      <c r="B838" s="414">
        <f t="shared" si="215"/>
        <v>1</v>
      </c>
      <c r="C838" s="442" t="s">
        <v>2147</v>
      </c>
      <c r="D838" s="86">
        <v>0</v>
      </c>
      <c r="E838" s="86">
        <f t="shared" si="216"/>
        <v>3</v>
      </c>
      <c r="F838" s="249" t="s">
        <v>1553</v>
      </c>
      <c r="G838" s="249" t="str">
        <f t="shared" si="217"/>
        <v>DE.CM-1</v>
      </c>
      <c r="H838" s="47">
        <f>VLOOKUP(E838,'_Score matrix'!$B$31:$C$35,2,FALSE)</f>
        <v>1</v>
      </c>
      <c r="I838" s="47">
        <f t="shared" si="218"/>
        <v>0</v>
      </c>
      <c r="J838" s="47">
        <f t="shared" si="219"/>
        <v>5</v>
      </c>
      <c r="K838" s="47"/>
      <c r="L838" s="493"/>
      <c r="N838" s="132"/>
      <c r="O838" s="22"/>
    </row>
    <row r="839" spans="1:15" x14ac:dyDescent="0.35">
      <c r="A839" s="97" t="s">
        <v>4066</v>
      </c>
      <c r="B839" s="414">
        <f t="shared" si="215"/>
        <v>1</v>
      </c>
      <c r="C839" s="442" t="s">
        <v>2147</v>
      </c>
      <c r="D839" s="86">
        <v>0</v>
      </c>
      <c r="E839" s="86">
        <f t="shared" si="216"/>
        <v>3</v>
      </c>
      <c r="F839" s="249" t="s">
        <v>1553</v>
      </c>
      <c r="G839" s="249" t="str">
        <f t="shared" si="217"/>
        <v>DE.CM-1</v>
      </c>
      <c r="H839" s="47">
        <f>VLOOKUP(E839,'_Score matrix'!$B$31:$C$35,2,FALSE)</f>
        <v>1</v>
      </c>
      <c r="I839" s="47">
        <f t="shared" si="218"/>
        <v>0</v>
      </c>
      <c r="J839" s="47">
        <f t="shared" si="219"/>
        <v>5</v>
      </c>
      <c r="K839" s="47"/>
      <c r="L839" s="493"/>
      <c r="N839" s="132"/>
      <c r="O839" s="22"/>
    </row>
    <row r="840" spans="1:15" x14ac:dyDescent="0.35">
      <c r="A840" s="97" t="s">
        <v>4067</v>
      </c>
      <c r="B840" s="414">
        <f t="shared" si="215"/>
        <v>1</v>
      </c>
      <c r="C840" s="442" t="s">
        <v>2147</v>
      </c>
      <c r="D840" s="86">
        <v>0</v>
      </c>
      <c r="E840" s="86">
        <f t="shared" si="216"/>
        <v>3</v>
      </c>
      <c r="F840" s="249" t="s">
        <v>1553</v>
      </c>
      <c r="G840" s="249" t="str">
        <f t="shared" si="217"/>
        <v>DE.CM-1</v>
      </c>
      <c r="H840" s="47">
        <f>VLOOKUP(E840,'_Score matrix'!$B$31:$C$35,2,FALSE)</f>
        <v>1</v>
      </c>
      <c r="I840" s="47">
        <f t="shared" si="218"/>
        <v>0</v>
      </c>
      <c r="J840" s="47">
        <f t="shared" si="219"/>
        <v>5</v>
      </c>
      <c r="K840" s="47"/>
      <c r="L840" s="493"/>
      <c r="N840" s="132"/>
      <c r="O840" s="22"/>
    </row>
    <row r="841" spans="1:15" x14ac:dyDescent="0.35">
      <c r="A841" s="97" t="s">
        <v>4068</v>
      </c>
      <c r="B841" s="414">
        <f t="shared" si="215"/>
        <v>1</v>
      </c>
      <c r="C841" s="442" t="s">
        <v>2147</v>
      </c>
      <c r="D841" s="86">
        <v>0</v>
      </c>
      <c r="E841" s="86">
        <f t="shared" si="216"/>
        <v>3</v>
      </c>
      <c r="F841" s="249" t="s">
        <v>1553</v>
      </c>
      <c r="G841" s="249" t="str">
        <f t="shared" si="217"/>
        <v>DE.CM-1</v>
      </c>
      <c r="H841" s="47">
        <f>VLOOKUP(E841,'_Score matrix'!$B$31:$C$35,2,FALSE)</f>
        <v>1</v>
      </c>
      <c r="I841" s="47">
        <f t="shared" si="218"/>
        <v>0</v>
      </c>
      <c r="J841" s="47">
        <f t="shared" ref="J841" si="220">5*H841</f>
        <v>5</v>
      </c>
      <c r="K841" s="47"/>
      <c r="L841" s="493"/>
      <c r="N841" s="132"/>
      <c r="O841" s="22"/>
    </row>
    <row r="842" spans="1:15" x14ac:dyDescent="0.35">
      <c r="A842" s="97" t="s">
        <v>4069</v>
      </c>
      <c r="B842" s="414">
        <f t="shared" si="215"/>
        <v>1</v>
      </c>
      <c r="C842" s="442" t="s">
        <v>2147</v>
      </c>
      <c r="D842" s="86">
        <v>0</v>
      </c>
      <c r="E842" s="86">
        <f t="shared" si="216"/>
        <v>3</v>
      </c>
      <c r="F842" s="249"/>
      <c r="G842" s="249"/>
      <c r="H842" s="47">
        <f>VLOOKUP(E842,'_Score matrix'!$B$31:$C$35,2,FALSE)</f>
        <v>1</v>
      </c>
      <c r="I842" s="47">
        <f t="shared" si="218"/>
        <v>0</v>
      </c>
      <c r="J842" s="47">
        <f t="shared" si="219"/>
        <v>5</v>
      </c>
      <c r="K842" s="47"/>
      <c r="L842" s="493"/>
      <c r="N842" s="132"/>
      <c r="O842" s="22"/>
    </row>
    <row r="843" spans="1:15" x14ac:dyDescent="0.35">
      <c r="A843" s="97" t="s">
        <v>4070</v>
      </c>
      <c r="B843" s="414">
        <f t="shared" si="215"/>
        <v>1</v>
      </c>
      <c r="C843" s="442" t="s">
        <v>2147</v>
      </c>
      <c r="D843" s="86">
        <v>0</v>
      </c>
      <c r="E843" s="86">
        <f t="shared" si="216"/>
        <v>3</v>
      </c>
      <c r="F843" s="249"/>
      <c r="G843" s="249"/>
      <c r="H843" s="47">
        <f>VLOOKUP(E843,'_Score matrix'!$B$31:$C$35,2,FALSE)</f>
        <v>1</v>
      </c>
      <c r="I843" s="47">
        <f t="shared" si="218"/>
        <v>0</v>
      </c>
      <c r="J843" s="47">
        <f t="shared" si="219"/>
        <v>5</v>
      </c>
      <c r="K843" s="47"/>
      <c r="L843" s="493"/>
      <c r="N843" s="132"/>
      <c r="O843" s="22"/>
    </row>
    <row r="844" spans="1:15" x14ac:dyDescent="0.35">
      <c r="A844" s="97" t="s">
        <v>4071</v>
      </c>
      <c r="B844" s="414">
        <f t="shared" si="215"/>
        <v>1</v>
      </c>
      <c r="C844" s="442" t="s">
        <v>2147</v>
      </c>
      <c r="D844" s="86">
        <v>0</v>
      </c>
      <c r="E844" s="86">
        <f t="shared" si="216"/>
        <v>3</v>
      </c>
      <c r="F844" s="249"/>
      <c r="G844" s="249"/>
      <c r="H844" s="47">
        <f>VLOOKUP(E844,'_Score matrix'!$B$31:$C$35,2,FALSE)</f>
        <v>1</v>
      </c>
      <c r="I844" s="47">
        <f t="shared" si="218"/>
        <v>0</v>
      </c>
      <c r="J844" s="47">
        <f t="shared" si="219"/>
        <v>5</v>
      </c>
      <c r="K844" s="47"/>
      <c r="L844" s="493"/>
      <c r="N844" s="132"/>
      <c r="O844" s="22"/>
    </row>
    <row r="845" spans="1:15" x14ac:dyDescent="0.35">
      <c r="A845" s="97" t="s">
        <v>4072</v>
      </c>
      <c r="B845" s="414">
        <f t="shared" si="215"/>
        <v>1</v>
      </c>
      <c r="C845" s="442" t="s">
        <v>2147</v>
      </c>
      <c r="D845" s="86">
        <v>0</v>
      </c>
      <c r="E845" s="86">
        <f t="shared" si="216"/>
        <v>3</v>
      </c>
      <c r="F845" s="249" t="s">
        <v>1550</v>
      </c>
      <c r="G845" s="249" t="str">
        <f>IF(B845=1,F845,"")</f>
        <v>DE.AE-3</v>
      </c>
      <c r="H845" s="47">
        <f>VLOOKUP(E845,'_Score matrix'!$B$31:$C$35,2,FALSE)</f>
        <v>1</v>
      </c>
      <c r="I845" s="47">
        <f t="shared" si="218"/>
        <v>0</v>
      </c>
      <c r="J845" s="47">
        <f t="shared" si="219"/>
        <v>5</v>
      </c>
      <c r="K845" s="47"/>
      <c r="L845" s="493"/>
      <c r="N845" s="132"/>
      <c r="O845" s="22"/>
    </row>
    <row r="846" spans="1:15" x14ac:dyDescent="0.35">
      <c r="A846" s="97" t="s">
        <v>4073</v>
      </c>
      <c r="B846" s="414">
        <f t="shared" si="215"/>
        <v>1</v>
      </c>
      <c r="C846" s="442" t="s">
        <v>2147</v>
      </c>
      <c r="D846" s="86">
        <v>0</v>
      </c>
      <c r="E846" s="86">
        <f t="shared" si="216"/>
        <v>3</v>
      </c>
      <c r="F846" s="249" t="s">
        <v>1550</v>
      </c>
      <c r="G846" s="249" t="str">
        <f>IF(B846=1,F846,"")</f>
        <v>DE.AE-3</v>
      </c>
      <c r="H846" s="47">
        <f>VLOOKUP(E846,'_Score matrix'!$B$31:$C$35,2,FALSE)</f>
        <v>1</v>
      </c>
      <c r="I846" s="47">
        <f t="shared" si="218"/>
        <v>0</v>
      </c>
      <c r="J846" s="47">
        <f t="shared" si="219"/>
        <v>5</v>
      </c>
      <c r="K846" s="47"/>
      <c r="L846" s="493"/>
      <c r="N846" s="132"/>
      <c r="O846" s="22"/>
    </row>
    <row r="847" spans="1:15" x14ac:dyDescent="0.35">
      <c r="A847" s="97" t="s">
        <v>4074</v>
      </c>
      <c r="B847" s="414">
        <f t="shared" si="215"/>
        <v>1</v>
      </c>
      <c r="C847" s="442" t="s">
        <v>2147</v>
      </c>
      <c r="D847" s="86">
        <v>0</v>
      </c>
      <c r="E847" s="86">
        <f t="shared" si="216"/>
        <v>3</v>
      </c>
      <c r="F847" s="249" t="s">
        <v>1550</v>
      </c>
      <c r="G847" s="249" t="str">
        <f>IF(B847=1,F847,"")</f>
        <v>DE.AE-3</v>
      </c>
      <c r="H847" s="47">
        <f>VLOOKUP(E847,'_Score matrix'!$B$31:$C$35,2,FALSE)</f>
        <v>1</v>
      </c>
      <c r="I847" s="47">
        <f t="shared" si="218"/>
        <v>0</v>
      </c>
      <c r="J847" s="47">
        <f t="shared" si="219"/>
        <v>5</v>
      </c>
      <c r="K847" s="47"/>
      <c r="L847" s="493"/>
      <c r="N847" s="132"/>
      <c r="O847" s="22"/>
    </row>
    <row r="848" spans="1:15" x14ac:dyDescent="0.35">
      <c r="A848" s="97" t="s">
        <v>4075</v>
      </c>
      <c r="B848" s="414">
        <f t="shared" si="215"/>
        <v>1</v>
      </c>
      <c r="C848" s="442" t="s">
        <v>2147</v>
      </c>
      <c r="D848" s="86">
        <v>0</v>
      </c>
      <c r="E848" s="86">
        <f t="shared" si="216"/>
        <v>3</v>
      </c>
      <c r="F848" s="249"/>
      <c r="G848" s="249"/>
      <c r="H848" s="47">
        <f>VLOOKUP(E848,'_Score matrix'!$B$31:$C$35,2,FALSE)</f>
        <v>1</v>
      </c>
      <c r="I848" s="47">
        <f t="shared" si="218"/>
        <v>0</v>
      </c>
      <c r="J848" s="47">
        <f t="shared" si="219"/>
        <v>5</v>
      </c>
      <c r="K848" s="47"/>
      <c r="L848" s="493"/>
      <c r="N848" s="132"/>
      <c r="O848" s="22"/>
    </row>
    <row r="849" spans="1:15" x14ac:dyDescent="0.35">
      <c r="A849" s="97" t="s">
        <v>4076</v>
      </c>
      <c r="B849" s="414">
        <f t="shared" si="215"/>
        <v>1</v>
      </c>
      <c r="C849" s="442" t="s">
        <v>2147</v>
      </c>
      <c r="D849" s="86">
        <v>0</v>
      </c>
      <c r="E849" s="86">
        <f t="shared" si="216"/>
        <v>3</v>
      </c>
      <c r="F849" s="249"/>
      <c r="G849" s="249"/>
      <c r="H849" s="47">
        <f>VLOOKUP(E849,'_Score matrix'!$B$31:$C$35,2,FALSE)</f>
        <v>1</v>
      </c>
      <c r="I849" s="47">
        <f t="shared" si="218"/>
        <v>0</v>
      </c>
      <c r="J849" s="47">
        <f t="shared" si="219"/>
        <v>5</v>
      </c>
      <c r="K849" s="47"/>
      <c r="L849" s="493"/>
      <c r="N849" s="132"/>
      <c r="O849" s="22"/>
    </row>
    <row r="850" spans="1:15" x14ac:dyDescent="0.35">
      <c r="A850" s="97" t="s">
        <v>4077</v>
      </c>
      <c r="B850" s="414">
        <f t="shared" si="215"/>
        <v>1</v>
      </c>
      <c r="C850" s="442" t="s">
        <v>2147</v>
      </c>
      <c r="D850" s="27">
        <v>0</v>
      </c>
      <c r="E850" s="86">
        <f t="shared" si="216"/>
        <v>3</v>
      </c>
      <c r="F850" s="249"/>
      <c r="G850" s="249"/>
      <c r="H850" s="47">
        <f>VLOOKUP(E850,'_Score matrix'!$B$31:$C$35,2,FALSE)</f>
        <v>1</v>
      </c>
      <c r="I850" s="47">
        <f t="shared" si="218"/>
        <v>0</v>
      </c>
      <c r="J850" s="47">
        <f t="shared" si="219"/>
        <v>5</v>
      </c>
      <c r="K850" s="168"/>
      <c r="L850" s="493"/>
      <c r="N850" s="132"/>
      <c r="O850" s="22"/>
    </row>
    <row r="851" spans="1:15" x14ac:dyDescent="0.35">
      <c r="A851" s="97" t="s">
        <v>4120</v>
      </c>
      <c r="B851" s="414">
        <f t="shared" si="215"/>
        <v>1</v>
      </c>
      <c r="C851" s="442" t="s">
        <v>2147</v>
      </c>
      <c r="D851" s="86">
        <v>0</v>
      </c>
      <c r="E851" s="86">
        <f t="shared" si="216"/>
        <v>3</v>
      </c>
      <c r="F851" s="249"/>
      <c r="G851" s="249"/>
      <c r="H851" s="47">
        <f>VLOOKUP(E851,'_Score matrix'!$B$31:$C$35,2,FALSE)</f>
        <v>1</v>
      </c>
      <c r="I851" s="47">
        <f t="shared" si="218"/>
        <v>0</v>
      </c>
      <c r="J851" s="47">
        <f t="shared" si="219"/>
        <v>5</v>
      </c>
      <c r="K851" s="47"/>
      <c r="L851" s="69"/>
      <c r="N851" s="132"/>
      <c r="O851" s="22"/>
    </row>
    <row r="852" spans="1:15" ht="15" thickBot="1" x14ac:dyDescent="0.4">
      <c r="A852" s="494" t="s">
        <v>4119</v>
      </c>
      <c r="B852" s="421"/>
      <c r="C852" s="446"/>
      <c r="D852" s="89"/>
      <c r="E852" s="89"/>
      <c r="F852" s="251"/>
      <c r="G852" s="251"/>
      <c r="H852" s="56"/>
      <c r="I852" s="56"/>
      <c r="J852" s="56"/>
      <c r="K852" s="56"/>
      <c r="L852" s="81"/>
      <c r="N852" s="132"/>
      <c r="O852" s="22"/>
    </row>
    <row r="853" spans="1:15" x14ac:dyDescent="0.35">
      <c r="A853" s="96" t="s">
        <v>396</v>
      </c>
      <c r="B853" s="435"/>
      <c r="C853" s="459"/>
      <c r="D853" s="28">
        <f t="shared" ref="D853:J853" si="221">SUMIFS(D:D,$A:$A,"S 5*",$B:$B,1,$C:$C,"C",$L:$L,"&lt;&gt;NIST MAPPING")</f>
        <v>0</v>
      </c>
      <c r="E853" s="28">
        <f t="shared" si="221"/>
        <v>63</v>
      </c>
      <c r="F853" s="53">
        <f t="shared" si="221"/>
        <v>0</v>
      </c>
      <c r="G853" s="53">
        <f t="shared" si="221"/>
        <v>0</v>
      </c>
      <c r="H853" s="53">
        <f t="shared" si="221"/>
        <v>21</v>
      </c>
      <c r="I853" s="53">
        <f t="shared" si="221"/>
        <v>0</v>
      </c>
      <c r="J853" s="53">
        <f t="shared" si="221"/>
        <v>105</v>
      </c>
      <c r="K853" s="53">
        <f>IF(ROUND(100*(I853-H853)/(J853-H853),2) &lt; 0, 0, ROUND(100*(I853-H853)/(J853-H853),2))</f>
        <v>0</v>
      </c>
      <c r="L853" s="73"/>
      <c r="N853" s="132"/>
      <c r="O853" s="22"/>
    </row>
    <row r="854" spans="1:15" ht="15" thickBot="1" x14ac:dyDescent="0.4">
      <c r="A854" s="99" t="s">
        <v>397</v>
      </c>
      <c r="B854" s="437"/>
      <c r="C854" s="463"/>
      <c r="D854" s="91">
        <f t="shared" ref="D854:J854" si="222">SUMIFS(D:D,$A:$A,"S 5*",$B:$B,1,$C:$C,"M",$L:$L,"&lt;&gt;NIST MAPPING")</f>
        <v>0</v>
      </c>
      <c r="E854" s="91">
        <f t="shared" si="222"/>
        <v>42</v>
      </c>
      <c r="F854" s="44">
        <f t="shared" si="222"/>
        <v>0</v>
      </c>
      <c r="G854" s="44">
        <f t="shared" si="222"/>
        <v>0</v>
      </c>
      <c r="H854" s="44">
        <f t="shared" si="222"/>
        <v>14</v>
      </c>
      <c r="I854" s="44">
        <f t="shared" si="222"/>
        <v>0</v>
      </c>
      <c r="J854" s="44">
        <f t="shared" si="222"/>
        <v>70</v>
      </c>
      <c r="K854" s="44">
        <f>IF(ROUND(100*(I854-H854)/(J854-H854),2) &lt; 0, 0, ROUND(100*(I854-H854)/(J854-H854),2))</f>
        <v>0</v>
      </c>
      <c r="L854" s="81"/>
      <c r="N854" s="132"/>
      <c r="O854" s="22"/>
    </row>
    <row r="855" spans="1:15" ht="15" thickBot="1" x14ac:dyDescent="0.4">
      <c r="F855" s="25"/>
      <c r="G855" s="25"/>
      <c r="H855" s="25"/>
      <c r="I855" s="25"/>
      <c r="J855" s="25"/>
      <c r="K855" s="25"/>
      <c r="N855" s="132"/>
      <c r="O855" s="22"/>
    </row>
    <row r="856" spans="1:15" x14ac:dyDescent="0.35">
      <c r="A856" s="63" t="s">
        <v>2307</v>
      </c>
      <c r="B856" s="417"/>
      <c r="C856" s="441"/>
      <c r="D856" s="88"/>
      <c r="E856" s="88"/>
      <c r="F856" s="253"/>
      <c r="G856" s="253"/>
      <c r="H856" s="52"/>
      <c r="I856" s="52"/>
      <c r="J856" s="52"/>
      <c r="K856" s="52"/>
      <c r="L856" s="73"/>
      <c r="N856" s="132"/>
      <c r="O856" s="22"/>
    </row>
    <row r="857" spans="1:15" x14ac:dyDescent="0.35">
      <c r="A857" s="102" t="s">
        <v>758</v>
      </c>
      <c r="B857" s="425"/>
      <c r="C857" s="450"/>
      <c r="D857" s="86">
        <v>2</v>
      </c>
      <c r="E857" s="86"/>
      <c r="F857" s="249"/>
      <c r="G857" s="249"/>
      <c r="H857" s="47"/>
      <c r="I857" s="47"/>
      <c r="J857" s="47"/>
      <c r="K857" s="47"/>
      <c r="L857" s="69"/>
      <c r="N857" s="132"/>
      <c r="O857" s="22"/>
    </row>
    <row r="858" spans="1:15" x14ac:dyDescent="0.35">
      <c r="A858" s="102" t="s">
        <v>616</v>
      </c>
      <c r="B858" s="414">
        <f>$D$857-1</f>
        <v>1</v>
      </c>
      <c r="C858" s="450" t="s">
        <v>1588</v>
      </c>
      <c r="D858" s="86">
        <v>0</v>
      </c>
      <c r="E858" s="86">
        <v>3</v>
      </c>
      <c r="F858" s="249" t="s">
        <v>1523</v>
      </c>
      <c r="G858" s="249" t="str">
        <f>IF(B858=1,F858,"")</f>
        <v>PR.IP-12</v>
      </c>
      <c r="H858" s="47">
        <f>VLOOKUP(E858,'_Score matrix'!$B$31:$C$35,2,FALSE)</f>
        <v>1</v>
      </c>
      <c r="I858" s="47">
        <f>D858*H858</f>
        <v>0</v>
      </c>
      <c r="J858" s="47">
        <f t="shared" ref="J858" si="223">5*H858</f>
        <v>5</v>
      </c>
      <c r="K858" s="47"/>
      <c r="L858" s="69"/>
      <c r="N858" s="132"/>
      <c r="O858" s="22"/>
    </row>
    <row r="859" spans="1:15" x14ac:dyDescent="0.35">
      <c r="A859" s="654" t="str">
        <f>A858</f>
        <v>S 6.1</v>
      </c>
      <c r="B859" s="648">
        <f>B858</f>
        <v>1</v>
      </c>
      <c r="C859" s="655" t="str">
        <f>C858</f>
        <v>M</v>
      </c>
      <c r="D859" s="406">
        <f>D858</f>
        <v>0</v>
      </c>
      <c r="E859" s="406">
        <f>E858</f>
        <v>3</v>
      </c>
      <c r="F859" s="656" t="s">
        <v>1479</v>
      </c>
      <c r="G859" s="656" t="str">
        <f>IF(B859=1,F859,"")</f>
        <v>ID.RA-1</v>
      </c>
      <c r="H859" s="408">
        <f>H858</f>
        <v>1</v>
      </c>
      <c r="I859" s="408">
        <f>I858</f>
        <v>0</v>
      </c>
      <c r="J859" s="408">
        <f>J858</f>
        <v>5</v>
      </c>
      <c r="K859" s="406"/>
      <c r="L859" s="657" t="s">
        <v>3217</v>
      </c>
      <c r="N859" s="132"/>
      <c r="O859" s="22"/>
    </row>
    <row r="860" spans="1:15" x14ac:dyDescent="0.35">
      <c r="A860" s="102" t="s">
        <v>617</v>
      </c>
      <c r="B860" s="425"/>
      <c r="C860" s="450"/>
      <c r="D860" s="86"/>
      <c r="E860" s="86"/>
      <c r="F860" s="249"/>
      <c r="G860" s="249"/>
      <c r="H860" s="47"/>
      <c r="I860" s="47"/>
      <c r="J860" s="47"/>
      <c r="K860" s="47"/>
      <c r="L860" s="69"/>
      <c r="N860" s="132"/>
      <c r="O860" s="22"/>
    </row>
    <row r="861" spans="1:15" x14ac:dyDescent="0.35">
      <c r="A861" s="97" t="s">
        <v>805</v>
      </c>
      <c r="B861" s="414"/>
      <c r="C861" s="442"/>
      <c r="D861" s="86">
        <v>1</v>
      </c>
      <c r="E861" s="86"/>
      <c r="F861" s="249"/>
      <c r="G861" s="249"/>
      <c r="H861" s="47"/>
      <c r="I861" s="47"/>
      <c r="J861" s="47"/>
      <c r="K861" s="47"/>
      <c r="L861" s="69"/>
      <c r="N861" s="132"/>
      <c r="O861" s="22"/>
    </row>
    <row r="862" spans="1:15" x14ac:dyDescent="0.35">
      <c r="A862" s="97" t="s">
        <v>806</v>
      </c>
      <c r="B862" s="414"/>
      <c r="C862" s="442"/>
      <c r="D862" s="86">
        <v>1</v>
      </c>
      <c r="E862" s="86"/>
      <c r="F862" s="249"/>
      <c r="G862" s="249"/>
      <c r="H862" s="47"/>
      <c r="I862" s="47"/>
      <c r="J862" s="47"/>
      <c r="K862" s="47"/>
      <c r="L862" s="69"/>
      <c r="N862" s="132"/>
      <c r="O862" s="22"/>
    </row>
    <row r="863" spans="1:15" x14ac:dyDescent="0.35">
      <c r="A863" s="97" t="s">
        <v>807</v>
      </c>
      <c r="B863" s="414"/>
      <c r="C863" s="442"/>
      <c r="D863" s="86">
        <v>1</v>
      </c>
      <c r="E863" s="86"/>
      <c r="F863" s="249"/>
      <c r="G863" s="249"/>
      <c r="H863" s="47"/>
      <c r="I863" s="47"/>
      <c r="J863" s="47"/>
      <c r="K863" s="47"/>
      <c r="L863" s="69"/>
      <c r="N863" s="132"/>
      <c r="O863" s="22"/>
    </row>
    <row r="864" spans="1:15" x14ac:dyDescent="0.35">
      <c r="A864" s="97" t="s">
        <v>808</v>
      </c>
      <c r="B864" s="414"/>
      <c r="C864" s="442"/>
      <c r="D864" s="86">
        <v>1</v>
      </c>
      <c r="E864" s="86"/>
      <c r="F864" s="249"/>
      <c r="G864" s="249"/>
      <c r="H864" s="47"/>
      <c r="I864" s="47"/>
      <c r="J864" s="47"/>
      <c r="K864" s="47"/>
      <c r="L864" s="69"/>
      <c r="N864" s="132"/>
      <c r="O864" s="22"/>
    </row>
    <row r="865" spans="1:15" x14ac:dyDescent="0.35">
      <c r="A865" s="97" t="s">
        <v>809</v>
      </c>
      <c r="B865" s="414"/>
      <c r="C865" s="442"/>
      <c r="D865" s="86">
        <v>1</v>
      </c>
      <c r="E865" s="86"/>
      <c r="F865" s="249"/>
      <c r="G865" s="249"/>
      <c r="H865" s="47"/>
      <c r="I865" s="47"/>
      <c r="J865" s="47"/>
      <c r="K865" s="47"/>
      <c r="L865" s="69"/>
      <c r="N865" s="132"/>
      <c r="O865" s="22"/>
    </row>
    <row r="866" spans="1:15" x14ac:dyDescent="0.35">
      <c r="A866" s="97" t="s">
        <v>810</v>
      </c>
      <c r="B866" s="414"/>
      <c r="C866" s="442"/>
      <c r="D866" s="86">
        <v>1</v>
      </c>
      <c r="E866" s="86"/>
      <c r="F866" s="249"/>
      <c r="G866" s="249"/>
      <c r="H866" s="47"/>
      <c r="I866" s="47"/>
      <c r="J866" s="47"/>
      <c r="K866" s="47"/>
      <c r="L866" s="69"/>
      <c r="N866" s="132"/>
      <c r="O866" s="22"/>
    </row>
    <row r="867" spans="1:15" x14ac:dyDescent="0.35">
      <c r="A867" s="97" t="s">
        <v>811</v>
      </c>
      <c r="B867" s="414"/>
      <c r="C867" s="442"/>
      <c r="D867" s="86">
        <v>1</v>
      </c>
      <c r="E867" s="86"/>
      <c r="F867" s="249"/>
      <c r="G867" s="249"/>
      <c r="H867" s="47"/>
      <c r="I867" s="47"/>
      <c r="J867" s="47"/>
      <c r="K867" s="47"/>
      <c r="L867" s="69"/>
      <c r="N867" s="132"/>
      <c r="O867" s="22"/>
    </row>
    <row r="868" spans="1:15" x14ac:dyDescent="0.35">
      <c r="A868" s="97" t="s">
        <v>812</v>
      </c>
      <c r="B868" s="414"/>
      <c r="C868" s="442"/>
      <c r="D868" s="86">
        <v>1</v>
      </c>
      <c r="E868" s="86"/>
      <c r="F868" s="249"/>
      <c r="G868" s="249"/>
      <c r="H868" s="47"/>
      <c r="I868" s="47"/>
      <c r="J868" s="47"/>
      <c r="K868" s="47"/>
      <c r="L868" s="69"/>
      <c r="N868" s="132"/>
      <c r="O868" s="22"/>
    </row>
    <row r="869" spans="1:15" x14ac:dyDescent="0.35">
      <c r="A869" s="97" t="s">
        <v>813</v>
      </c>
      <c r="B869" s="414"/>
      <c r="C869" s="442"/>
      <c r="D869" s="86">
        <v>1</v>
      </c>
      <c r="E869" s="86"/>
      <c r="F869" s="249"/>
      <c r="G869" s="249"/>
      <c r="H869" s="47"/>
      <c r="I869" s="47"/>
      <c r="J869" s="47"/>
      <c r="K869" s="47"/>
      <c r="L869" s="69"/>
      <c r="N869" s="132"/>
      <c r="O869" s="22"/>
    </row>
    <row r="870" spans="1:15" x14ac:dyDescent="0.35">
      <c r="A870" s="97" t="s">
        <v>814</v>
      </c>
      <c r="B870" s="414"/>
      <c r="C870" s="442"/>
      <c r="D870" s="86">
        <v>1</v>
      </c>
      <c r="E870" s="86"/>
      <c r="F870" s="249"/>
      <c r="G870" s="249"/>
      <c r="H870" s="47"/>
      <c r="I870" s="47"/>
      <c r="J870" s="47"/>
      <c r="K870" s="47"/>
      <c r="L870" s="69"/>
      <c r="N870" s="132"/>
      <c r="O870" s="22"/>
    </row>
    <row r="871" spans="1:15" x14ac:dyDescent="0.35">
      <c r="A871" s="97" t="s">
        <v>815</v>
      </c>
      <c r="B871" s="414"/>
      <c r="C871" s="442"/>
      <c r="D871" s="86">
        <v>1</v>
      </c>
      <c r="E871" s="86"/>
      <c r="F871" s="249"/>
      <c r="G871" s="249"/>
      <c r="H871" s="47"/>
      <c r="I871" s="47"/>
      <c r="J871" s="47"/>
      <c r="K871" s="47"/>
      <c r="L871" s="69"/>
      <c r="N871" s="132"/>
      <c r="O871" s="22"/>
    </row>
    <row r="872" spans="1:15" x14ac:dyDescent="0.35">
      <c r="A872" s="97" t="s">
        <v>618</v>
      </c>
      <c r="B872" s="414">
        <f>$D$857-1</f>
        <v>1</v>
      </c>
      <c r="C872" s="450" t="s">
        <v>1588</v>
      </c>
      <c r="D872" s="86">
        <v>0</v>
      </c>
      <c r="E872" s="86">
        <v>3</v>
      </c>
      <c r="F872" s="249" t="s">
        <v>1523</v>
      </c>
      <c r="G872" s="249" t="str">
        <f t="shared" ref="G872:G884" si="224">IF(B872=1,F872,"")</f>
        <v>PR.IP-12</v>
      </c>
      <c r="H872" s="47">
        <f>VLOOKUP(E872,'_Score matrix'!$B$31:$C$35,2,FALSE)</f>
        <v>1</v>
      </c>
      <c r="I872" s="47">
        <f t="shared" ref="I872:I878" si="225">D872*H872</f>
        <v>0</v>
      </c>
      <c r="J872" s="47">
        <f t="shared" ref="J872" si="226">5*H872</f>
        <v>5</v>
      </c>
      <c r="K872" s="47"/>
      <c r="L872" s="69"/>
      <c r="N872" s="132"/>
      <c r="O872" s="22"/>
    </row>
    <row r="873" spans="1:15" x14ac:dyDescent="0.35">
      <c r="A873" s="97" t="s">
        <v>619</v>
      </c>
      <c r="B873" s="414">
        <f t="shared" ref="B873:B910" si="227">$D$857-1</f>
        <v>1</v>
      </c>
      <c r="C873" s="450" t="s">
        <v>1588</v>
      </c>
      <c r="D873" s="86">
        <v>0</v>
      </c>
      <c r="E873" s="86">
        <v>3</v>
      </c>
      <c r="F873" s="249" t="s">
        <v>1523</v>
      </c>
      <c r="G873" s="249" t="str">
        <f t="shared" si="224"/>
        <v>PR.IP-12</v>
      </c>
      <c r="H873" s="47">
        <f>VLOOKUP(E873,'_Score matrix'!$B$31:$C$35,2,FALSE)</f>
        <v>1</v>
      </c>
      <c r="I873" s="47">
        <f t="shared" si="225"/>
        <v>0</v>
      </c>
      <c r="J873" s="47">
        <f t="shared" ref="J873:J884" si="228">5*H873</f>
        <v>5</v>
      </c>
      <c r="K873" s="47"/>
      <c r="L873" s="69"/>
      <c r="N873" s="132"/>
      <c r="O873" s="22"/>
    </row>
    <row r="874" spans="1:15" x14ac:dyDescent="0.35">
      <c r="A874" s="97" t="s">
        <v>620</v>
      </c>
      <c r="B874" s="414">
        <f t="shared" si="227"/>
        <v>1</v>
      </c>
      <c r="C874" s="450" t="s">
        <v>1588</v>
      </c>
      <c r="D874" s="86">
        <v>0</v>
      </c>
      <c r="E874" s="86">
        <v>3</v>
      </c>
      <c r="F874" s="249" t="s">
        <v>1523</v>
      </c>
      <c r="G874" s="249" t="str">
        <f t="shared" si="224"/>
        <v>PR.IP-12</v>
      </c>
      <c r="H874" s="47">
        <f>VLOOKUP(E874,'_Score matrix'!$B$31:$C$35,2,FALSE)</f>
        <v>1</v>
      </c>
      <c r="I874" s="47">
        <f t="shared" si="225"/>
        <v>0</v>
      </c>
      <c r="J874" s="47">
        <f t="shared" si="228"/>
        <v>5</v>
      </c>
      <c r="K874" s="47"/>
      <c r="L874" s="69"/>
      <c r="N874" s="132"/>
      <c r="O874" s="22"/>
    </row>
    <row r="875" spans="1:15" x14ac:dyDescent="0.35">
      <c r="A875" s="97" t="s">
        <v>621</v>
      </c>
      <c r="B875" s="414">
        <f t="shared" si="227"/>
        <v>1</v>
      </c>
      <c r="C875" s="450" t="s">
        <v>1588</v>
      </c>
      <c r="D875" s="86">
        <v>0</v>
      </c>
      <c r="E875" s="86">
        <v>3</v>
      </c>
      <c r="F875" s="249" t="s">
        <v>1523</v>
      </c>
      <c r="G875" s="249" t="str">
        <f t="shared" si="224"/>
        <v>PR.IP-12</v>
      </c>
      <c r="H875" s="47">
        <f>VLOOKUP(E875,'_Score matrix'!$B$31:$C$35,2,FALSE)</f>
        <v>1</v>
      </c>
      <c r="I875" s="47">
        <f t="shared" si="225"/>
        <v>0</v>
      </c>
      <c r="J875" s="47">
        <f t="shared" si="228"/>
        <v>5</v>
      </c>
      <c r="K875" s="47"/>
      <c r="L875" s="69"/>
      <c r="N875" s="132"/>
      <c r="O875" s="22"/>
    </row>
    <row r="876" spans="1:15" x14ac:dyDescent="0.35">
      <c r="A876" s="97" t="s">
        <v>936</v>
      </c>
      <c r="B876" s="414">
        <f t="shared" si="227"/>
        <v>1</v>
      </c>
      <c r="C876" s="450" t="s">
        <v>1588</v>
      </c>
      <c r="D876" s="86">
        <v>0</v>
      </c>
      <c r="E876" s="86">
        <v>3</v>
      </c>
      <c r="F876" s="249" t="s">
        <v>1523</v>
      </c>
      <c r="G876" s="249" t="str">
        <f t="shared" si="224"/>
        <v>PR.IP-12</v>
      </c>
      <c r="H876" s="47">
        <f>VLOOKUP(E876,'_Score matrix'!$B$31:$C$35,2,FALSE)</f>
        <v>1</v>
      </c>
      <c r="I876" s="47">
        <f t="shared" si="225"/>
        <v>0</v>
      </c>
      <c r="J876" s="47">
        <f t="shared" si="228"/>
        <v>5</v>
      </c>
      <c r="K876" s="47"/>
      <c r="L876" s="69"/>
      <c r="N876" s="132"/>
      <c r="O876" s="22"/>
    </row>
    <row r="877" spans="1:15" x14ac:dyDescent="0.35">
      <c r="A877" s="97" t="s">
        <v>937</v>
      </c>
      <c r="B877" s="414">
        <f t="shared" si="227"/>
        <v>1</v>
      </c>
      <c r="C877" s="450" t="s">
        <v>1588</v>
      </c>
      <c r="D877" s="86">
        <v>0</v>
      </c>
      <c r="E877" s="86">
        <v>3</v>
      </c>
      <c r="F877" s="249" t="s">
        <v>1523</v>
      </c>
      <c r="G877" s="249" t="str">
        <f t="shared" si="224"/>
        <v>PR.IP-12</v>
      </c>
      <c r="H877" s="47">
        <f>VLOOKUP(E877,'_Score matrix'!$B$31:$C$35,2,FALSE)</f>
        <v>1</v>
      </c>
      <c r="I877" s="47">
        <f t="shared" si="225"/>
        <v>0</v>
      </c>
      <c r="J877" s="47">
        <f t="shared" si="228"/>
        <v>5</v>
      </c>
      <c r="K877" s="47"/>
      <c r="L877" s="69"/>
      <c r="N877" s="132"/>
      <c r="O877" s="22"/>
    </row>
    <row r="878" spans="1:15" x14ac:dyDescent="0.35">
      <c r="A878" s="97" t="s">
        <v>938</v>
      </c>
      <c r="B878" s="414">
        <f t="shared" si="227"/>
        <v>1</v>
      </c>
      <c r="C878" s="450" t="s">
        <v>1588</v>
      </c>
      <c r="D878" s="86">
        <v>0</v>
      </c>
      <c r="E878" s="86">
        <v>3</v>
      </c>
      <c r="F878" s="249" t="s">
        <v>1512</v>
      </c>
      <c r="G878" s="249" t="str">
        <f t="shared" si="224"/>
        <v>PR.IP-9</v>
      </c>
      <c r="H878" s="47">
        <f>VLOOKUP(E878,'_Score matrix'!$B$31:$C$35,2,FALSE)</f>
        <v>1</v>
      </c>
      <c r="I878" s="47">
        <f t="shared" si="225"/>
        <v>0</v>
      </c>
      <c r="J878" s="47">
        <f t="shared" si="228"/>
        <v>5</v>
      </c>
      <c r="K878" s="47"/>
      <c r="L878" s="69"/>
      <c r="N878" s="132"/>
      <c r="O878" s="22"/>
    </row>
    <row r="879" spans="1:15" x14ac:dyDescent="0.35">
      <c r="A879" s="654" t="str">
        <f>A878</f>
        <v>S 6.9</v>
      </c>
      <c r="B879" s="648">
        <f>B878</f>
        <v>1</v>
      </c>
      <c r="C879" s="655" t="str">
        <f>C878</f>
        <v>M</v>
      </c>
      <c r="D879" s="406">
        <f>D878</f>
        <v>0</v>
      </c>
      <c r="E879" s="406">
        <f>E878</f>
        <v>3</v>
      </c>
      <c r="F879" s="656" t="s">
        <v>1513</v>
      </c>
      <c r="G879" s="656" t="str">
        <f t="shared" si="224"/>
        <v>PR.MA-1</v>
      </c>
      <c r="H879" s="408">
        <f>H878</f>
        <v>1</v>
      </c>
      <c r="I879" s="408">
        <f>I878</f>
        <v>0</v>
      </c>
      <c r="J879" s="408">
        <f>J878</f>
        <v>5</v>
      </c>
      <c r="K879" s="406"/>
      <c r="L879" s="657" t="s">
        <v>3217</v>
      </c>
      <c r="N879" s="132"/>
      <c r="O879" s="22"/>
    </row>
    <row r="880" spans="1:15" x14ac:dyDescent="0.35">
      <c r="A880" s="97" t="s">
        <v>939</v>
      </c>
      <c r="B880" s="414">
        <f t="shared" si="227"/>
        <v>1</v>
      </c>
      <c r="C880" s="450" t="s">
        <v>1588</v>
      </c>
      <c r="D880" s="86">
        <v>0</v>
      </c>
      <c r="E880" s="86">
        <v>3</v>
      </c>
      <c r="F880" s="249" t="s">
        <v>1523</v>
      </c>
      <c r="G880" s="249" t="str">
        <f t="shared" si="224"/>
        <v>PR.IP-12</v>
      </c>
      <c r="H880" s="47">
        <f>VLOOKUP(E880,'_Score matrix'!$B$31:$C$35,2,FALSE)</f>
        <v>1</v>
      </c>
      <c r="I880" s="47">
        <f>D880*H880</f>
        <v>0</v>
      </c>
      <c r="J880" s="47">
        <f t="shared" si="228"/>
        <v>5</v>
      </c>
      <c r="K880" s="47"/>
      <c r="L880" s="69"/>
      <c r="N880" s="132"/>
      <c r="O880" s="22"/>
    </row>
    <row r="881" spans="1:15" x14ac:dyDescent="0.35">
      <c r="A881" s="654" t="str">
        <f>A880</f>
        <v>S 6.10</v>
      </c>
      <c r="B881" s="648">
        <f>B880</f>
        <v>1</v>
      </c>
      <c r="C881" s="655" t="str">
        <f>C880</f>
        <v>M</v>
      </c>
      <c r="D881" s="406">
        <f>D880</f>
        <v>0</v>
      </c>
      <c r="E881" s="406">
        <f>E880</f>
        <v>3</v>
      </c>
      <c r="F881" s="656" t="s">
        <v>1479</v>
      </c>
      <c r="G881" s="656" t="str">
        <f t="shared" si="224"/>
        <v>ID.RA-1</v>
      </c>
      <c r="H881" s="408">
        <f>H880</f>
        <v>1</v>
      </c>
      <c r="I881" s="408">
        <f>I880</f>
        <v>0</v>
      </c>
      <c r="J881" s="408">
        <f>J880</f>
        <v>5</v>
      </c>
      <c r="K881" s="406"/>
      <c r="L881" s="657" t="s">
        <v>3217</v>
      </c>
      <c r="N881" s="132"/>
      <c r="O881" s="22"/>
    </row>
    <row r="882" spans="1:15" x14ac:dyDescent="0.35">
      <c r="A882" s="97" t="s">
        <v>941</v>
      </c>
      <c r="B882" s="414">
        <f t="shared" si="227"/>
        <v>1</v>
      </c>
      <c r="C882" s="450" t="s">
        <v>1588</v>
      </c>
      <c r="D882" s="86">
        <v>0</v>
      </c>
      <c r="E882" s="86">
        <v>3</v>
      </c>
      <c r="F882" s="249" t="s">
        <v>1523</v>
      </c>
      <c r="G882" s="249" t="str">
        <f t="shared" si="224"/>
        <v>PR.IP-12</v>
      </c>
      <c r="H882" s="47">
        <f>VLOOKUP(E882,'_Score matrix'!$B$31:$C$35,2,FALSE)</f>
        <v>1</v>
      </c>
      <c r="I882" s="47">
        <f>D882*H882</f>
        <v>0</v>
      </c>
      <c r="J882" s="47">
        <f t="shared" si="228"/>
        <v>5</v>
      </c>
      <c r="K882" s="47"/>
      <c r="L882" s="69"/>
      <c r="N882" s="132"/>
      <c r="O882" s="22"/>
    </row>
    <row r="883" spans="1:15" x14ac:dyDescent="0.35">
      <c r="A883" s="97" t="s">
        <v>942</v>
      </c>
      <c r="B883" s="414">
        <f t="shared" si="227"/>
        <v>1</v>
      </c>
      <c r="C883" s="450" t="s">
        <v>1588</v>
      </c>
      <c r="D883" s="86">
        <v>0</v>
      </c>
      <c r="E883" s="86">
        <v>3</v>
      </c>
      <c r="F883" s="249" t="s">
        <v>1523</v>
      </c>
      <c r="G883" s="249" t="str">
        <f t="shared" si="224"/>
        <v>PR.IP-12</v>
      </c>
      <c r="H883" s="47">
        <f>VLOOKUP(E883,'_Score matrix'!$B$31:$C$35,2,FALSE)</f>
        <v>1</v>
      </c>
      <c r="I883" s="47">
        <f>D883*H883</f>
        <v>0</v>
      </c>
      <c r="J883" s="47">
        <f t="shared" si="228"/>
        <v>5</v>
      </c>
      <c r="K883" s="47"/>
      <c r="L883" s="69"/>
      <c r="N883" s="132"/>
      <c r="O883" s="22"/>
    </row>
    <row r="884" spans="1:15" x14ac:dyDescent="0.35">
      <c r="A884" s="97" t="s">
        <v>943</v>
      </c>
      <c r="B884" s="414">
        <f t="shared" si="227"/>
        <v>1</v>
      </c>
      <c r="C884" s="450" t="s">
        <v>1588</v>
      </c>
      <c r="D884" s="86">
        <v>0</v>
      </c>
      <c r="E884" s="86">
        <v>3</v>
      </c>
      <c r="F884" s="249" t="s">
        <v>1523</v>
      </c>
      <c r="G884" s="249" t="str">
        <f t="shared" si="224"/>
        <v>PR.IP-12</v>
      </c>
      <c r="H884" s="47">
        <f>VLOOKUP(E884,'_Score matrix'!$B$31:$C$35,2,FALSE)</f>
        <v>1</v>
      </c>
      <c r="I884" s="47">
        <f>D884*H884</f>
        <v>0</v>
      </c>
      <c r="J884" s="47">
        <f t="shared" si="228"/>
        <v>5</v>
      </c>
      <c r="K884" s="47"/>
      <c r="L884" s="69"/>
      <c r="N884" s="132"/>
      <c r="O884" s="22"/>
    </row>
    <row r="885" spans="1:15" x14ac:dyDescent="0.35">
      <c r="A885" s="97" t="s">
        <v>944</v>
      </c>
      <c r="B885" s="414"/>
      <c r="C885" s="442"/>
      <c r="D885" s="86"/>
      <c r="E885" s="86"/>
      <c r="F885" s="249"/>
      <c r="G885" s="249"/>
      <c r="H885" s="47"/>
      <c r="I885" s="47"/>
      <c r="J885" s="47"/>
      <c r="K885" s="47"/>
      <c r="L885" s="69"/>
      <c r="N885" s="132"/>
      <c r="O885" s="22"/>
    </row>
    <row r="886" spans="1:15" x14ac:dyDescent="0.35">
      <c r="A886" s="97" t="s">
        <v>4099</v>
      </c>
      <c r="B886" s="414">
        <f t="shared" si="227"/>
        <v>1</v>
      </c>
      <c r="C886" s="442" t="s">
        <v>2147</v>
      </c>
      <c r="D886" s="86">
        <v>0</v>
      </c>
      <c r="E886" s="86">
        <f t="shared" ref="E886:E910" si="229">IF(D886=6, 1, 3)</f>
        <v>3</v>
      </c>
      <c r="F886" s="249" t="s">
        <v>1560</v>
      </c>
      <c r="G886" s="249" t="str">
        <f t="shared" ref="G886:G911" si="230">IF(B886=1,F886,"")</f>
        <v>DE.CM-8</v>
      </c>
      <c r="H886" s="47">
        <f>VLOOKUP(E886,'_Score matrix'!$B$31:$C$35,2,FALSE)</f>
        <v>1</v>
      </c>
      <c r="I886" s="47">
        <f>D886*H886</f>
        <v>0</v>
      </c>
      <c r="J886" s="47">
        <f t="shared" ref="J886" si="231">5*H886</f>
        <v>5</v>
      </c>
      <c r="K886" s="47"/>
      <c r="L886" s="69"/>
      <c r="N886" s="132"/>
      <c r="O886" s="22"/>
    </row>
    <row r="887" spans="1:15" x14ac:dyDescent="0.35">
      <c r="A887" s="654" t="str">
        <f>A886</f>
        <v>S 6.15.1</v>
      </c>
      <c r="B887" s="648">
        <f>B886</f>
        <v>1</v>
      </c>
      <c r="C887" s="655" t="str">
        <f>C886</f>
        <v>C</v>
      </c>
      <c r="D887" s="406">
        <f>D886</f>
        <v>0</v>
      </c>
      <c r="E887" s="406">
        <f>E886</f>
        <v>3</v>
      </c>
      <c r="F887" s="656" t="s">
        <v>1460</v>
      </c>
      <c r="G887" s="656" t="str">
        <f t="shared" si="230"/>
        <v>ID.AM-1</v>
      </c>
      <c r="H887" s="408">
        <f>H886</f>
        <v>1</v>
      </c>
      <c r="I887" s="408">
        <f>I886</f>
        <v>0</v>
      </c>
      <c r="J887" s="408">
        <f>J886</f>
        <v>5</v>
      </c>
      <c r="K887" s="406"/>
      <c r="L887" s="657" t="s">
        <v>3217</v>
      </c>
      <c r="N887" s="132"/>
      <c r="O887" s="22"/>
    </row>
    <row r="888" spans="1:15" x14ac:dyDescent="0.35">
      <c r="A888" s="97" t="s">
        <v>4100</v>
      </c>
      <c r="B888" s="414">
        <f t="shared" si="227"/>
        <v>1</v>
      </c>
      <c r="C888" s="442" t="s">
        <v>2147</v>
      </c>
      <c r="D888" s="86">
        <v>0</v>
      </c>
      <c r="E888" s="86">
        <f t="shared" si="229"/>
        <v>3</v>
      </c>
      <c r="F888" s="249" t="s">
        <v>1560</v>
      </c>
      <c r="G888" s="249" t="str">
        <f t="shared" si="230"/>
        <v>DE.CM-8</v>
      </c>
      <c r="H888" s="47">
        <f>VLOOKUP(E888,'_Score matrix'!$B$31:$C$35,2,FALSE)</f>
        <v>1</v>
      </c>
      <c r="I888" s="47">
        <f>D888*H888</f>
        <v>0</v>
      </c>
      <c r="J888" s="47">
        <f t="shared" ref="J888:J909" si="232">5*H888</f>
        <v>5</v>
      </c>
      <c r="K888" s="47"/>
      <c r="L888" s="69"/>
      <c r="N888" s="132"/>
      <c r="O888" s="22"/>
    </row>
    <row r="889" spans="1:15" x14ac:dyDescent="0.35">
      <c r="A889" s="654" t="str">
        <f>A888</f>
        <v>S 6.15.2</v>
      </c>
      <c r="B889" s="648">
        <f>B888</f>
        <v>1</v>
      </c>
      <c r="C889" s="655" t="str">
        <f>C888</f>
        <v>C</v>
      </c>
      <c r="D889" s="406">
        <f>D888</f>
        <v>0</v>
      </c>
      <c r="E889" s="406">
        <f>E888</f>
        <v>3</v>
      </c>
      <c r="F889" s="656" t="s">
        <v>1479</v>
      </c>
      <c r="G889" s="656" t="str">
        <f t="shared" si="230"/>
        <v>ID.RA-1</v>
      </c>
      <c r="H889" s="408">
        <f>H888</f>
        <v>1</v>
      </c>
      <c r="I889" s="408">
        <f>I888</f>
        <v>0</v>
      </c>
      <c r="J889" s="408">
        <f>J888</f>
        <v>5</v>
      </c>
      <c r="K889" s="406"/>
      <c r="L889" s="657" t="s">
        <v>3217</v>
      </c>
      <c r="N889" s="132"/>
      <c r="O889" s="22"/>
    </row>
    <row r="890" spans="1:15" x14ac:dyDescent="0.35">
      <c r="A890" s="97" t="s">
        <v>4101</v>
      </c>
      <c r="B890" s="414">
        <f t="shared" si="227"/>
        <v>1</v>
      </c>
      <c r="C890" s="442" t="s">
        <v>2147</v>
      </c>
      <c r="D890" s="86">
        <v>0</v>
      </c>
      <c r="E890" s="86">
        <f t="shared" si="229"/>
        <v>3</v>
      </c>
      <c r="F890" s="249" t="s">
        <v>1483</v>
      </c>
      <c r="G890" s="249" t="str">
        <f t="shared" si="230"/>
        <v>ID.RA-5</v>
      </c>
      <c r="H890" s="47">
        <f>VLOOKUP(E890,'_Score matrix'!$B$31:$C$35,2,FALSE)</f>
        <v>1</v>
      </c>
      <c r="I890" s="47">
        <f>D890*H890</f>
        <v>0</v>
      </c>
      <c r="J890" s="47">
        <f t="shared" si="232"/>
        <v>5</v>
      </c>
      <c r="K890" s="47"/>
      <c r="L890" s="69"/>
      <c r="N890" s="132"/>
      <c r="O890" s="22"/>
    </row>
    <row r="891" spans="1:15" x14ac:dyDescent="0.35">
      <c r="A891" s="654" t="str">
        <f>A890</f>
        <v>S 6.15.3</v>
      </c>
      <c r="B891" s="648">
        <f>B890</f>
        <v>1</v>
      </c>
      <c r="C891" s="655" t="str">
        <f>C890</f>
        <v>C</v>
      </c>
      <c r="D891" s="406">
        <f>D890</f>
        <v>0</v>
      </c>
      <c r="E891" s="406">
        <f>E890</f>
        <v>3</v>
      </c>
      <c r="F891" s="656" t="s">
        <v>1479</v>
      </c>
      <c r="G891" s="656" t="str">
        <f t="shared" si="230"/>
        <v>ID.RA-1</v>
      </c>
      <c r="H891" s="408">
        <f>H890</f>
        <v>1</v>
      </c>
      <c r="I891" s="408">
        <f>I890</f>
        <v>0</v>
      </c>
      <c r="J891" s="408">
        <f>J890</f>
        <v>5</v>
      </c>
      <c r="K891" s="406"/>
      <c r="L891" s="657" t="s">
        <v>3217</v>
      </c>
      <c r="N891" s="132"/>
      <c r="O891" s="22"/>
    </row>
    <row r="892" spans="1:15" x14ac:dyDescent="0.35">
      <c r="A892" s="97" t="s">
        <v>4102</v>
      </c>
      <c r="B892" s="414">
        <f t="shared" si="227"/>
        <v>1</v>
      </c>
      <c r="C892" s="442" t="s">
        <v>2147</v>
      </c>
      <c r="D892" s="86">
        <v>0</v>
      </c>
      <c r="E892" s="86">
        <f t="shared" si="229"/>
        <v>3</v>
      </c>
      <c r="F892" s="249" t="s">
        <v>1578</v>
      </c>
      <c r="G892" s="249" t="str">
        <f t="shared" si="230"/>
        <v>RS.MI-3</v>
      </c>
      <c r="H892" s="47">
        <f>VLOOKUP(E892,'_Score matrix'!$B$31:$C$35,2,FALSE)</f>
        <v>1</v>
      </c>
      <c r="I892" s="47">
        <f t="shared" ref="I892:I898" si="233">D892*H892</f>
        <v>0</v>
      </c>
      <c r="J892" s="47">
        <f t="shared" ref="J892" si="234">5*H892</f>
        <v>5</v>
      </c>
      <c r="K892" s="47"/>
      <c r="L892" s="69"/>
      <c r="N892" s="132"/>
      <c r="O892" s="22"/>
    </row>
    <row r="893" spans="1:15" x14ac:dyDescent="0.35">
      <c r="A893" s="97" t="s">
        <v>4103</v>
      </c>
      <c r="B893" s="414">
        <f t="shared" si="227"/>
        <v>1</v>
      </c>
      <c r="C893" s="442" t="s">
        <v>2147</v>
      </c>
      <c r="D893" s="86">
        <v>0</v>
      </c>
      <c r="E893" s="86">
        <f t="shared" si="229"/>
        <v>3</v>
      </c>
      <c r="F893" s="249" t="s">
        <v>1560</v>
      </c>
      <c r="G893" s="249" t="str">
        <f t="shared" si="230"/>
        <v>DE.CM-8</v>
      </c>
      <c r="H893" s="47">
        <f>VLOOKUP(E893,'_Score matrix'!$B$31:$C$35,2,FALSE)</f>
        <v>1</v>
      </c>
      <c r="I893" s="47">
        <f t="shared" si="233"/>
        <v>0</v>
      </c>
      <c r="J893" s="47">
        <f t="shared" si="232"/>
        <v>5</v>
      </c>
      <c r="K893" s="47"/>
      <c r="L893" s="69"/>
      <c r="N893" s="132"/>
      <c r="O893" s="22"/>
    </row>
    <row r="894" spans="1:15" x14ac:dyDescent="0.35">
      <c r="A894" s="97" t="s">
        <v>4104</v>
      </c>
      <c r="B894" s="414">
        <f t="shared" si="227"/>
        <v>1</v>
      </c>
      <c r="C894" s="442" t="s">
        <v>2147</v>
      </c>
      <c r="D894" s="86">
        <v>0</v>
      </c>
      <c r="E894" s="86">
        <f t="shared" si="229"/>
        <v>3</v>
      </c>
      <c r="F894" s="249" t="s">
        <v>1523</v>
      </c>
      <c r="G894" s="249" t="str">
        <f t="shared" si="230"/>
        <v>PR.IP-12</v>
      </c>
      <c r="H894" s="47">
        <f>VLOOKUP(E894,'_Score matrix'!$B$31:$C$35,2,FALSE)</f>
        <v>1</v>
      </c>
      <c r="I894" s="47">
        <f t="shared" si="233"/>
        <v>0</v>
      </c>
      <c r="J894" s="47">
        <f t="shared" si="232"/>
        <v>5</v>
      </c>
      <c r="K894" s="47"/>
      <c r="L894" s="69"/>
      <c r="N894" s="132"/>
      <c r="O894" s="22"/>
    </row>
    <row r="895" spans="1:15" x14ac:dyDescent="0.35">
      <c r="A895" s="97" t="s">
        <v>4105</v>
      </c>
      <c r="B895" s="414">
        <f t="shared" si="227"/>
        <v>1</v>
      </c>
      <c r="C895" s="442" t="s">
        <v>2147</v>
      </c>
      <c r="D895" s="86">
        <v>0</v>
      </c>
      <c r="E895" s="86">
        <f t="shared" si="229"/>
        <v>3</v>
      </c>
      <c r="F895" s="249" t="s">
        <v>1523</v>
      </c>
      <c r="G895" s="249" t="str">
        <f t="shared" si="230"/>
        <v>PR.IP-12</v>
      </c>
      <c r="H895" s="47">
        <f>VLOOKUP(E895,'_Score matrix'!$B$31:$C$35,2,FALSE)</f>
        <v>1</v>
      </c>
      <c r="I895" s="47">
        <f t="shared" si="233"/>
        <v>0</v>
      </c>
      <c r="J895" s="47">
        <f t="shared" si="232"/>
        <v>5</v>
      </c>
      <c r="K895" s="47"/>
      <c r="L895" s="69"/>
      <c r="N895" s="132"/>
      <c r="O895" s="22"/>
    </row>
    <row r="896" spans="1:15" x14ac:dyDescent="0.35">
      <c r="A896" s="97" t="s">
        <v>4106</v>
      </c>
      <c r="B896" s="414">
        <f t="shared" si="227"/>
        <v>1</v>
      </c>
      <c r="C896" s="442" t="s">
        <v>2147</v>
      </c>
      <c r="D896" s="86">
        <v>0</v>
      </c>
      <c r="E896" s="86">
        <f t="shared" si="229"/>
        <v>3</v>
      </c>
      <c r="F896" s="249" t="s">
        <v>1523</v>
      </c>
      <c r="G896" s="249" t="str">
        <f t="shared" si="230"/>
        <v>PR.IP-12</v>
      </c>
      <c r="H896" s="47">
        <f>VLOOKUP(E896,'_Score matrix'!$B$31:$C$35,2,FALSE)</f>
        <v>1</v>
      </c>
      <c r="I896" s="47">
        <f t="shared" si="233"/>
        <v>0</v>
      </c>
      <c r="J896" s="47">
        <f t="shared" si="232"/>
        <v>5</v>
      </c>
      <c r="K896" s="47"/>
      <c r="L896" s="69"/>
      <c r="N896" s="132"/>
      <c r="O896" s="22"/>
    </row>
    <row r="897" spans="1:15" x14ac:dyDescent="0.35">
      <c r="A897" s="97" t="s">
        <v>4107</v>
      </c>
      <c r="B897" s="414">
        <f t="shared" si="227"/>
        <v>1</v>
      </c>
      <c r="C897" s="442" t="s">
        <v>2147</v>
      </c>
      <c r="D897" s="86">
        <v>0</v>
      </c>
      <c r="E897" s="86">
        <f t="shared" si="229"/>
        <v>3</v>
      </c>
      <c r="F897" s="249" t="s">
        <v>1523</v>
      </c>
      <c r="G897" s="249" t="str">
        <f t="shared" si="230"/>
        <v>PR.IP-12</v>
      </c>
      <c r="H897" s="47">
        <f>VLOOKUP(E897,'_Score matrix'!$B$31:$C$35,2,FALSE)</f>
        <v>1</v>
      </c>
      <c r="I897" s="47">
        <f t="shared" si="233"/>
        <v>0</v>
      </c>
      <c r="J897" s="47">
        <f t="shared" si="232"/>
        <v>5</v>
      </c>
      <c r="K897" s="47"/>
      <c r="L897" s="69"/>
      <c r="N897" s="132"/>
      <c r="O897" s="22"/>
    </row>
    <row r="898" spans="1:15" x14ac:dyDescent="0.35">
      <c r="A898" s="97" t="s">
        <v>4108</v>
      </c>
      <c r="B898" s="414">
        <f t="shared" si="227"/>
        <v>1</v>
      </c>
      <c r="C898" s="442" t="s">
        <v>2147</v>
      </c>
      <c r="D898" s="86">
        <v>0</v>
      </c>
      <c r="E898" s="86">
        <f t="shared" si="229"/>
        <v>3</v>
      </c>
      <c r="F898" s="249" t="s">
        <v>1483</v>
      </c>
      <c r="G898" s="249" t="str">
        <f t="shared" si="230"/>
        <v>ID.RA-5</v>
      </c>
      <c r="H898" s="47">
        <f>VLOOKUP(E898,'_Score matrix'!$B$31:$C$35,2,FALSE)</f>
        <v>1</v>
      </c>
      <c r="I898" s="47">
        <f t="shared" si="233"/>
        <v>0</v>
      </c>
      <c r="J898" s="47">
        <f t="shared" si="232"/>
        <v>5</v>
      </c>
      <c r="K898" s="47"/>
      <c r="L898" s="69"/>
      <c r="N898" s="132"/>
      <c r="O898" s="22"/>
    </row>
    <row r="899" spans="1:15" x14ac:dyDescent="0.35">
      <c r="A899" s="654" t="str">
        <f t="shared" ref="A899:E900" si="235">A898</f>
        <v>S 6.15.10</v>
      </c>
      <c r="B899" s="648">
        <f t="shared" si="235"/>
        <v>1</v>
      </c>
      <c r="C899" s="655" t="str">
        <f t="shared" si="235"/>
        <v>C</v>
      </c>
      <c r="D899" s="406">
        <f>D898</f>
        <v>0</v>
      </c>
      <c r="E899" s="406">
        <f t="shared" si="235"/>
        <v>3</v>
      </c>
      <c r="F899" s="656" t="s">
        <v>1479</v>
      </c>
      <c r="G899" s="656" t="str">
        <f t="shared" si="230"/>
        <v>ID.RA-1</v>
      </c>
      <c r="H899" s="408">
        <f t="shared" ref="H899:J900" si="236">H898</f>
        <v>1</v>
      </c>
      <c r="I899" s="408">
        <f t="shared" si="236"/>
        <v>0</v>
      </c>
      <c r="J899" s="408">
        <f t="shared" si="236"/>
        <v>5</v>
      </c>
      <c r="K899" s="406"/>
      <c r="L899" s="657" t="s">
        <v>3217</v>
      </c>
      <c r="N899" s="132"/>
      <c r="O899" s="22"/>
    </row>
    <row r="900" spans="1:15" x14ac:dyDescent="0.35">
      <c r="A900" s="654" t="str">
        <f t="shared" si="235"/>
        <v>S 6.15.10</v>
      </c>
      <c r="B900" s="648">
        <f t="shared" si="235"/>
        <v>1</v>
      </c>
      <c r="C900" s="655" t="str">
        <f t="shared" si="235"/>
        <v>C</v>
      </c>
      <c r="D900" s="406">
        <f t="shared" si="235"/>
        <v>0</v>
      </c>
      <c r="E900" s="406">
        <f t="shared" si="235"/>
        <v>3</v>
      </c>
      <c r="F900" s="656" t="s">
        <v>1578</v>
      </c>
      <c r="G900" s="656" t="str">
        <f t="shared" si="230"/>
        <v>RS.MI-3</v>
      </c>
      <c r="H900" s="408">
        <f t="shared" si="236"/>
        <v>1</v>
      </c>
      <c r="I900" s="408">
        <f t="shared" si="236"/>
        <v>0</v>
      </c>
      <c r="J900" s="408">
        <f t="shared" si="236"/>
        <v>5</v>
      </c>
      <c r="K900" s="406"/>
      <c r="L900" s="657" t="s">
        <v>3217</v>
      </c>
      <c r="N900" s="132"/>
      <c r="O900" s="22"/>
    </row>
    <row r="901" spans="1:15" x14ac:dyDescent="0.35">
      <c r="A901" s="97" t="s">
        <v>4109</v>
      </c>
      <c r="B901" s="414">
        <f t="shared" si="227"/>
        <v>1</v>
      </c>
      <c r="C901" s="442" t="s">
        <v>2147</v>
      </c>
      <c r="D901" s="86">
        <v>0</v>
      </c>
      <c r="E901" s="86">
        <f t="shared" si="229"/>
        <v>3</v>
      </c>
      <c r="F901" s="249" t="s">
        <v>1523</v>
      </c>
      <c r="G901" s="249" t="str">
        <f t="shared" si="230"/>
        <v>PR.IP-12</v>
      </c>
      <c r="H901" s="47">
        <f>VLOOKUP(E901,'_Score matrix'!$B$31:$C$35,2,FALSE)</f>
        <v>1</v>
      </c>
      <c r="I901" s="47">
        <f>D901*H901</f>
        <v>0</v>
      </c>
      <c r="J901" s="47">
        <f t="shared" si="232"/>
        <v>5</v>
      </c>
      <c r="K901" s="47"/>
      <c r="L901" s="69"/>
      <c r="N901" s="132"/>
      <c r="O901" s="22"/>
    </row>
    <row r="902" spans="1:15" x14ac:dyDescent="0.35">
      <c r="A902" s="654" t="str">
        <f>A901</f>
        <v>S 6.15.11</v>
      </c>
      <c r="B902" s="648">
        <f>B901</f>
        <v>1</v>
      </c>
      <c r="C902" s="655" t="str">
        <f>C901</f>
        <v>C</v>
      </c>
      <c r="D902" s="406">
        <f>D901</f>
        <v>0</v>
      </c>
      <c r="E902" s="406">
        <f>E901</f>
        <v>3</v>
      </c>
      <c r="F902" s="656" t="s">
        <v>1479</v>
      </c>
      <c r="G902" s="656" t="str">
        <f t="shared" si="230"/>
        <v>ID.RA-1</v>
      </c>
      <c r="H902" s="408">
        <f>H901</f>
        <v>1</v>
      </c>
      <c r="I902" s="408">
        <f>I901</f>
        <v>0</v>
      </c>
      <c r="J902" s="408">
        <f>J901</f>
        <v>5</v>
      </c>
      <c r="K902" s="406"/>
      <c r="L902" s="657" t="s">
        <v>3217</v>
      </c>
      <c r="N902" s="132"/>
      <c r="O902" s="22"/>
    </row>
    <row r="903" spans="1:15" x14ac:dyDescent="0.35">
      <c r="A903" s="97" t="s">
        <v>4110</v>
      </c>
      <c r="B903" s="414">
        <f t="shared" si="227"/>
        <v>1</v>
      </c>
      <c r="C903" s="442" t="s">
        <v>2147</v>
      </c>
      <c r="D903" s="86">
        <v>0</v>
      </c>
      <c r="E903" s="86">
        <f t="shared" si="229"/>
        <v>3</v>
      </c>
      <c r="F903" s="249" t="s">
        <v>1461</v>
      </c>
      <c r="G903" s="249" t="str">
        <f t="shared" si="230"/>
        <v>ID.AM-2</v>
      </c>
      <c r="H903" s="47">
        <f>VLOOKUP(E903,'_Score matrix'!$B$31:$C$35,2,FALSE)</f>
        <v>1</v>
      </c>
      <c r="I903" s="47">
        <f>D903*H903</f>
        <v>0</v>
      </c>
      <c r="J903" s="47">
        <f t="shared" si="232"/>
        <v>5</v>
      </c>
      <c r="K903" s="47"/>
      <c r="L903" s="69"/>
      <c r="N903" s="132"/>
      <c r="O903" s="22"/>
    </row>
    <row r="904" spans="1:15" x14ac:dyDescent="0.35">
      <c r="A904" s="97" t="s">
        <v>4111</v>
      </c>
      <c r="B904" s="414">
        <f t="shared" si="227"/>
        <v>1</v>
      </c>
      <c r="C904" s="442" t="s">
        <v>2147</v>
      </c>
      <c r="D904" s="86">
        <v>0</v>
      </c>
      <c r="E904" s="86">
        <f t="shared" si="229"/>
        <v>3</v>
      </c>
      <c r="F904" s="249" t="s">
        <v>1523</v>
      </c>
      <c r="G904" s="249" t="str">
        <f t="shared" si="230"/>
        <v>PR.IP-12</v>
      </c>
      <c r="H904" s="47">
        <f>VLOOKUP(E904,'_Score matrix'!$B$31:$C$35,2,FALSE)</f>
        <v>1</v>
      </c>
      <c r="I904" s="47">
        <f>D904*H904</f>
        <v>0</v>
      </c>
      <c r="J904" s="47">
        <f t="shared" si="232"/>
        <v>5</v>
      </c>
      <c r="K904" s="47"/>
      <c r="L904" s="69"/>
      <c r="N904" s="132"/>
      <c r="O904" s="22"/>
    </row>
    <row r="905" spans="1:15" x14ac:dyDescent="0.35">
      <c r="A905" s="654" t="str">
        <f>A904</f>
        <v>S 6.15.13</v>
      </c>
      <c r="B905" s="648">
        <f>B904</f>
        <v>1</v>
      </c>
      <c r="C905" s="655" t="str">
        <f>C904</f>
        <v>C</v>
      </c>
      <c r="D905" s="406">
        <f>D904</f>
        <v>0</v>
      </c>
      <c r="E905" s="406">
        <f>E904</f>
        <v>3</v>
      </c>
      <c r="F905" s="656" t="s">
        <v>1479</v>
      </c>
      <c r="G905" s="656" t="str">
        <f t="shared" si="230"/>
        <v>ID.RA-1</v>
      </c>
      <c r="H905" s="408">
        <f>H904</f>
        <v>1</v>
      </c>
      <c r="I905" s="408">
        <f>I904</f>
        <v>0</v>
      </c>
      <c r="J905" s="408">
        <f>J904</f>
        <v>5</v>
      </c>
      <c r="K905" s="406"/>
      <c r="L905" s="657" t="s">
        <v>3217</v>
      </c>
      <c r="N905" s="132"/>
      <c r="O905" s="22"/>
    </row>
    <row r="906" spans="1:15" x14ac:dyDescent="0.35">
      <c r="A906" s="97" t="s">
        <v>4112</v>
      </c>
      <c r="B906" s="414">
        <f t="shared" si="227"/>
        <v>1</v>
      </c>
      <c r="C906" s="442" t="s">
        <v>2147</v>
      </c>
      <c r="D906" s="86">
        <v>0</v>
      </c>
      <c r="E906" s="86">
        <f t="shared" si="229"/>
        <v>3</v>
      </c>
      <c r="F906" s="249" t="s">
        <v>1560</v>
      </c>
      <c r="G906" s="249" t="str">
        <f t="shared" si="230"/>
        <v>DE.CM-8</v>
      </c>
      <c r="H906" s="47">
        <f>VLOOKUP(E906,'_Score matrix'!$B$31:$C$35,2,FALSE)</f>
        <v>1</v>
      </c>
      <c r="I906" s="47">
        <f t="shared" ref="I906:I911" si="237">D906*H906</f>
        <v>0</v>
      </c>
      <c r="J906" s="47">
        <f t="shared" ref="J906" si="238">5*H906</f>
        <v>5</v>
      </c>
      <c r="K906" s="47"/>
      <c r="L906" s="69"/>
      <c r="N906" s="132"/>
      <c r="O906" s="22"/>
    </row>
    <row r="907" spans="1:15" x14ac:dyDescent="0.35">
      <c r="A907" s="97" t="s">
        <v>4113</v>
      </c>
      <c r="B907" s="414">
        <f t="shared" si="227"/>
        <v>1</v>
      </c>
      <c r="C907" s="442" t="s">
        <v>2147</v>
      </c>
      <c r="D907" s="86">
        <v>0</v>
      </c>
      <c r="E907" s="86">
        <f t="shared" si="229"/>
        <v>3</v>
      </c>
      <c r="F907" s="249" t="s">
        <v>1523</v>
      </c>
      <c r="G907" s="249" t="str">
        <f t="shared" si="230"/>
        <v>PR.IP-12</v>
      </c>
      <c r="H907" s="47">
        <f>VLOOKUP(E907,'_Score matrix'!$B$31:$C$35,2,FALSE)</f>
        <v>1</v>
      </c>
      <c r="I907" s="47">
        <f t="shared" si="237"/>
        <v>0</v>
      </c>
      <c r="J907" s="47">
        <f t="shared" si="232"/>
        <v>5</v>
      </c>
      <c r="K907" s="47"/>
      <c r="L907" s="69"/>
      <c r="N907" s="132"/>
      <c r="O907" s="22"/>
    </row>
    <row r="908" spans="1:15" x14ac:dyDescent="0.35">
      <c r="A908" s="97" t="s">
        <v>4114</v>
      </c>
      <c r="B908" s="414">
        <f t="shared" si="227"/>
        <v>1</v>
      </c>
      <c r="C908" s="442" t="s">
        <v>2147</v>
      </c>
      <c r="D908" s="86">
        <v>0</v>
      </c>
      <c r="E908" s="86">
        <f t="shared" si="229"/>
        <v>3</v>
      </c>
      <c r="F908" s="249" t="s">
        <v>1523</v>
      </c>
      <c r="G908" s="249" t="str">
        <f t="shared" si="230"/>
        <v>PR.IP-12</v>
      </c>
      <c r="H908" s="47">
        <f>VLOOKUP(E908,'_Score matrix'!$B$31:$C$35,2,FALSE)</f>
        <v>1</v>
      </c>
      <c r="I908" s="47">
        <f t="shared" si="237"/>
        <v>0</v>
      </c>
      <c r="J908" s="47">
        <f t="shared" si="232"/>
        <v>5</v>
      </c>
      <c r="K908" s="47"/>
      <c r="L908" s="69"/>
      <c r="N908" s="132"/>
      <c r="O908" s="22"/>
    </row>
    <row r="909" spans="1:15" x14ac:dyDescent="0.35">
      <c r="A909" s="97" t="s">
        <v>4115</v>
      </c>
      <c r="B909" s="414">
        <f t="shared" si="227"/>
        <v>1</v>
      </c>
      <c r="C909" s="442" t="s">
        <v>2147</v>
      </c>
      <c r="D909" s="86">
        <v>0</v>
      </c>
      <c r="E909" s="86">
        <f t="shared" si="229"/>
        <v>3</v>
      </c>
      <c r="F909" s="249" t="s">
        <v>1560</v>
      </c>
      <c r="G909" s="249" t="str">
        <f t="shared" si="230"/>
        <v>DE.CM-8</v>
      </c>
      <c r="H909" s="47">
        <f>VLOOKUP(E909,'_Score matrix'!$B$31:$C$35,2,FALSE)</f>
        <v>1</v>
      </c>
      <c r="I909" s="47">
        <f t="shared" si="237"/>
        <v>0</v>
      </c>
      <c r="J909" s="47">
        <f t="shared" si="232"/>
        <v>5</v>
      </c>
      <c r="K909" s="47"/>
      <c r="L909" s="69"/>
      <c r="N909" s="132"/>
      <c r="O909" s="22"/>
    </row>
    <row r="910" spans="1:15" x14ac:dyDescent="0.35">
      <c r="A910" s="97" t="s">
        <v>4116</v>
      </c>
      <c r="B910" s="414">
        <f t="shared" si="227"/>
        <v>1</v>
      </c>
      <c r="C910" s="442" t="s">
        <v>2147</v>
      </c>
      <c r="D910" s="86">
        <v>0</v>
      </c>
      <c r="E910" s="86">
        <f t="shared" si="229"/>
        <v>3</v>
      </c>
      <c r="F910" s="249" t="s">
        <v>1560</v>
      </c>
      <c r="G910" s="249" t="str">
        <f t="shared" si="230"/>
        <v>DE.CM-8</v>
      </c>
      <c r="H910" s="47">
        <f>VLOOKUP(E910,'_Score matrix'!$B$31:$C$35,2,FALSE)</f>
        <v>1</v>
      </c>
      <c r="I910" s="47">
        <f t="shared" si="237"/>
        <v>0</v>
      </c>
      <c r="J910" s="47">
        <f>5*H910</f>
        <v>5</v>
      </c>
      <c r="K910" s="47"/>
      <c r="L910" s="69"/>
      <c r="N910" s="132"/>
      <c r="O910" s="22"/>
    </row>
    <row r="911" spans="1:15" x14ac:dyDescent="0.35">
      <c r="A911" s="97" t="s">
        <v>4117</v>
      </c>
      <c r="B911" s="414">
        <f>$D$857-1</f>
        <v>1</v>
      </c>
      <c r="C911" s="442" t="s">
        <v>2147</v>
      </c>
      <c r="D911" s="86">
        <v>0</v>
      </c>
      <c r="E911" s="86">
        <f t="shared" ref="E911" si="239">IF(D911=6, 1, 3)</f>
        <v>3</v>
      </c>
      <c r="F911" s="249" t="s">
        <v>1560</v>
      </c>
      <c r="G911" s="249" t="str">
        <f t="shared" si="230"/>
        <v>DE.CM-8</v>
      </c>
      <c r="H911" s="47">
        <f>VLOOKUP(E911,'_Score matrix'!$B$31:$C$35,2,FALSE)</f>
        <v>1</v>
      </c>
      <c r="I911" s="47">
        <f t="shared" si="237"/>
        <v>0</v>
      </c>
      <c r="J911" s="47">
        <f>5*H911</f>
        <v>5</v>
      </c>
      <c r="K911" s="49"/>
      <c r="L911" s="76"/>
      <c r="N911" s="132"/>
      <c r="O911" s="22"/>
    </row>
    <row r="912" spans="1:15" ht="15" thickBot="1" x14ac:dyDescent="0.4">
      <c r="A912" s="101" t="s">
        <v>4118</v>
      </c>
      <c r="B912" s="429"/>
      <c r="C912" s="453"/>
      <c r="D912" s="72"/>
      <c r="E912" s="72"/>
      <c r="F912" s="144"/>
      <c r="G912" s="144"/>
      <c r="H912" s="49"/>
      <c r="I912" s="49"/>
      <c r="J912" s="49"/>
      <c r="K912" s="49"/>
      <c r="L912" s="76"/>
      <c r="N912" s="132"/>
      <c r="O912" s="22"/>
    </row>
    <row r="913" spans="1:15" x14ac:dyDescent="0.35">
      <c r="A913" s="96" t="s">
        <v>396</v>
      </c>
      <c r="B913" s="435"/>
      <c r="C913" s="459"/>
      <c r="D913" s="28">
        <f t="shared" ref="D913:J913" si="240">SUMIFS(D:D,$A:$A,"S 6*",$B:$B,1,$C:$C,"C",$L:$L,"&lt;&gt;NIST MAPPING")</f>
        <v>0</v>
      </c>
      <c r="E913" s="28">
        <f t="shared" si="240"/>
        <v>60</v>
      </c>
      <c r="F913" s="53">
        <f t="shared" si="240"/>
        <v>0</v>
      </c>
      <c r="G913" s="53">
        <f t="shared" si="240"/>
        <v>0</v>
      </c>
      <c r="H913" s="53">
        <f t="shared" si="240"/>
        <v>20</v>
      </c>
      <c r="I913" s="53">
        <f t="shared" si="240"/>
        <v>0</v>
      </c>
      <c r="J913" s="53">
        <f t="shared" si="240"/>
        <v>100</v>
      </c>
      <c r="K913" s="53">
        <f>IF(ROUND(100*(I913-H913)/(J913-H913),2) &lt; 0, 0, ROUND(100*(I913-H913)/(J913-H913),2))</f>
        <v>0</v>
      </c>
      <c r="L913" s="73"/>
      <c r="N913" s="132"/>
      <c r="O913" s="22"/>
    </row>
    <row r="914" spans="1:15" ht="15" thickBot="1" x14ac:dyDescent="0.4">
      <c r="A914" s="106" t="s">
        <v>397</v>
      </c>
      <c r="B914" s="438"/>
      <c r="C914" s="465"/>
      <c r="D914" s="91">
        <f t="shared" ref="D914:J914" si="241">SUMIFS(D:D,$A:$A,"S 6*",$B:$B,1,$C:$C,"M",$L:$L,"&lt;&gt;NIST MAPPING")</f>
        <v>0</v>
      </c>
      <c r="E914" s="91">
        <f t="shared" si="241"/>
        <v>39</v>
      </c>
      <c r="F914" s="44">
        <f t="shared" si="241"/>
        <v>0</v>
      </c>
      <c r="G914" s="44">
        <f t="shared" si="241"/>
        <v>0</v>
      </c>
      <c r="H914" s="44">
        <f t="shared" si="241"/>
        <v>13</v>
      </c>
      <c r="I914" s="44">
        <f t="shared" si="241"/>
        <v>0</v>
      </c>
      <c r="J914" s="44">
        <f t="shared" si="241"/>
        <v>65</v>
      </c>
      <c r="K914" s="62">
        <f>IF(ROUND(100*(I914-H914)/(J914-H914),2) &lt; 0, 0, ROUND(100*(I914-H914)/(J914-H914),2))</f>
        <v>0</v>
      </c>
      <c r="L914" s="84"/>
      <c r="N914" s="132"/>
      <c r="O914" s="22"/>
    </row>
    <row r="915" spans="1:15" ht="15" thickBot="1" x14ac:dyDescent="0.4">
      <c r="F915" s="25"/>
      <c r="G915" s="25"/>
      <c r="H915" s="25"/>
      <c r="I915" s="25"/>
      <c r="J915" s="25"/>
      <c r="K915" s="25"/>
      <c r="N915" s="132"/>
      <c r="O915" s="22"/>
    </row>
    <row r="916" spans="1:15" x14ac:dyDescent="0.35">
      <c r="A916" s="67" t="s">
        <v>2308</v>
      </c>
      <c r="B916" s="417"/>
      <c r="C916" s="441"/>
      <c r="D916" s="88"/>
      <c r="E916" s="88"/>
      <c r="F916" s="253"/>
      <c r="G916" s="253"/>
      <c r="H916" s="52"/>
      <c r="I916" s="52"/>
      <c r="J916" s="52"/>
      <c r="K916" s="52"/>
      <c r="L916" s="73"/>
      <c r="N916" s="132"/>
      <c r="O916" s="22"/>
    </row>
    <row r="917" spans="1:15" x14ac:dyDescent="0.35">
      <c r="A917" s="107" t="s">
        <v>2309</v>
      </c>
      <c r="B917" s="425"/>
      <c r="C917" s="466"/>
      <c r="D917" s="86">
        <v>2</v>
      </c>
      <c r="E917" s="86"/>
      <c r="F917" s="249"/>
      <c r="G917" s="249"/>
      <c r="H917" s="47"/>
      <c r="I917" s="47"/>
      <c r="J917" s="47"/>
      <c r="K917" s="47"/>
      <c r="L917" s="69"/>
      <c r="N917" s="132"/>
      <c r="O917" s="22"/>
    </row>
    <row r="918" spans="1:15" x14ac:dyDescent="0.35">
      <c r="A918" s="107" t="s">
        <v>2310</v>
      </c>
      <c r="B918" s="414">
        <f>$D$917-1</f>
        <v>1</v>
      </c>
      <c r="C918" s="466" t="s">
        <v>1588</v>
      </c>
      <c r="D918" s="86">
        <v>0</v>
      </c>
      <c r="E918" s="86">
        <v>3</v>
      </c>
      <c r="F918" s="249" t="s">
        <v>1515</v>
      </c>
      <c r="G918" s="249" t="str">
        <f>IF(B918=1,F918,"")</f>
        <v>PR.PT-1</v>
      </c>
      <c r="H918" s="47">
        <f>VLOOKUP(E918,'_Score matrix'!$B$31:$C$35,2,FALSE)</f>
        <v>1</v>
      </c>
      <c r="I918" s="47">
        <f>D918*H918</f>
        <v>0</v>
      </c>
      <c r="J918" s="47">
        <f t="shared" ref="J918" si="242">5*H918</f>
        <v>5</v>
      </c>
      <c r="K918" s="47"/>
      <c r="L918" s="69"/>
      <c r="N918" s="132"/>
      <c r="O918" s="22"/>
    </row>
    <row r="919" spans="1:15" x14ac:dyDescent="0.35">
      <c r="A919" s="107" t="s">
        <v>2311</v>
      </c>
      <c r="B919" s="425"/>
      <c r="C919" s="466"/>
      <c r="D919" s="86"/>
      <c r="E919" s="86"/>
      <c r="F919" s="249"/>
      <c r="G919" s="249"/>
      <c r="H919" s="47"/>
      <c r="I919" s="47"/>
      <c r="J919" s="47"/>
      <c r="K919" s="47"/>
      <c r="L919" s="69"/>
      <c r="N919" s="132"/>
      <c r="O919" s="22"/>
    </row>
    <row r="920" spans="1:15" x14ac:dyDescent="0.35">
      <c r="A920" s="98" t="s">
        <v>2312</v>
      </c>
      <c r="B920" s="414"/>
      <c r="C920" s="461"/>
      <c r="D920" s="86">
        <v>1</v>
      </c>
      <c r="E920" s="86"/>
      <c r="F920" s="249"/>
      <c r="G920" s="249"/>
      <c r="H920" s="47"/>
      <c r="I920" s="47"/>
      <c r="J920" s="47"/>
      <c r="K920" s="47"/>
      <c r="L920" s="69"/>
      <c r="N920" s="132"/>
      <c r="O920" s="22"/>
    </row>
    <row r="921" spans="1:15" x14ac:dyDescent="0.35">
      <c r="A921" s="98" t="s">
        <v>2313</v>
      </c>
      <c r="B921" s="414"/>
      <c r="C921" s="461"/>
      <c r="D921" s="86">
        <v>1</v>
      </c>
      <c r="E921" s="86"/>
      <c r="F921" s="249"/>
      <c r="G921" s="249"/>
      <c r="H921" s="47"/>
      <c r="I921" s="47"/>
      <c r="J921" s="47"/>
      <c r="K921" s="47"/>
      <c r="L921" s="69"/>
      <c r="N921" s="132"/>
      <c r="O921" s="22"/>
    </row>
    <row r="922" spans="1:15" x14ac:dyDescent="0.35">
      <c r="A922" s="98" t="s">
        <v>2314</v>
      </c>
      <c r="B922" s="414"/>
      <c r="C922" s="461"/>
      <c r="D922" s="86">
        <v>1</v>
      </c>
      <c r="E922" s="86"/>
      <c r="F922" s="249"/>
      <c r="G922" s="249"/>
      <c r="H922" s="47"/>
      <c r="I922" s="47"/>
      <c r="J922" s="47"/>
      <c r="K922" s="47"/>
      <c r="L922" s="69"/>
      <c r="N922" s="132"/>
      <c r="O922" s="22"/>
    </row>
    <row r="923" spans="1:15" x14ac:dyDescent="0.35">
      <c r="A923" s="98" t="s">
        <v>2315</v>
      </c>
      <c r="B923" s="414"/>
      <c r="C923" s="461"/>
      <c r="D923" s="86">
        <v>1</v>
      </c>
      <c r="E923" s="86"/>
      <c r="F923" s="249"/>
      <c r="G923" s="249"/>
      <c r="H923" s="47"/>
      <c r="I923" s="47"/>
      <c r="J923" s="47"/>
      <c r="K923" s="47"/>
      <c r="L923" s="69"/>
      <c r="N923" s="132"/>
      <c r="O923" s="22"/>
    </row>
    <row r="924" spans="1:15" x14ac:dyDescent="0.35">
      <c r="A924" s="98" t="s">
        <v>2316</v>
      </c>
      <c r="B924" s="414"/>
      <c r="C924" s="461"/>
      <c r="D924" s="86">
        <v>1</v>
      </c>
      <c r="E924" s="86"/>
      <c r="F924" s="249"/>
      <c r="G924" s="249"/>
      <c r="H924" s="47"/>
      <c r="I924" s="47"/>
      <c r="J924" s="47"/>
      <c r="K924" s="47"/>
      <c r="L924" s="69"/>
      <c r="N924" s="132"/>
      <c r="O924" s="22"/>
    </row>
    <row r="925" spans="1:15" x14ac:dyDescent="0.35">
      <c r="A925" s="98" t="s">
        <v>2317</v>
      </c>
      <c r="B925" s="414"/>
      <c r="C925" s="461"/>
      <c r="D925" s="86">
        <v>1</v>
      </c>
      <c r="E925" s="86"/>
      <c r="F925" s="249"/>
      <c r="G925" s="249"/>
      <c r="H925" s="47"/>
      <c r="I925" s="47"/>
      <c r="J925" s="47"/>
      <c r="K925" s="47"/>
      <c r="L925" s="69"/>
      <c r="N925" s="132"/>
      <c r="O925" s="22"/>
    </row>
    <row r="926" spans="1:15" x14ac:dyDescent="0.35">
      <c r="A926" s="98" t="s">
        <v>2318</v>
      </c>
      <c r="B926" s="414"/>
      <c r="C926" s="461"/>
      <c r="D926" s="86">
        <v>1</v>
      </c>
      <c r="E926" s="86"/>
      <c r="F926" s="249"/>
      <c r="G926" s="249"/>
      <c r="H926" s="47"/>
      <c r="I926" s="47"/>
      <c r="J926" s="47"/>
      <c r="K926" s="47"/>
      <c r="L926" s="69"/>
      <c r="N926" s="132"/>
      <c r="O926" s="22"/>
    </row>
    <row r="927" spans="1:15" x14ac:dyDescent="0.35">
      <c r="A927" s="98" t="s">
        <v>2319</v>
      </c>
      <c r="B927" s="414"/>
      <c r="C927" s="461"/>
      <c r="D927" s="86">
        <v>1</v>
      </c>
      <c r="E927" s="86"/>
      <c r="F927" s="249"/>
      <c r="G927" s="249"/>
      <c r="H927" s="47"/>
      <c r="I927" s="47"/>
      <c r="J927" s="47"/>
      <c r="K927" s="47"/>
      <c r="L927" s="69"/>
      <c r="N927" s="132"/>
      <c r="O927" s="22"/>
    </row>
    <row r="928" spans="1:15" x14ac:dyDescent="0.35">
      <c r="A928" s="98" t="s">
        <v>2320</v>
      </c>
      <c r="B928" s="414"/>
      <c r="C928" s="461"/>
      <c r="D928" s="86">
        <v>1</v>
      </c>
      <c r="E928" s="86"/>
      <c r="F928" s="249"/>
      <c r="G928" s="249"/>
      <c r="H928" s="47"/>
      <c r="I928" s="47"/>
      <c r="J928" s="47"/>
      <c r="K928" s="47"/>
      <c r="L928" s="69"/>
      <c r="N928" s="132"/>
      <c r="O928" s="22"/>
    </row>
    <row r="929" spans="1:15" x14ac:dyDescent="0.35">
      <c r="A929" s="98" t="s">
        <v>2321</v>
      </c>
      <c r="B929" s="414"/>
      <c r="C929" s="461"/>
      <c r="D929" s="86">
        <v>1</v>
      </c>
      <c r="E929" s="86"/>
      <c r="F929" s="249"/>
      <c r="G929" s="249"/>
      <c r="H929" s="47"/>
      <c r="I929" s="47"/>
      <c r="J929" s="47"/>
      <c r="K929" s="47"/>
      <c r="L929" s="69"/>
      <c r="N929" s="132"/>
      <c r="O929" s="22"/>
    </row>
    <row r="930" spans="1:15" x14ac:dyDescent="0.35">
      <c r="A930" s="98" t="s">
        <v>2322</v>
      </c>
      <c r="B930" s="414"/>
      <c r="C930" s="461"/>
      <c r="D930" s="86">
        <v>1</v>
      </c>
      <c r="E930" s="86"/>
      <c r="F930" s="249"/>
      <c r="G930" s="249"/>
      <c r="H930" s="47"/>
      <c r="I930" s="47"/>
      <c r="J930" s="47"/>
      <c r="K930" s="47"/>
      <c r="L930" s="69"/>
      <c r="N930" s="132"/>
      <c r="O930" s="22"/>
    </row>
    <row r="931" spans="1:15" x14ac:dyDescent="0.35">
      <c r="A931" s="98" t="s">
        <v>2323</v>
      </c>
      <c r="B931" s="414">
        <f>$D$917-1</f>
        <v>1</v>
      </c>
      <c r="C931" s="466" t="s">
        <v>1588</v>
      </c>
      <c r="D931" s="86">
        <v>0</v>
      </c>
      <c r="E931" s="86">
        <v>3</v>
      </c>
      <c r="F931" s="249" t="s">
        <v>1515</v>
      </c>
      <c r="G931" s="249" t="str">
        <f t="shared" ref="G931:G942" si="243">IF(B931=1,F931,"")</f>
        <v>PR.PT-1</v>
      </c>
      <c r="H931" s="47">
        <f>VLOOKUP(E931,'_Score matrix'!$B$31:$C$35,2,FALSE)</f>
        <v>1</v>
      </c>
      <c r="I931" s="47">
        <f t="shared" ref="I931:I937" si="244">D931*H931</f>
        <v>0</v>
      </c>
      <c r="J931" s="47">
        <f t="shared" ref="J931" si="245">5*H931</f>
        <v>5</v>
      </c>
      <c r="K931" s="47"/>
      <c r="L931" s="69"/>
      <c r="N931" s="132"/>
      <c r="O931" s="22"/>
    </row>
    <row r="932" spans="1:15" x14ac:dyDescent="0.35">
      <c r="A932" s="98" t="s">
        <v>2324</v>
      </c>
      <c r="B932" s="414">
        <f t="shared" ref="B932:B964" si="246">$D$917-1</f>
        <v>1</v>
      </c>
      <c r="C932" s="466" t="s">
        <v>1588</v>
      </c>
      <c r="D932" s="86">
        <v>0</v>
      </c>
      <c r="E932" s="86">
        <v>3</v>
      </c>
      <c r="F932" s="249" t="s">
        <v>1515</v>
      </c>
      <c r="G932" s="249" t="str">
        <f t="shared" si="243"/>
        <v>PR.PT-1</v>
      </c>
      <c r="H932" s="47">
        <f>VLOOKUP(E932,'_Score matrix'!$B$31:$C$35,2,FALSE)</f>
        <v>1</v>
      </c>
      <c r="I932" s="47">
        <f t="shared" si="244"/>
        <v>0</v>
      </c>
      <c r="J932" s="47">
        <f t="shared" ref="J932:J942" si="247">5*H932</f>
        <v>5</v>
      </c>
      <c r="K932" s="47"/>
      <c r="L932" s="69"/>
      <c r="N932" s="132"/>
      <c r="O932" s="22"/>
    </row>
    <row r="933" spans="1:15" x14ac:dyDescent="0.35">
      <c r="A933" s="98" t="s">
        <v>2325</v>
      </c>
      <c r="B933" s="414">
        <f t="shared" si="246"/>
        <v>1</v>
      </c>
      <c r="C933" s="466" t="s">
        <v>1588</v>
      </c>
      <c r="D933" s="86">
        <v>0</v>
      </c>
      <c r="E933" s="86">
        <v>3</v>
      </c>
      <c r="F933" s="249" t="s">
        <v>1515</v>
      </c>
      <c r="G933" s="249" t="str">
        <f t="shared" si="243"/>
        <v>PR.PT-1</v>
      </c>
      <c r="H933" s="47">
        <f>VLOOKUP(E933,'_Score matrix'!$B$31:$C$35,2,FALSE)</f>
        <v>1</v>
      </c>
      <c r="I933" s="47">
        <f t="shared" si="244"/>
        <v>0</v>
      </c>
      <c r="J933" s="47">
        <f t="shared" si="247"/>
        <v>5</v>
      </c>
      <c r="K933" s="47"/>
      <c r="L933" s="69"/>
      <c r="N933" s="132"/>
      <c r="O933" s="22"/>
    </row>
    <row r="934" spans="1:15" x14ac:dyDescent="0.35">
      <c r="A934" s="98" t="s">
        <v>2326</v>
      </c>
      <c r="B934" s="414">
        <f t="shared" si="246"/>
        <v>1</v>
      </c>
      <c r="C934" s="466" t="s">
        <v>1588</v>
      </c>
      <c r="D934" s="86">
        <v>0</v>
      </c>
      <c r="E934" s="86">
        <v>3</v>
      </c>
      <c r="F934" s="249" t="s">
        <v>1515</v>
      </c>
      <c r="G934" s="249" t="str">
        <f t="shared" si="243"/>
        <v>PR.PT-1</v>
      </c>
      <c r="H934" s="47">
        <f>VLOOKUP(E934,'_Score matrix'!$B$31:$C$35,2,FALSE)</f>
        <v>1</v>
      </c>
      <c r="I934" s="47">
        <f t="shared" si="244"/>
        <v>0</v>
      </c>
      <c r="J934" s="47">
        <f t="shared" si="247"/>
        <v>5</v>
      </c>
      <c r="K934" s="47"/>
      <c r="L934" s="69"/>
      <c r="N934" s="132"/>
      <c r="O934" s="22"/>
    </row>
    <row r="935" spans="1:15" x14ac:dyDescent="0.35">
      <c r="A935" s="98" t="s">
        <v>2327</v>
      </c>
      <c r="B935" s="414">
        <f t="shared" si="246"/>
        <v>1</v>
      </c>
      <c r="C935" s="466" t="s">
        <v>1588</v>
      </c>
      <c r="D935" s="86">
        <v>0</v>
      </c>
      <c r="E935" s="86">
        <v>3</v>
      </c>
      <c r="F935" s="249" t="s">
        <v>1515</v>
      </c>
      <c r="G935" s="249" t="str">
        <f t="shared" si="243"/>
        <v>PR.PT-1</v>
      </c>
      <c r="H935" s="47">
        <f>VLOOKUP(E935,'_Score matrix'!$B$31:$C$35,2,FALSE)</f>
        <v>1</v>
      </c>
      <c r="I935" s="47">
        <f t="shared" si="244"/>
        <v>0</v>
      </c>
      <c r="J935" s="47">
        <f t="shared" si="247"/>
        <v>5</v>
      </c>
      <c r="K935" s="47"/>
      <c r="L935" s="69"/>
      <c r="N935" s="132"/>
      <c r="O935" s="22"/>
    </row>
    <row r="936" spans="1:15" x14ac:dyDescent="0.35">
      <c r="A936" s="98" t="s">
        <v>2328</v>
      </c>
      <c r="B936" s="414">
        <f>$D$917-1</f>
        <v>1</v>
      </c>
      <c r="C936" s="466" t="s">
        <v>1588</v>
      </c>
      <c r="D936" s="86">
        <v>0</v>
      </c>
      <c r="E936" s="86">
        <v>3</v>
      </c>
      <c r="F936" s="249" t="s">
        <v>1515</v>
      </c>
      <c r="G936" s="249" t="str">
        <f t="shared" si="243"/>
        <v>PR.PT-1</v>
      </c>
      <c r="H936" s="47">
        <f>VLOOKUP(E936,'_Score matrix'!$B$31:$C$35,2,FALSE)</f>
        <v>1</v>
      </c>
      <c r="I936" s="47">
        <f t="shared" si="244"/>
        <v>0</v>
      </c>
      <c r="J936" s="47">
        <f t="shared" si="247"/>
        <v>5</v>
      </c>
      <c r="K936" s="47"/>
      <c r="L936" s="69"/>
      <c r="N936" s="132"/>
      <c r="O936" s="22"/>
    </row>
    <row r="937" spans="1:15" x14ac:dyDescent="0.35">
      <c r="A937" s="98" t="s">
        <v>2329</v>
      </c>
      <c r="B937" s="414">
        <f t="shared" si="246"/>
        <v>1</v>
      </c>
      <c r="C937" s="466" t="s">
        <v>1588</v>
      </c>
      <c r="D937" s="86">
        <v>0</v>
      </c>
      <c r="E937" s="86">
        <v>3</v>
      </c>
      <c r="F937" s="249" t="s">
        <v>1512</v>
      </c>
      <c r="G937" s="249" t="str">
        <f t="shared" si="243"/>
        <v>PR.IP-9</v>
      </c>
      <c r="H937" s="47">
        <f>VLOOKUP(E937,'_Score matrix'!$B$31:$C$35,2,FALSE)</f>
        <v>1</v>
      </c>
      <c r="I937" s="47">
        <f t="shared" si="244"/>
        <v>0</v>
      </c>
      <c r="J937" s="47">
        <f t="shared" si="247"/>
        <v>5</v>
      </c>
      <c r="K937" s="47"/>
      <c r="L937" s="69"/>
      <c r="N937" s="132"/>
      <c r="O937" s="22"/>
    </row>
    <row r="938" spans="1:15" x14ac:dyDescent="0.35">
      <c r="A938" s="654" t="str">
        <f>A937</f>
        <v>S 7.9</v>
      </c>
      <c r="B938" s="648">
        <f>B937</f>
        <v>1</v>
      </c>
      <c r="C938" s="655" t="str">
        <f>C937</f>
        <v>M</v>
      </c>
      <c r="D938" s="406">
        <f>D937</f>
        <v>0</v>
      </c>
      <c r="E938" s="406">
        <f>E937</f>
        <v>3</v>
      </c>
      <c r="F938" s="656" t="s">
        <v>1513</v>
      </c>
      <c r="G938" s="656" t="str">
        <f t="shared" si="243"/>
        <v>PR.MA-1</v>
      </c>
      <c r="H938" s="408">
        <f>H937</f>
        <v>1</v>
      </c>
      <c r="I938" s="408">
        <f>I937</f>
        <v>0</v>
      </c>
      <c r="J938" s="408">
        <f>J937</f>
        <v>5</v>
      </c>
      <c r="K938" s="406"/>
      <c r="L938" s="657" t="s">
        <v>3217</v>
      </c>
      <c r="N938" s="132"/>
      <c r="O938" s="22"/>
    </row>
    <row r="939" spans="1:15" x14ac:dyDescent="0.35">
      <c r="A939" s="98" t="s">
        <v>2330</v>
      </c>
      <c r="B939" s="414">
        <f t="shared" si="246"/>
        <v>1</v>
      </c>
      <c r="C939" s="466" t="s">
        <v>1588</v>
      </c>
      <c r="D939" s="86">
        <v>0</v>
      </c>
      <c r="E939" s="86">
        <v>3</v>
      </c>
      <c r="F939" s="249" t="s">
        <v>1515</v>
      </c>
      <c r="G939" s="249" t="str">
        <f t="shared" si="243"/>
        <v>PR.PT-1</v>
      </c>
      <c r="H939" s="47">
        <f>VLOOKUP(E939,'_Score matrix'!$B$31:$C$35,2,FALSE)</f>
        <v>1</v>
      </c>
      <c r="I939" s="47">
        <f>D939*H939</f>
        <v>0</v>
      </c>
      <c r="J939" s="47">
        <f t="shared" si="247"/>
        <v>5</v>
      </c>
      <c r="K939" s="47"/>
      <c r="L939" s="69"/>
      <c r="N939" s="132"/>
      <c r="O939" s="22"/>
    </row>
    <row r="940" spans="1:15" x14ac:dyDescent="0.35">
      <c r="A940" s="98" t="s">
        <v>2332</v>
      </c>
      <c r="B940" s="414">
        <f t="shared" si="246"/>
        <v>1</v>
      </c>
      <c r="C940" s="466" t="s">
        <v>1588</v>
      </c>
      <c r="D940" s="86">
        <v>0</v>
      </c>
      <c r="E940" s="86">
        <v>3</v>
      </c>
      <c r="F940" s="249" t="s">
        <v>1515</v>
      </c>
      <c r="G940" s="249" t="str">
        <f t="shared" si="243"/>
        <v>PR.PT-1</v>
      </c>
      <c r="H940" s="47">
        <f>VLOOKUP(E940,'_Score matrix'!$B$31:$C$35,2,FALSE)</f>
        <v>1</v>
      </c>
      <c r="I940" s="47">
        <f>D940*H940</f>
        <v>0</v>
      </c>
      <c r="J940" s="47">
        <f t="shared" si="247"/>
        <v>5</v>
      </c>
      <c r="K940" s="47"/>
      <c r="L940" s="69"/>
      <c r="N940" s="132"/>
      <c r="O940" s="22"/>
    </row>
    <row r="941" spans="1:15" x14ac:dyDescent="0.35">
      <c r="A941" s="98" t="s">
        <v>2333</v>
      </c>
      <c r="B941" s="414">
        <f t="shared" si="246"/>
        <v>1</v>
      </c>
      <c r="C941" s="466" t="s">
        <v>1588</v>
      </c>
      <c r="D941" s="86">
        <v>0</v>
      </c>
      <c r="E941" s="86">
        <v>3</v>
      </c>
      <c r="F941" s="249" t="s">
        <v>1515</v>
      </c>
      <c r="G941" s="249" t="str">
        <f t="shared" si="243"/>
        <v>PR.PT-1</v>
      </c>
      <c r="H941" s="47">
        <f>VLOOKUP(E941,'_Score matrix'!$B$31:$C$35,2,FALSE)</f>
        <v>1</v>
      </c>
      <c r="I941" s="47">
        <f>D941*H941</f>
        <v>0</v>
      </c>
      <c r="J941" s="47">
        <f t="shared" si="247"/>
        <v>5</v>
      </c>
      <c r="K941" s="47"/>
      <c r="L941" s="69"/>
      <c r="N941" s="132"/>
      <c r="O941" s="22"/>
    </row>
    <row r="942" spans="1:15" x14ac:dyDescent="0.35">
      <c r="A942" s="98" t="s">
        <v>2334</v>
      </c>
      <c r="B942" s="414">
        <f t="shared" si="246"/>
        <v>1</v>
      </c>
      <c r="C942" s="466" t="s">
        <v>1588</v>
      </c>
      <c r="D942" s="86">
        <v>0</v>
      </c>
      <c r="E942" s="86">
        <v>3</v>
      </c>
      <c r="F942" s="249" t="s">
        <v>1515</v>
      </c>
      <c r="G942" s="249" t="str">
        <f t="shared" si="243"/>
        <v>PR.PT-1</v>
      </c>
      <c r="H942" s="47">
        <f>VLOOKUP(E942,'_Score matrix'!$B$31:$C$35,2,FALSE)</f>
        <v>1</v>
      </c>
      <c r="I942" s="47">
        <f>D942*H942</f>
        <v>0</v>
      </c>
      <c r="J942" s="47">
        <f t="shared" si="247"/>
        <v>5</v>
      </c>
      <c r="K942" s="47"/>
      <c r="L942" s="69"/>
      <c r="N942" s="132"/>
      <c r="O942" s="22"/>
    </row>
    <row r="943" spans="1:15" x14ac:dyDescent="0.35">
      <c r="A943" s="98" t="s">
        <v>2335</v>
      </c>
      <c r="B943" s="414"/>
      <c r="C943" s="461"/>
      <c r="D943" s="86"/>
      <c r="E943" s="86"/>
      <c r="F943" s="249"/>
      <c r="G943" s="249"/>
      <c r="H943" s="47"/>
      <c r="I943" s="47"/>
      <c r="J943" s="47"/>
      <c r="K943" s="47"/>
      <c r="L943" s="69"/>
      <c r="N943" s="132"/>
      <c r="O943" s="22"/>
    </row>
    <row r="944" spans="1:15" x14ac:dyDescent="0.35">
      <c r="A944" s="98" t="s">
        <v>4142</v>
      </c>
      <c r="B944" s="414">
        <f t="shared" si="246"/>
        <v>1</v>
      </c>
      <c r="C944" s="461" t="s">
        <v>2147</v>
      </c>
      <c r="D944" s="86">
        <v>0</v>
      </c>
      <c r="E944" s="86">
        <f t="shared" ref="E944:E964" si="248">IF(D944=6, 1, 3)</f>
        <v>3</v>
      </c>
      <c r="F944" s="249" t="s">
        <v>1550</v>
      </c>
      <c r="G944" s="249" t="str">
        <f t="shared" ref="G944:G955" si="249">IF(B944=1,F944,"")</f>
        <v>DE.AE-3</v>
      </c>
      <c r="H944" s="47">
        <f>VLOOKUP(E944,'_Score matrix'!$B$31:$C$35,2,FALSE)</f>
        <v>1</v>
      </c>
      <c r="I944" s="47">
        <f t="shared" ref="I944:I962" si="250">D944*H944</f>
        <v>0</v>
      </c>
      <c r="J944" s="47">
        <f t="shared" ref="J944" si="251">5*H944</f>
        <v>5</v>
      </c>
      <c r="K944" s="47"/>
      <c r="L944" s="69"/>
      <c r="N944" s="132"/>
      <c r="O944" s="22"/>
    </row>
    <row r="945" spans="1:15" x14ac:dyDescent="0.35">
      <c r="A945" s="98" t="s">
        <v>4143</v>
      </c>
      <c r="B945" s="414">
        <f t="shared" si="246"/>
        <v>1</v>
      </c>
      <c r="C945" s="461" t="s">
        <v>2147</v>
      </c>
      <c r="D945" s="86">
        <v>0</v>
      </c>
      <c r="E945" s="86">
        <f t="shared" si="248"/>
        <v>3</v>
      </c>
      <c r="F945" s="249" t="s">
        <v>1550</v>
      </c>
      <c r="G945" s="249" t="str">
        <f t="shared" si="249"/>
        <v>DE.AE-3</v>
      </c>
      <c r="H945" s="47">
        <f>VLOOKUP(E945,'_Score matrix'!$B$31:$C$35,2,FALSE)</f>
        <v>1</v>
      </c>
      <c r="I945" s="47">
        <f t="shared" si="250"/>
        <v>0</v>
      </c>
      <c r="J945" s="47">
        <f t="shared" ref="J945:J964" si="252">5*H945</f>
        <v>5</v>
      </c>
      <c r="K945" s="47"/>
      <c r="L945" s="69"/>
      <c r="N945" s="132"/>
      <c r="O945" s="22"/>
    </row>
    <row r="946" spans="1:15" x14ac:dyDescent="0.35">
      <c r="A946" s="98" t="s">
        <v>4144</v>
      </c>
      <c r="B946" s="414">
        <f t="shared" si="246"/>
        <v>1</v>
      </c>
      <c r="C946" s="461" t="s">
        <v>2147</v>
      </c>
      <c r="D946" s="86">
        <v>0</v>
      </c>
      <c r="E946" s="86">
        <f t="shared" si="248"/>
        <v>3</v>
      </c>
      <c r="F946" s="249" t="s">
        <v>1550</v>
      </c>
      <c r="G946" s="249" t="str">
        <f t="shared" si="249"/>
        <v>DE.AE-3</v>
      </c>
      <c r="H946" s="47">
        <f>VLOOKUP(E946,'_Score matrix'!$B$31:$C$35,2,FALSE)</f>
        <v>1</v>
      </c>
      <c r="I946" s="47">
        <f t="shared" si="250"/>
        <v>0</v>
      </c>
      <c r="J946" s="47">
        <f t="shared" si="252"/>
        <v>5</v>
      </c>
      <c r="K946" s="47"/>
      <c r="L946" s="69"/>
      <c r="N946" s="132"/>
      <c r="O946" s="22"/>
    </row>
    <row r="947" spans="1:15" x14ac:dyDescent="0.35">
      <c r="A947" s="98" t="s">
        <v>4145</v>
      </c>
      <c r="B947" s="414">
        <f t="shared" si="246"/>
        <v>1</v>
      </c>
      <c r="C947" s="461" t="s">
        <v>2147</v>
      </c>
      <c r="D947" s="86">
        <v>0</v>
      </c>
      <c r="E947" s="86">
        <f t="shared" si="248"/>
        <v>3</v>
      </c>
      <c r="F947" s="249" t="s">
        <v>1550</v>
      </c>
      <c r="G947" s="249" t="str">
        <f t="shared" si="249"/>
        <v>DE.AE-3</v>
      </c>
      <c r="H947" s="47">
        <f>VLOOKUP(E947,'_Score matrix'!$B$31:$C$35,2,FALSE)</f>
        <v>1</v>
      </c>
      <c r="I947" s="47">
        <f t="shared" si="250"/>
        <v>0</v>
      </c>
      <c r="J947" s="47">
        <f t="shared" si="252"/>
        <v>5</v>
      </c>
      <c r="K947" s="47"/>
      <c r="L947" s="69"/>
      <c r="N947" s="132"/>
      <c r="O947" s="22"/>
    </row>
    <row r="948" spans="1:15" x14ac:dyDescent="0.35">
      <c r="A948" s="98" t="s">
        <v>4146</v>
      </c>
      <c r="B948" s="414">
        <f t="shared" si="246"/>
        <v>1</v>
      </c>
      <c r="C948" s="461" t="s">
        <v>2147</v>
      </c>
      <c r="D948" s="86">
        <v>0</v>
      </c>
      <c r="E948" s="86">
        <f t="shared" si="248"/>
        <v>3</v>
      </c>
      <c r="F948" s="249" t="s">
        <v>1550</v>
      </c>
      <c r="G948" s="249" t="str">
        <f t="shared" si="249"/>
        <v>DE.AE-3</v>
      </c>
      <c r="H948" s="47">
        <f>VLOOKUP(E948,'_Score matrix'!$B$31:$C$35,2,FALSE)</f>
        <v>1</v>
      </c>
      <c r="I948" s="47">
        <f t="shared" si="250"/>
        <v>0</v>
      </c>
      <c r="J948" s="47">
        <f t="shared" si="252"/>
        <v>5</v>
      </c>
      <c r="K948" s="47"/>
      <c r="L948" s="69"/>
      <c r="N948" s="132"/>
      <c r="O948" s="22"/>
    </row>
    <row r="949" spans="1:15" x14ac:dyDescent="0.35">
      <c r="A949" s="98" t="s">
        <v>4147</v>
      </c>
      <c r="B949" s="414">
        <f t="shared" si="246"/>
        <v>1</v>
      </c>
      <c r="C949" s="461" t="s">
        <v>2147</v>
      </c>
      <c r="D949" s="86">
        <v>0</v>
      </c>
      <c r="E949" s="86">
        <f t="shared" si="248"/>
        <v>3</v>
      </c>
      <c r="F949" s="249" t="s">
        <v>1550</v>
      </c>
      <c r="G949" s="249" t="str">
        <f t="shared" si="249"/>
        <v>DE.AE-3</v>
      </c>
      <c r="H949" s="47">
        <f>VLOOKUP(E949,'_Score matrix'!$B$31:$C$35,2,FALSE)</f>
        <v>1</v>
      </c>
      <c r="I949" s="47">
        <f t="shared" si="250"/>
        <v>0</v>
      </c>
      <c r="J949" s="47">
        <f t="shared" si="252"/>
        <v>5</v>
      </c>
      <c r="K949" s="47"/>
      <c r="L949" s="69"/>
      <c r="N949" s="132"/>
      <c r="O949" s="22"/>
    </row>
    <row r="950" spans="1:15" x14ac:dyDescent="0.35">
      <c r="A950" s="98" t="s">
        <v>4148</v>
      </c>
      <c r="B950" s="414">
        <f t="shared" si="246"/>
        <v>1</v>
      </c>
      <c r="C950" s="461" t="s">
        <v>2147</v>
      </c>
      <c r="D950" s="86">
        <v>0</v>
      </c>
      <c r="E950" s="86">
        <f t="shared" si="248"/>
        <v>3</v>
      </c>
      <c r="F950" s="249" t="s">
        <v>1550</v>
      </c>
      <c r="G950" s="249" t="str">
        <f t="shared" si="249"/>
        <v>DE.AE-3</v>
      </c>
      <c r="H950" s="47">
        <f>VLOOKUP(E950,'_Score matrix'!$B$31:$C$35,2,FALSE)</f>
        <v>1</v>
      </c>
      <c r="I950" s="47">
        <f t="shared" si="250"/>
        <v>0</v>
      </c>
      <c r="J950" s="47">
        <f t="shared" si="252"/>
        <v>5</v>
      </c>
      <c r="K950" s="47"/>
      <c r="L950" s="69"/>
      <c r="N950" s="132"/>
      <c r="O950" s="22"/>
    </row>
    <row r="951" spans="1:15" x14ac:dyDescent="0.35">
      <c r="A951" s="98" t="s">
        <v>4149</v>
      </c>
      <c r="B951" s="414">
        <f t="shared" si="246"/>
        <v>1</v>
      </c>
      <c r="C951" s="461" t="s">
        <v>2147</v>
      </c>
      <c r="D951" s="86">
        <v>0</v>
      </c>
      <c r="E951" s="86">
        <f t="shared" si="248"/>
        <v>3</v>
      </c>
      <c r="F951" s="249" t="s">
        <v>1500</v>
      </c>
      <c r="G951" s="249" t="str">
        <f t="shared" si="249"/>
        <v>PR.DS-4</v>
      </c>
      <c r="H951" s="47">
        <f>VLOOKUP(E951,'_Score matrix'!$B$31:$C$35,2,FALSE)</f>
        <v>1</v>
      </c>
      <c r="I951" s="47">
        <f t="shared" si="250"/>
        <v>0</v>
      </c>
      <c r="J951" s="47">
        <f t="shared" si="252"/>
        <v>5</v>
      </c>
      <c r="K951" s="47"/>
      <c r="L951" s="69"/>
      <c r="N951" s="132"/>
      <c r="O951" s="22"/>
    </row>
    <row r="952" spans="1:15" x14ac:dyDescent="0.35">
      <c r="A952" s="98" t="s">
        <v>4150</v>
      </c>
      <c r="B952" s="414">
        <f t="shared" si="246"/>
        <v>1</v>
      </c>
      <c r="C952" s="461" t="s">
        <v>2147</v>
      </c>
      <c r="D952" s="86">
        <v>0</v>
      </c>
      <c r="E952" s="86">
        <f t="shared" si="248"/>
        <v>3</v>
      </c>
      <c r="F952" s="249" t="s">
        <v>1498</v>
      </c>
      <c r="G952" s="249" t="str">
        <f t="shared" si="249"/>
        <v>PR.DS-2</v>
      </c>
      <c r="H952" s="47">
        <f>VLOOKUP(E952,'_Score matrix'!$B$31:$C$35,2,FALSE)</f>
        <v>1</v>
      </c>
      <c r="I952" s="47">
        <f t="shared" si="250"/>
        <v>0</v>
      </c>
      <c r="J952" s="47">
        <f t="shared" si="252"/>
        <v>5</v>
      </c>
      <c r="K952" s="47"/>
      <c r="L952" s="69"/>
      <c r="N952" s="132"/>
      <c r="O952" s="22"/>
    </row>
    <row r="953" spans="1:15" x14ac:dyDescent="0.35">
      <c r="A953" s="98" t="s">
        <v>4151</v>
      </c>
      <c r="B953" s="414">
        <f t="shared" si="246"/>
        <v>1</v>
      </c>
      <c r="C953" s="461" t="s">
        <v>2147</v>
      </c>
      <c r="D953" s="86">
        <v>0</v>
      </c>
      <c r="E953" s="86">
        <f t="shared" si="248"/>
        <v>3</v>
      </c>
      <c r="F953" s="249" t="s">
        <v>1550</v>
      </c>
      <c r="G953" s="249" t="str">
        <f t="shared" si="249"/>
        <v>DE.AE-3</v>
      </c>
      <c r="H953" s="47">
        <f>VLOOKUP(E953,'_Score matrix'!$B$31:$C$35,2,FALSE)</f>
        <v>1</v>
      </c>
      <c r="I953" s="47">
        <f>D953*H953</f>
        <v>0</v>
      </c>
      <c r="J953" s="47">
        <f>5*H953</f>
        <v>5</v>
      </c>
      <c r="K953" s="47"/>
      <c r="L953" s="69"/>
      <c r="N953" s="132"/>
      <c r="O953" s="22"/>
    </row>
    <row r="954" spans="1:15" x14ac:dyDescent="0.35">
      <c r="A954" s="98" t="s">
        <v>4152</v>
      </c>
      <c r="B954" s="414">
        <f t="shared" si="246"/>
        <v>1</v>
      </c>
      <c r="C954" s="461" t="s">
        <v>2147</v>
      </c>
      <c r="D954" s="86">
        <v>0</v>
      </c>
      <c r="E954" s="86">
        <f t="shared" si="248"/>
        <v>3</v>
      </c>
      <c r="F954" s="249" t="s">
        <v>1498</v>
      </c>
      <c r="G954" s="249" t="str">
        <f t="shared" si="249"/>
        <v>PR.DS-2</v>
      </c>
      <c r="H954" s="47">
        <f>VLOOKUP(E954,'_Score matrix'!$B$31:$C$35,2,FALSE)</f>
        <v>1</v>
      </c>
      <c r="I954" s="47">
        <f t="shared" si="250"/>
        <v>0</v>
      </c>
      <c r="J954" s="47">
        <f t="shared" si="252"/>
        <v>5</v>
      </c>
      <c r="K954" s="47"/>
      <c r="L954" s="69"/>
      <c r="N954" s="132"/>
      <c r="O954" s="22"/>
    </row>
    <row r="955" spans="1:15" x14ac:dyDescent="0.35">
      <c r="A955" s="98" t="s">
        <v>4153</v>
      </c>
      <c r="B955" s="414">
        <f t="shared" si="246"/>
        <v>1</v>
      </c>
      <c r="C955" s="461" t="s">
        <v>2147</v>
      </c>
      <c r="D955" s="86">
        <v>0</v>
      </c>
      <c r="E955" s="86">
        <f t="shared" si="248"/>
        <v>3</v>
      </c>
      <c r="F955" s="249" t="s">
        <v>1550</v>
      </c>
      <c r="G955" s="249" t="str">
        <f t="shared" si="249"/>
        <v>DE.AE-3</v>
      </c>
      <c r="H955" s="47">
        <f>VLOOKUP(E955,'_Score matrix'!$B$31:$C$35,2,FALSE)</f>
        <v>1</v>
      </c>
      <c r="I955" s="47">
        <f t="shared" si="250"/>
        <v>0</v>
      </c>
      <c r="J955" s="47">
        <f t="shared" si="252"/>
        <v>5</v>
      </c>
      <c r="K955" s="47"/>
      <c r="L955" s="69"/>
      <c r="N955" s="132"/>
      <c r="O955" s="22"/>
    </row>
    <row r="956" spans="1:15" x14ac:dyDescent="0.35">
      <c r="A956" s="98" t="s">
        <v>4154</v>
      </c>
      <c r="B956" s="414">
        <f t="shared" si="246"/>
        <v>1</v>
      </c>
      <c r="C956" s="461" t="s">
        <v>2147</v>
      </c>
      <c r="D956" s="86">
        <v>0</v>
      </c>
      <c r="E956" s="86">
        <f t="shared" si="248"/>
        <v>3</v>
      </c>
      <c r="F956" s="249"/>
      <c r="G956" s="249"/>
      <c r="H956" s="47">
        <f>VLOOKUP(E956,'_Score matrix'!$B$31:$C$35,2,FALSE)</f>
        <v>1</v>
      </c>
      <c r="I956" s="47">
        <f t="shared" si="250"/>
        <v>0</v>
      </c>
      <c r="J956" s="47">
        <f t="shared" si="252"/>
        <v>5</v>
      </c>
      <c r="K956" s="47"/>
      <c r="L956" s="69"/>
      <c r="N956" s="132"/>
      <c r="O956" s="22"/>
    </row>
    <row r="957" spans="1:15" x14ac:dyDescent="0.35">
      <c r="A957" s="98" t="s">
        <v>4155</v>
      </c>
      <c r="B957" s="414">
        <f t="shared" si="246"/>
        <v>1</v>
      </c>
      <c r="C957" s="461" t="s">
        <v>2147</v>
      </c>
      <c r="D957" s="86">
        <v>0</v>
      </c>
      <c r="E957" s="86">
        <f t="shared" si="248"/>
        <v>3</v>
      </c>
      <c r="F957" s="249"/>
      <c r="G957" s="249"/>
      <c r="H957" s="47">
        <f>VLOOKUP(E957,'_Score matrix'!$B$31:$C$35,2,FALSE)</f>
        <v>1</v>
      </c>
      <c r="I957" s="47">
        <f t="shared" si="250"/>
        <v>0</v>
      </c>
      <c r="J957" s="47">
        <f t="shared" si="252"/>
        <v>5</v>
      </c>
      <c r="K957" s="47"/>
      <c r="L957" s="69"/>
      <c r="N957" s="132"/>
      <c r="O957" s="22"/>
    </row>
    <row r="958" spans="1:15" x14ac:dyDescent="0.35">
      <c r="A958" s="98" t="s">
        <v>4156</v>
      </c>
      <c r="B958" s="414">
        <f t="shared" si="246"/>
        <v>1</v>
      </c>
      <c r="C958" s="461" t="s">
        <v>2147</v>
      </c>
      <c r="D958" s="86">
        <v>0</v>
      </c>
      <c r="E958" s="86">
        <f t="shared" si="248"/>
        <v>3</v>
      </c>
      <c r="F958" s="249"/>
      <c r="G958" s="249"/>
      <c r="H958" s="47">
        <f>VLOOKUP(E958,'_Score matrix'!$B$31:$C$35,2,FALSE)</f>
        <v>1</v>
      </c>
      <c r="I958" s="47">
        <f t="shared" si="250"/>
        <v>0</v>
      </c>
      <c r="J958" s="47">
        <f t="shared" si="252"/>
        <v>5</v>
      </c>
      <c r="K958" s="47"/>
      <c r="L958" s="69"/>
      <c r="N958" s="132"/>
      <c r="O958" s="22"/>
    </row>
    <row r="959" spans="1:15" x14ac:dyDescent="0.35">
      <c r="A959" s="98" t="s">
        <v>4157</v>
      </c>
      <c r="B959" s="414">
        <f t="shared" si="246"/>
        <v>1</v>
      </c>
      <c r="C959" s="461" t="s">
        <v>2147</v>
      </c>
      <c r="D959" s="86">
        <v>0</v>
      </c>
      <c r="E959" s="86">
        <f t="shared" si="248"/>
        <v>3</v>
      </c>
      <c r="F959" s="249" t="s">
        <v>1497</v>
      </c>
      <c r="G959" s="249" t="str">
        <f t="shared" ref="G959:G964" si="253">IF(B959=1,F959,"")</f>
        <v>PR.DS-1</v>
      </c>
      <c r="H959" s="47">
        <f>VLOOKUP(E959,'_Score matrix'!$B$31:$C$35,2,FALSE)</f>
        <v>1</v>
      </c>
      <c r="I959" s="47">
        <f t="shared" si="250"/>
        <v>0</v>
      </c>
      <c r="J959" s="47">
        <f t="shared" si="252"/>
        <v>5</v>
      </c>
      <c r="K959" s="47"/>
      <c r="L959" s="69"/>
      <c r="N959" s="132"/>
      <c r="O959" s="22"/>
    </row>
    <row r="960" spans="1:15" x14ac:dyDescent="0.35">
      <c r="A960" s="98" t="s">
        <v>4158</v>
      </c>
      <c r="B960" s="414">
        <f t="shared" si="246"/>
        <v>1</v>
      </c>
      <c r="C960" s="461" t="s">
        <v>2147</v>
      </c>
      <c r="D960" s="86">
        <v>0</v>
      </c>
      <c r="E960" s="86">
        <f t="shared" si="248"/>
        <v>3</v>
      </c>
      <c r="F960" s="249" t="s">
        <v>1476</v>
      </c>
      <c r="G960" s="249" t="str">
        <f t="shared" si="253"/>
        <v>ID.GV-3</v>
      </c>
      <c r="H960" s="47">
        <f>VLOOKUP(E960,'_Score matrix'!$B$31:$C$35,2,FALSE)</f>
        <v>1</v>
      </c>
      <c r="I960" s="47">
        <f t="shared" si="250"/>
        <v>0</v>
      </c>
      <c r="J960" s="47">
        <f t="shared" si="252"/>
        <v>5</v>
      </c>
      <c r="K960" s="47"/>
      <c r="L960" s="69"/>
      <c r="N960" s="132"/>
      <c r="O960" s="22"/>
    </row>
    <row r="961" spans="1:15" x14ac:dyDescent="0.35">
      <c r="A961" s="98" t="s">
        <v>4159</v>
      </c>
      <c r="B961" s="414">
        <f t="shared" si="246"/>
        <v>1</v>
      </c>
      <c r="C961" s="461" t="s">
        <v>2147</v>
      </c>
      <c r="D961" s="86">
        <v>0</v>
      </c>
      <c r="E961" s="86">
        <f t="shared" si="248"/>
        <v>3</v>
      </c>
      <c r="F961" s="249" t="s">
        <v>1515</v>
      </c>
      <c r="G961" s="249" t="str">
        <f t="shared" si="253"/>
        <v>PR.PT-1</v>
      </c>
      <c r="H961" s="47">
        <f>VLOOKUP(E961,'_Score matrix'!$B$31:$C$35,2,FALSE)</f>
        <v>1</v>
      </c>
      <c r="I961" s="47">
        <f t="shared" si="250"/>
        <v>0</v>
      </c>
      <c r="J961" s="47">
        <f t="shared" si="252"/>
        <v>5</v>
      </c>
      <c r="K961" s="47"/>
      <c r="L961" s="69"/>
      <c r="N961" s="132"/>
      <c r="O961" s="22"/>
    </row>
    <row r="962" spans="1:15" x14ac:dyDescent="0.35">
      <c r="A962" s="98" t="s">
        <v>4160</v>
      </c>
      <c r="B962" s="414">
        <f t="shared" si="246"/>
        <v>1</v>
      </c>
      <c r="C962" s="461" t="s">
        <v>2147</v>
      </c>
      <c r="D962" s="86">
        <v>0</v>
      </c>
      <c r="E962" s="86">
        <f t="shared" si="248"/>
        <v>3</v>
      </c>
      <c r="F962" s="249" t="s">
        <v>1476</v>
      </c>
      <c r="G962" s="249" t="str">
        <f t="shared" si="253"/>
        <v>ID.GV-3</v>
      </c>
      <c r="H962" s="47">
        <f>VLOOKUP(E962,'_Score matrix'!$B$31:$C$35,2,FALSE)</f>
        <v>1</v>
      </c>
      <c r="I962" s="47">
        <f t="shared" si="250"/>
        <v>0</v>
      </c>
      <c r="J962" s="47">
        <f t="shared" si="252"/>
        <v>5</v>
      </c>
      <c r="K962" s="47"/>
      <c r="L962" s="69"/>
      <c r="N962" s="132"/>
      <c r="O962" s="22"/>
    </row>
    <row r="963" spans="1:15" x14ac:dyDescent="0.35">
      <c r="A963" s="654" t="str">
        <f>A962</f>
        <v>S 7.15.19</v>
      </c>
      <c r="B963" s="648">
        <f>B962</f>
        <v>1</v>
      </c>
      <c r="C963" s="655" t="str">
        <f>C962</f>
        <v>C</v>
      </c>
      <c r="D963" s="406">
        <f>D962</f>
        <v>0</v>
      </c>
      <c r="E963" s="406">
        <f>E962</f>
        <v>3</v>
      </c>
      <c r="F963" s="656" t="s">
        <v>1509</v>
      </c>
      <c r="G963" s="656" t="str">
        <f t="shared" si="253"/>
        <v>PR.IP-6</v>
      </c>
      <c r="H963" s="408">
        <f>H962</f>
        <v>1</v>
      </c>
      <c r="I963" s="408">
        <f>I962</f>
        <v>0</v>
      </c>
      <c r="J963" s="408">
        <f>J962</f>
        <v>5</v>
      </c>
      <c r="K963" s="406"/>
      <c r="L963" s="657" t="s">
        <v>3217</v>
      </c>
      <c r="N963" s="132"/>
      <c r="O963" s="22"/>
    </row>
    <row r="964" spans="1:15" x14ac:dyDescent="0.35">
      <c r="A964" s="98" t="s">
        <v>4161</v>
      </c>
      <c r="B964" s="414">
        <f t="shared" si="246"/>
        <v>1</v>
      </c>
      <c r="C964" s="461" t="s">
        <v>2147</v>
      </c>
      <c r="D964" s="86">
        <v>0</v>
      </c>
      <c r="E964" s="86">
        <f t="shared" si="248"/>
        <v>3</v>
      </c>
      <c r="F964" s="249" t="s">
        <v>1476</v>
      </c>
      <c r="G964" s="249" t="str">
        <f t="shared" si="253"/>
        <v>ID.GV-3</v>
      </c>
      <c r="H964" s="47">
        <f>VLOOKUP(E964,'_Score matrix'!$B$31:$C$35,2,FALSE)</f>
        <v>1</v>
      </c>
      <c r="I964" s="47">
        <f>D964*H964</f>
        <v>0</v>
      </c>
      <c r="J964" s="47">
        <f t="shared" si="252"/>
        <v>5</v>
      </c>
      <c r="K964" s="47"/>
      <c r="L964" s="69"/>
      <c r="N964" s="132"/>
      <c r="O964" s="22"/>
    </row>
    <row r="965" spans="1:15" ht="15" thickBot="1" x14ac:dyDescent="0.4">
      <c r="A965" s="108" t="s">
        <v>4162</v>
      </c>
      <c r="B965" s="429"/>
      <c r="C965" s="467"/>
      <c r="D965" s="72"/>
      <c r="E965" s="72"/>
      <c r="F965" s="144"/>
      <c r="G965" s="144"/>
      <c r="H965" s="49"/>
      <c r="I965" s="49"/>
      <c r="J965" s="49"/>
      <c r="K965" s="49"/>
      <c r="L965" s="76"/>
      <c r="N965" s="132"/>
      <c r="O965" s="22"/>
    </row>
    <row r="966" spans="1:15" x14ac:dyDescent="0.35">
      <c r="A966" s="96" t="s">
        <v>396</v>
      </c>
      <c r="B966" s="435"/>
      <c r="C966" s="459"/>
      <c r="D966" s="28">
        <f t="shared" ref="D966:J966" si="254">SUMIFS(D:D,$A:$A,"S 7*",$B:$B,1,$C:$C,"C",$L:$L,"&lt;&gt;NIST MAPPING")</f>
        <v>0</v>
      </c>
      <c r="E966" s="28">
        <f t="shared" si="254"/>
        <v>60</v>
      </c>
      <c r="F966" s="254">
        <f t="shared" si="254"/>
        <v>0</v>
      </c>
      <c r="G966" s="254">
        <f t="shared" si="254"/>
        <v>0</v>
      </c>
      <c r="H966" s="53">
        <f t="shared" si="254"/>
        <v>20</v>
      </c>
      <c r="I966" s="53">
        <f t="shared" si="254"/>
        <v>0</v>
      </c>
      <c r="J966" s="53">
        <f t="shared" si="254"/>
        <v>100</v>
      </c>
      <c r="K966" s="53">
        <f>IF(ROUND(100*(I966-H966)/(J966-H966),2) &lt; 0, 0, ROUND(100*(I966-H966)/(J966-H966),2))</f>
        <v>0</v>
      </c>
      <c r="L966" s="73"/>
      <c r="N966" s="22"/>
      <c r="O966" s="22"/>
    </row>
    <row r="967" spans="1:15" ht="15" thickBot="1" x14ac:dyDescent="0.4">
      <c r="A967" s="106" t="s">
        <v>397</v>
      </c>
      <c r="B967" s="438"/>
      <c r="C967" s="465"/>
      <c r="D967" s="91">
        <f t="shared" ref="D967:J967" si="255">SUMIFS(D:D,$A:$A,"S 7*",$B:$B,1,$C:$C,"M",$L:$L,"&lt;&gt;NIST MAPPING")</f>
        <v>0</v>
      </c>
      <c r="E967" s="91">
        <f t="shared" si="255"/>
        <v>39</v>
      </c>
      <c r="F967" s="257">
        <f t="shared" si="255"/>
        <v>0</v>
      </c>
      <c r="G967" s="257">
        <f t="shared" si="255"/>
        <v>0</v>
      </c>
      <c r="H967" s="44">
        <f t="shared" si="255"/>
        <v>13</v>
      </c>
      <c r="I967" s="44">
        <f t="shared" si="255"/>
        <v>0</v>
      </c>
      <c r="J967" s="44">
        <f t="shared" si="255"/>
        <v>65</v>
      </c>
      <c r="K967" s="44">
        <f>IF(ROUND(100*(I967-H967)/(J967-H967),2) &lt; 0, 0, ROUND(100*(I967-H967)/(J967-H967),2))</f>
        <v>0</v>
      </c>
      <c r="L967" s="81"/>
      <c r="N967" s="22"/>
      <c r="O967" s="22"/>
    </row>
    <row r="969" spans="1:15" ht="26" x14ac:dyDescent="0.6">
      <c r="A969" s="761" t="s">
        <v>3771</v>
      </c>
      <c r="B969" s="762"/>
      <c r="C969" s="763"/>
      <c r="D969" s="764"/>
      <c r="E969" s="764"/>
      <c r="F969" s="764"/>
      <c r="G969" s="764"/>
      <c r="H969" s="764"/>
      <c r="I969" s="764"/>
      <c r="J969" s="764"/>
      <c r="K969" s="764"/>
      <c r="L969" s="765"/>
    </row>
    <row r="970" spans="1:15" ht="15" thickBot="1" x14ac:dyDescent="0.4">
      <c r="A970" s="864" t="s">
        <v>3087</v>
      </c>
      <c r="B970" s="865"/>
      <c r="C970" s="866"/>
      <c r="D970" s="867"/>
      <c r="E970" s="867"/>
      <c r="F970" s="867"/>
      <c r="G970" s="867"/>
      <c r="H970" s="867"/>
      <c r="I970" s="867"/>
      <c r="J970" s="867"/>
      <c r="K970" s="867"/>
      <c r="L970" s="868"/>
    </row>
    <row r="971" spans="1:15" x14ac:dyDescent="0.35">
      <c r="A971" s="869" t="str">
        <f>A590</f>
        <v>S 1.16.20</v>
      </c>
      <c r="B971" s="870">
        <f>B590</f>
        <v>1</v>
      </c>
      <c r="C971" s="871" t="str">
        <f>C590</f>
        <v>C</v>
      </c>
      <c r="D971" s="872">
        <f>D590</f>
        <v>0</v>
      </c>
      <c r="E971" s="872">
        <f>E590</f>
        <v>3</v>
      </c>
      <c r="F971" s="873" t="s">
        <v>3074</v>
      </c>
      <c r="G971" s="874" t="str">
        <f t="shared" ref="G971:G979" si="256">IF(B971=1,F971,"")</f>
        <v>ID.SC-4</v>
      </c>
      <c r="H971" s="872">
        <f>H590</f>
        <v>1</v>
      </c>
      <c r="I971" s="872">
        <f>I590</f>
        <v>0</v>
      </c>
      <c r="J971" s="872">
        <f>J590</f>
        <v>5</v>
      </c>
      <c r="K971" s="872"/>
      <c r="L971" s="875" t="s">
        <v>3217</v>
      </c>
      <c r="N971" s="132"/>
      <c r="O971" s="22"/>
    </row>
    <row r="972" spans="1:15" x14ac:dyDescent="0.35">
      <c r="A972" s="98" t="s">
        <v>3114</v>
      </c>
      <c r="B972" s="414">
        <f>$D$526-1</f>
        <v>1</v>
      </c>
      <c r="C972" s="442" t="s">
        <v>2147</v>
      </c>
      <c r="D972" s="414">
        <v>0</v>
      </c>
      <c r="E972" s="414">
        <f>IF(D972=6, 1, 3)</f>
        <v>3</v>
      </c>
      <c r="F972" s="249" t="s">
        <v>1558</v>
      </c>
      <c r="G972" s="249" t="str">
        <f t="shared" si="256"/>
        <v>DE.CM-6</v>
      </c>
      <c r="H972" s="47">
        <f>VLOOKUP(E972,'_Score matrix'!$B$31:$C$35,2,FALSE)</f>
        <v>1</v>
      </c>
      <c r="I972" s="47">
        <f>D972*H972</f>
        <v>0</v>
      </c>
      <c r="J972" s="47">
        <f>5*H972</f>
        <v>5</v>
      </c>
      <c r="K972" s="47"/>
      <c r="L972" s="69"/>
      <c r="N972" s="132"/>
      <c r="O972" s="22"/>
    </row>
    <row r="973" spans="1:15" x14ac:dyDescent="0.35">
      <c r="A973" s="98" t="s">
        <v>3115</v>
      </c>
      <c r="B973" s="414">
        <f>$D$526-1</f>
        <v>1</v>
      </c>
      <c r="C973" s="442" t="s">
        <v>2147</v>
      </c>
      <c r="D973" s="414">
        <v>0</v>
      </c>
      <c r="E973" s="414">
        <f>IF(D973=6, 1, 3)</f>
        <v>3</v>
      </c>
      <c r="F973" s="249" t="s">
        <v>1558</v>
      </c>
      <c r="G973" s="249" t="str">
        <f t="shared" si="256"/>
        <v>DE.CM-6</v>
      </c>
      <c r="H973" s="47">
        <f>VLOOKUP(E973,'_Score matrix'!$B$31:$C$35,2,FALSE)</f>
        <v>1</v>
      </c>
      <c r="I973" s="47">
        <f>D973*H973</f>
        <v>0</v>
      </c>
      <c r="J973" s="47">
        <f>5*H973</f>
        <v>5</v>
      </c>
      <c r="K973" s="47"/>
      <c r="L973" s="69"/>
      <c r="N973" s="132"/>
      <c r="O973" s="22"/>
    </row>
    <row r="974" spans="1:15" x14ac:dyDescent="0.35">
      <c r="A974" s="654" t="str">
        <f>A668</f>
        <v>S 2.17.28</v>
      </c>
      <c r="B974" s="648">
        <f>B668</f>
        <v>1</v>
      </c>
      <c r="C974" s="655" t="str">
        <f>C668</f>
        <v>C</v>
      </c>
      <c r="D974" s="406">
        <f>D668</f>
        <v>0</v>
      </c>
      <c r="E974" s="406">
        <f>E668</f>
        <v>3</v>
      </c>
      <c r="F974" s="656" t="s">
        <v>3075</v>
      </c>
      <c r="G974" s="656" t="str">
        <f t="shared" si="256"/>
        <v>ID.SC-5</v>
      </c>
      <c r="H974" s="408">
        <f>H668</f>
        <v>1</v>
      </c>
      <c r="I974" s="408">
        <f>I668</f>
        <v>0</v>
      </c>
      <c r="J974" s="408">
        <f>J668</f>
        <v>5</v>
      </c>
      <c r="K974" s="406"/>
      <c r="L974" s="657" t="s">
        <v>3217</v>
      </c>
      <c r="N974" s="132"/>
      <c r="O974" s="22"/>
    </row>
    <row r="975" spans="1:15" x14ac:dyDescent="0.35">
      <c r="A975" s="97" t="s">
        <v>3091</v>
      </c>
      <c r="B975" s="414">
        <f>$D$600-1</f>
        <v>1</v>
      </c>
      <c r="C975" s="442" t="s">
        <v>2147</v>
      </c>
      <c r="D975" s="414">
        <v>0</v>
      </c>
      <c r="E975" s="414">
        <f t="shared" ref="E975:E978" si="257">IF(D975=6, 1, 3)</f>
        <v>3</v>
      </c>
      <c r="F975" s="249" t="s">
        <v>3073</v>
      </c>
      <c r="G975" s="249" t="str">
        <f t="shared" si="256"/>
        <v>ID.SC-3</v>
      </c>
      <c r="H975" s="47">
        <f>VLOOKUP(E975,'_Score matrix'!$B$31:$C$35,2,FALSE)</f>
        <v>1</v>
      </c>
      <c r="I975" s="47">
        <f>D975*H975</f>
        <v>0</v>
      </c>
      <c r="J975" s="47">
        <f t="shared" ref="J975:J978" si="258">5*H975</f>
        <v>5</v>
      </c>
      <c r="K975" s="47"/>
      <c r="L975" s="69"/>
    </row>
    <row r="976" spans="1:15" x14ac:dyDescent="0.35">
      <c r="A976" s="97" t="s">
        <v>3092</v>
      </c>
      <c r="B976" s="414">
        <f>$D$600-1</f>
        <v>1</v>
      </c>
      <c r="C976" s="442" t="s">
        <v>2147</v>
      </c>
      <c r="D976" s="414">
        <v>0</v>
      </c>
      <c r="E976" s="414">
        <f t="shared" si="257"/>
        <v>3</v>
      </c>
      <c r="F976" s="249" t="s">
        <v>1524</v>
      </c>
      <c r="G976" s="249" t="str">
        <f t="shared" si="256"/>
        <v>PR.IP-10</v>
      </c>
      <c r="H976" s="47">
        <f>VLOOKUP(E976,'_Score matrix'!$B$31:$C$35,2,FALSE)</f>
        <v>1</v>
      </c>
      <c r="I976" s="47">
        <f>D976*H976</f>
        <v>0</v>
      </c>
      <c r="J976" s="47">
        <f t="shared" si="258"/>
        <v>5</v>
      </c>
      <c r="K976" s="47"/>
      <c r="L976" s="69"/>
    </row>
    <row r="977" spans="1:15" x14ac:dyDescent="0.35">
      <c r="A977" s="654" t="str">
        <f>A976</f>
        <v>S 2.16.34</v>
      </c>
      <c r="B977" s="648">
        <f t="shared" ref="B977:J977" si="259">B976</f>
        <v>1</v>
      </c>
      <c r="C977" s="655" t="str">
        <f t="shared" si="259"/>
        <v>C</v>
      </c>
      <c r="D977" s="406">
        <f>D976</f>
        <v>0</v>
      </c>
      <c r="E977" s="406">
        <f>E976</f>
        <v>3</v>
      </c>
      <c r="F977" s="656" t="s">
        <v>3075</v>
      </c>
      <c r="G977" s="656" t="str">
        <f t="shared" si="256"/>
        <v>ID.SC-5</v>
      </c>
      <c r="H977" s="408">
        <f t="shared" si="259"/>
        <v>1</v>
      </c>
      <c r="I977" s="408">
        <f t="shared" si="259"/>
        <v>0</v>
      </c>
      <c r="J977" s="408">
        <f t="shared" si="259"/>
        <v>5</v>
      </c>
      <c r="K977" s="406"/>
      <c r="L977" s="657" t="s">
        <v>3217</v>
      </c>
    </row>
    <row r="978" spans="1:15" x14ac:dyDescent="0.35">
      <c r="A978" s="97" t="s">
        <v>3102</v>
      </c>
      <c r="B978" s="414">
        <f>$D$600-1</f>
        <v>1</v>
      </c>
      <c r="C978" s="442" t="s">
        <v>2147</v>
      </c>
      <c r="D978" s="414">
        <v>0</v>
      </c>
      <c r="E978" s="414">
        <f t="shared" si="257"/>
        <v>3</v>
      </c>
      <c r="F978" s="144" t="s">
        <v>1579</v>
      </c>
      <c r="G978" s="144" t="str">
        <f t="shared" si="256"/>
        <v>RS.IM-1</v>
      </c>
      <c r="H978" s="47">
        <f>VLOOKUP(E978,'_Score matrix'!$B$31:$C$35,2,FALSE)</f>
        <v>1</v>
      </c>
      <c r="I978" s="47">
        <f>D978*H978</f>
        <v>0</v>
      </c>
      <c r="J978" s="47">
        <f t="shared" si="258"/>
        <v>5</v>
      </c>
      <c r="K978" s="47"/>
      <c r="L978" s="69"/>
    </row>
    <row r="979" spans="1:15" ht="15" thickBot="1" x14ac:dyDescent="0.4">
      <c r="A979" s="876" t="s">
        <v>3081</v>
      </c>
      <c r="B979" s="421">
        <f>$D$857-1</f>
        <v>1</v>
      </c>
      <c r="C979" s="446" t="s">
        <v>2147</v>
      </c>
      <c r="D979" s="421">
        <v>0</v>
      </c>
      <c r="E979" s="421">
        <f>IF(D979=6, 1, 3)</f>
        <v>3</v>
      </c>
      <c r="F979" s="251" t="s">
        <v>3080</v>
      </c>
      <c r="G979" s="251" t="str">
        <f t="shared" si="256"/>
        <v>RS.AN-5</v>
      </c>
      <c r="H979" s="56">
        <f>VLOOKUP(E979,'_Score matrix'!$B$31:$C$35,2,FALSE)</f>
        <v>1</v>
      </c>
      <c r="I979" s="56">
        <f>D979*H979</f>
        <v>0</v>
      </c>
      <c r="J979" s="56">
        <f>5*H979</f>
        <v>5</v>
      </c>
      <c r="K979" s="56"/>
      <c r="L979" s="81"/>
      <c r="N979" s="132"/>
      <c r="O979" s="22"/>
    </row>
    <row r="980" spans="1:15" ht="15" thickBot="1" x14ac:dyDescent="0.4">
      <c r="F980" s="25"/>
      <c r="G980" s="25"/>
      <c r="H980" s="25"/>
      <c r="I980" s="25"/>
      <c r="J980" s="25"/>
      <c r="K980" s="25"/>
    </row>
    <row r="981" spans="1:15" ht="15" thickBot="1" x14ac:dyDescent="0.4">
      <c r="A981" s="824" t="s">
        <v>3219</v>
      </c>
      <c r="B981" s="819"/>
      <c r="C981" s="820"/>
      <c r="D981" s="821"/>
      <c r="E981" s="821"/>
      <c r="F981" s="822"/>
      <c r="G981" s="822"/>
      <c r="H981" s="822"/>
      <c r="I981" s="822"/>
      <c r="J981" s="822"/>
      <c r="K981" s="822"/>
      <c r="L981" s="700"/>
    </row>
    <row r="982" spans="1:15" x14ac:dyDescent="0.35">
      <c r="A982" s="843" t="s">
        <v>53</v>
      </c>
      <c r="B982" s="852"/>
      <c r="C982" s="853"/>
      <c r="D982" s="854"/>
      <c r="E982" s="854"/>
      <c r="F982" s="52"/>
      <c r="G982" s="52"/>
      <c r="H982" s="52"/>
      <c r="I982" s="52"/>
      <c r="J982" s="52"/>
      <c r="K982" s="52"/>
      <c r="L982" s="167"/>
    </row>
    <row r="983" spans="1:15" x14ac:dyDescent="0.35">
      <c r="A983" s="802" t="s">
        <v>3225</v>
      </c>
      <c r="B983" s="816">
        <v>1</v>
      </c>
      <c r="C983" s="817" t="s">
        <v>1588</v>
      </c>
      <c r="D983" s="815">
        <v>0</v>
      </c>
      <c r="E983" s="815">
        <v>3</v>
      </c>
      <c r="F983" s="60"/>
      <c r="G983" s="60"/>
      <c r="H983" s="60">
        <f>VLOOKUP(E983,'_Score matrix'!$B$31:$C$35,2,FALSE)</f>
        <v>1</v>
      </c>
      <c r="I983" s="60">
        <f>D983*H983</f>
        <v>0</v>
      </c>
      <c r="J983" s="60">
        <f>5*H983</f>
        <v>5</v>
      </c>
      <c r="K983" s="60"/>
      <c r="L983" s="493"/>
    </row>
    <row r="984" spans="1:15" x14ac:dyDescent="0.35">
      <c r="A984" s="654" t="str">
        <f>A983</f>
        <v>B 4.10</v>
      </c>
      <c r="B984" s="648">
        <f t="shared" ref="B984:J990" si="260">B983</f>
        <v>1</v>
      </c>
      <c r="C984" s="655" t="str">
        <f t="shared" si="260"/>
        <v>M</v>
      </c>
      <c r="D984" s="406">
        <f>D983</f>
        <v>0</v>
      </c>
      <c r="E984" s="406">
        <f>E983</f>
        <v>3</v>
      </c>
      <c r="F984" s="656" t="s">
        <v>1480</v>
      </c>
      <c r="G984" s="656" t="str">
        <f>IF(B984=1,F984,"")</f>
        <v>ID.RA-2</v>
      </c>
      <c r="H984" s="408">
        <f t="shared" si="260"/>
        <v>1</v>
      </c>
      <c r="I984" s="408">
        <f t="shared" si="260"/>
        <v>0</v>
      </c>
      <c r="J984" s="408">
        <f t="shared" si="260"/>
        <v>5</v>
      </c>
      <c r="K984" s="406"/>
      <c r="L984" s="657" t="s">
        <v>3217</v>
      </c>
    </row>
    <row r="985" spans="1:15" x14ac:dyDescent="0.35">
      <c r="A985" s="92" t="s">
        <v>1395</v>
      </c>
      <c r="B985" s="428">
        <v>1</v>
      </c>
      <c r="C985" s="452" t="s">
        <v>1588</v>
      </c>
      <c r="D985" s="86">
        <v>0</v>
      </c>
      <c r="E985" s="86">
        <v>3</v>
      </c>
      <c r="F985" s="47"/>
      <c r="G985" s="47"/>
      <c r="H985" s="47">
        <f>VLOOKUP(E985,'_Score matrix'!$B$31:$C$35,2,FALSE)</f>
        <v>1</v>
      </c>
      <c r="I985" s="47">
        <f t="shared" ref="I985" si="261">D985*H985</f>
        <v>0</v>
      </c>
      <c r="J985" s="47">
        <f>5*H985</f>
        <v>5</v>
      </c>
      <c r="K985" s="47"/>
      <c r="L985" s="493"/>
    </row>
    <row r="986" spans="1:15" x14ac:dyDescent="0.35">
      <c r="A986" s="654" t="str">
        <f>A985</f>
        <v>B 5.1</v>
      </c>
      <c r="B986" s="648">
        <f t="shared" si="260"/>
        <v>1</v>
      </c>
      <c r="C986" s="655" t="str">
        <f t="shared" si="260"/>
        <v>M</v>
      </c>
      <c r="D986" s="406">
        <f>D985</f>
        <v>0</v>
      </c>
      <c r="E986" s="406">
        <f>E985</f>
        <v>3</v>
      </c>
      <c r="F986" s="656" t="s">
        <v>1474</v>
      </c>
      <c r="G986" s="656" t="str">
        <f>IF(B986=1,F986,"")</f>
        <v>ID.GV-1</v>
      </c>
      <c r="H986" s="408">
        <f t="shared" si="260"/>
        <v>1</v>
      </c>
      <c r="I986" s="408">
        <f t="shared" si="260"/>
        <v>0</v>
      </c>
      <c r="J986" s="408">
        <f t="shared" si="260"/>
        <v>5</v>
      </c>
      <c r="K986" s="406"/>
      <c r="L986" s="657" t="s">
        <v>3217</v>
      </c>
    </row>
    <row r="987" spans="1:15" x14ac:dyDescent="0.35">
      <c r="A987" s="92" t="s">
        <v>1396</v>
      </c>
      <c r="B987" s="428">
        <v>1</v>
      </c>
      <c r="C987" s="452" t="s">
        <v>1588</v>
      </c>
      <c r="D987" s="86">
        <v>0</v>
      </c>
      <c r="E987" s="86">
        <v>3</v>
      </c>
      <c r="F987" s="47"/>
      <c r="G987" s="47"/>
      <c r="H987" s="47">
        <f>VLOOKUP(E987,'_Score matrix'!$B$31:$C$35,2,FALSE)</f>
        <v>1</v>
      </c>
      <c r="I987" s="47">
        <f>D987*H987</f>
        <v>0</v>
      </c>
      <c r="J987" s="47">
        <f>5*H987</f>
        <v>5</v>
      </c>
      <c r="K987" s="47"/>
      <c r="L987" s="493"/>
    </row>
    <row r="988" spans="1:15" x14ac:dyDescent="0.35">
      <c r="A988" s="654" t="str">
        <f>A987</f>
        <v>B 5.2</v>
      </c>
      <c r="B988" s="648">
        <f t="shared" si="260"/>
        <v>1</v>
      </c>
      <c r="C988" s="655" t="str">
        <f t="shared" si="260"/>
        <v>M</v>
      </c>
      <c r="D988" s="406">
        <f>D987</f>
        <v>0</v>
      </c>
      <c r="E988" s="406">
        <f>E987</f>
        <v>3</v>
      </c>
      <c r="F988" s="656" t="s">
        <v>1474</v>
      </c>
      <c r="G988" s="656" t="str">
        <f>IF(B988=1,F988,"")</f>
        <v>ID.GV-1</v>
      </c>
      <c r="H988" s="408">
        <f t="shared" si="260"/>
        <v>1</v>
      </c>
      <c r="I988" s="408">
        <f t="shared" si="260"/>
        <v>0</v>
      </c>
      <c r="J988" s="408">
        <f t="shared" si="260"/>
        <v>5</v>
      </c>
      <c r="K988" s="406"/>
      <c r="L988" s="657" t="s">
        <v>3217</v>
      </c>
    </row>
    <row r="989" spans="1:15" x14ac:dyDescent="0.35">
      <c r="A989" s="93" t="s">
        <v>1397</v>
      </c>
      <c r="B989" s="813">
        <v>1</v>
      </c>
      <c r="C989" s="814" t="s">
        <v>1588</v>
      </c>
      <c r="D989" s="87">
        <v>0</v>
      </c>
      <c r="E989" s="87">
        <v>3</v>
      </c>
      <c r="F989" s="48"/>
      <c r="G989" s="48"/>
      <c r="H989" s="48">
        <f>VLOOKUP(E989,'_Score matrix'!$B$31:$C$35,2,FALSE)</f>
        <v>1</v>
      </c>
      <c r="I989" s="48">
        <f>D989*H989</f>
        <v>0</v>
      </c>
      <c r="J989" s="48">
        <f>5*H989</f>
        <v>5</v>
      </c>
      <c r="K989" s="48"/>
      <c r="L989" s="69"/>
    </row>
    <row r="990" spans="1:15" x14ac:dyDescent="0.35">
      <c r="A990" s="654" t="str">
        <f>A989</f>
        <v>B 5.3</v>
      </c>
      <c r="B990" s="648">
        <f t="shared" si="260"/>
        <v>1</v>
      </c>
      <c r="C990" s="655" t="str">
        <f t="shared" si="260"/>
        <v>M</v>
      </c>
      <c r="D990" s="406">
        <f>D989</f>
        <v>0</v>
      </c>
      <c r="E990" s="406">
        <f>E989</f>
        <v>3</v>
      </c>
      <c r="F990" s="656" t="s">
        <v>1474</v>
      </c>
      <c r="G990" s="656" t="str">
        <f>IF(B990=1,F990,"")</f>
        <v>ID.GV-1</v>
      </c>
      <c r="H990" s="408">
        <f t="shared" si="260"/>
        <v>1</v>
      </c>
      <c r="I990" s="408">
        <f t="shared" si="260"/>
        <v>0</v>
      </c>
      <c r="J990" s="408">
        <f t="shared" si="260"/>
        <v>5</v>
      </c>
      <c r="K990" s="406"/>
      <c r="L990" s="657" t="s">
        <v>3217</v>
      </c>
    </row>
    <row r="991" spans="1:15" ht="15" thickBot="1" x14ac:dyDescent="0.4">
      <c r="A991" s="857" t="str">
        <f>A82</f>
        <v>B 5.4</v>
      </c>
      <c r="B991" s="858">
        <f t="shared" ref="B991:J991" si="262">B82</f>
        <v>1</v>
      </c>
      <c r="C991" s="859" t="str">
        <f t="shared" si="262"/>
        <v>M</v>
      </c>
      <c r="D991" s="860">
        <f t="shared" si="262"/>
        <v>0</v>
      </c>
      <c r="E991" s="860">
        <f t="shared" si="262"/>
        <v>3</v>
      </c>
      <c r="F991" s="861" t="s">
        <v>1474</v>
      </c>
      <c r="G991" s="861" t="str">
        <f>IF(B991=1,F991,"")</f>
        <v>ID.GV-1</v>
      </c>
      <c r="H991" s="862">
        <f t="shared" si="262"/>
        <v>1</v>
      </c>
      <c r="I991" s="862">
        <f t="shared" si="262"/>
        <v>0</v>
      </c>
      <c r="J991" s="862">
        <f t="shared" si="262"/>
        <v>5</v>
      </c>
      <c r="K991" s="860"/>
      <c r="L991" s="863" t="s">
        <v>3217</v>
      </c>
    </row>
    <row r="992" spans="1:15" x14ac:dyDescent="0.35">
      <c r="A992" s="67" t="s">
        <v>152</v>
      </c>
      <c r="B992" s="848"/>
      <c r="C992" s="849"/>
      <c r="D992" s="88"/>
      <c r="E992" s="88"/>
      <c r="F992" s="52"/>
      <c r="G992" s="52"/>
      <c r="H992" s="52"/>
      <c r="I992" s="52"/>
      <c r="J992" s="52"/>
      <c r="K992" s="52"/>
      <c r="L992" s="73"/>
    </row>
    <row r="993" spans="1:12" x14ac:dyDescent="0.35">
      <c r="A993" s="92" t="s">
        <v>3258</v>
      </c>
      <c r="B993" s="428">
        <v>1</v>
      </c>
      <c r="C993" s="452" t="s">
        <v>1588</v>
      </c>
      <c r="D993" s="86">
        <v>0</v>
      </c>
      <c r="E993" s="86">
        <v>3</v>
      </c>
      <c r="F993" s="47"/>
      <c r="G993" s="47"/>
      <c r="H993" s="47">
        <f>VLOOKUP(E993,'_Score matrix'!$B$31:$C$35,2,FALSE)</f>
        <v>1</v>
      </c>
      <c r="I993" s="47">
        <f t="shared" ref="I993:I994" si="263">D993*H993</f>
        <v>0</v>
      </c>
      <c r="J993" s="47">
        <f t="shared" ref="J993:J994" si="264">5*H993</f>
        <v>5</v>
      </c>
      <c r="K993" s="47"/>
      <c r="L993" s="69"/>
    </row>
    <row r="994" spans="1:12" x14ac:dyDescent="0.35">
      <c r="A994" s="92" t="s">
        <v>3259</v>
      </c>
      <c r="B994" s="428">
        <v>1</v>
      </c>
      <c r="C994" s="452" t="s">
        <v>1588</v>
      </c>
      <c r="D994" s="86">
        <v>0</v>
      </c>
      <c r="E994" s="86">
        <v>3</v>
      </c>
      <c r="F994" s="47"/>
      <c r="G994" s="47"/>
      <c r="H994" s="47">
        <f>VLOOKUP(E994,'_Score matrix'!$B$31:$C$35,2,FALSE)</f>
        <v>1</v>
      </c>
      <c r="I994" s="47">
        <f t="shared" si="263"/>
        <v>0</v>
      </c>
      <c r="J994" s="47">
        <f t="shared" si="264"/>
        <v>5</v>
      </c>
      <c r="K994" s="47"/>
      <c r="L994" s="69"/>
    </row>
    <row r="995" spans="1:12" x14ac:dyDescent="0.35">
      <c r="A995" s="92" t="s">
        <v>302</v>
      </c>
      <c r="B995" s="428">
        <v>1</v>
      </c>
      <c r="C995" s="452" t="s">
        <v>1588</v>
      </c>
      <c r="D995" s="86">
        <v>0</v>
      </c>
      <c r="E995" s="86">
        <v>3</v>
      </c>
      <c r="F995" s="47"/>
      <c r="G995" s="47"/>
      <c r="H995" s="47">
        <f>VLOOKUP(E995,'_Score matrix'!$B$31:$C$35,2,FALSE)</f>
        <v>1</v>
      </c>
      <c r="I995" s="47">
        <f t="shared" ref="I995:I998" si="265">D995*H995</f>
        <v>0</v>
      </c>
      <c r="J995" s="47">
        <f t="shared" ref="J995:J998" si="266">5*H995</f>
        <v>5</v>
      </c>
      <c r="K995" s="47"/>
      <c r="L995" s="69"/>
    </row>
    <row r="996" spans="1:12" x14ac:dyDescent="0.35">
      <c r="A996" s="92" t="s">
        <v>303</v>
      </c>
      <c r="B996" s="428">
        <v>1</v>
      </c>
      <c r="C996" s="452" t="s">
        <v>1588</v>
      </c>
      <c r="D996" s="86">
        <v>0</v>
      </c>
      <c r="E996" s="86">
        <v>3</v>
      </c>
      <c r="F996" s="47"/>
      <c r="G996" s="47"/>
      <c r="H996" s="47">
        <f>VLOOKUP(E996,'_Score matrix'!$B$31:$C$35,2,FALSE)</f>
        <v>1</v>
      </c>
      <c r="I996" s="47">
        <f t="shared" si="265"/>
        <v>0</v>
      </c>
      <c r="J996" s="47">
        <f t="shared" si="266"/>
        <v>5</v>
      </c>
      <c r="K996" s="47"/>
      <c r="L996" s="69"/>
    </row>
    <row r="997" spans="1:12" x14ac:dyDescent="0.35">
      <c r="A997" s="92" t="s">
        <v>3269</v>
      </c>
      <c r="B997" s="428">
        <v>1</v>
      </c>
      <c r="C997" s="452" t="s">
        <v>1588</v>
      </c>
      <c r="D997" s="86">
        <v>0</v>
      </c>
      <c r="E997" s="86">
        <v>3</v>
      </c>
      <c r="F997" s="47"/>
      <c r="G997" s="47"/>
      <c r="H997" s="47">
        <f>VLOOKUP(E997,'_Score matrix'!$B$31:$C$35,2,FALSE)</f>
        <v>1</v>
      </c>
      <c r="I997" s="47">
        <f t="shared" si="265"/>
        <v>0</v>
      </c>
      <c r="J997" s="47">
        <f t="shared" si="266"/>
        <v>5</v>
      </c>
      <c r="K997" s="47"/>
      <c r="L997" s="69"/>
    </row>
    <row r="998" spans="1:12" x14ac:dyDescent="0.35">
      <c r="A998" s="92" t="s">
        <v>3270</v>
      </c>
      <c r="B998" s="428">
        <v>1</v>
      </c>
      <c r="C998" s="452" t="s">
        <v>1588</v>
      </c>
      <c r="D998" s="86">
        <v>0</v>
      </c>
      <c r="E998" s="86">
        <v>3</v>
      </c>
      <c r="F998" s="47"/>
      <c r="G998" s="47"/>
      <c r="H998" s="47">
        <f>VLOOKUP(E998,'_Score matrix'!$B$31:$C$35,2,FALSE)</f>
        <v>1</v>
      </c>
      <c r="I998" s="47">
        <f t="shared" si="265"/>
        <v>0</v>
      </c>
      <c r="J998" s="47">
        <f t="shared" si="266"/>
        <v>5</v>
      </c>
      <c r="K998" s="47"/>
      <c r="L998" s="69"/>
    </row>
    <row r="999" spans="1:12" ht="15" thickBot="1" x14ac:dyDescent="0.4">
      <c r="A999" s="226" t="s">
        <v>3292</v>
      </c>
      <c r="B999" s="850">
        <v>1</v>
      </c>
      <c r="C999" s="851" t="s">
        <v>1588</v>
      </c>
      <c r="D999" s="89">
        <v>0</v>
      </c>
      <c r="E999" s="89">
        <v>3</v>
      </c>
      <c r="F999" s="56"/>
      <c r="G999" s="56"/>
      <c r="H999" s="56">
        <f>VLOOKUP(E999,'_Score matrix'!$B$31:$C$35,2,FALSE)</f>
        <v>1</v>
      </c>
      <c r="I999" s="56">
        <f t="shared" ref="I999" si="267">D999*H999</f>
        <v>0</v>
      </c>
      <c r="J999" s="56">
        <f t="shared" ref="J999" si="268">5*H999</f>
        <v>5</v>
      </c>
      <c r="K999" s="56"/>
      <c r="L999" s="81"/>
    </row>
    <row r="1000" spans="1:12" x14ac:dyDescent="0.35">
      <c r="A1000" s="67" t="s">
        <v>153</v>
      </c>
      <c r="B1000" s="848"/>
      <c r="C1000" s="849"/>
      <c r="D1000" s="88"/>
      <c r="E1000" s="88"/>
      <c r="F1000" s="52"/>
      <c r="G1000" s="52"/>
      <c r="H1000" s="52"/>
      <c r="I1000" s="52"/>
      <c r="J1000" s="52"/>
      <c r="K1000" s="52"/>
      <c r="L1000" s="73"/>
    </row>
    <row r="1001" spans="1:12" x14ac:dyDescent="0.35">
      <c r="A1001" s="92" t="s">
        <v>3298</v>
      </c>
      <c r="B1001" s="428">
        <v>1</v>
      </c>
      <c r="C1001" s="452" t="s">
        <v>1588</v>
      </c>
      <c r="D1001" s="86">
        <v>0</v>
      </c>
      <c r="E1001" s="86">
        <v>3</v>
      </c>
      <c r="F1001" s="47"/>
      <c r="G1001" s="47"/>
      <c r="H1001" s="47">
        <f>VLOOKUP(E1001,'_Score matrix'!$B$31:$C$35,2,FALSE)</f>
        <v>1</v>
      </c>
      <c r="I1001" s="47">
        <f t="shared" ref="I1001:I1005" si="269">D1001*H1001</f>
        <v>0</v>
      </c>
      <c r="J1001" s="47">
        <f t="shared" ref="J1001:J1005" si="270">5*H1001</f>
        <v>5</v>
      </c>
      <c r="K1001" s="47"/>
      <c r="L1001" s="69"/>
    </row>
    <row r="1002" spans="1:12" x14ac:dyDescent="0.35">
      <c r="A1002" s="92" t="s">
        <v>514</v>
      </c>
      <c r="B1002" s="428">
        <v>1</v>
      </c>
      <c r="C1002" s="452" t="s">
        <v>1588</v>
      </c>
      <c r="D1002" s="86">
        <v>0</v>
      </c>
      <c r="E1002" s="86">
        <v>3</v>
      </c>
      <c r="F1002" s="47"/>
      <c r="G1002" s="47"/>
      <c r="H1002" s="47">
        <f>VLOOKUP(E1002,'_Score matrix'!$B$31:$C$35,2,FALSE)</f>
        <v>1</v>
      </c>
      <c r="I1002" s="47">
        <f t="shared" si="269"/>
        <v>0</v>
      </c>
      <c r="J1002" s="47">
        <f t="shared" si="270"/>
        <v>5</v>
      </c>
      <c r="K1002" s="47"/>
      <c r="L1002" s="69"/>
    </row>
    <row r="1003" spans="1:12" x14ac:dyDescent="0.35">
      <c r="A1003" s="92" t="s">
        <v>555</v>
      </c>
      <c r="B1003" s="428">
        <v>1</v>
      </c>
      <c r="C1003" s="452" t="s">
        <v>1588</v>
      </c>
      <c r="D1003" s="86">
        <v>0</v>
      </c>
      <c r="E1003" s="86">
        <v>3</v>
      </c>
      <c r="F1003" s="47"/>
      <c r="G1003" s="47"/>
      <c r="H1003" s="47">
        <f>VLOOKUP(E1003,'_Score matrix'!$B$31:$C$35,2,FALSE)</f>
        <v>1</v>
      </c>
      <c r="I1003" s="47">
        <f t="shared" si="269"/>
        <v>0</v>
      </c>
      <c r="J1003" s="47">
        <f t="shared" si="270"/>
        <v>5</v>
      </c>
      <c r="K1003" s="47"/>
      <c r="L1003" s="69"/>
    </row>
    <row r="1004" spans="1:12" x14ac:dyDescent="0.35">
      <c r="A1004" s="92" t="s">
        <v>3299</v>
      </c>
      <c r="B1004" s="428">
        <v>1</v>
      </c>
      <c r="C1004" s="452" t="s">
        <v>1588</v>
      </c>
      <c r="D1004" s="86">
        <v>0</v>
      </c>
      <c r="E1004" s="86">
        <v>3</v>
      </c>
      <c r="F1004" s="47"/>
      <c r="G1004" s="47"/>
      <c r="H1004" s="47">
        <f>VLOOKUP(E1004,'_Score matrix'!$B$31:$C$35,2,FALSE)</f>
        <v>1</v>
      </c>
      <c r="I1004" s="47">
        <f t="shared" si="269"/>
        <v>0</v>
      </c>
      <c r="J1004" s="47">
        <f t="shared" si="270"/>
        <v>5</v>
      </c>
      <c r="K1004" s="47"/>
      <c r="L1004" s="69"/>
    </row>
    <row r="1005" spans="1:12" x14ac:dyDescent="0.35">
      <c r="A1005" s="92" t="s">
        <v>519</v>
      </c>
      <c r="B1005" s="428">
        <v>1</v>
      </c>
      <c r="C1005" s="452" t="s">
        <v>1588</v>
      </c>
      <c r="D1005" s="86">
        <v>0</v>
      </c>
      <c r="E1005" s="86">
        <v>3</v>
      </c>
      <c r="F1005" s="47"/>
      <c r="G1005" s="47"/>
      <c r="H1005" s="47">
        <f>VLOOKUP(E1005,'_Score matrix'!$B$31:$C$35,2,FALSE)</f>
        <v>1</v>
      </c>
      <c r="I1005" s="47">
        <f t="shared" si="269"/>
        <v>0</v>
      </c>
      <c r="J1005" s="47">
        <f t="shared" si="270"/>
        <v>5</v>
      </c>
      <c r="K1005" s="47"/>
      <c r="L1005" s="69"/>
    </row>
    <row r="1006" spans="1:12" x14ac:dyDescent="0.35">
      <c r="A1006" s="92" t="s">
        <v>3333</v>
      </c>
      <c r="B1006" s="428">
        <v>1</v>
      </c>
      <c r="C1006" s="452" t="s">
        <v>1588</v>
      </c>
      <c r="D1006" s="86">
        <v>0</v>
      </c>
      <c r="E1006" s="86">
        <v>3</v>
      </c>
      <c r="F1006" s="47"/>
      <c r="G1006" s="47"/>
      <c r="H1006" s="47">
        <f>VLOOKUP(E1006,'_Score matrix'!$B$31:$C$35,2,FALSE)</f>
        <v>1</v>
      </c>
      <c r="I1006" s="47">
        <f t="shared" ref="I1006:I1008" si="271">D1006*H1006</f>
        <v>0</v>
      </c>
      <c r="J1006" s="47">
        <f t="shared" ref="J1006:J1008" si="272">5*H1006</f>
        <v>5</v>
      </c>
      <c r="K1006" s="47"/>
      <c r="L1006" s="69"/>
    </row>
    <row r="1007" spans="1:12" x14ac:dyDescent="0.35">
      <c r="A1007" s="92" t="s">
        <v>3334</v>
      </c>
      <c r="B1007" s="428">
        <v>1</v>
      </c>
      <c r="C1007" s="452" t="s">
        <v>1588</v>
      </c>
      <c r="D1007" s="86">
        <v>0</v>
      </c>
      <c r="E1007" s="86">
        <v>3</v>
      </c>
      <c r="F1007" s="47" t="s">
        <v>1543</v>
      </c>
      <c r="G1007" s="47" t="str">
        <f>IF(B1007=1,F1007,"")</f>
        <v>PR.AT-1</v>
      </c>
      <c r="H1007" s="47">
        <f>VLOOKUP(E1007,'_Score matrix'!$B$31:$C$35,2,FALSE)</f>
        <v>1</v>
      </c>
      <c r="I1007" s="47">
        <f t="shared" si="271"/>
        <v>0</v>
      </c>
      <c r="J1007" s="47">
        <f t="shared" si="272"/>
        <v>5</v>
      </c>
      <c r="K1007" s="47"/>
      <c r="L1007" s="69"/>
    </row>
    <row r="1008" spans="1:12" x14ac:dyDescent="0.35">
      <c r="A1008" s="92" t="s">
        <v>3335</v>
      </c>
      <c r="B1008" s="428">
        <v>1</v>
      </c>
      <c r="C1008" s="452" t="s">
        <v>1588</v>
      </c>
      <c r="D1008" s="86">
        <v>0</v>
      </c>
      <c r="E1008" s="86">
        <v>3</v>
      </c>
      <c r="F1008" s="47"/>
      <c r="G1008" s="47"/>
      <c r="H1008" s="47">
        <f>VLOOKUP(E1008,'_Score matrix'!$B$31:$C$35,2,FALSE)</f>
        <v>1</v>
      </c>
      <c r="I1008" s="47">
        <f t="shared" si="271"/>
        <v>0</v>
      </c>
      <c r="J1008" s="47">
        <f t="shared" si="272"/>
        <v>5</v>
      </c>
      <c r="K1008" s="47"/>
      <c r="L1008" s="69"/>
    </row>
    <row r="1009" spans="1:12" x14ac:dyDescent="0.35">
      <c r="A1009" s="92" t="s">
        <v>4176</v>
      </c>
      <c r="B1009" s="428">
        <v>1</v>
      </c>
      <c r="C1009" s="452" t="s">
        <v>1588</v>
      </c>
      <c r="D1009" s="86">
        <v>0</v>
      </c>
      <c r="E1009" s="86">
        <v>3</v>
      </c>
      <c r="F1009" s="47"/>
      <c r="G1009" s="47"/>
      <c r="H1009" s="47"/>
      <c r="I1009" s="47"/>
      <c r="J1009" s="47"/>
      <c r="K1009" s="47"/>
      <c r="L1009" s="69"/>
    </row>
    <row r="1010" spans="1:12" x14ac:dyDescent="0.35">
      <c r="A1010" s="92" t="s">
        <v>4177</v>
      </c>
      <c r="B1010" s="428">
        <v>1</v>
      </c>
      <c r="C1010" s="452" t="s">
        <v>1588</v>
      </c>
      <c r="D1010" s="86">
        <v>0</v>
      </c>
      <c r="E1010" s="86">
        <v>3</v>
      </c>
      <c r="F1010" s="47"/>
      <c r="G1010" s="47"/>
      <c r="H1010" s="47"/>
      <c r="I1010" s="47"/>
      <c r="J1010" s="47"/>
      <c r="K1010" s="47"/>
      <c r="L1010" s="69"/>
    </row>
    <row r="1011" spans="1:12" x14ac:dyDescent="0.35">
      <c r="A1011" s="92" t="s">
        <v>4178</v>
      </c>
      <c r="B1011" s="428">
        <v>1</v>
      </c>
      <c r="C1011" s="452" t="s">
        <v>1588</v>
      </c>
      <c r="D1011" s="86">
        <v>0</v>
      </c>
      <c r="E1011" s="86">
        <v>3</v>
      </c>
      <c r="F1011" s="47"/>
      <c r="G1011" s="47"/>
      <c r="H1011" s="47"/>
      <c r="I1011" s="47"/>
      <c r="J1011" s="47"/>
      <c r="K1011" s="47"/>
      <c r="L1011" s="69"/>
    </row>
    <row r="1012" spans="1:12" x14ac:dyDescent="0.35">
      <c r="A1012" s="92" t="s">
        <v>4179</v>
      </c>
      <c r="B1012" s="428">
        <v>1</v>
      </c>
      <c r="C1012" s="452" t="s">
        <v>1588</v>
      </c>
      <c r="D1012" s="86">
        <v>0</v>
      </c>
      <c r="E1012" s="86">
        <v>3</v>
      </c>
      <c r="F1012" s="47"/>
      <c r="G1012" s="47"/>
      <c r="H1012" s="47"/>
      <c r="I1012" s="47"/>
      <c r="J1012" s="47"/>
      <c r="K1012" s="47"/>
      <c r="L1012" s="69"/>
    </row>
    <row r="1013" spans="1:12" x14ac:dyDescent="0.35">
      <c r="A1013" s="92" t="s">
        <v>3356</v>
      </c>
      <c r="B1013" s="428">
        <v>1</v>
      </c>
      <c r="C1013" s="452" t="s">
        <v>1588</v>
      </c>
      <c r="D1013" s="86">
        <v>0</v>
      </c>
      <c r="E1013" s="86">
        <v>3</v>
      </c>
      <c r="F1013" s="47"/>
      <c r="G1013" s="47"/>
      <c r="H1013" s="47">
        <f>VLOOKUP(E1013,'_Score matrix'!$B$31:$C$35,2,FALSE)</f>
        <v>1</v>
      </c>
      <c r="I1013" s="47">
        <f t="shared" ref="I1013:I1016" si="273">D1013*H1013</f>
        <v>0</v>
      </c>
      <c r="J1013" s="47">
        <f t="shared" ref="J1013:J1016" si="274">5*H1013</f>
        <v>5</v>
      </c>
      <c r="K1013" s="47"/>
      <c r="L1013" s="69"/>
    </row>
    <row r="1014" spans="1:12" x14ac:dyDescent="0.35">
      <c r="A1014" s="92" t="s">
        <v>3357</v>
      </c>
      <c r="B1014" s="428">
        <v>1</v>
      </c>
      <c r="C1014" s="452" t="s">
        <v>1588</v>
      </c>
      <c r="D1014" s="86">
        <v>0</v>
      </c>
      <c r="E1014" s="86">
        <v>3</v>
      </c>
      <c r="F1014" s="47"/>
      <c r="G1014" s="47"/>
      <c r="H1014" s="47">
        <f>VLOOKUP(E1014,'_Score matrix'!$B$31:$C$35,2,FALSE)</f>
        <v>1</v>
      </c>
      <c r="I1014" s="47">
        <f t="shared" si="273"/>
        <v>0</v>
      </c>
      <c r="J1014" s="47">
        <f t="shared" si="274"/>
        <v>5</v>
      </c>
      <c r="K1014" s="47"/>
      <c r="L1014" s="69"/>
    </row>
    <row r="1015" spans="1:12" x14ac:dyDescent="0.35">
      <c r="A1015" s="92" t="s">
        <v>3358</v>
      </c>
      <c r="B1015" s="428">
        <v>1</v>
      </c>
      <c r="C1015" s="452" t="s">
        <v>1588</v>
      </c>
      <c r="D1015" s="86">
        <v>0</v>
      </c>
      <c r="E1015" s="86">
        <v>3</v>
      </c>
      <c r="F1015" s="47"/>
      <c r="G1015" s="47"/>
      <c r="H1015" s="47">
        <f>VLOOKUP(E1015,'_Score matrix'!$B$31:$C$35,2,FALSE)</f>
        <v>1</v>
      </c>
      <c r="I1015" s="47">
        <f t="shared" si="273"/>
        <v>0</v>
      </c>
      <c r="J1015" s="47">
        <f t="shared" si="274"/>
        <v>5</v>
      </c>
      <c r="K1015" s="47"/>
      <c r="L1015" s="69"/>
    </row>
    <row r="1016" spans="1:12" x14ac:dyDescent="0.35">
      <c r="A1016" s="92" t="s">
        <v>3359</v>
      </c>
      <c r="B1016" s="428">
        <v>1</v>
      </c>
      <c r="C1016" s="452" t="s">
        <v>1588</v>
      </c>
      <c r="D1016" s="86">
        <v>0</v>
      </c>
      <c r="E1016" s="86">
        <v>3</v>
      </c>
      <c r="F1016" s="47"/>
      <c r="G1016" s="47"/>
      <c r="H1016" s="47">
        <f>VLOOKUP(E1016,'_Score matrix'!$B$31:$C$35,2,FALSE)</f>
        <v>1</v>
      </c>
      <c r="I1016" s="47">
        <f t="shared" si="273"/>
        <v>0</v>
      </c>
      <c r="J1016" s="47">
        <f t="shared" si="274"/>
        <v>5</v>
      </c>
      <c r="K1016" s="47"/>
      <c r="L1016" s="69"/>
    </row>
    <row r="1017" spans="1:12" x14ac:dyDescent="0.35">
      <c r="A1017" s="92" t="s">
        <v>3380</v>
      </c>
      <c r="B1017" s="428">
        <v>1</v>
      </c>
      <c r="C1017" s="452" t="s">
        <v>1588</v>
      </c>
      <c r="D1017" s="86">
        <v>0</v>
      </c>
      <c r="E1017" s="86">
        <v>3</v>
      </c>
      <c r="F1017" s="47"/>
      <c r="G1017" s="47"/>
      <c r="H1017" s="47">
        <f>VLOOKUP(E1017,'_Score matrix'!$B$31:$C$35,2,FALSE)</f>
        <v>1</v>
      </c>
      <c r="I1017" s="47">
        <f t="shared" ref="I1017:I1021" si="275">D1017*H1017</f>
        <v>0</v>
      </c>
      <c r="J1017" s="47">
        <f t="shared" ref="J1017:J1021" si="276">5*H1017</f>
        <v>5</v>
      </c>
      <c r="K1017" s="47"/>
      <c r="L1017" s="69"/>
    </row>
    <row r="1018" spans="1:12" x14ac:dyDescent="0.35">
      <c r="A1018" s="92" t="s">
        <v>3387</v>
      </c>
      <c r="B1018" s="428">
        <v>1</v>
      </c>
      <c r="C1018" s="452" t="s">
        <v>1588</v>
      </c>
      <c r="D1018" s="86">
        <v>0</v>
      </c>
      <c r="E1018" s="86">
        <v>3</v>
      </c>
      <c r="F1018" s="47" t="s">
        <v>1565</v>
      </c>
      <c r="G1018" s="47" t="str">
        <f>IF(B1018=1,F1018,"")</f>
        <v>DE.DP-5</v>
      </c>
      <c r="H1018" s="47">
        <f>VLOOKUP(E1018,'_Score matrix'!$B$31:$C$35,2,FALSE)</f>
        <v>1</v>
      </c>
      <c r="I1018" s="47">
        <f t="shared" si="275"/>
        <v>0</v>
      </c>
      <c r="J1018" s="47">
        <f t="shared" si="276"/>
        <v>5</v>
      </c>
      <c r="K1018" s="47"/>
      <c r="L1018" s="69"/>
    </row>
    <row r="1019" spans="1:12" x14ac:dyDescent="0.35">
      <c r="A1019" s="92" t="s">
        <v>3360</v>
      </c>
      <c r="B1019" s="428">
        <v>1</v>
      </c>
      <c r="C1019" s="452" t="s">
        <v>1588</v>
      </c>
      <c r="D1019" s="86">
        <v>0</v>
      </c>
      <c r="E1019" s="86">
        <v>3</v>
      </c>
      <c r="F1019" s="47"/>
      <c r="G1019" s="47"/>
      <c r="H1019" s="47">
        <f>VLOOKUP(E1019,'_Score matrix'!$B$31:$C$35,2,FALSE)</f>
        <v>1</v>
      </c>
      <c r="I1019" s="47">
        <f t="shared" si="275"/>
        <v>0</v>
      </c>
      <c r="J1019" s="47">
        <f t="shared" si="276"/>
        <v>5</v>
      </c>
      <c r="K1019" s="47"/>
      <c r="L1019" s="69"/>
    </row>
    <row r="1020" spans="1:12" x14ac:dyDescent="0.35">
      <c r="A1020" s="92" t="s">
        <v>3361</v>
      </c>
      <c r="B1020" s="428">
        <v>1</v>
      </c>
      <c r="C1020" s="452" t="s">
        <v>1588</v>
      </c>
      <c r="D1020" s="86">
        <v>0</v>
      </c>
      <c r="E1020" s="86">
        <v>3</v>
      </c>
      <c r="F1020" s="47" t="s">
        <v>1565</v>
      </c>
      <c r="G1020" s="47" t="str">
        <f>IF(B1020=1,F1020,"")</f>
        <v>DE.DP-5</v>
      </c>
      <c r="H1020" s="47">
        <f>VLOOKUP(E1020,'_Score matrix'!$B$31:$C$35,2,FALSE)</f>
        <v>1</v>
      </c>
      <c r="I1020" s="47">
        <f t="shared" si="275"/>
        <v>0</v>
      </c>
      <c r="J1020" s="47">
        <f t="shared" si="276"/>
        <v>5</v>
      </c>
      <c r="K1020" s="47"/>
      <c r="L1020" s="69"/>
    </row>
    <row r="1021" spans="1:12" ht="15" thickBot="1" x14ac:dyDescent="0.4">
      <c r="A1021" s="226" t="s">
        <v>3362</v>
      </c>
      <c r="B1021" s="850">
        <v>1</v>
      </c>
      <c r="C1021" s="851" t="s">
        <v>1588</v>
      </c>
      <c r="D1021" s="89">
        <v>0</v>
      </c>
      <c r="E1021" s="89">
        <v>3</v>
      </c>
      <c r="F1021" s="56" t="s">
        <v>1565</v>
      </c>
      <c r="G1021" s="56" t="str">
        <f>IF(B1021=1,F1021,"")</f>
        <v>DE.DP-5</v>
      </c>
      <c r="H1021" s="56">
        <f>VLOOKUP(E1021,'_Score matrix'!$B$31:$C$35,2,FALSE)</f>
        <v>1</v>
      </c>
      <c r="I1021" s="56">
        <f t="shared" si="275"/>
        <v>0</v>
      </c>
      <c r="J1021" s="56">
        <f t="shared" si="276"/>
        <v>5</v>
      </c>
      <c r="K1021" s="56"/>
      <c r="L1021" s="81"/>
    </row>
    <row r="1022" spans="1:12" ht="15" thickBot="1" x14ac:dyDescent="0.4">
      <c r="A1022" s="823"/>
      <c r="B1022" s="420"/>
      <c r="C1022" s="445"/>
      <c r="D1022" s="72"/>
      <c r="E1022" s="72"/>
      <c r="F1022" s="49"/>
      <c r="G1022" s="49"/>
      <c r="H1022" s="49"/>
      <c r="I1022" s="49"/>
      <c r="J1022" s="49"/>
      <c r="K1022" s="49"/>
      <c r="L1022" s="493"/>
    </row>
    <row r="1023" spans="1:12" ht="15" thickBot="1" x14ac:dyDescent="0.4">
      <c r="A1023" s="818" t="s">
        <v>3432</v>
      </c>
      <c r="B1023" s="819"/>
      <c r="C1023" s="820"/>
      <c r="D1023" s="821"/>
      <c r="E1023" s="821"/>
      <c r="F1023" s="822"/>
      <c r="G1023" s="822"/>
      <c r="H1023" s="822"/>
      <c r="I1023" s="822"/>
      <c r="J1023" s="822"/>
      <c r="K1023" s="822"/>
      <c r="L1023" s="700"/>
    </row>
    <row r="1024" spans="1:12" x14ac:dyDescent="0.35">
      <c r="A1024" s="855" t="s">
        <v>3422</v>
      </c>
      <c r="B1024" s="848">
        <v>1</v>
      </c>
      <c r="C1024" s="849" t="s">
        <v>1588</v>
      </c>
      <c r="D1024" s="88">
        <v>0</v>
      </c>
      <c r="E1024" s="88">
        <v>3</v>
      </c>
      <c r="F1024" s="52"/>
      <c r="G1024" s="52"/>
      <c r="H1024" s="52">
        <f>VLOOKUP(E1024,'_Score matrix'!$B$31:$C$35,2,FALSE)</f>
        <v>1</v>
      </c>
      <c r="I1024" s="52">
        <f t="shared" ref="I1024:I1032" si="277">D1024*H1024</f>
        <v>0</v>
      </c>
      <c r="J1024" s="52">
        <f t="shared" ref="J1024:J1032" si="278">5*H1024</f>
        <v>5</v>
      </c>
      <c r="K1024" s="52"/>
      <c r="L1024" s="73"/>
    </row>
    <row r="1025" spans="1:12" x14ac:dyDescent="0.35">
      <c r="A1025" s="92" t="s">
        <v>3423</v>
      </c>
      <c r="B1025" s="428">
        <v>1</v>
      </c>
      <c r="C1025" s="452" t="s">
        <v>1588</v>
      </c>
      <c r="D1025" s="86">
        <v>0</v>
      </c>
      <c r="E1025" s="86">
        <v>3</v>
      </c>
      <c r="F1025" s="47"/>
      <c r="G1025" s="47"/>
      <c r="H1025" s="47">
        <f>VLOOKUP(E1025,'_Score matrix'!$B$31:$C$35,2,FALSE)</f>
        <v>1</v>
      </c>
      <c r="I1025" s="47">
        <f t="shared" si="277"/>
        <v>0</v>
      </c>
      <c r="J1025" s="47">
        <f t="shared" si="278"/>
        <v>5</v>
      </c>
      <c r="K1025" s="47"/>
      <c r="L1025" s="69"/>
    </row>
    <row r="1026" spans="1:12" x14ac:dyDescent="0.35">
      <c r="A1026" s="92" t="s">
        <v>3424</v>
      </c>
      <c r="B1026" s="428">
        <v>1</v>
      </c>
      <c r="C1026" s="452" t="s">
        <v>1588</v>
      </c>
      <c r="D1026" s="86">
        <v>0</v>
      </c>
      <c r="E1026" s="86">
        <v>3</v>
      </c>
      <c r="F1026" s="47" t="s">
        <v>1561</v>
      </c>
      <c r="G1026" s="47" t="str">
        <f>IF(B1026=1,F1026,"")</f>
        <v>DE.DP-1</v>
      </c>
      <c r="H1026" s="47">
        <f>VLOOKUP(E1026,'_Score matrix'!$B$31:$C$35,2,FALSE)</f>
        <v>1</v>
      </c>
      <c r="I1026" s="47">
        <f t="shared" si="277"/>
        <v>0</v>
      </c>
      <c r="J1026" s="47">
        <f t="shared" si="278"/>
        <v>5</v>
      </c>
      <c r="K1026" s="47"/>
      <c r="L1026" s="69"/>
    </row>
    <row r="1027" spans="1:12" x14ac:dyDescent="0.35">
      <c r="A1027" s="92" t="s">
        <v>3425</v>
      </c>
      <c r="B1027" s="428">
        <v>1</v>
      </c>
      <c r="C1027" s="452" t="s">
        <v>1588</v>
      </c>
      <c r="D1027" s="86">
        <v>0</v>
      </c>
      <c r="E1027" s="86">
        <v>3</v>
      </c>
      <c r="F1027" s="47"/>
      <c r="G1027" s="47"/>
      <c r="H1027" s="47">
        <f>VLOOKUP(E1027,'_Score matrix'!$B$31:$C$35,2,FALSE)</f>
        <v>1</v>
      </c>
      <c r="I1027" s="47">
        <f t="shared" si="277"/>
        <v>0</v>
      </c>
      <c r="J1027" s="47">
        <f t="shared" si="278"/>
        <v>5</v>
      </c>
      <c r="K1027" s="47"/>
      <c r="L1027" s="69"/>
    </row>
    <row r="1028" spans="1:12" x14ac:dyDescent="0.35">
      <c r="A1028" s="92" t="s">
        <v>3426</v>
      </c>
      <c r="B1028" s="428">
        <v>1</v>
      </c>
      <c r="C1028" s="452" t="s">
        <v>1588</v>
      </c>
      <c r="D1028" s="86">
        <v>0</v>
      </c>
      <c r="E1028" s="86">
        <v>3</v>
      </c>
      <c r="F1028" s="47"/>
      <c r="G1028" s="47"/>
      <c r="H1028" s="47">
        <f>VLOOKUP(E1028,'_Score matrix'!$B$31:$C$35,2,FALSE)</f>
        <v>1</v>
      </c>
      <c r="I1028" s="47">
        <f t="shared" si="277"/>
        <v>0</v>
      </c>
      <c r="J1028" s="47">
        <f t="shared" si="278"/>
        <v>5</v>
      </c>
      <c r="K1028" s="47"/>
      <c r="L1028" s="69"/>
    </row>
    <row r="1029" spans="1:12" x14ac:dyDescent="0.35">
      <c r="A1029" s="92" t="s">
        <v>3427</v>
      </c>
      <c r="B1029" s="428">
        <v>1</v>
      </c>
      <c r="C1029" s="452" t="s">
        <v>1588</v>
      </c>
      <c r="D1029" s="86">
        <v>0</v>
      </c>
      <c r="E1029" s="86">
        <v>3</v>
      </c>
      <c r="F1029" s="47"/>
      <c r="G1029" s="47"/>
      <c r="H1029" s="47">
        <f>VLOOKUP(E1029,'_Score matrix'!$B$31:$C$35,2,FALSE)</f>
        <v>1</v>
      </c>
      <c r="I1029" s="47">
        <f t="shared" si="277"/>
        <v>0</v>
      </c>
      <c r="J1029" s="47">
        <f t="shared" si="278"/>
        <v>5</v>
      </c>
      <c r="K1029" s="47"/>
      <c r="L1029" s="69"/>
    </row>
    <row r="1030" spans="1:12" x14ac:dyDescent="0.35">
      <c r="A1030" s="92" t="s">
        <v>3428</v>
      </c>
      <c r="B1030" s="428">
        <v>1</v>
      </c>
      <c r="C1030" s="452" t="s">
        <v>1588</v>
      </c>
      <c r="D1030" s="86">
        <v>0</v>
      </c>
      <c r="E1030" s="86">
        <v>3</v>
      </c>
      <c r="F1030" s="47" t="s">
        <v>1503</v>
      </c>
      <c r="G1030" s="47" t="str">
        <f>IF(B1030=1,F1030,"")</f>
        <v>PR.DS-7</v>
      </c>
      <c r="H1030" s="47">
        <f>VLOOKUP(E1030,'_Score matrix'!$B$31:$C$35,2,FALSE)</f>
        <v>1</v>
      </c>
      <c r="I1030" s="47">
        <f t="shared" si="277"/>
        <v>0</v>
      </c>
      <c r="J1030" s="47">
        <f t="shared" si="278"/>
        <v>5</v>
      </c>
      <c r="K1030" s="47"/>
      <c r="L1030" s="69"/>
    </row>
    <row r="1031" spans="1:12" x14ac:dyDescent="0.35">
      <c r="A1031" s="92" t="s">
        <v>3429</v>
      </c>
      <c r="B1031" s="428">
        <v>1</v>
      </c>
      <c r="C1031" s="452" t="s">
        <v>1588</v>
      </c>
      <c r="D1031" s="86">
        <v>0</v>
      </c>
      <c r="E1031" s="86">
        <v>3</v>
      </c>
      <c r="F1031" s="47"/>
      <c r="G1031" s="47"/>
      <c r="H1031" s="47">
        <f>VLOOKUP(E1031,'_Score matrix'!$B$31:$C$35,2,FALSE)</f>
        <v>1</v>
      </c>
      <c r="I1031" s="47">
        <f t="shared" si="277"/>
        <v>0</v>
      </c>
      <c r="J1031" s="47">
        <f t="shared" si="278"/>
        <v>5</v>
      </c>
      <c r="K1031" s="47"/>
      <c r="L1031" s="69"/>
    </row>
    <row r="1032" spans="1:12" x14ac:dyDescent="0.35">
      <c r="A1032" s="92" t="s">
        <v>3430</v>
      </c>
      <c r="B1032" s="428">
        <v>1</v>
      </c>
      <c r="C1032" s="452" t="s">
        <v>1588</v>
      </c>
      <c r="D1032" s="86">
        <v>0</v>
      </c>
      <c r="E1032" s="86">
        <v>3</v>
      </c>
      <c r="F1032" s="47"/>
      <c r="G1032" s="47"/>
      <c r="H1032" s="47">
        <f>VLOOKUP(E1032,'_Score matrix'!$B$31:$C$35,2,FALSE)</f>
        <v>1</v>
      </c>
      <c r="I1032" s="47">
        <f t="shared" si="277"/>
        <v>0</v>
      </c>
      <c r="J1032" s="47">
        <f t="shared" si="278"/>
        <v>5</v>
      </c>
      <c r="K1032" s="47"/>
      <c r="L1032" s="69"/>
    </row>
    <row r="1033" spans="1:12" x14ac:dyDescent="0.35">
      <c r="A1033" s="92" t="s">
        <v>3431</v>
      </c>
      <c r="B1033" s="428">
        <v>1</v>
      </c>
      <c r="C1033" s="452" t="s">
        <v>1588</v>
      </c>
      <c r="D1033" s="86">
        <v>0</v>
      </c>
      <c r="E1033" s="86">
        <v>3</v>
      </c>
      <c r="F1033" s="47"/>
      <c r="G1033" s="47"/>
      <c r="H1033" s="47">
        <f>VLOOKUP(E1033,'_Score matrix'!$B$31:$C$35,2,FALSE)</f>
        <v>1</v>
      </c>
      <c r="I1033" s="47">
        <f t="shared" ref="I1033:I1039" si="279">D1033*H1033</f>
        <v>0</v>
      </c>
      <c r="J1033" s="47">
        <f t="shared" ref="J1033:J1039" si="280">5*H1033</f>
        <v>5</v>
      </c>
      <c r="K1033" s="47"/>
      <c r="L1033" s="69"/>
    </row>
    <row r="1034" spans="1:12" x14ac:dyDescent="0.35">
      <c r="A1034" s="823" t="s">
        <v>3443</v>
      </c>
      <c r="B1034" s="428">
        <v>1</v>
      </c>
      <c r="C1034" s="452" t="s">
        <v>1588</v>
      </c>
      <c r="D1034" s="72">
        <v>0</v>
      </c>
      <c r="E1034" s="86">
        <v>3</v>
      </c>
      <c r="F1034" s="47" t="s">
        <v>1563</v>
      </c>
      <c r="G1034" s="47" t="str">
        <f>IF(B1034=1,F1034,"")</f>
        <v>DE.DP-3</v>
      </c>
      <c r="H1034" s="47">
        <f>VLOOKUP(E1034,'_Score matrix'!$B$31:$C$35,2,FALSE)</f>
        <v>1</v>
      </c>
      <c r="I1034" s="47">
        <f t="shared" si="279"/>
        <v>0</v>
      </c>
      <c r="J1034" s="47">
        <f t="shared" si="280"/>
        <v>5</v>
      </c>
      <c r="K1034" s="47"/>
      <c r="L1034" s="69"/>
    </row>
    <row r="1035" spans="1:12" x14ac:dyDescent="0.35">
      <c r="A1035" s="823" t="s">
        <v>3444</v>
      </c>
      <c r="B1035" s="428">
        <v>1</v>
      </c>
      <c r="C1035" s="452" t="s">
        <v>1588</v>
      </c>
      <c r="D1035" s="72">
        <v>0</v>
      </c>
      <c r="E1035" s="86">
        <v>3</v>
      </c>
      <c r="F1035" s="47" t="s">
        <v>1563</v>
      </c>
      <c r="G1035" s="47" t="str">
        <f t="shared" ref="G1035:G1037" si="281">IF(B1035=1,F1035,"")</f>
        <v>DE.DP-3</v>
      </c>
      <c r="H1035" s="47">
        <f>VLOOKUP(E1035,'_Score matrix'!$B$31:$C$35,2,FALSE)</f>
        <v>1</v>
      </c>
      <c r="I1035" s="47">
        <f t="shared" si="279"/>
        <v>0</v>
      </c>
      <c r="J1035" s="47">
        <f t="shared" si="280"/>
        <v>5</v>
      </c>
      <c r="K1035" s="47"/>
      <c r="L1035" s="69"/>
    </row>
    <row r="1036" spans="1:12" x14ac:dyDescent="0.35">
      <c r="A1036" s="823" t="s">
        <v>3445</v>
      </c>
      <c r="B1036" s="428">
        <v>1</v>
      </c>
      <c r="C1036" s="452" t="s">
        <v>1588</v>
      </c>
      <c r="D1036" s="72">
        <v>0</v>
      </c>
      <c r="E1036" s="86">
        <v>3</v>
      </c>
      <c r="F1036" s="47" t="s">
        <v>1563</v>
      </c>
      <c r="G1036" s="47" t="str">
        <f t="shared" si="281"/>
        <v>DE.DP-3</v>
      </c>
      <c r="H1036" s="47">
        <f>VLOOKUP(E1036,'_Score matrix'!$B$31:$C$35,2,FALSE)</f>
        <v>1</v>
      </c>
      <c r="I1036" s="47">
        <f t="shared" si="279"/>
        <v>0</v>
      </c>
      <c r="J1036" s="47">
        <f t="shared" si="280"/>
        <v>5</v>
      </c>
      <c r="K1036" s="47"/>
      <c r="L1036" s="69"/>
    </row>
    <row r="1037" spans="1:12" x14ac:dyDescent="0.35">
      <c r="A1037" s="823" t="s">
        <v>3446</v>
      </c>
      <c r="B1037" s="428">
        <v>1</v>
      </c>
      <c r="C1037" s="452" t="s">
        <v>1588</v>
      </c>
      <c r="D1037" s="72">
        <v>0</v>
      </c>
      <c r="E1037" s="86">
        <v>3</v>
      </c>
      <c r="F1037" s="47" t="s">
        <v>1563</v>
      </c>
      <c r="G1037" s="47" t="str">
        <f t="shared" si="281"/>
        <v>DE.DP-3</v>
      </c>
      <c r="H1037" s="47">
        <f>VLOOKUP(E1037,'_Score matrix'!$B$31:$C$35,2,FALSE)</f>
        <v>1</v>
      </c>
      <c r="I1037" s="47">
        <f t="shared" si="279"/>
        <v>0</v>
      </c>
      <c r="J1037" s="47">
        <f t="shared" si="280"/>
        <v>5</v>
      </c>
      <c r="K1037" s="47"/>
      <c r="L1037" s="69"/>
    </row>
    <row r="1038" spans="1:12" x14ac:dyDescent="0.35">
      <c r="A1038" s="823" t="s">
        <v>3447</v>
      </c>
      <c r="B1038" s="428">
        <v>1</v>
      </c>
      <c r="C1038" s="452" t="s">
        <v>1588</v>
      </c>
      <c r="D1038" s="72">
        <v>0</v>
      </c>
      <c r="E1038" s="86">
        <v>3</v>
      </c>
      <c r="F1038" s="47"/>
      <c r="G1038" s="47"/>
      <c r="H1038" s="47">
        <f>VLOOKUP(E1038,'_Score matrix'!$B$31:$C$35,2,FALSE)</f>
        <v>1</v>
      </c>
      <c r="I1038" s="47">
        <f t="shared" si="279"/>
        <v>0</v>
      </c>
      <c r="J1038" s="47">
        <f t="shared" si="280"/>
        <v>5</v>
      </c>
      <c r="K1038" s="47"/>
      <c r="L1038" s="69"/>
    </row>
    <row r="1039" spans="1:12" ht="15" thickBot="1" x14ac:dyDescent="0.4">
      <c r="A1039" s="856" t="s">
        <v>3448</v>
      </c>
      <c r="B1039" s="850">
        <v>1</v>
      </c>
      <c r="C1039" s="851" t="s">
        <v>1588</v>
      </c>
      <c r="D1039" s="224">
        <v>0</v>
      </c>
      <c r="E1039" s="89">
        <v>3</v>
      </c>
      <c r="F1039" s="56" t="s">
        <v>1565</v>
      </c>
      <c r="G1039" s="56" t="str">
        <f>IF(B1039=1,F1039,"")</f>
        <v>DE.DP-5</v>
      </c>
      <c r="H1039" s="56">
        <f>VLOOKUP(E1039,'_Score matrix'!$B$31:$C$35,2,FALSE)</f>
        <v>1</v>
      </c>
      <c r="I1039" s="56">
        <f t="shared" si="279"/>
        <v>0</v>
      </c>
      <c r="J1039" s="56">
        <f t="shared" si="280"/>
        <v>5</v>
      </c>
      <c r="K1039" s="56"/>
      <c r="L1039" s="81"/>
    </row>
    <row r="1040" spans="1:12" ht="15" thickBot="1" x14ac:dyDescent="0.4">
      <c r="A1040" s="94" t="s">
        <v>397</v>
      </c>
      <c r="B1040" s="419"/>
      <c r="C1040" s="444"/>
      <c r="D1040" s="23">
        <f t="shared" ref="D1040:J1040" si="282">SUMIFS(D:D,$A:$A,"M 5*",$B:$B,1,$C:$C,"M",$L:$L,"&lt;&gt;NIST MAPPING")</f>
        <v>0</v>
      </c>
      <c r="E1040" s="23">
        <f t="shared" si="282"/>
        <v>48</v>
      </c>
      <c r="F1040" s="42">
        <f t="shared" si="282"/>
        <v>0</v>
      </c>
      <c r="G1040" s="42">
        <f t="shared" si="282"/>
        <v>0</v>
      </c>
      <c r="H1040" s="42">
        <f t="shared" si="282"/>
        <v>16</v>
      </c>
      <c r="I1040" s="42">
        <f t="shared" si="282"/>
        <v>0</v>
      </c>
      <c r="J1040" s="42">
        <f t="shared" si="282"/>
        <v>80</v>
      </c>
      <c r="K1040" s="42">
        <f>IF(ROUND(100*(I1040-H1040)/(J1040-H1040),2) &lt; 0, 0, ROUND(100*(I1040-H1040)/(J1040-H1040),2))</f>
        <v>0</v>
      </c>
      <c r="L1040" s="700"/>
    </row>
    <row r="1041" spans="1:12" ht="15" thickBot="1" x14ac:dyDescent="0.4">
      <c r="A1041" s="166"/>
      <c r="B1041" s="844"/>
      <c r="C1041" s="845"/>
      <c r="D1041" s="846"/>
      <c r="E1041" s="846"/>
      <c r="F1041" s="847"/>
      <c r="G1041" s="847"/>
      <c r="H1041" s="847"/>
      <c r="I1041" s="847"/>
      <c r="J1041" s="847"/>
      <c r="K1041" s="847"/>
      <c r="L1041" s="167"/>
    </row>
    <row r="1042" spans="1:12" x14ac:dyDescent="0.35">
      <c r="A1042" s="843" t="s">
        <v>159</v>
      </c>
      <c r="B1042" s="833"/>
      <c r="C1042" s="834"/>
      <c r="D1042" s="835"/>
      <c r="E1042" s="835"/>
      <c r="F1042" s="52"/>
      <c r="G1042" s="52"/>
      <c r="H1042" s="52"/>
      <c r="I1042" s="52"/>
      <c r="J1042" s="52"/>
      <c r="K1042" s="52"/>
      <c r="L1042" s="73"/>
    </row>
    <row r="1043" spans="1:12" x14ac:dyDescent="0.35">
      <c r="A1043" s="836" t="s">
        <v>635</v>
      </c>
      <c r="B1043" s="837">
        <f>$D$319-1</f>
        <v>1</v>
      </c>
      <c r="C1043" s="838" t="s">
        <v>1588</v>
      </c>
      <c r="D1043" s="75">
        <v>0</v>
      </c>
      <c r="E1043" s="75">
        <v>3</v>
      </c>
      <c r="F1043" s="60" t="s">
        <v>1513</v>
      </c>
      <c r="G1043" s="47" t="str">
        <f>IF(B1043=1,F1043,"")</f>
        <v>PR.MA-1</v>
      </c>
      <c r="H1043" s="60">
        <f>VLOOKUP(E1043,'_Score matrix'!$B$31:$C$35,2,FALSE)</f>
        <v>1</v>
      </c>
      <c r="I1043" s="60">
        <f t="shared" ref="I1043" si="283">D1043*H1043</f>
        <v>0</v>
      </c>
      <c r="J1043" s="60">
        <f t="shared" ref="J1043" si="284">5*H1043</f>
        <v>5</v>
      </c>
      <c r="K1043" s="60"/>
      <c r="L1043" s="69"/>
    </row>
    <row r="1044" spans="1:12" x14ac:dyDescent="0.35">
      <c r="A1044" s="836" t="s">
        <v>636</v>
      </c>
      <c r="B1044" s="837">
        <f>$D$319-1</f>
        <v>1</v>
      </c>
      <c r="C1044" s="838" t="s">
        <v>1588</v>
      </c>
      <c r="D1044" s="75">
        <v>0</v>
      </c>
      <c r="E1044" s="75">
        <v>3</v>
      </c>
      <c r="F1044" s="60" t="s">
        <v>1514</v>
      </c>
      <c r="G1044" s="47" t="str">
        <f t="shared" ref="G1044:G1047" si="285">IF(B1044=1,F1044,"")</f>
        <v>PR.MA-2</v>
      </c>
      <c r="H1044" s="60">
        <f>VLOOKUP(E1044,'_Score matrix'!$B$31:$C$35,2,FALSE)</f>
        <v>1</v>
      </c>
      <c r="I1044" s="60">
        <f t="shared" ref="I1044:I1047" si="286">D1044*H1044</f>
        <v>0</v>
      </c>
      <c r="J1044" s="60">
        <f t="shared" ref="J1044:J1047" si="287">5*H1044</f>
        <v>5</v>
      </c>
      <c r="K1044" s="60"/>
      <c r="L1044" s="69"/>
    </row>
    <row r="1045" spans="1:12" x14ac:dyDescent="0.35">
      <c r="A1045" s="836" t="s">
        <v>637</v>
      </c>
      <c r="B1045" s="837">
        <f>$D$319-1</f>
        <v>1</v>
      </c>
      <c r="C1045" s="838" t="s">
        <v>1588</v>
      </c>
      <c r="D1045" s="75">
        <v>0</v>
      </c>
      <c r="E1045" s="75">
        <v>3</v>
      </c>
      <c r="F1045" s="60" t="s">
        <v>1513</v>
      </c>
      <c r="G1045" s="47" t="str">
        <f t="shared" si="285"/>
        <v>PR.MA-1</v>
      </c>
      <c r="H1045" s="60">
        <f>VLOOKUP(E1045,'_Score matrix'!$B$31:$C$35,2,FALSE)</f>
        <v>1</v>
      </c>
      <c r="I1045" s="60">
        <f t="shared" si="286"/>
        <v>0</v>
      </c>
      <c r="J1045" s="60">
        <f t="shared" si="287"/>
        <v>5</v>
      </c>
      <c r="K1045" s="60"/>
      <c r="L1045" s="69"/>
    </row>
    <row r="1046" spans="1:12" x14ac:dyDescent="0.35">
      <c r="A1046" s="836" t="s">
        <v>840</v>
      </c>
      <c r="B1046" s="837">
        <f>$D$319-1</f>
        <v>1</v>
      </c>
      <c r="C1046" s="838" t="s">
        <v>1588</v>
      </c>
      <c r="D1046" s="75">
        <v>0</v>
      </c>
      <c r="E1046" s="75">
        <v>3</v>
      </c>
      <c r="F1046" s="60" t="s">
        <v>1513</v>
      </c>
      <c r="G1046" s="47" t="str">
        <f t="shared" si="285"/>
        <v>PR.MA-1</v>
      </c>
      <c r="H1046" s="60">
        <f>VLOOKUP(E1046,'_Score matrix'!$B$31:$C$35,2,FALSE)</f>
        <v>1</v>
      </c>
      <c r="I1046" s="60">
        <f t="shared" si="286"/>
        <v>0</v>
      </c>
      <c r="J1046" s="60">
        <f t="shared" si="287"/>
        <v>5</v>
      </c>
      <c r="K1046" s="60"/>
      <c r="L1046" s="69"/>
    </row>
    <row r="1047" spans="1:12" x14ac:dyDescent="0.35">
      <c r="A1047" s="836" t="s">
        <v>2897</v>
      </c>
      <c r="B1047" s="837">
        <f>$D$319-1</f>
        <v>1</v>
      </c>
      <c r="C1047" s="838" t="s">
        <v>1588</v>
      </c>
      <c r="D1047" s="75">
        <v>0</v>
      </c>
      <c r="E1047" s="75">
        <v>3</v>
      </c>
      <c r="F1047" s="60" t="s">
        <v>1513</v>
      </c>
      <c r="G1047" s="47" t="str">
        <f t="shared" si="285"/>
        <v>PR.MA-1</v>
      </c>
      <c r="H1047" s="60">
        <f>VLOOKUP(E1047,'_Score matrix'!$B$31:$C$35,2,FALSE)</f>
        <v>1</v>
      </c>
      <c r="I1047" s="60">
        <f t="shared" si="286"/>
        <v>0</v>
      </c>
      <c r="J1047" s="60">
        <f t="shared" si="287"/>
        <v>5</v>
      </c>
      <c r="K1047" s="60"/>
      <c r="L1047" s="69"/>
    </row>
    <row r="1048" spans="1:12" x14ac:dyDescent="0.35">
      <c r="A1048" s="836" t="s">
        <v>650</v>
      </c>
      <c r="B1048" s="837">
        <f>$D$375-1</f>
        <v>1</v>
      </c>
      <c r="C1048" s="838" t="s">
        <v>1588</v>
      </c>
      <c r="D1048" s="75">
        <v>0</v>
      </c>
      <c r="E1048" s="75">
        <v>3</v>
      </c>
      <c r="F1048" s="60" t="s">
        <v>1513</v>
      </c>
      <c r="G1048" s="47" t="str">
        <f>IF(B1048=1,F1048,"")</f>
        <v>PR.MA-1</v>
      </c>
      <c r="H1048" s="60">
        <f>VLOOKUP(E1048,'_Score matrix'!$B$31:$C$35,2,FALSE)</f>
        <v>1</v>
      </c>
      <c r="I1048" s="60">
        <f t="shared" ref="I1048:I1062" si="288">D1048*H1048</f>
        <v>0</v>
      </c>
      <c r="J1048" s="60">
        <f t="shared" ref="J1048:J1062" si="289">5*H1048</f>
        <v>5</v>
      </c>
      <c r="K1048" s="60"/>
      <c r="L1048" s="69"/>
    </row>
    <row r="1049" spans="1:12" x14ac:dyDescent="0.35">
      <c r="A1049" s="836" t="s">
        <v>651</v>
      </c>
      <c r="B1049" s="837">
        <f>$D$375-1</f>
        <v>1</v>
      </c>
      <c r="C1049" s="838" t="s">
        <v>1588</v>
      </c>
      <c r="D1049" s="75">
        <v>0</v>
      </c>
      <c r="E1049" s="75">
        <v>3</v>
      </c>
      <c r="F1049" s="60" t="s">
        <v>1514</v>
      </c>
      <c r="G1049" s="47" t="str">
        <f t="shared" ref="G1049:G1052" si="290">IF(B1049=1,F1049,"")</f>
        <v>PR.MA-2</v>
      </c>
      <c r="H1049" s="60">
        <f>VLOOKUP(E1049,'_Score matrix'!$B$31:$C$35,2,FALSE)</f>
        <v>1</v>
      </c>
      <c r="I1049" s="60">
        <f t="shared" si="288"/>
        <v>0</v>
      </c>
      <c r="J1049" s="60">
        <f t="shared" si="289"/>
        <v>5</v>
      </c>
      <c r="K1049" s="60"/>
      <c r="L1049" s="69"/>
    </row>
    <row r="1050" spans="1:12" x14ac:dyDescent="0.35">
      <c r="A1050" s="836" t="s">
        <v>2143</v>
      </c>
      <c r="B1050" s="837">
        <f>$D$375-1</f>
        <v>1</v>
      </c>
      <c r="C1050" s="838" t="s">
        <v>1588</v>
      </c>
      <c r="D1050" s="75">
        <v>0</v>
      </c>
      <c r="E1050" s="75">
        <v>3</v>
      </c>
      <c r="F1050" s="60" t="s">
        <v>1513</v>
      </c>
      <c r="G1050" s="47" t="str">
        <f t="shared" si="290"/>
        <v>PR.MA-1</v>
      </c>
      <c r="H1050" s="60">
        <f>VLOOKUP(E1050,'_Score matrix'!$B$31:$C$35,2,FALSE)</f>
        <v>1</v>
      </c>
      <c r="I1050" s="60">
        <f t="shared" si="288"/>
        <v>0</v>
      </c>
      <c r="J1050" s="60">
        <f t="shared" si="289"/>
        <v>5</v>
      </c>
      <c r="K1050" s="60"/>
      <c r="L1050" s="69"/>
    </row>
    <row r="1051" spans="1:12" x14ac:dyDescent="0.35">
      <c r="A1051" s="836" t="s">
        <v>2144</v>
      </c>
      <c r="B1051" s="837">
        <f>$D$375-1</f>
        <v>1</v>
      </c>
      <c r="C1051" s="838" t="s">
        <v>1588</v>
      </c>
      <c r="D1051" s="75">
        <v>0</v>
      </c>
      <c r="E1051" s="75">
        <v>3</v>
      </c>
      <c r="F1051" s="60" t="s">
        <v>1513</v>
      </c>
      <c r="G1051" s="47" t="str">
        <f t="shared" si="290"/>
        <v>PR.MA-1</v>
      </c>
      <c r="H1051" s="60">
        <f>VLOOKUP(E1051,'_Score matrix'!$B$31:$C$35,2,FALSE)</f>
        <v>1</v>
      </c>
      <c r="I1051" s="60">
        <f t="shared" si="288"/>
        <v>0</v>
      </c>
      <c r="J1051" s="60">
        <f t="shared" si="289"/>
        <v>5</v>
      </c>
      <c r="K1051" s="60"/>
      <c r="L1051" s="69"/>
    </row>
    <row r="1052" spans="1:12" x14ac:dyDescent="0.35">
      <c r="A1052" s="836" t="s">
        <v>2898</v>
      </c>
      <c r="B1052" s="837">
        <f>$D$375-1</f>
        <v>1</v>
      </c>
      <c r="C1052" s="838" t="s">
        <v>1588</v>
      </c>
      <c r="D1052" s="75">
        <v>0</v>
      </c>
      <c r="E1052" s="75">
        <v>3</v>
      </c>
      <c r="F1052" s="60" t="s">
        <v>1513</v>
      </c>
      <c r="G1052" s="47" t="str">
        <f t="shared" si="290"/>
        <v>PR.MA-1</v>
      </c>
      <c r="H1052" s="60">
        <f>VLOOKUP(E1052,'_Score matrix'!$B$31:$C$35,2,FALSE)</f>
        <v>1</v>
      </c>
      <c r="I1052" s="60">
        <f t="shared" si="288"/>
        <v>0</v>
      </c>
      <c r="J1052" s="60">
        <f t="shared" si="289"/>
        <v>5</v>
      </c>
      <c r="K1052" s="60"/>
      <c r="L1052" s="69"/>
    </row>
    <row r="1053" spans="1:12" x14ac:dyDescent="0.35">
      <c r="A1053" s="836" t="s">
        <v>663</v>
      </c>
      <c r="B1053" s="837">
        <f>$D$422-1</f>
        <v>1</v>
      </c>
      <c r="C1053" s="838" t="s">
        <v>1588</v>
      </c>
      <c r="D1053" s="75">
        <v>0</v>
      </c>
      <c r="E1053" s="75">
        <v>3</v>
      </c>
      <c r="F1053" s="60" t="s">
        <v>1513</v>
      </c>
      <c r="G1053" s="47" t="str">
        <f>IF(B1053=1,F1053,"")</f>
        <v>PR.MA-1</v>
      </c>
      <c r="H1053" s="60">
        <f>VLOOKUP(E1053,'_Score matrix'!$B$31:$C$35,2,FALSE)</f>
        <v>1</v>
      </c>
      <c r="I1053" s="60">
        <f t="shared" si="288"/>
        <v>0</v>
      </c>
      <c r="J1053" s="60">
        <f t="shared" si="289"/>
        <v>5</v>
      </c>
      <c r="K1053" s="60"/>
      <c r="L1053" s="69"/>
    </row>
    <row r="1054" spans="1:12" x14ac:dyDescent="0.35">
      <c r="A1054" s="836" t="s">
        <v>664</v>
      </c>
      <c r="B1054" s="837">
        <f t="shared" ref="B1054:B1057" si="291">$D$422-1</f>
        <v>1</v>
      </c>
      <c r="C1054" s="838" t="s">
        <v>1588</v>
      </c>
      <c r="D1054" s="75">
        <v>0</v>
      </c>
      <c r="E1054" s="75">
        <v>3</v>
      </c>
      <c r="F1054" s="60" t="s">
        <v>1514</v>
      </c>
      <c r="G1054" s="47" t="str">
        <f t="shared" ref="G1054:G1057" si="292">IF(B1054=1,F1054,"")</f>
        <v>PR.MA-2</v>
      </c>
      <c r="H1054" s="60">
        <f>VLOOKUP(E1054,'_Score matrix'!$B$31:$C$35,2,FALSE)</f>
        <v>1</v>
      </c>
      <c r="I1054" s="60">
        <f t="shared" si="288"/>
        <v>0</v>
      </c>
      <c r="J1054" s="60">
        <f t="shared" si="289"/>
        <v>5</v>
      </c>
      <c r="K1054" s="60"/>
      <c r="L1054" s="69"/>
    </row>
    <row r="1055" spans="1:12" x14ac:dyDescent="0.35">
      <c r="A1055" s="836" t="s">
        <v>2146</v>
      </c>
      <c r="B1055" s="837">
        <f t="shared" si="291"/>
        <v>1</v>
      </c>
      <c r="C1055" s="838" t="s">
        <v>1588</v>
      </c>
      <c r="D1055" s="75">
        <v>0</v>
      </c>
      <c r="E1055" s="75">
        <v>3</v>
      </c>
      <c r="F1055" s="60" t="s">
        <v>1513</v>
      </c>
      <c r="G1055" s="47" t="str">
        <f t="shared" si="292"/>
        <v>PR.MA-1</v>
      </c>
      <c r="H1055" s="60">
        <f>VLOOKUP(E1055,'_Score matrix'!$B$31:$C$35,2,FALSE)</f>
        <v>1</v>
      </c>
      <c r="I1055" s="60">
        <f t="shared" si="288"/>
        <v>0</v>
      </c>
      <c r="J1055" s="60">
        <f t="shared" si="289"/>
        <v>5</v>
      </c>
      <c r="K1055" s="60"/>
      <c r="L1055" s="69"/>
    </row>
    <row r="1056" spans="1:12" x14ac:dyDescent="0.35">
      <c r="A1056" s="836" t="s">
        <v>2145</v>
      </c>
      <c r="B1056" s="837">
        <f t="shared" si="291"/>
        <v>1</v>
      </c>
      <c r="C1056" s="838" t="s">
        <v>1588</v>
      </c>
      <c r="D1056" s="75">
        <v>0</v>
      </c>
      <c r="E1056" s="75">
        <v>3</v>
      </c>
      <c r="F1056" s="60" t="s">
        <v>1513</v>
      </c>
      <c r="G1056" s="47" t="str">
        <f t="shared" si="292"/>
        <v>PR.MA-1</v>
      </c>
      <c r="H1056" s="60">
        <f>VLOOKUP(E1056,'_Score matrix'!$B$31:$C$35,2,FALSE)</f>
        <v>1</v>
      </c>
      <c r="I1056" s="60">
        <f t="shared" si="288"/>
        <v>0</v>
      </c>
      <c r="J1056" s="60">
        <f t="shared" si="289"/>
        <v>5</v>
      </c>
      <c r="K1056" s="60"/>
      <c r="L1056" s="69"/>
    </row>
    <row r="1057" spans="1:12" x14ac:dyDescent="0.35">
      <c r="A1057" s="836" t="s">
        <v>2902</v>
      </c>
      <c r="B1057" s="837">
        <f t="shared" si="291"/>
        <v>1</v>
      </c>
      <c r="C1057" s="838" t="s">
        <v>1588</v>
      </c>
      <c r="D1057" s="75">
        <v>0</v>
      </c>
      <c r="E1057" s="75">
        <v>3</v>
      </c>
      <c r="F1057" s="60" t="s">
        <v>1513</v>
      </c>
      <c r="G1057" s="47" t="str">
        <f t="shared" si="292"/>
        <v>PR.MA-1</v>
      </c>
      <c r="H1057" s="60">
        <f>VLOOKUP(E1057,'_Score matrix'!$B$31:$C$35,2,FALSE)</f>
        <v>1</v>
      </c>
      <c r="I1057" s="60">
        <f t="shared" si="288"/>
        <v>0</v>
      </c>
      <c r="J1057" s="60">
        <f t="shared" si="289"/>
        <v>5</v>
      </c>
      <c r="K1057" s="60"/>
      <c r="L1057" s="69"/>
    </row>
    <row r="1058" spans="1:12" x14ac:dyDescent="0.35">
      <c r="A1058" s="836" t="s">
        <v>2163</v>
      </c>
      <c r="B1058" s="837">
        <f>$D$476-1</f>
        <v>1</v>
      </c>
      <c r="C1058" s="838" t="s">
        <v>1588</v>
      </c>
      <c r="D1058" s="75">
        <v>0</v>
      </c>
      <c r="E1058" s="75">
        <v>3</v>
      </c>
      <c r="F1058" s="60" t="s">
        <v>1513</v>
      </c>
      <c r="G1058" s="47" t="str">
        <f>IF(B1058=1,F1058,"")</f>
        <v>PR.MA-1</v>
      </c>
      <c r="H1058" s="60">
        <f>VLOOKUP(E1058,'_Score matrix'!$B$31:$C$35,2,FALSE)</f>
        <v>1</v>
      </c>
      <c r="I1058" s="60">
        <f t="shared" si="288"/>
        <v>0</v>
      </c>
      <c r="J1058" s="60">
        <f t="shared" si="289"/>
        <v>5</v>
      </c>
      <c r="K1058" s="60"/>
      <c r="L1058" s="69"/>
    </row>
    <row r="1059" spans="1:12" x14ac:dyDescent="0.35">
      <c r="A1059" s="836" t="s">
        <v>2164</v>
      </c>
      <c r="B1059" s="837">
        <f t="shared" ref="B1059:B1062" si="293">$D$476-1</f>
        <v>1</v>
      </c>
      <c r="C1059" s="838" t="s">
        <v>1588</v>
      </c>
      <c r="D1059" s="75">
        <v>0</v>
      </c>
      <c r="E1059" s="75">
        <v>3</v>
      </c>
      <c r="F1059" s="60" t="s">
        <v>1514</v>
      </c>
      <c r="G1059" s="47" t="str">
        <f t="shared" ref="G1059:G1071" si="294">IF(B1059=1,F1059,"")</f>
        <v>PR.MA-2</v>
      </c>
      <c r="H1059" s="60">
        <f>VLOOKUP(E1059,'_Score matrix'!$B$31:$C$35,2,FALSE)</f>
        <v>1</v>
      </c>
      <c r="I1059" s="60">
        <f t="shared" si="288"/>
        <v>0</v>
      </c>
      <c r="J1059" s="60">
        <f t="shared" si="289"/>
        <v>5</v>
      </c>
      <c r="K1059" s="60"/>
      <c r="L1059" s="69"/>
    </row>
    <row r="1060" spans="1:12" x14ac:dyDescent="0.35">
      <c r="A1060" s="836" t="s">
        <v>2165</v>
      </c>
      <c r="B1060" s="837">
        <f t="shared" si="293"/>
        <v>1</v>
      </c>
      <c r="C1060" s="838" t="s">
        <v>1588</v>
      </c>
      <c r="D1060" s="75">
        <v>0</v>
      </c>
      <c r="E1060" s="75">
        <v>3</v>
      </c>
      <c r="F1060" s="60" t="s">
        <v>1513</v>
      </c>
      <c r="G1060" s="47" t="str">
        <f t="shared" si="294"/>
        <v>PR.MA-1</v>
      </c>
      <c r="H1060" s="60">
        <f>VLOOKUP(E1060,'_Score matrix'!$B$31:$C$35,2,FALSE)</f>
        <v>1</v>
      </c>
      <c r="I1060" s="60">
        <f t="shared" si="288"/>
        <v>0</v>
      </c>
      <c r="J1060" s="60">
        <f t="shared" si="289"/>
        <v>5</v>
      </c>
      <c r="K1060" s="60"/>
      <c r="L1060" s="69"/>
    </row>
    <row r="1061" spans="1:12" x14ac:dyDescent="0.35">
      <c r="A1061" s="836" t="s">
        <v>2166</v>
      </c>
      <c r="B1061" s="837">
        <f t="shared" si="293"/>
        <v>1</v>
      </c>
      <c r="C1061" s="838" t="s">
        <v>1588</v>
      </c>
      <c r="D1061" s="75">
        <v>0</v>
      </c>
      <c r="E1061" s="75">
        <v>3</v>
      </c>
      <c r="F1061" s="60" t="s">
        <v>1513</v>
      </c>
      <c r="G1061" s="47" t="str">
        <f t="shared" si="294"/>
        <v>PR.MA-1</v>
      </c>
      <c r="H1061" s="60">
        <f>VLOOKUP(E1061,'_Score matrix'!$B$31:$C$35,2,FALSE)</f>
        <v>1</v>
      </c>
      <c r="I1061" s="60">
        <f t="shared" si="288"/>
        <v>0</v>
      </c>
      <c r="J1061" s="60">
        <f t="shared" si="289"/>
        <v>5</v>
      </c>
      <c r="K1061" s="60"/>
      <c r="L1061" s="69"/>
    </row>
    <row r="1062" spans="1:12" ht="15" thickBot="1" x14ac:dyDescent="0.4">
      <c r="A1062" s="839" t="s">
        <v>2903</v>
      </c>
      <c r="B1062" s="840">
        <f t="shared" si="293"/>
        <v>1</v>
      </c>
      <c r="C1062" s="841" t="s">
        <v>1588</v>
      </c>
      <c r="D1062" s="842">
        <v>0</v>
      </c>
      <c r="E1062" s="842">
        <v>3</v>
      </c>
      <c r="F1062" s="225" t="s">
        <v>1513</v>
      </c>
      <c r="G1062" s="56" t="str">
        <f t="shared" si="294"/>
        <v>PR.MA-1</v>
      </c>
      <c r="H1062" s="225">
        <f>VLOOKUP(E1062,'_Score matrix'!$B$31:$C$35,2,FALSE)</f>
        <v>1</v>
      </c>
      <c r="I1062" s="225">
        <f t="shared" si="288"/>
        <v>0</v>
      </c>
      <c r="J1062" s="225">
        <f t="shared" si="289"/>
        <v>5</v>
      </c>
      <c r="K1062" s="225"/>
      <c r="L1062" s="81"/>
    </row>
    <row r="1063" spans="1:12" x14ac:dyDescent="0.35">
      <c r="A1063" s="843" t="s">
        <v>558</v>
      </c>
      <c r="B1063" s="833"/>
      <c r="C1063" s="834"/>
      <c r="D1063" s="835"/>
      <c r="E1063" s="835"/>
      <c r="F1063" s="52"/>
      <c r="G1063" s="52"/>
      <c r="H1063" s="52"/>
      <c r="I1063" s="52"/>
      <c r="J1063" s="52"/>
      <c r="K1063" s="52"/>
      <c r="L1063" s="73"/>
    </row>
    <row r="1064" spans="1:12" x14ac:dyDescent="0.35">
      <c r="A1064" s="882" t="s">
        <v>892</v>
      </c>
      <c r="B1064" s="837">
        <f>$D$526-1</f>
        <v>1</v>
      </c>
      <c r="C1064" s="838" t="s">
        <v>1588</v>
      </c>
      <c r="D1064" s="75">
        <v>0</v>
      </c>
      <c r="E1064" s="75">
        <v>3</v>
      </c>
      <c r="F1064" s="60"/>
      <c r="G1064" s="60"/>
      <c r="H1064" s="60">
        <f>VLOOKUP(E1064,'_Score matrix'!$B$31:$C$35,2,FALSE)</f>
        <v>1</v>
      </c>
      <c r="I1064" s="60">
        <f t="shared" ref="I1064" si="295">D1064*H1064</f>
        <v>0</v>
      </c>
      <c r="J1064" s="60">
        <f t="shared" ref="J1064" si="296">5*H1064</f>
        <v>5</v>
      </c>
      <c r="K1064" s="60"/>
      <c r="L1064" s="117"/>
    </row>
    <row r="1065" spans="1:12" x14ac:dyDescent="0.35">
      <c r="A1065" s="882" t="s">
        <v>901</v>
      </c>
      <c r="B1065" s="837">
        <f>$D$600-1</f>
        <v>1</v>
      </c>
      <c r="C1065" s="838" t="s">
        <v>1588</v>
      </c>
      <c r="D1065" s="75">
        <v>0</v>
      </c>
      <c r="E1065" s="75">
        <v>3</v>
      </c>
      <c r="F1065" s="60"/>
      <c r="G1065" s="60"/>
      <c r="H1065" s="60">
        <f>VLOOKUP(E1065,'_Score matrix'!$B$31:$C$35,2,FALSE)</f>
        <v>1</v>
      </c>
      <c r="I1065" s="60">
        <f t="shared" ref="I1065" si="297">D1065*H1065</f>
        <v>0</v>
      </c>
      <c r="J1065" s="60">
        <f t="shared" ref="J1065" si="298">5*H1065</f>
        <v>5</v>
      </c>
      <c r="K1065" s="60"/>
      <c r="L1065" s="117"/>
    </row>
    <row r="1066" spans="1:12" x14ac:dyDescent="0.35">
      <c r="A1066" s="882" t="s">
        <v>911</v>
      </c>
      <c r="B1066" s="837">
        <f>$D$679-1</f>
        <v>1</v>
      </c>
      <c r="C1066" s="838" t="s">
        <v>1588</v>
      </c>
      <c r="D1066" s="75">
        <v>0</v>
      </c>
      <c r="E1066" s="75">
        <v>3</v>
      </c>
      <c r="F1066" s="60"/>
      <c r="G1066" s="60"/>
      <c r="H1066" s="60">
        <f>VLOOKUP(E1066,'_Score matrix'!$B$31:$C$35,2,FALSE)</f>
        <v>1</v>
      </c>
      <c r="I1066" s="60">
        <f t="shared" ref="I1066:I1070" si="299">D1066*H1066</f>
        <v>0</v>
      </c>
      <c r="J1066" s="60">
        <f t="shared" ref="J1066:J1070" si="300">5*H1066</f>
        <v>5</v>
      </c>
      <c r="K1066" s="60"/>
      <c r="L1066" s="117"/>
    </row>
    <row r="1067" spans="1:12" x14ac:dyDescent="0.35">
      <c r="A1067" s="882" t="s">
        <v>921</v>
      </c>
      <c r="B1067" s="837">
        <f>$D$742-1</f>
        <v>1</v>
      </c>
      <c r="C1067" s="838" t="s">
        <v>1588</v>
      </c>
      <c r="D1067" s="75">
        <v>0</v>
      </c>
      <c r="E1067" s="75">
        <v>3</v>
      </c>
      <c r="F1067" s="60"/>
      <c r="G1067" s="60"/>
      <c r="H1067" s="60">
        <f>VLOOKUP(E1067,'_Score matrix'!$B$31:$C$35,2,FALSE)</f>
        <v>1</v>
      </c>
      <c r="I1067" s="60">
        <f t="shared" si="299"/>
        <v>0</v>
      </c>
      <c r="J1067" s="60">
        <f t="shared" si="300"/>
        <v>5</v>
      </c>
      <c r="K1067" s="60"/>
      <c r="L1067" s="117"/>
    </row>
    <row r="1068" spans="1:12" x14ac:dyDescent="0.35">
      <c r="A1068" s="882" t="s">
        <v>932</v>
      </c>
      <c r="B1068" s="837">
        <f>$D$803-1</f>
        <v>1</v>
      </c>
      <c r="C1068" s="838" t="s">
        <v>1588</v>
      </c>
      <c r="D1068" s="75">
        <v>0</v>
      </c>
      <c r="E1068" s="75">
        <v>3</v>
      </c>
      <c r="F1068" s="60"/>
      <c r="G1068" s="60"/>
      <c r="H1068" s="60">
        <f>VLOOKUP(E1068,'_Score matrix'!$B$31:$C$35,2,FALSE)</f>
        <v>1</v>
      </c>
      <c r="I1068" s="60">
        <f t="shared" si="299"/>
        <v>0</v>
      </c>
      <c r="J1068" s="60">
        <f t="shared" si="300"/>
        <v>5</v>
      </c>
      <c r="K1068" s="60"/>
      <c r="L1068" s="117"/>
    </row>
    <row r="1069" spans="1:12" x14ac:dyDescent="0.35">
      <c r="A1069" s="882" t="s">
        <v>940</v>
      </c>
      <c r="B1069" s="837">
        <f>$D$857-1</f>
        <v>1</v>
      </c>
      <c r="C1069" s="838" t="s">
        <v>1588</v>
      </c>
      <c r="D1069" s="75">
        <v>0</v>
      </c>
      <c r="E1069" s="75">
        <v>3</v>
      </c>
      <c r="F1069" s="60"/>
      <c r="G1069" s="60"/>
      <c r="H1069" s="60">
        <f>VLOOKUP(E1069,'_Score matrix'!$B$31:$C$35,2,FALSE)</f>
        <v>1</v>
      </c>
      <c r="I1069" s="60">
        <f t="shared" si="299"/>
        <v>0</v>
      </c>
      <c r="J1069" s="60">
        <f t="shared" si="300"/>
        <v>5</v>
      </c>
      <c r="K1069" s="60"/>
      <c r="L1069" s="117"/>
    </row>
    <row r="1070" spans="1:12" x14ac:dyDescent="0.35">
      <c r="A1070" s="882" t="s">
        <v>2331</v>
      </c>
      <c r="B1070" s="837">
        <f>$D$917-1</f>
        <v>1</v>
      </c>
      <c r="C1070" s="838" t="s">
        <v>1588</v>
      </c>
      <c r="D1070" s="75">
        <v>0</v>
      </c>
      <c r="E1070" s="75">
        <v>3</v>
      </c>
      <c r="F1070" s="60"/>
      <c r="G1070" s="60"/>
      <c r="H1070" s="60">
        <f>VLOOKUP(E1070,'_Score matrix'!$B$31:$C$35,2,FALSE)</f>
        <v>1</v>
      </c>
      <c r="I1070" s="60">
        <f t="shared" si="299"/>
        <v>0</v>
      </c>
      <c r="J1070" s="60">
        <f t="shared" si="300"/>
        <v>5</v>
      </c>
      <c r="K1070" s="60"/>
      <c r="L1070" s="117"/>
    </row>
    <row r="1071" spans="1:12" x14ac:dyDescent="0.35">
      <c r="A1071" s="836" t="s">
        <v>925</v>
      </c>
      <c r="B1071" s="837">
        <f t="shared" ref="B1071:B1072" si="301">$D$742-1</f>
        <v>1</v>
      </c>
      <c r="C1071" s="838" t="s">
        <v>2147</v>
      </c>
      <c r="D1071" s="75">
        <v>0</v>
      </c>
      <c r="E1071" s="75">
        <f>IF(D1071=6, 1, 3)</f>
        <v>3</v>
      </c>
      <c r="F1071" s="60" t="s">
        <v>1483</v>
      </c>
      <c r="G1071" s="47" t="str">
        <f t="shared" si="294"/>
        <v>ID.RA-5</v>
      </c>
      <c r="H1071" s="60">
        <f>VLOOKUP(E1071,'_Score matrix'!$B$31:$C$35,2,FALSE)</f>
        <v>1</v>
      </c>
      <c r="I1071" s="60">
        <f t="shared" ref="I1071:I1072" si="302">D1071*H1071</f>
        <v>0</v>
      </c>
      <c r="J1071" s="60">
        <f t="shared" ref="J1071:J1072" si="303">5*H1071</f>
        <v>5</v>
      </c>
      <c r="K1071" s="60"/>
      <c r="L1071" s="69"/>
    </row>
    <row r="1072" spans="1:12" ht="15" thickBot="1" x14ac:dyDescent="0.4">
      <c r="A1072" s="839" t="s">
        <v>3767</v>
      </c>
      <c r="B1072" s="421">
        <f t="shared" si="301"/>
        <v>1</v>
      </c>
      <c r="C1072" s="841" t="s">
        <v>2147</v>
      </c>
      <c r="D1072" s="842">
        <v>0</v>
      </c>
      <c r="E1072" s="421">
        <f t="shared" ref="E1072" si="304">IF(D1072=6, 1, 3)</f>
        <v>3</v>
      </c>
      <c r="F1072" s="225"/>
      <c r="G1072" s="225"/>
      <c r="H1072" s="225">
        <f>VLOOKUP(E1072,'_Score matrix'!$B$31:$C$35,2,FALSE)</f>
        <v>1</v>
      </c>
      <c r="I1072" s="225">
        <f t="shared" si="302"/>
        <v>0</v>
      </c>
      <c r="J1072" s="225">
        <f t="shared" si="303"/>
        <v>5</v>
      </c>
      <c r="K1072" s="225"/>
      <c r="L1072" s="81"/>
    </row>
    <row r="2048" spans="5:5" x14ac:dyDescent="0.35">
      <c r="E2048" s="22">
        <v>3</v>
      </c>
    </row>
  </sheetData>
  <phoneticPr fontId="2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Blad18">
    <tabColor rgb="FF0070C0"/>
  </sheetPr>
  <dimension ref="A1:X46"/>
  <sheetViews>
    <sheetView showRowColHeaders="0" zoomScaleNormal="10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57.1796875" style="41" bestFit="1" customWidth="1"/>
    <col min="15" max="15" width="110.7265625" style="41" customWidth="1"/>
    <col min="16" max="16" width="2.26953125" customWidth="1"/>
    <col min="17" max="18" width="0" hidden="1" customWidth="1"/>
    <col min="19" max="16384" width="9.1796875" hidden="1"/>
  </cols>
  <sheetData>
    <row r="1" spans="1:24" ht="20.149999999999999" customHeight="1" x14ac:dyDescent="0.35">
      <c r="A1" s="512"/>
      <c r="B1" s="903" t="s">
        <v>53</v>
      </c>
      <c r="C1" s="904"/>
      <c r="D1" s="904"/>
      <c r="E1" s="904"/>
      <c r="F1" s="904"/>
      <c r="G1" s="904"/>
      <c r="H1" s="904"/>
      <c r="I1" s="904"/>
      <c r="J1" s="904"/>
      <c r="K1" s="904"/>
      <c r="L1" s="898"/>
      <c r="M1" s="524"/>
      <c r="N1" s="513"/>
      <c r="O1" s="513"/>
      <c r="P1" s="514"/>
      <c r="Q1" s="524"/>
      <c r="R1" s="898"/>
      <c r="S1" s="524"/>
      <c r="T1" s="898"/>
      <c r="U1" s="513"/>
      <c r="V1" s="513"/>
      <c r="W1" s="513"/>
      <c r="X1" s="514"/>
    </row>
    <row r="2" spans="1:24" ht="20.149999999999999" customHeight="1" x14ac:dyDescent="0.35">
      <c r="A2" s="515"/>
      <c r="B2" s="905"/>
      <c r="C2" s="906"/>
      <c r="D2" s="906"/>
      <c r="E2" s="906"/>
      <c r="F2" s="906"/>
      <c r="G2" s="906"/>
      <c r="H2" s="906"/>
      <c r="I2" s="906"/>
      <c r="J2" s="906"/>
      <c r="K2" s="906"/>
      <c r="L2" s="899"/>
      <c r="M2" s="508"/>
      <c r="N2" s="521"/>
      <c r="O2" s="521"/>
      <c r="P2" s="522"/>
      <c r="Q2" s="508"/>
      <c r="R2" s="899"/>
      <c r="S2" s="508"/>
      <c r="T2" s="899"/>
      <c r="U2" s="521"/>
      <c r="V2" s="521"/>
      <c r="W2" s="521"/>
      <c r="X2" s="522"/>
    </row>
    <row r="3" spans="1:24" ht="20.149999999999999" customHeight="1" x14ac:dyDescent="0.35">
      <c r="A3" s="515"/>
      <c r="B3" s="890" t="s">
        <v>2348</v>
      </c>
      <c r="C3" s="891"/>
      <c r="D3" s="891"/>
      <c r="E3" s="891"/>
      <c r="F3" s="891"/>
      <c r="G3" s="890" t="s">
        <v>3227</v>
      </c>
      <c r="H3" s="891"/>
      <c r="I3" s="891"/>
      <c r="J3" s="891"/>
      <c r="K3" s="891"/>
      <c r="L3" s="497"/>
      <c r="M3" s="497"/>
      <c r="N3" s="516"/>
      <c r="O3" s="516"/>
      <c r="P3" s="517"/>
      <c r="Q3" s="507"/>
      <c r="R3" s="497"/>
      <c r="S3" s="497"/>
      <c r="T3" s="497"/>
      <c r="U3" s="516"/>
      <c r="V3" s="516"/>
      <c r="W3" s="516"/>
      <c r="X3" s="517"/>
    </row>
    <row r="4" spans="1:24" ht="20.149999999999999" customHeight="1" x14ac:dyDescent="0.35">
      <c r="A4" s="515"/>
      <c r="B4" s="890" t="s">
        <v>2349</v>
      </c>
      <c r="C4" s="891"/>
      <c r="D4" s="891"/>
      <c r="E4" s="891"/>
      <c r="F4" s="891"/>
      <c r="G4" s="896"/>
      <c r="H4" s="897"/>
      <c r="I4" s="897"/>
      <c r="J4" s="897"/>
      <c r="K4" s="897"/>
      <c r="L4" s="497"/>
      <c r="M4" s="497"/>
      <c r="N4" s="516"/>
      <c r="O4" s="516"/>
      <c r="P4" s="517"/>
      <c r="Q4" s="506"/>
      <c r="R4" s="497"/>
      <c r="S4" s="497"/>
      <c r="T4" s="497"/>
      <c r="U4" s="516"/>
      <c r="V4" s="516"/>
      <c r="W4" s="516"/>
      <c r="X4" s="517"/>
    </row>
    <row r="5" spans="1:24" ht="20.149999999999999" customHeight="1" x14ac:dyDescent="0.35">
      <c r="A5" s="515"/>
      <c r="B5" s="890" t="s">
        <v>2350</v>
      </c>
      <c r="C5" s="891"/>
      <c r="D5" s="891"/>
      <c r="E5" s="891"/>
      <c r="F5" s="891"/>
      <c r="G5" s="896"/>
      <c r="H5" s="897"/>
      <c r="I5" s="897"/>
      <c r="J5" s="897"/>
      <c r="K5" s="897"/>
      <c r="L5" s="497"/>
      <c r="M5" s="497"/>
      <c r="N5" s="516"/>
      <c r="O5" s="516"/>
      <c r="P5" s="517"/>
      <c r="Q5" s="506"/>
      <c r="R5" s="497"/>
      <c r="S5" s="497"/>
      <c r="T5" s="497"/>
      <c r="U5" s="516"/>
      <c r="V5" s="516"/>
      <c r="W5" s="516"/>
      <c r="X5" s="517"/>
    </row>
    <row r="6" spans="1:24" ht="20.149999999999999" customHeight="1" x14ac:dyDescent="0.35">
      <c r="A6" s="515"/>
      <c r="B6" s="900" t="s">
        <v>2352</v>
      </c>
      <c r="C6" s="901"/>
      <c r="D6" s="901"/>
      <c r="E6" s="901"/>
      <c r="F6" s="902"/>
      <c r="G6" s="523"/>
      <c r="H6" s="497"/>
      <c r="I6" s="497"/>
      <c r="J6" s="497"/>
      <c r="K6" s="497"/>
      <c r="L6" s="497"/>
      <c r="M6" s="497"/>
      <c r="N6" s="516"/>
      <c r="O6" s="516"/>
      <c r="P6" s="517"/>
      <c r="Q6" s="497"/>
      <c r="R6" s="497"/>
      <c r="S6" s="497"/>
      <c r="T6" s="497"/>
      <c r="U6" s="516"/>
      <c r="V6" s="516"/>
      <c r="W6" s="516"/>
      <c r="X6" s="517"/>
    </row>
    <row r="7" spans="1:24" ht="20.149999999999999" customHeight="1" thickBot="1" x14ac:dyDescent="0.4">
      <c r="A7" s="518"/>
      <c r="B7" s="519"/>
      <c r="C7" s="519"/>
      <c r="D7" s="519"/>
      <c r="E7" s="519"/>
      <c r="F7" s="519"/>
      <c r="G7" s="519"/>
      <c r="H7" s="519"/>
      <c r="I7" s="519"/>
      <c r="J7" s="519"/>
      <c r="K7" s="519"/>
      <c r="L7" s="519"/>
      <c r="M7" s="519"/>
      <c r="N7" s="519"/>
      <c r="O7" s="519"/>
      <c r="P7" s="520"/>
      <c r="Q7" s="519"/>
      <c r="R7" s="519"/>
      <c r="S7" s="519"/>
      <c r="T7" s="519"/>
      <c r="U7" s="519"/>
      <c r="V7" s="519"/>
      <c r="W7" s="519"/>
      <c r="X7" s="520"/>
    </row>
    <row r="8" spans="1:24" ht="20.149999999999999" customHeight="1" x14ac:dyDescent="0.35">
      <c r="A8" s="136"/>
      <c r="B8" s="19"/>
      <c r="C8" s="19"/>
      <c r="D8" s="19"/>
      <c r="E8" s="19"/>
      <c r="F8" s="19"/>
      <c r="G8" s="19"/>
      <c r="H8" s="19"/>
      <c r="I8" s="19"/>
      <c r="J8" s="19"/>
      <c r="K8" s="19"/>
      <c r="L8" s="19"/>
      <c r="M8" s="19"/>
      <c r="N8" s="237"/>
      <c r="O8" s="19"/>
      <c r="P8" s="20"/>
    </row>
    <row r="9" spans="1:24" ht="20.149999999999999" customHeight="1" x14ac:dyDescent="0.35">
      <c r="A9" s="139">
        <v>4</v>
      </c>
      <c r="B9" s="140" t="s">
        <v>61</v>
      </c>
      <c r="C9" s="140"/>
      <c r="D9" s="140"/>
      <c r="E9" s="140"/>
      <c r="F9" s="140"/>
      <c r="G9" s="140"/>
      <c r="H9" s="140"/>
      <c r="I9" s="140"/>
      <c r="J9" s="140"/>
      <c r="K9" s="140"/>
      <c r="L9" s="143" t="s">
        <v>148</v>
      </c>
      <c r="M9" s="1059"/>
      <c r="N9" s="158" t="s">
        <v>1328</v>
      </c>
      <c r="O9" s="149" t="s">
        <v>149</v>
      </c>
      <c r="P9" s="137"/>
    </row>
    <row r="10" spans="1:24" ht="20.149999999999999" customHeight="1" x14ac:dyDescent="0.35">
      <c r="A10" s="6"/>
      <c r="B10" s="3" t="s">
        <v>62</v>
      </c>
      <c r="C10" s="3" t="s">
        <v>1401</v>
      </c>
      <c r="D10" s="3"/>
      <c r="E10" s="3"/>
      <c r="F10" s="3"/>
      <c r="G10" s="3"/>
      <c r="H10" s="3"/>
      <c r="I10" s="3"/>
      <c r="J10" s="3"/>
      <c r="K10" s="3"/>
      <c r="L10" s="144"/>
      <c r="M10" s="232"/>
      <c r="N10" s="239" t="str">
        <f>VLOOKUP(_Output!D49,_Guidance!B97:C102,2,FALSE)</f>
        <v xml:space="preserve"> </v>
      </c>
      <c r="O10" s="150" t="s">
        <v>2012</v>
      </c>
      <c r="P10" s="16"/>
    </row>
    <row r="11" spans="1:24" ht="20.149999999999999" customHeight="1" x14ac:dyDescent="0.35">
      <c r="A11" s="6"/>
      <c r="B11" s="3" t="s">
        <v>63</v>
      </c>
      <c r="C11" s="3" t="s">
        <v>1405</v>
      </c>
      <c r="D11" s="3"/>
      <c r="E11" s="3"/>
      <c r="F11" s="3"/>
      <c r="G11" s="3"/>
      <c r="H11" s="3"/>
      <c r="I11" s="3"/>
      <c r="J11" s="3"/>
      <c r="K11" s="3"/>
      <c r="L11" s="144"/>
      <c r="M11" s="232"/>
      <c r="N11" s="239" t="str">
        <f>VLOOKUP(_Output!D50,_Guidance!B103:C108,2,FALSE)</f>
        <v xml:space="preserve"> </v>
      </c>
      <c r="O11" s="150" t="s">
        <v>2013</v>
      </c>
      <c r="P11" s="16"/>
    </row>
    <row r="12" spans="1:24" ht="20.149999999999999" customHeight="1" x14ac:dyDescent="0.35">
      <c r="A12" s="125"/>
      <c r="B12" s="109" t="s">
        <v>85</v>
      </c>
      <c r="C12" s="114" t="s">
        <v>75</v>
      </c>
      <c r="D12" s="109"/>
      <c r="E12" s="109"/>
      <c r="F12" s="109"/>
      <c r="G12" s="109"/>
      <c r="H12" s="109"/>
      <c r="I12" s="109"/>
      <c r="J12" s="109"/>
      <c r="K12" s="114"/>
      <c r="L12" s="145"/>
      <c r="M12" s="233"/>
      <c r="N12" s="122"/>
      <c r="O12" s="716"/>
      <c r="P12" s="138"/>
    </row>
    <row r="13" spans="1:24" ht="20.149999999999999" customHeight="1" x14ac:dyDescent="0.35">
      <c r="A13" s="125"/>
      <c r="B13" s="110" t="s">
        <v>86</v>
      </c>
      <c r="C13" s="109" t="s">
        <v>76</v>
      </c>
      <c r="D13" s="110"/>
      <c r="E13" s="110"/>
      <c r="F13" s="110"/>
      <c r="G13" s="110"/>
      <c r="H13" s="110"/>
      <c r="I13" s="110"/>
      <c r="J13" s="110"/>
      <c r="K13" s="109"/>
      <c r="L13" s="145"/>
      <c r="M13" s="233"/>
      <c r="N13" s="122"/>
      <c r="O13" s="152" t="s">
        <v>674</v>
      </c>
      <c r="P13" s="138"/>
    </row>
    <row r="14" spans="1:24" ht="20.149999999999999" customHeight="1" x14ac:dyDescent="0.35">
      <c r="A14" s="125"/>
      <c r="B14" s="110" t="s">
        <v>87</v>
      </c>
      <c r="C14" s="109" t="s">
        <v>77</v>
      </c>
      <c r="D14" s="110"/>
      <c r="E14" s="110"/>
      <c r="F14" s="110"/>
      <c r="G14" s="110"/>
      <c r="H14" s="110"/>
      <c r="I14" s="110"/>
      <c r="J14" s="110"/>
      <c r="K14" s="109"/>
      <c r="L14" s="145"/>
      <c r="M14" s="233"/>
      <c r="N14" s="122"/>
      <c r="O14" s="152" t="s">
        <v>673</v>
      </c>
      <c r="P14" s="138"/>
    </row>
    <row r="15" spans="1:24" ht="20.149999999999999" customHeight="1" x14ac:dyDescent="0.35">
      <c r="A15" s="125"/>
      <c r="B15" s="110" t="s">
        <v>88</v>
      </c>
      <c r="C15" s="109" t="s">
        <v>78</v>
      </c>
      <c r="D15" s="110"/>
      <c r="E15" s="110"/>
      <c r="F15" s="110"/>
      <c r="G15" s="110"/>
      <c r="H15" s="110"/>
      <c r="I15" s="110"/>
      <c r="J15" s="110"/>
      <c r="K15" s="109"/>
      <c r="L15" s="145"/>
      <c r="M15" s="233"/>
      <c r="N15" s="122"/>
      <c r="O15" s="152" t="s">
        <v>675</v>
      </c>
      <c r="P15" s="138"/>
    </row>
    <row r="16" spans="1:24" ht="20.149999999999999" customHeight="1" x14ac:dyDescent="0.35">
      <c r="A16" s="125"/>
      <c r="B16" s="110" t="s">
        <v>89</v>
      </c>
      <c r="C16" s="109" t="s">
        <v>2033</v>
      </c>
      <c r="D16" s="110"/>
      <c r="E16" s="110"/>
      <c r="F16" s="110"/>
      <c r="G16" s="110"/>
      <c r="H16" s="110"/>
      <c r="I16" s="110"/>
      <c r="J16" s="110"/>
      <c r="K16" s="109"/>
      <c r="L16" s="145"/>
      <c r="M16" s="233"/>
      <c r="N16" s="122"/>
      <c r="O16" s="152" t="s">
        <v>2034</v>
      </c>
      <c r="P16" s="138"/>
    </row>
    <row r="17" spans="1:16" ht="20.149999999999999" customHeight="1" x14ac:dyDescent="0.35">
      <c r="A17" s="125"/>
      <c r="B17" s="110" t="s">
        <v>90</v>
      </c>
      <c r="C17" s="109" t="s">
        <v>3085</v>
      </c>
      <c r="D17" s="110"/>
      <c r="E17" s="110"/>
      <c r="F17" s="110"/>
      <c r="G17" s="110"/>
      <c r="H17" s="110"/>
      <c r="I17" s="110"/>
      <c r="J17" s="110"/>
      <c r="K17" s="109"/>
      <c r="L17" s="145"/>
      <c r="M17" s="233"/>
      <c r="N17" s="122"/>
      <c r="O17" s="152" t="s">
        <v>676</v>
      </c>
      <c r="P17" s="138"/>
    </row>
    <row r="18" spans="1:16" ht="20.149999999999999" customHeight="1" x14ac:dyDescent="0.35">
      <c r="A18" s="125"/>
      <c r="B18" s="110" t="s">
        <v>91</v>
      </c>
      <c r="C18" s="109" t="s">
        <v>79</v>
      </c>
      <c r="D18" s="110"/>
      <c r="E18" s="110"/>
      <c r="F18" s="110"/>
      <c r="G18" s="110"/>
      <c r="H18" s="110"/>
      <c r="I18" s="110"/>
      <c r="J18" s="110"/>
      <c r="K18" s="109"/>
      <c r="L18" s="145"/>
      <c r="M18" s="233"/>
      <c r="N18" s="122"/>
      <c r="O18" s="152" t="s">
        <v>677</v>
      </c>
      <c r="P18" s="138"/>
    </row>
    <row r="19" spans="1:16" ht="20.149999999999999" customHeight="1" x14ac:dyDescent="0.35">
      <c r="A19" s="125"/>
      <c r="B19" s="110" t="s">
        <v>92</v>
      </c>
      <c r="C19" s="109" t="s">
        <v>80</v>
      </c>
      <c r="D19" s="110"/>
      <c r="E19" s="110"/>
      <c r="F19" s="110"/>
      <c r="G19" s="110"/>
      <c r="H19" s="110"/>
      <c r="I19" s="110"/>
      <c r="J19" s="110"/>
      <c r="K19" s="109"/>
      <c r="L19" s="145"/>
      <c r="M19" s="233"/>
      <c r="N19" s="122"/>
      <c r="O19" s="152" t="s">
        <v>833</v>
      </c>
      <c r="P19" s="138"/>
    </row>
    <row r="20" spans="1:16" ht="20.149999999999999" customHeight="1" x14ac:dyDescent="0.35">
      <c r="A20" s="125"/>
      <c r="B20" s="110" t="s">
        <v>93</v>
      </c>
      <c r="C20" s="109" t="s">
        <v>81</v>
      </c>
      <c r="D20" s="110"/>
      <c r="E20" s="110"/>
      <c r="F20" s="110"/>
      <c r="G20" s="110"/>
      <c r="H20" s="110"/>
      <c r="I20" s="110"/>
      <c r="J20" s="110"/>
      <c r="K20" s="109"/>
      <c r="L20" s="145"/>
      <c r="M20" s="233"/>
      <c r="N20" s="122"/>
      <c r="O20" s="152" t="s">
        <v>2014</v>
      </c>
      <c r="P20" s="138"/>
    </row>
    <row r="21" spans="1:16" ht="20.149999999999999" customHeight="1" x14ac:dyDescent="0.35">
      <c r="A21" s="125"/>
      <c r="B21" s="110" t="s">
        <v>94</v>
      </c>
      <c r="C21" s="109" t="s">
        <v>82</v>
      </c>
      <c r="D21" s="110"/>
      <c r="E21" s="110"/>
      <c r="F21" s="110"/>
      <c r="G21" s="110"/>
      <c r="H21" s="110"/>
      <c r="I21" s="110"/>
      <c r="J21" s="110"/>
      <c r="K21" s="109"/>
      <c r="L21" s="145"/>
      <c r="M21" s="233"/>
      <c r="N21" s="122"/>
      <c r="O21" s="152" t="s">
        <v>2015</v>
      </c>
      <c r="P21" s="138"/>
    </row>
    <row r="22" spans="1:16" ht="20.149999999999999" customHeight="1" x14ac:dyDescent="0.35">
      <c r="A22" s="125"/>
      <c r="B22" s="110" t="s">
        <v>95</v>
      </c>
      <c r="C22" s="109" t="s">
        <v>3007</v>
      </c>
      <c r="D22" s="110"/>
      <c r="E22" s="110"/>
      <c r="F22" s="110"/>
      <c r="G22" s="110"/>
      <c r="H22" s="110"/>
      <c r="I22" s="110"/>
      <c r="J22" s="110"/>
      <c r="K22" s="109"/>
      <c r="L22" s="145"/>
      <c r="M22" s="233"/>
      <c r="N22" s="122"/>
      <c r="O22" s="152" t="s">
        <v>3008</v>
      </c>
      <c r="P22" s="138"/>
    </row>
    <row r="23" spans="1:16" ht="20.149999999999999" customHeight="1" x14ac:dyDescent="0.35">
      <c r="A23" s="125"/>
      <c r="B23" s="110" t="s">
        <v>96</v>
      </c>
      <c r="C23" s="109" t="s">
        <v>3009</v>
      </c>
      <c r="D23" s="110"/>
      <c r="E23" s="110"/>
      <c r="F23" s="110"/>
      <c r="G23" s="110"/>
      <c r="H23" s="110"/>
      <c r="I23" s="110"/>
      <c r="J23" s="110"/>
      <c r="K23" s="109"/>
      <c r="L23" s="145"/>
      <c r="M23" s="233"/>
      <c r="N23" s="122"/>
      <c r="O23" s="152" t="s">
        <v>3010</v>
      </c>
      <c r="P23" s="138"/>
    </row>
    <row r="24" spans="1:16" ht="20.149999999999999" customHeight="1" x14ac:dyDescent="0.35">
      <c r="A24" s="125"/>
      <c r="B24" s="110" t="s">
        <v>97</v>
      </c>
      <c r="C24" s="109" t="s">
        <v>84</v>
      </c>
      <c r="D24" s="110"/>
      <c r="E24" s="110"/>
      <c r="F24" s="110"/>
      <c r="G24" s="110"/>
      <c r="H24" s="110"/>
      <c r="I24" s="110"/>
      <c r="J24" s="110"/>
      <c r="K24" s="109"/>
      <c r="L24" s="145"/>
      <c r="M24" s="233"/>
      <c r="N24" s="122"/>
      <c r="O24" s="152" t="s">
        <v>678</v>
      </c>
      <c r="P24" s="138"/>
    </row>
    <row r="25" spans="1:16" ht="20.149999999999999" customHeight="1" x14ac:dyDescent="0.35">
      <c r="A25" s="125"/>
      <c r="B25" s="110" t="s">
        <v>98</v>
      </c>
      <c r="C25" s="120" t="s">
        <v>709</v>
      </c>
      <c r="D25" s="525"/>
      <c r="E25" s="525"/>
      <c r="F25" s="525"/>
      <c r="G25" s="525"/>
      <c r="H25" s="525"/>
      <c r="I25" s="525"/>
      <c r="J25" s="525"/>
      <c r="K25" s="120"/>
      <c r="L25" s="146"/>
      <c r="M25" s="234"/>
      <c r="N25" s="240"/>
      <c r="O25" s="154" t="s">
        <v>679</v>
      </c>
      <c r="P25" s="138"/>
    </row>
    <row r="26" spans="1:16" ht="20.149999999999999" customHeight="1" x14ac:dyDescent="0.35">
      <c r="A26" s="125"/>
      <c r="B26" s="111"/>
      <c r="C26" s="113" t="s">
        <v>14</v>
      </c>
      <c r="D26" s="111"/>
      <c r="E26" s="111"/>
      <c r="F26" s="111"/>
      <c r="G26" s="111"/>
      <c r="H26" s="111"/>
      <c r="I26" s="111"/>
      <c r="J26" s="111"/>
      <c r="K26" s="113"/>
      <c r="L26" s="156" t="str">
        <f>VLOOKUP(SUM(_Output!D52:D64),_SUM_Completeness!A17:B30,2,FALSE)</f>
        <v>Incomplete</v>
      </c>
      <c r="M26" s="241"/>
      <c r="N26" s="122"/>
      <c r="O26" s="151" t="s">
        <v>688</v>
      </c>
      <c r="P26" s="138"/>
    </row>
    <row r="27" spans="1:16" ht="20.149999999999999" customHeight="1" x14ac:dyDescent="0.35">
      <c r="A27" s="704"/>
      <c r="B27" s="704" t="s">
        <v>116</v>
      </c>
      <c r="C27" s="704" t="s">
        <v>2915</v>
      </c>
      <c r="D27" s="704"/>
      <c r="E27" s="704"/>
      <c r="F27" s="704"/>
      <c r="G27" s="704"/>
      <c r="H27" s="704"/>
      <c r="I27" s="704"/>
      <c r="J27" s="704"/>
      <c r="K27" s="704"/>
      <c r="L27" s="230"/>
      <c r="M27" s="663"/>
      <c r="N27" s="244" t="str">
        <f>VLOOKUP(_Output!D65,_Guidance!B115:C120,2,FALSE)</f>
        <v xml:space="preserve"> </v>
      </c>
      <c r="O27" s="568" t="s">
        <v>2951</v>
      </c>
      <c r="P27" s="704"/>
    </row>
    <row r="28" spans="1:16" ht="20.149999999999999" customHeight="1" x14ac:dyDescent="0.35">
      <c r="A28" s="111"/>
      <c r="B28" s="109" t="s">
        <v>118</v>
      </c>
      <c r="C28" s="114" t="s">
        <v>2950</v>
      </c>
      <c r="D28" s="111"/>
      <c r="E28" s="111"/>
      <c r="F28" s="111"/>
      <c r="G28" s="111"/>
      <c r="H28" s="111"/>
      <c r="I28" s="111"/>
      <c r="J28" s="111"/>
      <c r="K28" s="113"/>
      <c r="L28" s="711"/>
      <c r="M28" s="241"/>
      <c r="N28" s="122"/>
      <c r="O28" s="706"/>
      <c r="P28" s="138"/>
    </row>
    <row r="29" spans="1:16" ht="20.149999999999999" customHeight="1" x14ac:dyDescent="0.35">
      <c r="A29" s="111"/>
      <c r="B29" s="110" t="s">
        <v>2531</v>
      </c>
      <c r="C29" s="119" t="s">
        <v>2920</v>
      </c>
      <c r="D29" s="111"/>
      <c r="E29" s="111"/>
      <c r="F29" s="111"/>
      <c r="G29" s="111"/>
      <c r="H29" s="111"/>
      <c r="I29" s="111"/>
      <c r="J29" s="111"/>
      <c r="K29" s="113"/>
      <c r="L29" s="711"/>
      <c r="M29" s="241"/>
      <c r="N29" s="122"/>
      <c r="O29" s="706" t="s">
        <v>2928</v>
      </c>
      <c r="P29" s="138"/>
    </row>
    <row r="30" spans="1:16" ht="20.149999999999999" customHeight="1" x14ac:dyDescent="0.35">
      <c r="A30" s="111"/>
      <c r="B30" s="110" t="s">
        <v>2532</v>
      </c>
      <c r="C30" s="119" t="s">
        <v>2924</v>
      </c>
      <c r="D30" s="111"/>
      <c r="E30" s="111"/>
      <c r="F30" s="111"/>
      <c r="G30" s="111"/>
      <c r="H30" s="111"/>
      <c r="I30" s="111"/>
      <c r="J30" s="111"/>
      <c r="K30" s="113"/>
      <c r="L30" s="711"/>
      <c r="M30" s="241"/>
      <c r="N30" s="122"/>
      <c r="O30" s="706" t="s">
        <v>2929</v>
      </c>
      <c r="P30" s="138"/>
    </row>
    <row r="31" spans="1:16" ht="20.149999999999999" customHeight="1" x14ac:dyDescent="0.35">
      <c r="A31" s="111"/>
      <c r="B31" s="110" t="s">
        <v>2916</v>
      </c>
      <c r="C31" s="119" t="s">
        <v>2919</v>
      </c>
      <c r="D31" s="111"/>
      <c r="E31" s="111"/>
      <c r="F31" s="111"/>
      <c r="G31" s="111"/>
      <c r="H31" s="111"/>
      <c r="I31" s="111"/>
      <c r="J31" s="111"/>
      <c r="K31" s="113"/>
      <c r="L31" s="711"/>
      <c r="M31" s="241"/>
      <c r="N31" s="122"/>
      <c r="O31" s="706" t="s">
        <v>2930</v>
      </c>
      <c r="P31" s="138"/>
    </row>
    <row r="32" spans="1:16" ht="20.149999999999999" customHeight="1" x14ac:dyDescent="0.35">
      <c r="A32" s="111"/>
      <c r="B32" s="110" t="s">
        <v>2917</v>
      </c>
      <c r="C32" s="119" t="s">
        <v>2926</v>
      </c>
      <c r="D32" s="111"/>
      <c r="E32" s="111"/>
      <c r="F32" s="111"/>
      <c r="G32" s="111"/>
      <c r="H32" s="111"/>
      <c r="I32" s="111"/>
      <c r="J32" s="111"/>
      <c r="K32" s="113"/>
      <c r="L32" s="711"/>
      <c r="M32" s="241"/>
      <c r="N32" s="122"/>
      <c r="O32" s="706" t="s">
        <v>2931</v>
      </c>
      <c r="P32" s="138"/>
    </row>
    <row r="33" spans="1:16" ht="20.149999999999999" customHeight="1" x14ac:dyDescent="0.35">
      <c r="A33" s="111"/>
      <c r="B33" s="110" t="s">
        <v>2918</v>
      </c>
      <c r="C33" s="119" t="s">
        <v>2921</v>
      </c>
      <c r="D33" s="111"/>
      <c r="E33" s="111"/>
      <c r="F33" s="111"/>
      <c r="G33" s="111"/>
      <c r="H33" s="111"/>
      <c r="I33" s="111"/>
      <c r="J33" s="111"/>
      <c r="K33" s="113"/>
      <c r="L33" s="711"/>
      <c r="M33" s="241"/>
      <c r="N33" s="122"/>
      <c r="O33" s="706" t="s">
        <v>2932</v>
      </c>
      <c r="P33" s="138"/>
    </row>
    <row r="34" spans="1:16" ht="20.149999999999999" customHeight="1" x14ac:dyDescent="0.35">
      <c r="A34" s="111"/>
      <c r="B34" s="110" t="s">
        <v>2923</v>
      </c>
      <c r="C34" s="119" t="s">
        <v>2925</v>
      </c>
      <c r="D34" s="111"/>
      <c r="E34" s="111"/>
      <c r="F34" s="111"/>
      <c r="G34" s="111"/>
      <c r="H34" s="111"/>
      <c r="I34" s="111"/>
      <c r="J34" s="111"/>
      <c r="K34" s="113"/>
      <c r="L34" s="711"/>
      <c r="M34" s="241"/>
      <c r="N34" s="122"/>
      <c r="O34" s="706" t="s">
        <v>2936</v>
      </c>
      <c r="P34" s="138"/>
    </row>
    <row r="35" spans="1:16" ht="20.149999999999999" customHeight="1" x14ac:dyDescent="0.35">
      <c r="A35" s="111"/>
      <c r="B35" s="110" t="s">
        <v>2927</v>
      </c>
      <c r="C35" s="119" t="s">
        <v>2933</v>
      </c>
      <c r="D35" s="111"/>
      <c r="E35" s="111"/>
      <c r="F35" s="111"/>
      <c r="G35" s="111"/>
      <c r="H35" s="111"/>
      <c r="I35" s="111"/>
      <c r="J35" s="111"/>
      <c r="K35" s="113"/>
      <c r="L35" s="711"/>
      <c r="M35" s="241"/>
      <c r="N35" s="122"/>
      <c r="O35" s="706" t="s">
        <v>2934</v>
      </c>
      <c r="P35" s="138"/>
    </row>
    <row r="36" spans="1:16" ht="20.149999999999999" customHeight="1" x14ac:dyDescent="0.35">
      <c r="A36" s="111"/>
      <c r="B36" s="110" t="s">
        <v>2935</v>
      </c>
      <c r="C36" s="708" t="s">
        <v>2922</v>
      </c>
      <c r="D36" s="121"/>
      <c r="E36" s="121"/>
      <c r="F36" s="121"/>
      <c r="G36" s="121"/>
      <c r="H36" s="121"/>
      <c r="I36" s="121"/>
      <c r="J36" s="121"/>
      <c r="K36" s="709"/>
      <c r="L36" s="712"/>
      <c r="M36" s="243"/>
      <c r="N36" s="240"/>
      <c r="O36" s="710" t="s">
        <v>2937</v>
      </c>
      <c r="P36" s="138"/>
    </row>
    <row r="37" spans="1:16" ht="20.149999999999999" customHeight="1" x14ac:dyDescent="0.35">
      <c r="A37" s="111"/>
      <c r="B37" s="110"/>
      <c r="C37" s="113" t="s">
        <v>14</v>
      </c>
      <c r="D37" s="111"/>
      <c r="E37" s="111"/>
      <c r="F37" s="111"/>
      <c r="G37" s="111"/>
      <c r="H37" s="111"/>
      <c r="I37" s="111"/>
      <c r="J37" s="111"/>
      <c r="K37" s="113"/>
      <c r="L37" s="707" t="str">
        <f>VLOOKUP(SUM(_Output!D67:D74),_SUM_Completeness!A33:B41,2,FALSE)</f>
        <v>Incomplete</v>
      </c>
      <c r="M37" s="241"/>
      <c r="N37" s="122"/>
      <c r="O37" s="151" t="s">
        <v>2949</v>
      </c>
      <c r="P37" s="138"/>
    </row>
    <row r="38" spans="1:16" ht="20.149999999999999" customHeight="1" x14ac:dyDescent="0.35">
      <c r="A38" s="3"/>
      <c r="B38" s="3" t="s">
        <v>315</v>
      </c>
      <c r="C38" s="3" t="s">
        <v>2779</v>
      </c>
      <c r="D38" s="3"/>
      <c r="E38" s="3"/>
      <c r="F38" s="3"/>
      <c r="G38" s="3"/>
      <c r="H38" s="3"/>
      <c r="I38" s="3"/>
      <c r="J38" s="3"/>
      <c r="K38" s="3"/>
      <c r="L38" s="230"/>
      <c r="M38" s="663"/>
      <c r="N38" s="239" t="str">
        <f>VLOOKUP(_Output!D75,_Guidance!B109:C114,2,FALSE)</f>
        <v xml:space="preserve"> </v>
      </c>
      <c r="O38" s="147" t="s">
        <v>2016</v>
      </c>
      <c r="P38" s="16"/>
    </row>
    <row r="39" spans="1:16" ht="20.149999999999999" customHeight="1" x14ac:dyDescent="0.35">
      <c r="A39" s="10"/>
      <c r="B39" s="704" t="s">
        <v>864</v>
      </c>
      <c r="C39" s="3" t="s">
        <v>117</v>
      </c>
      <c r="D39" s="3"/>
      <c r="E39" s="3"/>
      <c r="F39" s="3"/>
      <c r="G39" s="3"/>
      <c r="H39" s="3"/>
      <c r="I39" s="3"/>
      <c r="J39" s="3"/>
      <c r="K39" s="3"/>
      <c r="L39" s="144"/>
      <c r="M39" s="232"/>
      <c r="N39" s="239" t="str">
        <f>VLOOKUP(_Output!D76,_Guidance!B121:C126,2,FALSE)</f>
        <v xml:space="preserve"> </v>
      </c>
      <c r="O39" s="150" t="s">
        <v>816</v>
      </c>
      <c r="P39" s="16"/>
    </row>
    <row r="40" spans="1:16" ht="20.149999999999999" customHeight="1" x14ac:dyDescent="0.35">
      <c r="A40" s="10"/>
      <c r="B40" s="704" t="s">
        <v>866</v>
      </c>
      <c r="C40" s="3" t="s">
        <v>119</v>
      </c>
      <c r="D40" s="3"/>
      <c r="E40" s="3"/>
      <c r="F40" s="3"/>
      <c r="G40" s="3"/>
      <c r="H40" s="3"/>
      <c r="I40" s="3"/>
      <c r="J40" s="3"/>
      <c r="K40" s="3"/>
      <c r="L40" s="144"/>
      <c r="M40" s="232"/>
      <c r="N40" s="239" t="str">
        <f>VLOOKUP(_Output!D77,_Guidance!B127:C132,2,FALSE)</f>
        <v xml:space="preserve"> </v>
      </c>
      <c r="O40" s="150" t="s">
        <v>2017</v>
      </c>
      <c r="P40" s="16"/>
    </row>
    <row r="41" spans="1:16" ht="20.149999999999999" customHeight="1" x14ac:dyDescent="0.35">
      <c r="A41" s="10"/>
      <c r="B41" s="704" t="s">
        <v>868</v>
      </c>
      <c r="C41" s="3" t="s">
        <v>825</v>
      </c>
      <c r="D41" s="3"/>
      <c r="E41" s="3"/>
      <c r="F41" s="3"/>
      <c r="G41" s="3"/>
      <c r="H41" s="3"/>
      <c r="I41" s="3"/>
      <c r="J41" s="3"/>
      <c r="K41" s="3"/>
      <c r="L41" s="144"/>
      <c r="M41" s="232"/>
      <c r="N41" s="239" t="str">
        <f>VLOOKUP(_Output!D78,_Guidance!B133:C138,2,FALSE)</f>
        <v xml:space="preserve"> </v>
      </c>
      <c r="O41" s="150" t="s">
        <v>2354</v>
      </c>
      <c r="P41" s="16"/>
    </row>
    <row r="42" spans="1:16" ht="20.149999999999999" customHeight="1" x14ac:dyDescent="0.35">
      <c r="A42" s="10"/>
      <c r="B42" s="800" t="s">
        <v>869</v>
      </c>
      <c r="C42" s="774" t="s">
        <v>3226</v>
      </c>
      <c r="D42" s="774"/>
      <c r="E42" s="774"/>
      <c r="F42" s="774"/>
      <c r="G42" s="774"/>
      <c r="H42" s="774"/>
      <c r="I42" s="774"/>
      <c r="J42" s="774"/>
      <c r="K42" s="774"/>
      <c r="L42" s="144"/>
      <c r="M42" s="232"/>
      <c r="N42" s="239" t="str">
        <f>VLOOKUP(_Output!D983,_Guidance!B139:C144,2,FALSE)</f>
        <v xml:space="preserve"> </v>
      </c>
      <c r="O42" s="568" t="s">
        <v>3224</v>
      </c>
      <c r="P42" s="16"/>
    </row>
    <row r="43" spans="1:16" ht="20.149999999999999" customHeight="1" x14ac:dyDescent="0.35">
      <c r="A43" s="10"/>
      <c r="B43" s="3"/>
      <c r="C43" s="3"/>
      <c r="D43" s="3"/>
      <c r="E43" s="3"/>
      <c r="F43" s="3"/>
      <c r="G43" s="3"/>
      <c r="H43" s="3"/>
      <c r="I43" s="3"/>
      <c r="J43" s="3"/>
      <c r="K43" s="3"/>
      <c r="L43" s="144"/>
      <c r="M43" s="232"/>
      <c r="N43" s="14"/>
      <c r="O43" s="150"/>
      <c r="P43" s="16"/>
    </row>
    <row r="44" spans="1:16" ht="20.149999999999999" customHeight="1" x14ac:dyDescent="0.35">
      <c r="A44" s="139"/>
      <c r="B44" s="140" t="s">
        <v>236</v>
      </c>
      <c r="C44" s="141"/>
      <c r="D44" s="140"/>
      <c r="E44" s="140"/>
      <c r="F44" s="140"/>
      <c r="G44" s="140"/>
      <c r="H44" s="140"/>
      <c r="I44" s="140"/>
      <c r="J44" s="140"/>
      <c r="K44" s="141"/>
      <c r="L44" s="148"/>
      <c r="M44" s="236"/>
      <c r="N44" s="14"/>
      <c r="O44" s="155"/>
      <c r="P44" s="16"/>
    </row>
    <row r="45" spans="1:16" ht="80.150000000000006" customHeight="1" x14ac:dyDescent="0.35">
      <c r="A45" s="10"/>
      <c r="B45" s="24" t="s">
        <v>871</v>
      </c>
      <c r="C45" s="24" t="s">
        <v>235</v>
      </c>
      <c r="D45" s="24"/>
      <c r="E45" s="24"/>
      <c r="F45" s="24"/>
      <c r="G45" s="24"/>
      <c r="H45" s="24"/>
      <c r="I45" s="24"/>
      <c r="J45" s="24"/>
      <c r="K45" s="24"/>
      <c r="L45" s="967"/>
      <c r="M45" s="968"/>
      <c r="N45" s="968"/>
      <c r="O45" s="969"/>
      <c r="P45" s="16"/>
    </row>
    <row r="46" spans="1:16" ht="20.149999999999999" customHeight="1" thickBot="1" x14ac:dyDescent="0.4">
      <c r="A46" s="11"/>
      <c r="B46" s="12"/>
      <c r="C46" s="12"/>
      <c r="D46" s="12"/>
      <c r="E46" s="12"/>
      <c r="F46" s="12"/>
      <c r="G46" s="12"/>
      <c r="H46" s="12"/>
      <c r="I46" s="12"/>
      <c r="J46" s="12"/>
      <c r="K46" s="12"/>
      <c r="L46" s="12"/>
      <c r="M46" s="12"/>
      <c r="N46" s="40"/>
      <c r="O46" s="40"/>
      <c r="P46" s="17"/>
    </row>
  </sheetData>
  <mergeCells count="12">
    <mergeCell ref="T1:T2"/>
    <mergeCell ref="B3:F3"/>
    <mergeCell ref="G3:K3"/>
    <mergeCell ref="L45:O45"/>
    <mergeCell ref="B1:K2"/>
    <mergeCell ref="L1:L2"/>
    <mergeCell ref="R1:R2"/>
    <mergeCell ref="B4:F4"/>
    <mergeCell ref="G4:K4"/>
    <mergeCell ref="B5:F5"/>
    <mergeCell ref="G5:K5"/>
    <mergeCell ref="B6:F6"/>
  </mergeCells>
  <hyperlinks>
    <hyperlink ref="N3:Q3" location="'People - T&amp;E'!A1" tooltip="5. Training and Education" display="5. Training and Education" xr:uid="{00000000-0004-0000-0900-000000000000}"/>
    <hyperlink ref="G3:K3" location="'Business - PRV'!A1" tooltip="5. Privacy &amp; Policy" display="5. Privacy &amp; Policy" xr:uid="{00000000-0004-0000-0900-000001000000}"/>
    <hyperlink ref="B3:F3" location="'Business - BSD'!A1" tooltip="1. Business Drivers" display="1. Business Drivers" xr:uid="{00000000-0004-0000-0900-000002000000}"/>
    <hyperlink ref="B4:F4" location="'Business - CST'!A1" tooltip="2. Customers" display="2. Customers" xr:uid="{00000000-0004-0000-0900-000003000000}"/>
    <hyperlink ref="B5:F5" location="'Business - CHT'!A1" tooltip="3. Charter" display="3. Charter" xr:uid="{00000000-0004-0000-09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9633" r:id="rId4" name="Drop Down 1">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9634" r:id="rId5" name="Drop Down 2">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69637" r:id="rId6" name="Drop Down 5">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9638" r:id="rId7" name="Drop Down 6">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9639" r:id="rId8" name="Drop Down 7">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9640" r:id="rId9" name="Drop Down 8">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9641" r:id="rId10" name="Drop Down 9">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9642" r:id="rId11" name="Drop Down 10">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9643" r:id="rId12" name="Drop Down 11">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9644" r:id="rId13" name="Drop Down 12">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9645" r:id="rId14" name="Drop Down 13">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9646" r:id="rId15" name="Drop Down 14">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69647" r:id="rId16" name="Drop Down 15">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9648" r:id="rId17" name="Drop Down 16">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69649" r:id="rId18" name="Drop Down 17">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69651" r:id="rId19" name="Drop Down 19">
              <controlPr defaultSize="0" autoLine="0" autoPict="0">
                <anchor moveWithCells="1">
                  <from>
                    <xdr:col>11</xdr:col>
                    <xdr:colOff>12700</xdr:colOff>
                    <xdr:row>37</xdr:row>
                    <xdr:rowOff>25400</xdr:rowOff>
                  </from>
                  <to>
                    <xdr:col>12</xdr:col>
                    <xdr:colOff>12700</xdr:colOff>
                    <xdr:row>37</xdr:row>
                    <xdr:rowOff>228600</xdr:rowOff>
                  </to>
                </anchor>
              </controlPr>
            </control>
          </mc:Choice>
        </mc:AlternateContent>
        <mc:AlternateContent xmlns:mc="http://schemas.openxmlformats.org/markup-compatibility/2006">
          <mc:Choice Requires="x14">
            <control shapeId="69652" r:id="rId20" name="Drop Down 20">
              <controlPr defaultSize="0" autoLine="0" autoPict="0">
                <anchor moveWithCells="1">
                  <from>
                    <xdr:col>11</xdr:col>
                    <xdr:colOff>12700</xdr:colOff>
                    <xdr:row>38</xdr:row>
                    <xdr:rowOff>25400</xdr:rowOff>
                  </from>
                  <to>
                    <xdr:col>12</xdr:col>
                    <xdr:colOff>12700</xdr:colOff>
                    <xdr:row>38</xdr:row>
                    <xdr:rowOff>228600</xdr:rowOff>
                  </to>
                </anchor>
              </controlPr>
            </control>
          </mc:Choice>
        </mc:AlternateContent>
        <mc:AlternateContent xmlns:mc="http://schemas.openxmlformats.org/markup-compatibility/2006">
          <mc:Choice Requires="x14">
            <control shapeId="69653" r:id="rId21" name="Drop Down 21">
              <controlPr defaultSize="0" autoLine="0" autoPict="0">
                <anchor moveWithCells="1">
                  <from>
                    <xdr:col>11</xdr:col>
                    <xdr:colOff>12700</xdr:colOff>
                    <xdr:row>39</xdr:row>
                    <xdr:rowOff>25400</xdr:rowOff>
                  </from>
                  <to>
                    <xdr:col>12</xdr:col>
                    <xdr:colOff>12700</xdr:colOff>
                    <xdr:row>39</xdr:row>
                    <xdr:rowOff>228600</xdr:rowOff>
                  </to>
                </anchor>
              </controlPr>
            </control>
          </mc:Choice>
        </mc:AlternateContent>
        <mc:AlternateContent xmlns:mc="http://schemas.openxmlformats.org/markup-compatibility/2006">
          <mc:Choice Requires="x14">
            <control shapeId="69654" r:id="rId22" name="Drop Down 22">
              <controlPr defaultSize="0" autoLine="0" autoPict="0">
                <anchor moveWithCells="1">
                  <from>
                    <xdr:col>11</xdr:col>
                    <xdr:colOff>12700</xdr:colOff>
                    <xdr:row>40</xdr:row>
                    <xdr:rowOff>25400</xdr:rowOff>
                  </from>
                  <to>
                    <xdr:col>12</xdr:col>
                    <xdr:colOff>12700</xdr:colOff>
                    <xdr:row>40</xdr:row>
                    <xdr:rowOff>228600</xdr:rowOff>
                  </to>
                </anchor>
              </controlPr>
            </control>
          </mc:Choice>
        </mc:AlternateContent>
        <mc:AlternateContent xmlns:mc="http://schemas.openxmlformats.org/markup-compatibility/2006">
          <mc:Choice Requires="x14">
            <control shapeId="69660" r:id="rId23" name="Drop Down 28">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mc:AlternateContent xmlns:mc="http://schemas.openxmlformats.org/markup-compatibility/2006">
          <mc:Choice Requires="x14">
            <control shapeId="69661" r:id="rId24" name="Drop Down 29">
              <controlPr defaultSize="0" autoLine="0" autoPict="0">
                <anchor moveWithCells="1">
                  <from>
                    <xdr:col>11</xdr:col>
                    <xdr:colOff>12700</xdr:colOff>
                    <xdr:row>29</xdr:row>
                    <xdr:rowOff>25400</xdr:rowOff>
                  </from>
                  <to>
                    <xdr:col>12</xdr:col>
                    <xdr:colOff>12700</xdr:colOff>
                    <xdr:row>29</xdr:row>
                    <xdr:rowOff>228600</xdr:rowOff>
                  </to>
                </anchor>
              </controlPr>
            </control>
          </mc:Choice>
        </mc:AlternateContent>
        <mc:AlternateContent xmlns:mc="http://schemas.openxmlformats.org/markup-compatibility/2006">
          <mc:Choice Requires="x14">
            <control shapeId="69662" r:id="rId25" name="Drop Down 30">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69664" r:id="rId26" name="Drop Down 32">
              <controlPr defaultSize="0" autoLine="0" autoPict="0">
                <anchor moveWithCells="1">
                  <from>
                    <xdr:col>11</xdr:col>
                    <xdr:colOff>12700</xdr:colOff>
                    <xdr:row>30</xdr:row>
                    <xdr:rowOff>25400</xdr:rowOff>
                  </from>
                  <to>
                    <xdr:col>12</xdr:col>
                    <xdr:colOff>12700</xdr:colOff>
                    <xdr:row>30</xdr:row>
                    <xdr:rowOff>228600</xdr:rowOff>
                  </to>
                </anchor>
              </controlPr>
            </control>
          </mc:Choice>
        </mc:AlternateContent>
        <mc:AlternateContent xmlns:mc="http://schemas.openxmlformats.org/markup-compatibility/2006">
          <mc:Choice Requires="x14">
            <control shapeId="69665" r:id="rId27" name="Drop Down 33">
              <controlPr defaultSize="0" autoLine="0" autoPict="0">
                <anchor moveWithCells="1">
                  <from>
                    <xdr:col>11</xdr:col>
                    <xdr:colOff>12700</xdr:colOff>
                    <xdr:row>31</xdr:row>
                    <xdr:rowOff>25400</xdr:rowOff>
                  </from>
                  <to>
                    <xdr:col>12</xdr:col>
                    <xdr:colOff>12700</xdr:colOff>
                    <xdr:row>31</xdr:row>
                    <xdr:rowOff>228600</xdr:rowOff>
                  </to>
                </anchor>
              </controlPr>
            </control>
          </mc:Choice>
        </mc:AlternateContent>
        <mc:AlternateContent xmlns:mc="http://schemas.openxmlformats.org/markup-compatibility/2006">
          <mc:Choice Requires="x14">
            <control shapeId="69666" r:id="rId28" name="Drop Down 34">
              <controlPr defaultSize="0" autoLine="0" autoPict="0">
                <anchor moveWithCells="1">
                  <from>
                    <xdr:col>11</xdr:col>
                    <xdr:colOff>12700</xdr:colOff>
                    <xdr:row>32</xdr:row>
                    <xdr:rowOff>25400</xdr:rowOff>
                  </from>
                  <to>
                    <xdr:col>12</xdr:col>
                    <xdr:colOff>12700</xdr:colOff>
                    <xdr:row>32</xdr:row>
                    <xdr:rowOff>228600</xdr:rowOff>
                  </to>
                </anchor>
              </controlPr>
            </control>
          </mc:Choice>
        </mc:AlternateContent>
        <mc:AlternateContent xmlns:mc="http://schemas.openxmlformats.org/markup-compatibility/2006">
          <mc:Choice Requires="x14">
            <control shapeId="69667" r:id="rId29" name="Drop Down 35">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69668" r:id="rId30" name="Drop Down 36">
              <controlPr defaultSize="0" autoLine="0" autoPict="0">
                <anchor moveWithCells="1">
                  <from>
                    <xdr:col>11</xdr:col>
                    <xdr:colOff>12700</xdr:colOff>
                    <xdr:row>34</xdr:row>
                    <xdr:rowOff>25400</xdr:rowOff>
                  </from>
                  <to>
                    <xdr:col>12</xdr:col>
                    <xdr:colOff>12700</xdr:colOff>
                    <xdr:row>34</xdr:row>
                    <xdr:rowOff>228600</xdr:rowOff>
                  </to>
                </anchor>
              </controlPr>
            </control>
          </mc:Choice>
        </mc:AlternateContent>
        <mc:AlternateContent xmlns:mc="http://schemas.openxmlformats.org/markup-compatibility/2006">
          <mc:Choice Requires="x14">
            <control shapeId="69669" r:id="rId31" name="Drop Down 37">
              <controlPr defaultSize="0" autoLine="0" autoPict="0">
                <anchor moveWithCells="1">
                  <from>
                    <xdr:col>11</xdr:col>
                    <xdr:colOff>12700</xdr:colOff>
                    <xdr:row>35</xdr:row>
                    <xdr:rowOff>25400</xdr:rowOff>
                  </from>
                  <to>
                    <xdr:col>12</xdr:col>
                    <xdr:colOff>12700</xdr:colOff>
                    <xdr:row>35</xdr:row>
                    <xdr:rowOff>228600</xdr:rowOff>
                  </to>
                </anchor>
              </controlPr>
            </control>
          </mc:Choice>
        </mc:AlternateContent>
        <mc:AlternateContent xmlns:mc="http://schemas.openxmlformats.org/markup-compatibility/2006">
          <mc:Choice Requires="x14">
            <control shapeId="69671" r:id="rId32" name="Drop Down 39">
              <controlPr defaultSize="0" autoLine="0" autoPict="0">
                <anchor moveWithCells="1">
                  <from>
                    <xdr:col>11</xdr:col>
                    <xdr:colOff>12700</xdr:colOff>
                    <xdr:row>41</xdr:row>
                    <xdr:rowOff>25400</xdr:rowOff>
                  </from>
                  <to>
                    <xdr:col>12</xdr:col>
                    <xdr:colOff>12700</xdr:colOff>
                    <xdr:row>41</xdr:row>
                    <xdr:rowOff>228600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Blad19">
    <tabColor rgb="FF0070C0"/>
  </sheetPr>
  <dimension ref="A1:X22"/>
  <sheetViews>
    <sheetView showRowColHeaders="0" zoomScaleNormal="10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57.1796875" style="41" bestFit="1" customWidth="1"/>
    <col min="15" max="15" width="110.7265625" style="41" customWidth="1"/>
    <col min="16" max="16" width="2.26953125" customWidth="1"/>
    <col min="17" max="18" width="0" hidden="1" customWidth="1"/>
    <col min="19" max="16384" width="9.1796875" hidden="1"/>
  </cols>
  <sheetData>
    <row r="1" spans="1:24" ht="20.149999999999999" customHeight="1" x14ac:dyDescent="0.35">
      <c r="A1" s="512"/>
      <c r="B1" s="903" t="s">
        <v>53</v>
      </c>
      <c r="C1" s="904"/>
      <c r="D1" s="904"/>
      <c r="E1" s="904"/>
      <c r="F1" s="904"/>
      <c r="G1" s="904"/>
      <c r="H1" s="904"/>
      <c r="I1" s="904"/>
      <c r="J1" s="904"/>
      <c r="K1" s="904"/>
      <c r="L1" s="898"/>
      <c r="M1" s="513"/>
      <c r="N1" s="513"/>
      <c r="O1" s="513"/>
      <c r="P1" s="514"/>
      <c r="Q1" s="524"/>
      <c r="R1" s="898"/>
      <c r="S1" s="524"/>
      <c r="T1" s="898"/>
      <c r="U1" s="513"/>
      <c r="V1" s="513"/>
      <c r="W1" s="513"/>
      <c r="X1" s="514"/>
    </row>
    <row r="2" spans="1:24" ht="20.149999999999999" customHeight="1" x14ac:dyDescent="0.35">
      <c r="A2" s="515"/>
      <c r="B2" s="905"/>
      <c r="C2" s="906"/>
      <c r="D2" s="906"/>
      <c r="E2" s="906"/>
      <c r="F2" s="906"/>
      <c r="G2" s="906"/>
      <c r="H2" s="906"/>
      <c r="I2" s="906"/>
      <c r="J2" s="906"/>
      <c r="K2" s="906"/>
      <c r="L2" s="899"/>
      <c r="M2" s="521"/>
      <c r="N2" s="521"/>
      <c r="O2" s="521"/>
      <c r="P2" s="522"/>
      <c r="Q2" s="508"/>
      <c r="R2" s="899"/>
      <c r="S2" s="508"/>
      <c r="T2" s="899"/>
      <c r="U2" s="521"/>
      <c r="V2" s="521"/>
      <c r="W2" s="521"/>
      <c r="X2" s="522"/>
    </row>
    <row r="3" spans="1:24" ht="20.149999999999999" customHeight="1" x14ac:dyDescent="0.35">
      <c r="A3" s="515"/>
      <c r="B3" s="890" t="s">
        <v>2348</v>
      </c>
      <c r="C3" s="891"/>
      <c r="D3" s="891"/>
      <c r="E3" s="891"/>
      <c r="F3" s="891"/>
      <c r="G3" s="900" t="s">
        <v>3227</v>
      </c>
      <c r="H3" s="901"/>
      <c r="I3" s="901"/>
      <c r="J3" s="901"/>
      <c r="K3" s="902"/>
      <c r="L3" s="497"/>
      <c r="M3" s="516"/>
      <c r="N3" s="516"/>
      <c r="O3" s="516"/>
      <c r="P3" s="517"/>
      <c r="Q3" s="507"/>
      <c r="R3" s="497"/>
      <c r="S3" s="497"/>
      <c r="T3" s="497"/>
      <c r="U3" s="516"/>
      <c r="V3" s="516"/>
      <c r="W3" s="516"/>
      <c r="X3" s="517"/>
    </row>
    <row r="4" spans="1:24" ht="20.149999999999999" customHeight="1" x14ac:dyDescent="0.35">
      <c r="A4" s="515"/>
      <c r="B4" s="890" t="s">
        <v>2349</v>
      </c>
      <c r="C4" s="891"/>
      <c r="D4" s="891"/>
      <c r="E4" s="891"/>
      <c r="F4" s="891"/>
      <c r="G4" s="896"/>
      <c r="H4" s="897"/>
      <c r="I4" s="897"/>
      <c r="J4" s="897"/>
      <c r="K4" s="897"/>
      <c r="L4" s="497"/>
      <c r="M4" s="516"/>
      <c r="N4" s="516"/>
      <c r="O4" s="516"/>
      <c r="P4" s="517"/>
      <c r="Q4" s="506"/>
      <c r="R4" s="497"/>
      <c r="S4" s="497"/>
      <c r="T4" s="497"/>
      <c r="U4" s="516"/>
      <c r="V4" s="516"/>
      <c r="W4" s="516"/>
      <c r="X4" s="517"/>
    </row>
    <row r="5" spans="1:24" ht="20.149999999999999" customHeight="1" x14ac:dyDescent="0.35">
      <c r="A5" s="515"/>
      <c r="B5" s="890" t="s">
        <v>2350</v>
      </c>
      <c r="C5" s="891"/>
      <c r="D5" s="891"/>
      <c r="E5" s="891"/>
      <c r="F5" s="891"/>
      <c r="G5" s="896"/>
      <c r="H5" s="897"/>
      <c r="I5" s="897"/>
      <c r="J5" s="897"/>
      <c r="K5" s="897"/>
      <c r="L5" s="497"/>
      <c r="M5" s="516"/>
      <c r="N5" s="516"/>
      <c r="O5" s="516"/>
      <c r="P5" s="517"/>
      <c r="Q5" s="506"/>
      <c r="R5" s="497"/>
      <c r="S5" s="497"/>
      <c r="T5" s="497"/>
      <c r="U5" s="516"/>
      <c r="V5" s="516"/>
      <c r="W5" s="516"/>
      <c r="X5" s="517"/>
    </row>
    <row r="6" spans="1:24" ht="20.149999999999999" customHeight="1" x14ac:dyDescent="0.35">
      <c r="A6" s="515"/>
      <c r="B6" s="890" t="s">
        <v>2352</v>
      </c>
      <c r="C6" s="891"/>
      <c r="D6" s="891"/>
      <c r="E6" s="891"/>
      <c r="F6" s="891"/>
      <c r="G6" s="523"/>
      <c r="H6" s="497"/>
      <c r="I6" s="497"/>
      <c r="J6" s="497"/>
      <c r="K6" s="497"/>
      <c r="L6" s="497"/>
      <c r="M6" s="516"/>
      <c r="N6" s="516"/>
      <c r="O6" s="516"/>
      <c r="P6" s="517"/>
      <c r="Q6" s="497"/>
      <c r="R6" s="497"/>
      <c r="S6" s="497"/>
      <c r="T6" s="497"/>
      <c r="U6" s="516"/>
      <c r="V6" s="516"/>
      <c r="W6" s="516"/>
      <c r="X6" s="517"/>
    </row>
    <row r="7" spans="1:24" ht="20.149999999999999" customHeight="1" thickBot="1" x14ac:dyDescent="0.4">
      <c r="A7" s="518"/>
      <c r="B7" s="519"/>
      <c r="C7" s="519"/>
      <c r="D7" s="519"/>
      <c r="E7" s="519"/>
      <c r="F7" s="519"/>
      <c r="G7" s="519"/>
      <c r="H7" s="519"/>
      <c r="I7" s="519"/>
      <c r="J7" s="519"/>
      <c r="K7" s="519"/>
      <c r="L7" s="519"/>
      <c r="M7" s="519"/>
      <c r="N7" s="519"/>
      <c r="O7" s="519"/>
      <c r="P7" s="520"/>
      <c r="Q7" s="519"/>
      <c r="R7" s="519"/>
      <c r="S7" s="519"/>
      <c r="T7" s="519"/>
      <c r="U7" s="519"/>
      <c r="V7" s="519"/>
      <c r="W7" s="519"/>
      <c r="X7" s="520"/>
    </row>
    <row r="8" spans="1:24" ht="20.149999999999999" customHeight="1" x14ac:dyDescent="0.35">
      <c r="A8" s="136"/>
      <c r="B8" s="19"/>
      <c r="C8" s="19"/>
      <c r="D8" s="19"/>
      <c r="E8" s="19"/>
      <c r="F8" s="19"/>
      <c r="G8" s="19"/>
      <c r="H8" s="19"/>
      <c r="I8" s="19"/>
      <c r="J8" s="19"/>
      <c r="K8" s="19"/>
      <c r="L8" s="19"/>
      <c r="M8" s="19"/>
      <c r="N8" s="237"/>
      <c r="O8" s="19"/>
      <c r="P8" s="20"/>
    </row>
    <row r="9" spans="1:24" ht="20.149999999999999" customHeight="1" x14ac:dyDescent="0.35">
      <c r="A9" s="140">
        <v>5</v>
      </c>
      <c r="B9" s="140" t="s">
        <v>3228</v>
      </c>
      <c r="C9" s="140"/>
      <c r="D9" s="140"/>
      <c r="E9" s="140"/>
      <c r="F9" s="140"/>
      <c r="G9" s="140"/>
      <c r="H9" s="140"/>
      <c r="I9" s="140"/>
      <c r="J9" s="140"/>
      <c r="K9" s="140"/>
      <c r="L9" s="143" t="s">
        <v>148</v>
      </c>
      <c r="M9" s="222"/>
      <c r="N9" s="238" t="s">
        <v>1328</v>
      </c>
      <c r="O9" s="140" t="s">
        <v>149</v>
      </c>
      <c r="P9" s="16"/>
    </row>
    <row r="10" spans="1:24" ht="20.149999999999999" customHeight="1" x14ac:dyDescent="0.35">
      <c r="A10" s="10"/>
      <c r="B10" s="14" t="s">
        <v>232</v>
      </c>
      <c r="C10" s="3" t="s">
        <v>3223</v>
      </c>
      <c r="D10" s="9"/>
      <c r="E10" s="9"/>
      <c r="F10" s="9"/>
      <c r="G10" s="9"/>
      <c r="H10" s="9"/>
      <c r="I10" s="9"/>
      <c r="J10" s="9"/>
      <c r="K10" s="3"/>
      <c r="L10" s="144"/>
      <c r="M10" s="232"/>
      <c r="N10" s="239" t="str">
        <f>VLOOKUP(_Output!D985,_Guidance!B146:C151,2,FALSE)</f>
        <v xml:space="preserve"> </v>
      </c>
      <c r="O10" s="150" t="s">
        <v>3232</v>
      </c>
      <c r="P10" s="16"/>
    </row>
    <row r="11" spans="1:24" ht="20.149999999999999" customHeight="1" x14ac:dyDescent="0.35">
      <c r="A11" s="10"/>
      <c r="B11" s="14" t="s">
        <v>374</v>
      </c>
      <c r="C11" s="800" t="s">
        <v>3247</v>
      </c>
      <c r="D11" s="9"/>
      <c r="E11" s="9"/>
      <c r="F11" s="9"/>
      <c r="G11" s="9"/>
      <c r="H11" s="9"/>
      <c r="I11" s="9"/>
      <c r="J11" s="9"/>
      <c r="K11" s="800"/>
      <c r="L11" s="144"/>
      <c r="M11" s="232"/>
      <c r="N11" s="239" t="str">
        <f>VLOOKUP(_Output!D987,_Guidance!B152:C157,2,FALSE)</f>
        <v xml:space="preserve"> </v>
      </c>
      <c r="O11" s="568" t="s">
        <v>3243</v>
      </c>
      <c r="P11" s="16"/>
    </row>
    <row r="12" spans="1:24" ht="20.149999999999999" customHeight="1" x14ac:dyDescent="0.35">
      <c r="A12" s="10"/>
      <c r="B12" s="14" t="s">
        <v>375</v>
      </c>
      <c r="C12" s="774" t="s">
        <v>3163</v>
      </c>
      <c r="D12" s="9"/>
      <c r="E12" s="9"/>
      <c r="F12" s="9"/>
      <c r="G12" s="9"/>
      <c r="H12" s="9"/>
      <c r="I12" s="9"/>
      <c r="J12" s="9"/>
      <c r="K12" s="774"/>
      <c r="L12" s="144"/>
      <c r="M12" s="232"/>
      <c r="N12" s="239" t="str">
        <f>VLOOKUP(_Output!D989,_Guidance!B158:C163,2,FALSE)</f>
        <v xml:space="preserve"> </v>
      </c>
      <c r="O12" s="568" t="s">
        <v>3233</v>
      </c>
      <c r="P12" s="16"/>
    </row>
    <row r="13" spans="1:24" ht="20.149999999999999" customHeight="1" x14ac:dyDescent="0.35">
      <c r="A13" s="10"/>
      <c r="B13" s="14" t="s">
        <v>376</v>
      </c>
      <c r="C13" s="800" t="s">
        <v>1388</v>
      </c>
      <c r="D13" s="9"/>
      <c r="E13" s="9"/>
      <c r="F13" s="9"/>
      <c r="G13" s="9"/>
      <c r="H13" s="9"/>
      <c r="I13" s="9"/>
      <c r="J13" s="9"/>
      <c r="K13" s="800"/>
      <c r="L13" s="144"/>
      <c r="M13" s="232"/>
      <c r="N13" s="239" t="str">
        <f>VLOOKUP(_Output!D82,_Guidance!B164:C169,2,FALSE)</f>
        <v xml:space="preserve"> </v>
      </c>
      <c r="O13" s="568" t="s">
        <v>2018</v>
      </c>
      <c r="P13" s="16"/>
    </row>
    <row r="14" spans="1:24" ht="20.149999999999999" customHeight="1" x14ac:dyDescent="0.35">
      <c r="A14" s="10"/>
      <c r="B14" s="14" t="s">
        <v>381</v>
      </c>
      <c r="C14" s="3" t="s">
        <v>1389</v>
      </c>
      <c r="D14" s="9"/>
      <c r="E14" s="9"/>
      <c r="F14" s="9"/>
      <c r="G14" s="9"/>
      <c r="H14" s="9"/>
      <c r="I14" s="9"/>
      <c r="J14" s="9"/>
      <c r="K14" s="3"/>
      <c r="L14" s="144"/>
      <c r="M14" s="232"/>
      <c r="N14" s="239" t="str">
        <f>VLOOKUP(_Output!D83,_Guidance!B170:C175,2,FALSE)</f>
        <v xml:space="preserve"> </v>
      </c>
      <c r="O14" s="150" t="s">
        <v>2022</v>
      </c>
      <c r="P14" s="16"/>
    </row>
    <row r="15" spans="1:24" ht="20.149999999999999" customHeight="1" x14ac:dyDescent="0.35">
      <c r="A15" s="10"/>
      <c r="B15" s="14" t="s">
        <v>441</v>
      </c>
      <c r="C15" s="3" t="s">
        <v>1390</v>
      </c>
      <c r="D15" s="9"/>
      <c r="E15" s="9"/>
      <c r="F15" s="9"/>
      <c r="G15" s="9"/>
      <c r="H15" s="9"/>
      <c r="I15" s="9"/>
      <c r="J15" s="9"/>
      <c r="K15" s="3"/>
      <c r="L15" s="144"/>
      <c r="M15" s="232"/>
      <c r="N15" s="239" t="str">
        <f>VLOOKUP(_Output!D86,_Guidance!B176:C181,2,FALSE)</f>
        <v xml:space="preserve"> </v>
      </c>
      <c r="O15" s="150" t="s">
        <v>2019</v>
      </c>
      <c r="P15" s="16"/>
    </row>
    <row r="16" spans="1:24" ht="20.149999999999999" customHeight="1" x14ac:dyDescent="0.35">
      <c r="A16" s="10"/>
      <c r="B16" s="14" t="s">
        <v>442</v>
      </c>
      <c r="C16" s="3" t="s">
        <v>1391</v>
      </c>
      <c r="D16" s="9"/>
      <c r="E16" s="9"/>
      <c r="F16" s="9"/>
      <c r="G16" s="9"/>
      <c r="H16" s="9"/>
      <c r="I16" s="9"/>
      <c r="J16" s="9"/>
      <c r="K16" s="3"/>
      <c r="L16" s="144"/>
      <c r="M16" s="232"/>
      <c r="N16" s="239" t="str">
        <f>VLOOKUP(_Output!D87,_Guidance!B182:C187,2,FALSE)</f>
        <v xml:space="preserve"> </v>
      </c>
      <c r="O16" s="150" t="s">
        <v>2020</v>
      </c>
      <c r="P16" s="16"/>
    </row>
    <row r="17" spans="1:16" ht="20.149999999999999" customHeight="1" x14ac:dyDescent="0.35">
      <c r="A17" s="10"/>
      <c r="B17" s="14" t="s">
        <v>443</v>
      </c>
      <c r="C17" s="3" t="s">
        <v>1392</v>
      </c>
      <c r="D17" s="9"/>
      <c r="E17" s="9"/>
      <c r="F17" s="9"/>
      <c r="G17" s="9"/>
      <c r="H17" s="9"/>
      <c r="I17" s="9"/>
      <c r="J17" s="9"/>
      <c r="K17" s="3"/>
      <c r="L17" s="144"/>
      <c r="M17" s="232"/>
      <c r="N17" s="239" t="str">
        <f>VLOOKUP(_Output!D88,_Guidance!B188:C193,2,FALSE)</f>
        <v xml:space="preserve"> </v>
      </c>
      <c r="O17" s="150" t="s">
        <v>1393</v>
      </c>
      <c r="P17" s="16"/>
    </row>
    <row r="18" spans="1:16" ht="20.149999999999999" customHeight="1" x14ac:dyDescent="0.35">
      <c r="A18" s="10"/>
      <c r="B18" s="14" t="s">
        <v>1122</v>
      </c>
      <c r="C18" s="3" t="s">
        <v>1451</v>
      </c>
      <c r="D18" s="9"/>
      <c r="E18" s="9"/>
      <c r="F18" s="9"/>
      <c r="G18" s="9"/>
      <c r="H18" s="9"/>
      <c r="I18" s="9"/>
      <c r="J18" s="9"/>
      <c r="K18" s="3"/>
      <c r="L18" s="144"/>
      <c r="M18" s="232"/>
      <c r="N18" s="239" t="str">
        <f>VLOOKUP(_Output!D89,_Guidance!B194:C199,2,FALSE)</f>
        <v xml:space="preserve"> </v>
      </c>
      <c r="O18" s="150" t="s">
        <v>2021</v>
      </c>
      <c r="P18" s="16"/>
    </row>
    <row r="19" spans="1:16" ht="20.149999999999999" customHeight="1" x14ac:dyDescent="0.35">
      <c r="A19" s="10"/>
      <c r="B19" s="3"/>
      <c r="C19" s="3"/>
      <c r="D19" s="3"/>
      <c r="E19" s="3"/>
      <c r="F19" s="3"/>
      <c r="G19" s="3"/>
      <c r="H19" s="3"/>
      <c r="I19" s="3"/>
      <c r="J19" s="3"/>
      <c r="K19" s="3"/>
      <c r="L19" s="144"/>
      <c r="M19" s="232"/>
      <c r="N19" s="14"/>
      <c r="O19" s="150"/>
      <c r="P19" s="16"/>
    </row>
    <row r="20" spans="1:16" ht="20.149999999999999" customHeight="1" x14ac:dyDescent="0.35">
      <c r="A20" s="139"/>
      <c r="B20" s="140" t="s">
        <v>236</v>
      </c>
      <c r="C20" s="141"/>
      <c r="D20" s="140"/>
      <c r="E20" s="140"/>
      <c r="F20" s="140"/>
      <c r="G20" s="140"/>
      <c r="H20" s="140"/>
      <c r="I20" s="140"/>
      <c r="J20" s="140"/>
      <c r="K20" s="141"/>
      <c r="L20" s="148"/>
      <c r="M20" s="236"/>
      <c r="N20" s="14"/>
      <c r="O20" s="155"/>
      <c r="P20" s="16"/>
    </row>
    <row r="21" spans="1:16" ht="80.150000000000006" customHeight="1" x14ac:dyDescent="0.35">
      <c r="A21" s="10"/>
      <c r="B21" s="24" t="s">
        <v>1123</v>
      </c>
      <c r="C21" s="24" t="s">
        <v>235</v>
      </c>
      <c r="D21" s="24"/>
      <c r="E21" s="24"/>
      <c r="F21" s="24"/>
      <c r="G21" s="24"/>
      <c r="H21" s="24"/>
      <c r="I21" s="24"/>
      <c r="J21" s="24"/>
      <c r="K21" s="24"/>
      <c r="L21" s="967"/>
      <c r="M21" s="968"/>
      <c r="N21" s="968"/>
      <c r="O21" s="969"/>
      <c r="P21" s="16"/>
    </row>
    <row r="22" spans="1:16" ht="20.149999999999999" customHeight="1" thickBot="1" x14ac:dyDescent="0.4">
      <c r="A22" s="11"/>
      <c r="B22" s="12"/>
      <c r="C22" s="12"/>
      <c r="D22" s="12"/>
      <c r="E22" s="12"/>
      <c r="F22" s="12"/>
      <c r="G22" s="12"/>
      <c r="H22" s="12"/>
      <c r="I22" s="12"/>
      <c r="J22" s="12"/>
      <c r="K22" s="12"/>
      <c r="L22" s="12"/>
      <c r="M22" s="12"/>
      <c r="N22" s="40"/>
      <c r="O22" s="40"/>
      <c r="P22" s="17"/>
    </row>
  </sheetData>
  <mergeCells count="12">
    <mergeCell ref="T1:T2"/>
    <mergeCell ref="B3:F3"/>
    <mergeCell ref="G3:K3"/>
    <mergeCell ref="L21:O21"/>
    <mergeCell ref="B1:K2"/>
    <mergeCell ref="L1:L2"/>
    <mergeCell ref="R1:R2"/>
    <mergeCell ref="B4:F4"/>
    <mergeCell ref="G4:K4"/>
    <mergeCell ref="B5:F5"/>
    <mergeCell ref="G5:K5"/>
    <mergeCell ref="B6:F6"/>
  </mergeCells>
  <hyperlinks>
    <hyperlink ref="N3:Q3" location="'People - T&amp;E'!A1" tooltip="5. Training and Education" display="5. Training and Education" xr:uid="{00000000-0004-0000-0A00-000000000000}"/>
    <hyperlink ref="B3:F3" location="'Business - BSD'!A1" tooltip="1. Business Drivers" display="1. Business Drivers" xr:uid="{00000000-0004-0000-0A00-000001000000}"/>
    <hyperlink ref="B4:F4" location="'Business - CST'!A1" tooltip="2. Customers" display="2. Customers" xr:uid="{00000000-0004-0000-0A00-000002000000}"/>
    <hyperlink ref="B5:F5" location="'Business - CHT'!A1" tooltip="3. Charter" display="3. Charter" xr:uid="{00000000-0004-0000-0A00-000003000000}"/>
    <hyperlink ref="B6:F6" location="'Business - GOV'!A1" tooltip="4. Governance" display="4. Governance" xr:uid="{00000000-0004-0000-0A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0658" r:id="rId4" name="Drop Down 2">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70659" r:id="rId5" name="Drop Down 3">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70660" r:id="rId6" name="Drop Down 4">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70661" r:id="rId7" name="Drop Down 5">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70662" r:id="rId8" name="Drop Down 6">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70669" r:id="rId9" name="Drop Down 13">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70671" r:id="rId10" name="Drop Down 15">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70675" r:id="rId11" name="Drop Down 19">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70677" r:id="rId12" name="Drop Down 21">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Blad20">
    <tabColor rgb="FF0070C0"/>
  </sheetPr>
  <dimension ref="A1:T120"/>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110.7265625" customWidth="1"/>
    <col min="16" max="16" width="2.26953125" customWidth="1"/>
    <col min="17" max="18" width="0" hidden="1" customWidth="1"/>
    <col min="21" max="16384" width="9.1796875" hidden="1"/>
  </cols>
  <sheetData>
    <row r="1" spans="1:16" ht="20.149999999999999" customHeight="1" x14ac:dyDescent="0.35">
      <c r="A1" s="512"/>
      <c r="B1" s="903" t="s">
        <v>152</v>
      </c>
      <c r="C1" s="904"/>
      <c r="D1" s="904"/>
      <c r="E1" s="904"/>
      <c r="F1" s="904"/>
      <c r="G1" s="904"/>
      <c r="H1" s="904"/>
      <c r="I1" s="904"/>
      <c r="J1" s="904"/>
      <c r="K1" s="904"/>
      <c r="L1" s="898"/>
      <c r="M1" s="513"/>
      <c r="N1" s="513"/>
      <c r="O1" s="513"/>
      <c r="P1" s="514"/>
    </row>
    <row r="2" spans="1:16" ht="20.149999999999999" customHeight="1" x14ac:dyDescent="0.35">
      <c r="A2" s="515"/>
      <c r="B2" s="905"/>
      <c r="C2" s="906"/>
      <c r="D2" s="906"/>
      <c r="E2" s="906"/>
      <c r="F2" s="906"/>
      <c r="G2" s="906"/>
      <c r="H2" s="906"/>
      <c r="I2" s="906"/>
      <c r="J2" s="906"/>
      <c r="K2" s="906"/>
      <c r="L2" s="899"/>
      <c r="M2" s="521"/>
      <c r="N2" s="521"/>
      <c r="O2" s="521"/>
      <c r="P2" s="522"/>
    </row>
    <row r="3" spans="1:16" ht="20.149999999999999" customHeight="1" x14ac:dyDescent="0.35">
      <c r="A3" s="515"/>
      <c r="B3" s="900" t="s">
        <v>2338</v>
      </c>
      <c r="C3" s="901"/>
      <c r="D3" s="901"/>
      <c r="E3" s="901"/>
      <c r="F3" s="902"/>
      <c r="G3" s="890" t="s">
        <v>2342</v>
      </c>
      <c r="H3" s="891"/>
      <c r="I3" s="891"/>
      <c r="J3" s="891"/>
      <c r="K3" s="891"/>
      <c r="L3" s="497"/>
      <c r="M3" s="516"/>
      <c r="N3" s="516"/>
      <c r="O3" s="516"/>
      <c r="P3" s="517"/>
    </row>
    <row r="4" spans="1:16" ht="20.149999999999999" customHeight="1" x14ac:dyDescent="0.35">
      <c r="A4" s="515"/>
      <c r="B4" s="890" t="s">
        <v>2339</v>
      </c>
      <c r="C4" s="891"/>
      <c r="D4" s="891"/>
      <c r="E4" s="891"/>
      <c r="F4" s="891"/>
      <c r="G4" s="896"/>
      <c r="H4" s="897"/>
      <c r="I4" s="897"/>
      <c r="J4" s="897"/>
      <c r="K4" s="897"/>
      <c r="L4" s="497"/>
      <c r="M4" s="516"/>
      <c r="N4" s="516"/>
      <c r="O4" s="516"/>
      <c r="P4" s="517"/>
    </row>
    <row r="5" spans="1:16" ht="20.149999999999999" customHeight="1" x14ac:dyDescent="0.35">
      <c r="A5" s="515"/>
      <c r="B5" s="890" t="s">
        <v>2340</v>
      </c>
      <c r="C5" s="891"/>
      <c r="D5" s="891"/>
      <c r="E5" s="891"/>
      <c r="F5" s="891"/>
      <c r="G5" s="896"/>
      <c r="H5" s="897"/>
      <c r="I5" s="897"/>
      <c r="J5" s="897"/>
      <c r="K5" s="897"/>
      <c r="L5" s="497"/>
      <c r="M5" s="516"/>
      <c r="N5" s="516"/>
      <c r="O5" s="516"/>
      <c r="P5" s="517"/>
    </row>
    <row r="6" spans="1:16" ht="20.149999999999999" customHeight="1" x14ac:dyDescent="0.35">
      <c r="A6" s="515"/>
      <c r="B6" s="890" t="s">
        <v>2341</v>
      </c>
      <c r="C6" s="891"/>
      <c r="D6" s="891"/>
      <c r="E6" s="891"/>
      <c r="F6" s="891"/>
      <c r="G6" s="523"/>
      <c r="H6" s="497"/>
      <c r="I6" s="497"/>
      <c r="J6" s="497"/>
      <c r="K6" s="497"/>
      <c r="L6" s="497"/>
      <c r="M6" s="516"/>
      <c r="N6" s="516"/>
      <c r="O6" s="516"/>
      <c r="P6" s="517"/>
    </row>
    <row r="7" spans="1:16" ht="20.149999999999999" customHeight="1" thickBot="1" x14ac:dyDescent="0.4">
      <c r="A7" s="518"/>
      <c r="B7" s="519"/>
      <c r="C7" s="519"/>
      <c r="D7" s="519"/>
      <c r="E7" s="519"/>
      <c r="F7" s="519"/>
      <c r="G7" s="519"/>
      <c r="H7" s="519"/>
      <c r="I7" s="519"/>
      <c r="J7" s="519"/>
      <c r="K7" s="519"/>
      <c r="L7" s="519"/>
      <c r="M7" s="519"/>
      <c r="N7" s="519"/>
      <c r="O7" s="519"/>
      <c r="P7" s="520"/>
    </row>
    <row r="8" spans="1:16" ht="20.149999999999999" customHeight="1" x14ac:dyDescent="0.35">
      <c r="A8" s="18"/>
      <c r="B8" s="19"/>
      <c r="C8" s="19"/>
      <c r="D8" s="19"/>
      <c r="E8" s="19"/>
      <c r="F8" s="19"/>
      <c r="G8" s="19"/>
      <c r="H8" s="19"/>
      <c r="I8" s="19"/>
      <c r="J8" s="19"/>
      <c r="K8" s="19"/>
      <c r="L8" s="19"/>
      <c r="M8" s="19"/>
      <c r="N8" s="19"/>
      <c r="O8" s="19"/>
      <c r="P8" s="20"/>
    </row>
    <row r="9" spans="1:16" s="2" customFormat="1" ht="20.149999999999999" customHeight="1" x14ac:dyDescent="0.35">
      <c r="A9" s="139">
        <v>1</v>
      </c>
      <c r="B9" s="140" t="s">
        <v>408</v>
      </c>
      <c r="C9" s="140"/>
      <c r="D9" s="140"/>
      <c r="E9" s="140"/>
      <c r="F9" s="140"/>
      <c r="G9" s="140"/>
      <c r="H9" s="140"/>
      <c r="I9" s="140"/>
      <c r="J9" s="140"/>
      <c r="K9" s="140"/>
      <c r="L9" s="143" t="s">
        <v>148</v>
      </c>
      <c r="M9" s="222"/>
      <c r="N9" s="140" t="s">
        <v>1328</v>
      </c>
      <c r="O9" s="149" t="s">
        <v>149</v>
      </c>
      <c r="P9" s="157"/>
    </row>
    <row r="10" spans="1:16" s="2" customFormat="1" ht="20.149999999999999" customHeight="1" x14ac:dyDescent="0.35">
      <c r="A10" s="124"/>
      <c r="B10" s="109" t="s">
        <v>1</v>
      </c>
      <c r="C10" s="109" t="s">
        <v>212</v>
      </c>
      <c r="D10" s="109"/>
      <c r="E10" s="109"/>
      <c r="F10" s="109"/>
      <c r="G10" s="109"/>
      <c r="H10" s="109"/>
      <c r="I10" s="109"/>
      <c r="J10" s="109"/>
      <c r="K10" s="109"/>
      <c r="L10" s="652"/>
      <c r="M10" s="241"/>
      <c r="N10" s="245"/>
      <c r="O10" s="159" t="s">
        <v>680</v>
      </c>
      <c r="P10" s="118"/>
    </row>
    <row r="11" spans="1:16" s="2" customFormat="1" ht="20.149999999999999" customHeight="1" x14ac:dyDescent="0.35">
      <c r="A11" s="124"/>
      <c r="B11" s="109" t="s">
        <v>3</v>
      </c>
      <c r="C11" s="114" t="s">
        <v>2040</v>
      </c>
      <c r="D11" s="109"/>
      <c r="E11" s="109"/>
      <c r="F11" s="109"/>
      <c r="G11" s="109"/>
      <c r="H11" s="109"/>
      <c r="I11" s="109"/>
      <c r="J11" s="109"/>
      <c r="K11" s="109"/>
      <c r="L11" s="196"/>
      <c r="M11" s="241"/>
      <c r="N11" s="245"/>
      <c r="O11" s="159" t="s">
        <v>2054</v>
      </c>
      <c r="P11" s="118"/>
    </row>
    <row r="12" spans="1:16" s="2" customFormat="1" ht="20.149999999999999" customHeight="1" x14ac:dyDescent="0.35">
      <c r="A12" s="124"/>
      <c r="B12" s="110" t="s">
        <v>230</v>
      </c>
      <c r="C12" s="109" t="s">
        <v>231</v>
      </c>
      <c r="D12" s="110"/>
      <c r="E12" s="110"/>
      <c r="F12" s="110"/>
      <c r="G12" s="110"/>
      <c r="H12" s="110"/>
      <c r="I12" s="110"/>
      <c r="J12" s="110"/>
      <c r="K12" s="110"/>
      <c r="L12" s="197"/>
      <c r="M12" s="241"/>
      <c r="N12" s="245"/>
      <c r="O12" s="152" t="str">
        <f>IFERROR(CONCATENATE("Current ratio: ", ROUND(L12/L10*100, 2), "%"),"Current ratio: 0%")</f>
        <v>Current ratio: 0%</v>
      </c>
      <c r="P12" s="118"/>
    </row>
    <row r="13" spans="1:16" s="2" customFormat="1" ht="20.149999999999999" customHeight="1" x14ac:dyDescent="0.35">
      <c r="A13" s="6"/>
      <c r="B13" s="14" t="s">
        <v>18</v>
      </c>
      <c r="C13" s="3" t="s">
        <v>1620</v>
      </c>
      <c r="D13" s="14"/>
      <c r="E13" s="14"/>
      <c r="F13" s="14"/>
      <c r="G13" s="14"/>
      <c r="H13" s="14"/>
      <c r="I13" s="14"/>
      <c r="J13" s="14"/>
      <c r="K13" s="14"/>
      <c r="L13" s="147"/>
      <c r="M13" s="235"/>
      <c r="N13" s="244" t="str">
        <f>VLOOKUP(_Output!D97,_Guidance!B203:C208,2,FALSE)</f>
        <v xml:space="preserve"> </v>
      </c>
      <c r="O13" s="147" t="s">
        <v>2780</v>
      </c>
      <c r="P13" s="15"/>
    </row>
    <row r="14" spans="1:16" s="2" customFormat="1" ht="20.149999999999999" customHeight="1" x14ac:dyDescent="0.35">
      <c r="A14" s="6"/>
      <c r="B14" s="14" t="s">
        <v>19</v>
      </c>
      <c r="C14" s="3" t="s">
        <v>1622</v>
      </c>
      <c r="D14" s="14"/>
      <c r="E14" s="14"/>
      <c r="F14" s="14"/>
      <c r="G14" s="14"/>
      <c r="H14" s="14"/>
      <c r="I14" s="14"/>
      <c r="J14" s="14"/>
      <c r="K14" s="14"/>
      <c r="L14" s="147"/>
      <c r="M14" s="235"/>
      <c r="N14" s="244" t="str">
        <f>VLOOKUP(_Output!D98,_Guidance!B209:C214,2,FALSE)</f>
        <v xml:space="preserve"> </v>
      </c>
      <c r="O14" s="150" t="s">
        <v>1626</v>
      </c>
      <c r="P14" s="15"/>
    </row>
    <row r="15" spans="1:16" s="2" customFormat="1" ht="20.149999999999999" customHeight="1" x14ac:dyDescent="0.35">
      <c r="A15" s="6"/>
      <c r="B15" s="14" t="s">
        <v>20</v>
      </c>
      <c r="C15" s="3" t="s">
        <v>1621</v>
      </c>
      <c r="D15" s="14"/>
      <c r="E15" s="14"/>
      <c r="F15" s="14"/>
      <c r="G15" s="14"/>
      <c r="H15" s="14"/>
      <c r="I15" s="14"/>
      <c r="J15" s="14"/>
      <c r="K15" s="14"/>
      <c r="L15" s="147"/>
      <c r="M15" s="235"/>
      <c r="N15" s="244" t="str">
        <f>VLOOKUP(_Output!D99,_Guidance!B215:C220,2,FALSE)</f>
        <v xml:space="preserve"> </v>
      </c>
      <c r="O15" s="162" t="s">
        <v>403</v>
      </c>
      <c r="P15" s="15"/>
    </row>
    <row r="16" spans="1:16" s="2" customFormat="1" ht="20.149999999999999" customHeight="1" x14ac:dyDescent="0.35">
      <c r="A16" s="6"/>
      <c r="B16" s="14" t="s">
        <v>365</v>
      </c>
      <c r="C16" s="704" t="s">
        <v>2994</v>
      </c>
      <c r="D16" s="14"/>
      <c r="E16" s="14"/>
      <c r="F16" s="14"/>
      <c r="G16" s="14"/>
      <c r="H16" s="14"/>
      <c r="I16" s="14"/>
      <c r="J16" s="14"/>
      <c r="K16" s="14"/>
      <c r="L16" s="662"/>
      <c r="M16" s="663"/>
      <c r="N16" s="244" t="str">
        <f>VLOOKUP(_Output!D100,_Guidance!B221:C226,2,FALSE)</f>
        <v xml:space="preserve"> </v>
      </c>
      <c r="O16" s="162" t="s">
        <v>2995</v>
      </c>
      <c r="P16" s="15"/>
    </row>
    <row r="17" spans="1:16" s="2" customFormat="1" ht="20.149999999999999" customHeight="1" x14ac:dyDescent="0.35">
      <c r="A17" s="6"/>
      <c r="B17" s="14" t="s">
        <v>429</v>
      </c>
      <c r="C17" s="3" t="s">
        <v>856</v>
      </c>
      <c r="D17" s="14"/>
      <c r="E17" s="14"/>
      <c r="F17" s="14"/>
      <c r="G17" s="14"/>
      <c r="H17" s="14"/>
      <c r="I17" s="14"/>
      <c r="J17" s="14"/>
      <c r="K17" s="14"/>
      <c r="L17" s="147"/>
      <c r="M17" s="235"/>
      <c r="N17" s="244" t="str">
        <f>VLOOKUP(_Output!D101,_Guidance!B227:C232,2,FALSE)</f>
        <v xml:space="preserve"> </v>
      </c>
      <c r="O17" s="162" t="s">
        <v>3167</v>
      </c>
      <c r="P17" s="15"/>
    </row>
    <row r="18" spans="1:16" s="2" customFormat="1" ht="20.149999999999999" customHeight="1" x14ac:dyDescent="0.35">
      <c r="A18" s="6"/>
      <c r="B18" s="14" t="s">
        <v>973</v>
      </c>
      <c r="C18" s="3" t="s">
        <v>2996</v>
      </c>
      <c r="D18" s="14"/>
      <c r="E18" s="14"/>
      <c r="F18" s="14"/>
      <c r="G18" s="14"/>
      <c r="H18" s="14"/>
      <c r="I18" s="14"/>
      <c r="J18" s="14"/>
      <c r="K18" s="14"/>
      <c r="L18" s="147"/>
      <c r="M18" s="235"/>
      <c r="N18" s="244" t="str">
        <f>VLOOKUP(_Output!D102,_Guidance!B233:C238,2,FALSE)</f>
        <v xml:space="preserve"> </v>
      </c>
      <c r="O18" s="162" t="s">
        <v>2781</v>
      </c>
      <c r="P18" s="15"/>
    </row>
    <row r="19" spans="1:16" s="2" customFormat="1" ht="20.149999999999999" customHeight="1" x14ac:dyDescent="0.35">
      <c r="A19" s="6"/>
      <c r="B19" s="14" t="s">
        <v>974</v>
      </c>
      <c r="C19" s="774" t="s">
        <v>3166</v>
      </c>
      <c r="D19" s="14"/>
      <c r="E19" s="14"/>
      <c r="F19" s="14"/>
      <c r="G19" s="14"/>
      <c r="H19" s="14"/>
      <c r="I19" s="14"/>
      <c r="J19" s="14"/>
      <c r="K19" s="14"/>
      <c r="L19" s="662"/>
      <c r="M19" s="663"/>
      <c r="N19" s="244" t="str">
        <f>VLOOKUP(_Output!D993,_Guidance!B239:C244,2,FALSE)</f>
        <v xml:space="preserve"> </v>
      </c>
      <c r="O19" s="162" t="s">
        <v>3257</v>
      </c>
      <c r="P19" s="15"/>
    </row>
    <row r="20" spans="1:16" s="2" customFormat="1" ht="20.149999999999999" customHeight="1" x14ac:dyDescent="0.35">
      <c r="A20" s="6"/>
      <c r="B20" s="14" t="s">
        <v>976</v>
      </c>
      <c r="C20" s="774" t="s">
        <v>3164</v>
      </c>
      <c r="D20" s="14"/>
      <c r="E20" s="14"/>
      <c r="F20" s="14"/>
      <c r="G20" s="14"/>
      <c r="H20" s="14"/>
      <c r="I20" s="14"/>
      <c r="J20" s="14"/>
      <c r="K20" s="14"/>
      <c r="L20" s="662"/>
      <c r="M20" s="663"/>
      <c r="N20" s="244" t="str">
        <f>VLOOKUP(_Output!D994,_Guidance!B245:C250,2,FALSE)</f>
        <v xml:space="preserve"> </v>
      </c>
      <c r="O20" s="162" t="s">
        <v>3165</v>
      </c>
      <c r="P20" s="15"/>
    </row>
    <row r="21" spans="1:16" s="2" customFormat="1" ht="20.149999999999999" customHeight="1" x14ac:dyDescent="0.35">
      <c r="A21" s="6"/>
      <c r="B21" s="3"/>
      <c r="C21" s="3"/>
      <c r="D21" s="3"/>
      <c r="E21" s="3"/>
      <c r="F21" s="3"/>
      <c r="G21" s="3"/>
      <c r="H21" s="3"/>
      <c r="I21" s="3"/>
      <c r="J21" s="3"/>
      <c r="K21" s="3"/>
      <c r="L21" s="147"/>
      <c r="M21" s="235"/>
      <c r="N21" s="244"/>
      <c r="O21" s="147"/>
      <c r="P21" s="15"/>
    </row>
    <row r="22" spans="1:16" ht="20.149999999999999" customHeight="1" x14ac:dyDescent="0.35">
      <c r="A22" s="4"/>
      <c r="B22" s="135" t="s">
        <v>236</v>
      </c>
      <c r="C22" s="135"/>
      <c r="D22" s="135"/>
      <c r="E22" s="135"/>
      <c r="F22" s="135"/>
      <c r="G22" s="135"/>
      <c r="H22" s="135"/>
      <c r="I22" s="135"/>
      <c r="J22" s="135"/>
      <c r="K22" s="135"/>
      <c r="L22" s="148"/>
      <c r="M22" s="236"/>
      <c r="N22" s="7"/>
      <c r="O22" s="148"/>
      <c r="P22" s="16"/>
    </row>
    <row r="23" spans="1:16" ht="20.149999999999999" customHeight="1" x14ac:dyDescent="0.35">
      <c r="A23" s="10"/>
      <c r="B23" s="3" t="s">
        <v>978</v>
      </c>
      <c r="C23" s="3" t="s">
        <v>235</v>
      </c>
      <c r="D23" s="3"/>
      <c r="E23" s="3"/>
      <c r="F23" s="3"/>
      <c r="G23" s="3"/>
      <c r="H23" s="3"/>
      <c r="I23" s="3"/>
      <c r="J23" s="3"/>
      <c r="K23" s="3"/>
      <c r="L23" s="940"/>
      <c r="M23" s="941"/>
      <c r="N23" s="941"/>
      <c r="O23" s="942"/>
      <c r="P23" s="16"/>
    </row>
    <row r="24" spans="1:16" ht="20.149999999999999" customHeight="1" x14ac:dyDescent="0.35">
      <c r="A24" s="10"/>
      <c r="B24" s="3"/>
      <c r="C24" s="3"/>
      <c r="D24" s="3"/>
      <c r="E24" s="3"/>
      <c r="F24" s="3"/>
      <c r="G24" s="3"/>
      <c r="H24" s="3"/>
      <c r="I24" s="3"/>
      <c r="J24" s="3"/>
      <c r="K24" s="3"/>
      <c r="L24" s="943"/>
      <c r="M24" s="944"/>
      <c r="N24" s="944"/>
      <c r="O24" s="945"/>
      <c r="P24" s="16"/>
    </row>
    <row r="25" spans="1:16" ht="20.149999999999999" customHeight="1" x14ac:dyDescent="0.35">
      <c r="A25" s="10"/>
      <c r="B25" s="3" t="s">
        <v>3168</v>
      </c>
      <c r="C25" s="3"/>
      <c r="D25" s="3"/>
      <c r="E25" s="3"/>
      <c r="F25" s="3"/>
      <c r="G25" s="3"/>
      <c r="H25" s="3"/>
      <c r="I25" s="3"/>
      <c r="J25" s="3"/>
      <c r="K25" s="3"/>
      <c r="L25" s="943"/>
      <c r="M25" s="944"/>
      <c r="N25" s="944"/>
      <c r="O25" s="945"/>
      <c r="P25" s="16"/>
    </row>
    <row r="26" spans="1:16" ht="20.149999999999999" customHeight="1" x14ac:dyDescent="0.35">
      <c r="A26" s="10"/>
      <c r="B26" s="3" t="s">
        <v>3169</v>
      </c>
      <c r="C26" s="3"/>
      <c r="D26" s="3"/>
      <c r="E26" s="3"/>
      <c r="F26" s="3"/>
      <c r="G26" s="3"/>
      <c r="H26" s="3"/>
      <c r="I26" s="3"/>
      <c r="J26" s="3"/>
      <c r="K26" s="3"/>
      <c r="L26" s="946"/>
      <c r="M26" s="947"/>
      <c r="N26" s="947"/>
      <c r="O26" s="948"/>
      <c r="P26" s="16"/>
    </row>
    <row r="27" spans="1:16" ht="20.149999999999999" customHeight="1" x14ac:dyDescent="0.35">
      <c r="A27" s="10"/>
      <c r="B27" s="774" t="s">
        <v>3171</v>
      </c>
      <c r="C27" s="774"/>
      <c r="D27" s="774"/>
      <c r="E27" s="774"/>
      <c r="F27" s="774"/>
      <c r="G27" s="774"/>
      <c r="H27" s="774"/>
      <c r="I27" s="774"/>
      <c r="J27" s="774"/>
      <c r="K27" s="774"/>
      <c r="L27" s="774"/>
      <c r="M27" s="774"/>
      <c r="N27" s="774"/>
      <c r="O27" s="774"/>
      <c r="P27" s="16"/>
    </row>
    <row r="28" spans="1:16" ht="20.149999999999999" customHeight="1" x14ac:dyDescent="0.35">
      <c r="A28" s="10"/>
      <c r="B28" s="774"/>
      <c r="C28" s="780" t="s">
        <v>3170</v>
      </c>
      <c r="D28" s="774"/>
      <c r="E28" s="774"/>
      <c r="F28" s="774"/>
      <c r="G28" s="774"/>
      <c r="H28" s="774"/>
      <c r="I28" s="774"/>
      <c r="J28" s="774"/>
      <c r="K28" s="774"/>
      <c r="L28" s="774"/>
      <c r="M28" s="774"/>
      <c r="N28" s="774"/>
      <c r="O28" s="774"/>
      <c r="P28" s="16"/>
    </row>
    <row r="29" spans="1:16" ht="20.149999999999999" customHeight="1" thickBot="1" x14ac:dyDescent="0.4">
      <c r="A29" s="11"/>
      <c r="B29" s="12"/>
      <c r="C29" s="12"/>
      <c r="D29" s="12"/>
      <c r="E29" s="12"/>
      <c r="F29" s="12"/>
      <c r="G29" s="12"/>
      <c r="H29" s="12"/>
      <c r="I29" s="12"/>
      <c r="J29" s="12"/>
      <c r="K29" s="12"/>
      <c r="L29" s="12"/>
      <c r="M29" s="12"/>
      <c r="N29" s="12"/>
      <c r="O29" s="12"/>
      <c r="P29" s="17"/>
    </row>
    <row r="30" spans="1:16" ht="14.5" hidden="1" x14ac:dyDescent="0.35"/>
    <row r="31" spans="1:16" ht="14.5" hidden="1" x14ac:dyDescent="0.35"/>
    <row r="32" spans="1:16" ht="14.5" hidden="1" x14ac:dyDescent="0.35"/>
    <row r="33" ht="14.5" hidden="1" x14ac:dyDescent="0.35"/>
    <row r="34" ht="14.5" hidden="1" x14ac:dyDescent="0.35"/>
    <row r="35" ht="14.5" hidden="1" x14ac:dyDescent="0.35"/>
    <row r="36" ht="14.5" hidden="1" x14ac:dyDescent="0.35"/>
    <row r="37" ht="14.5" hidden="1" x14ac:dyDescent="0.35"/>
    <row r="38" ht="15" hidden="1" customHeight="1" x14ac:dyDescent="0.35"/>
    <row r="39" ht="15" hidden="1" customHeight="1" x14ac:dyDescent="0.35"/>
    <row r="40" ht="15" hidden="1" customHeight="1" x14ac:dyDescent="0.35"/>
    <row r="41" ht="15" hidden="1" customHeight="1" x14ac:dyDescent="0.35"/>
    <row r="42" ht="15" hidden="1" customHeight="1" x14ac:dyDescent="0.35"/>
    <row r="43" ht="15" hidden="1" customHeight="1" x14ac:dyDescent="0.35"/>
    <row r="44" ht="15" hidden="1" customHeight="1" x14ac:dyDescent="0.35"/>
    <row r="45" ht="15" hidden="1" customHeight="1" x14ac:dyDescent="0.35"/>
    <row r="46" ht="15" hidden="1" customHeight="1" x14ac:dyDescent="0.35"/>
    <row r="47" ht="15" hidden="1" customHeight="1" x14ac:dyDescent="0.35"/>
    <row r="48" ht="15" hidden="1" customHeight="1" x14ac:dyDescent="0.35"/>
    <row r="49" ht="15" hidden="1" customHeight="1" x14ac:dyDescent="0.35"/>
    <row r="50" ht="15" hidden="1" customHeight="1" x14ac:dyDescent="0.35"/>
    <row r="51" ht="15" hidden="1" customHeight="1" x14ac:dyDescent="0.35"/>
    <row r="52" ht="15" hidden="1" customHeight="1" x14ac:dyDescent="0.35"/>
    <row r="53" ht="15" hidden="1" customHeight="1" x14ac:dyDescent="0.35"/>
    <row r="54" ht="15" hidden="1" customHeight="1" x14ac:dyDescent="0.35"/>
    <row r="55" ht="15" hidden="1" customHeight="1" x14ac:dyDescent="0.35"/>
    <row r="56" ht="15" hidden="1" customHeight="1" x14ac:dyDescent="0.35"/>
    <row r="57" ht="15" hidden="1" customHeight="1" x14ac:dyDescent="0.35"/>
    <row r="58" ht="15" hidden="1" customHeight="1" x14ac:dyDescent="0.35"/>
    <row r="59" ht="15" hidden="1" customHeight="1" x14ac:dyDescent="0.35"/>
    <row r="60" ht="15" hidden="1" customHeight="1" x14ac:dyDescent="0.35"/>
    <row r="61" ht="15" hidden="1" customHeight="1" x14ac:dyDescent="0.35"/>
    <row r="62" ht="15" hidden="1" customHeight="1" x14ac:dyDescent="0.35"/>
    <row r="63" ht="15" hidden="1" customHeight="1" x14ac:dyDescent="0.35"/>
    <row r="64"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row r="111" ht="15" hidden="1" customHeight="1" x14ac:dyDescent="0.35"/>
    <row r="112" ht="15" hidden="1" customHeight="1" x14ac:dyDescent="0.35"/>
    <row r="113" ht="15" hidden="1" customHeight="1" x14ac:dyDescent="0.35"/>
    <row r="114" ht="15" hidden="1" customHeight="1" x14ac:dyDescent="0.35"/>
    <row r="115" ht="15" hidden="1" customHeight="1" x14ac:dyDescent="0.35"/>
    <row r="116" ht="15" hidden="1" customHeight="1" x14ac:dyDescent="0.35"/>
    <row r="117" ht="15" hidden="1" customHeight="1" x14ac:dyDescent="0.35"/>
    <row r="118" ht="15" hidden="1" customHeight="1" x14ac:dyDescent="0.35"/>
    <row r="119" ht="15" hidden="1" customHeight="1" x14ac:dyDescent="0.35"/>
    <row r="120" ht="15" hidden="1" customHeight="1" x14ac:dyDescent="0.35"/>
  </sheetData>
  <mergeCells count="10">
    <mergeCell ref="B5:F5"/>
    <mergeCell ref="G5:K5"/>
    <mergeCell ref="B6:F6"/>
    <mergeCell ref="L23:O26"/>
    <mergeCell ref="B1:K2"/>
    <mergeCell ref="L1:L2"/>
    <mergeCell ref="B3:F3"/>
    <mergeCell ref="G3:K3"/>
    <mergeCell ref="B4:F4"/>
    <mergeCell ref="G4:K4"/>
  </mergeCells>
  <hyperlinks>
    <hyperlink ref="B4:F4" location="'People - R&amp;H'!A1" tooltip="2. Roles and Hierarchy" display="2. Roles and Hierarchy" xr:uid="{00000000-0004-0000-0B00-000000000000}"/>
    <hyperlink ref="B5:F5" location="'People - PEM'!A1" tooltip="3. People Management" display="3. People Management" xr:uid="{00000000-0004-0000-0B00-000001000000}"/>
    <hyperlink ref="B6:F6" location="'People - KNM'!A1" tooltip="4. Knowledge Management" display="4. Knowledge Management" xr:uid="{00000000-0004-0000-0B00-000002000000}"/>
    <hyperlink ref="G3:K3" location="'People - T&amp;E'!A1" tooltip="5. Training and Education" display="5. Training and Education" xr:uid="{00000000-0004-0000-0B00-000003000000}"/>
    <hyperlink ref="B3:F3" location="'People - EMP'!A1" tooltip="1. Employees" display="1. Employees" xr:uid="{00000000-0004-0000-0B00-000004000000}"/>
    <hyperlink ref="C28" r:id="rId1" xr:uid="{CA428D06-235D-43F5-9DE3-F32088B89F06}"/>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62526" r:id="rId5" name="Drop Down 62">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2527" r:id="rId6" name="Drop Down 63">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2530" r:id="rId7" name="Drop Down 66">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2532" r:id="rId8" name="Drop Down 68">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62560" r:id="rId9" name="Drop Down 96">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2561" r:id="rId10" name="Drop Down 97">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2564" r:id="rId11" name="Drop Down 100">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2566" r:id="rId12" name="Drop Down 102">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2568" r:id="rId13" name="Drop Down 104">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Blad21">
    <tabColor rgb="FF0070C0"/>
  </sheetPr>
  <dimension ref="A1:T56"/>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110.7265625" customWidth="1"/>
    <col min="16" max="16" width="2.26953125" customWidth="1"/>
    <col min="17" max="18" width="0" hidden="1" customWidth="1"/>
    <col min="21" max="16384" width="9.1796875" hidden="1"/>
  </cols>
  <sheetData>
    <row r="1" spans="1:16" ht="20.149999999999999" customHeight="1" x14ac:dyDescent="0.35">
      <c r="A1" s="512"/>
      <c r="B1" s="903" t="s">
        <v>152</v>
      </c>
      <c r="C1" s="904"/>
      <c r="D1" s="904"/>
      <c r="E1" s="904"/>
      <c r="F1" s="904"/>
      <c r="G1" s="904"/>
      <c r="H1" s="904"/>
      <c r="I1" s="904"/>
      <c r="J1" s="904"/>
      <c r="K1" s="904"/>
      <c r="L1" s="898"/>
      <c r="M1" s="513"/>
      <c r="N1" s="513"/>
      <c r="O1" s="513"/>
      <c r="P1" s="514"/>
    </row>
    <row r="2" spans="1:16" ht="20.149999999999999" customHeight="1" x14ac:dyDescent="0.35">
      <c r="A2" s="515"/>
      <c r="B2" s="905"/>
      <c r="C2" s="906"/>
      <c r="D2" s="906"/>
      <c r="E2" s="906"/>
      <c r="F2" s="906"/>
      <c r="G2" s="906"/>
      <c r="H2" s="906"/>
      <c r="I2" s="906"/>
      <c r="J2" s="906"/>
      <c r="K2" s="906"/>
      <c r="L2" s="899"/>
      <c r="M2" s="521"/>
      <c r="N2" s="521"/>
      <c r="O2" s="521"/>
      <c r="P2" s="522"/>
    </row>
    <row r="3" spans="1:16" ht="20.149999999999999" customHeight="1" x14ac:dyDescent="0.35">
      <c r="A3" s="515"/>
      <c r="B3" s="890" t="s">
        <v>2338</v>
      </c>
      <c r="C3" s="891"/>
      <c r="D3" s="891"/>
      <c r="E3" s="891"/>
      <c r="F3" s="891"/>
      <c r="G3" s="890" t="s">
        <v>2342</v>
      </c>
      <c r="H3" s="891"/>
      <c r="I3" s="891"/>
      <c r="J3" s="891"/>
      <c r="K3" s="891"/>
      <c r="L3" s="497"/>
      <c r="M3" s="516"/>
      <c r="N3" s="516"/>
      <c r="O3" s="516"/>
      <c r="P3" s="517"/>
    </row>
    <row r="4" spans="1:16" ht="20.149999999999999" customHeight="1" x14ac:dyDescent="0.35">
      <c r="A4" s="515"/>
      <c r="B4" s="900" t="s">
        <v>2339</v>
      </c>
      <c r="C4" s="901"/>
      <c r="D4" s="901"/>
      <c r="E4" s="901"/>
      <c r="F4" s="902"/>
      <c r="G4" s="896"/>
      <c r="H4" s="897"/>
      <c r="I4" s="897"/>
      <c r="J4" s="897"/>
      <c r="K4" s="897"/>
      <c r="L4" s="497"/>
      <c r="M4" s="516"/>
      <c r="N4" s="516"/>
      <c r="O4" s="516"/>
      <c r="P4" s="517"/>
    </row>
    <row r="5" spans="1:16" ht="20.149999999999999" customHeight="1" x14ac:dyDescent="0.35">
      <c r="A5" s="515"/>
      <c r="B5" s="890" t="s">
        <v>2340</v>
      </c>
      <c r="C5" s="891"/>
      <c r="D5" s="891"/>
      <c r="E5" s="891"/>
      <c r="F5" s="891"/>
      <c r="G5" s="896"/>
      <c r="H5" s="897"/>
      <c r="I5" s="897"/>
      <c r="J5" s="897"/>
      <c r="K5" s="897"/>
      <c r="L5" s="497"/>
      <c r="M5" s="516"/>
      <c r="N5" s="516"/>
      <c r="O5" s="516"/>
      <c r="P5" s="517"/>
    </row>
    <row r="6" spans="1:16" ht="20.149999999999999" customHeight="1" x14ac:dyDescent="0.35">
      <c r="A6" s="515"/>
      <c r="B6" s="890" t="s">
        <v>2341</v>
      </c>
      <c r="C6" s="891"/>
      <c r="D6" s="891"/>
      <c r="E6" s="891"/>
      <c r="F6" s="891"/>
      <c r="G6" s="523"/>
      <c r="H6" s="497"/>
      <c r="I6" s="497"/>
      <c r="J6" s="497"/>
      <c r="K6" s="497"/>
      <c r="L6" s="497"/>
      <c r="M6" s="516"/>
      <c r="N6" s="516"/>
      <c r="O6" s="516"/>
      <c r="P6" s="517"/>
    </row>
    <row r="7" spans="1:16" ht="20.149999999999999" customHeight="1" thickBot="1" x14ac:dyDescent="0.4">
      <c r="A7" s="518"/>
      <c r="B7" s="519"/>
      <c r="C7" s="519"/>
      <c r="D7" s="519"/>
      <c r="E7" s="519"/>
      <c r="F7" s="519"/>
      <c r="G7" s="519"/>
      <c r="H7" s="519"/>
      <c r="I7" s="519"/>
      <c r="J7" s="519"/>
      <c r="K7" s="519"/>
      <c r="L7" s="519"/>
      <c r="M7" s="519"/>
      <c r="N7" s="519"/>
      <c r="O7" s="519"/>
      <c r="P7" s="520"/>
    </row>
    <row r="8" spans="1:16" ht="20.149999999999999" customHeight="1" x14ac:dyDescent="0.35">
      <c r="A8" s="18"/>
      <c r="B8" s="19"/>
      <c r="C8" s="19"/>
      <c r="D8" s="19"/>
      <c r="E8" s="19"/>
      <c r="F8" s="19"/>
      <c r="G8" s="19"/>
      <c r="H8" s="19"/>
      <c r="I8" s="19"/>
      <c r="J8" s="19"/>
      <c r="K8" s="19"/>
      <c r="L8" s="19"/>
      <c r="M8" s="19"/>
      <c r="N8" s="19"/>
      <c r="O8" s="19"/>
      <c r="P8" s="20"/>
    </row>
    <row r="9" spans="1:16" s="2" customFormat="1" ht="20.149999999999999" customHeight="1" x14ac:dyDescent="0.35">
      <c r="A9" s="139">
        <v>2</v>
      </c>
      <c r="B9" s="140" t="s">
        <v>407</v>
      </c>
      <c r="C9" s="140"/>
      <c r="D9" s="140"/>
      <c r="E9" s="140"/>
      <c r="F9" s="140"/>
      <c r="G9" s="140"/>
      <c r="H9" s="140"/>
      <c r="I9" s="140"/>
      <c r="J9" s="140"/>
      <c r="K9" s="141"/>
      <c r="L9" s="143" t="s">
        <v>148</v>
      </c>
      <c r="M9" s="242"/>
      <c r="N9" s="149" t="s">
        <v>1328</v>
      </c>
      <c r="O9" s="149" t="s">
        <v>149</v>
      </c>
      <c r="P9" s="15"/>
    </row>
    <row r="10" spans="1:16" s="2" customFormat="1" ht="20.149999999999999" customHeight="1" x14ac:dyDescent="0.35">
      <c r="A10" s="6"/>
      <c r="B10" s="3" t="s">
        <v>5</v>
      </c>
      <c r="C10" s="3" t="s">
        <v>398</v>
      </c>
      <c r="D10" s="3"/>
      <c r="E10" s="3"/>
      <c r="F10" s="3"/>
      <c r="G10" s="3"/>
      <c r="H10" s="3"/>
      <c r="I10" s="3"/>
      <c r="J10" s="3"/>
      <c r="K10" s="3"/>
      <c r="L10" s="147"/>
      <c r="M10" s="235"/>
      <c r="N10" s="244" t="str">
        <f>VLOOKUP(_Output!D106,_Guidance!B252:C257,2,FALSE)</f>
        <v xml:space="preserve"> </v>
      </c>
      <c r="O10" s="147" t="s">
        <v>683</v>
      </c>
      <c r="P10" s="15"/>
    </row>
    <row r="11" spans="1:16" s="2" customFormat="1" ht="20.149999999999999" customHeight="1" x14ac:dyDescent="0.35">
      <c r="A11" s="124"/>
      <c r="B11" s="109" t="s">
        <v>7</v>
      </c>
      <c r="C11" s="114" t="s">
        <v>213</v>
      </c>
      <c r="D11" s="109"/>
      <c r="E11" s="109"/>
      <c r="F11" s="109"/>
      <c r="G11" s="109"/>
      <c r="H11" s="109"/>
      <c r="I11" s="109"/>
      <c r="J11" s="109"/>
      <c r="K11" s="114"/>
      <c r="L11" s="159"/>
      <c r="M11" s="241"/>
      <c r="N11" s="245"/>
      <c r="O11" s="159"/>
      <c r="P11" s="118"/>
    </row>
    <row r="12" spans="1:16" s="2" customFormat="1" ht="20.149999999999999" customHeight="1" x14ac:dyDescent="0.35">
      <c r="A12" s="124"/>
      <c r="B12" s="110" t="s">
        <v>248</v>
      </c>
      <c r="C12" s="109" t="s">
        <v>710</v>
      </c>
      <c r="D12" s="110"/>
      <c r="E12" s="110"/>
      <c r="F12" s="110"/>
      <c r="G12" s="110"/>
      <c r="H12" s="110"/>
      <c r="I12" s="110"/>
      <c r="J12" s="110"/>
      <c r="K12" s="109"/>
      <c r="L12" s="159"/>
      <c r="M12" s="241"/>
      <c r="N12" s="245"/>
      <c r="O12" s="159" t="s">
        <v>2048</v>
      </c>
      <c r="P12" s="118"/>
    </row>
    <row r="13" spans="1:16" s="2" customFormat="1" ht="20.149999999999999" customHeight="1" x14ac:dyDescent="0.35">
      <c r="A13" s="124"/>
      <c r="B13" s="110" t="s">
        <v>249</v>
      </c>
      <c r="C13" s="109" t="s">
        <v>214</v>
      </c>
      <c r="D13" s="110"/>
      <c r="E13" s="110"/>
      <c r="F13" s="110"/>
      <c r="G13" s="110"/>
      <c r="H13" s="110"/>
      <c r="I13" s="110"/>
      <c r="J13" s="110"/>
      <c r="K13" s="109"/>
      <c r="L13" s="159"/>
      <c r="M13" s="241"/>
      <c r="N13" s="245"/>
      <c r="O13" s="159" t="s">
        <v>2047</v>
      </c>
      <c r="P13" s="118"/>
    </row>
    <row r="14" spans="1:16" s="2" customFormat="1" ht="20.149999999999999" customHeight="1" x14ac:dyDescent="0.35">
      <c r="A14" s="124"/>
      <c r="B14" s="110" t="s">
        <v>250</v>
      </c>
      <c r="C14" s="109" t="s">
        <v>215</v>
      </c>
      <c r="D14" s="110"/>
      <c r="E14" s="110"/>
      <c r="F14" s="110"/>
      <c r="G14" s="110"/>
      <c r="H14" s="110"/>
      <c r="I14" s="110"/>
      <c r="J14" s="110"/>
      <c r="K14" s="109"/>
      <c r="L14" s="159"/>
      <c r="M14" s="241"/>
      <c r="N14" s="245"/>
      <c r="O14" s="159" t="s">
        <v>2046</v>
      </c>
      <c r="P14" s="118"/>
    </row>
    <row r="15" spans="1:16" s="2" customFormat="1" ht="20.149999999999999" customHeight="1" x14ac:dyDescent="0.35">
      <c r="A15" s="124"/>
      <c r="B15" s="110" t="s">
        <v>251</v>
      </c>
      <c r="C15" s="109" t="s">
        <v>216</v>
      </c>
      <c r="D15" s="110"/>
      <c r="E15" s="110"/>
      <c r="F15" s="110"/>
      <c r="G15" s="110"/>
      <c r="H15" s="110"/>
      <c r="I15" s="110"/>
      <c r="J15" s="110"/>
      <c r="K15" s="109"/>
      <c r="L15" s="159"/>
      <c r="M15" s="241"/>
      <c r="N15" s="245"/>
      <c r="O15" s="159" t="s">
        <v>2045</v>
      </c>
      <c r="P15" s="118"/>
    </row>
    <row r="16" spans="1:16" s="2" customFormat="1" ht="20.149999999999999" customHeight="1" x14ac:dyDescent="0.35">
      <c r="A16" s="124"/>
      <c r="B16" s="110" t="s">
        <v>252</v>
      </c>
      <c r="C16" s="109" t="s">
        <v>2962</v>
      </c>
      <c r="D16" s="110"/>
      <c r="E16" s="110"/>
      <c r="F16" s="110"/>
      <c r="G16" s="110"/>
      <c r="H16" s="110"/>
      <c r="I16" s="110"/>
      <c r="J16" s="110"/>
      <c r="K16" s="109"/>
      <c r="L16" s="159"/>
      <c r="M16" s="241"/>
      <c r="N16" s="245"/>
      <c r="O16" s="159" t="s">
        <v>2044</v>
      </c>
      <c r="P16" s="118"/>
    </row>
    <row r="17" spans="1:16" s="2" customFormat="1" ht="20.149999999999999" customHeight="1" x14ac:dyDescent="0.35">
      <c r="A17" s="124"/>
      <c r="B17" s="110" t="s">
        <v>253</v>
      </c>
      <c r="C17" s="109" t="s">
        <v>2041</v>
      </c>
      <c r="D17" s="110"/>
      <c r="E17" s="110"/>
      <c r="F17" s="110"/>
      <c r="G17" s="110"/>
      <c r="H17" s="110"/>
      <c r="I17" s="110"/>
      <c r="J17" s="110"/>
      <c r="K17" s="109"/>
      <c r="L17" s="159"/>
      <c r="M17" s="241"/>
      <c r="N17" s="245"/>
      <c r="O17" s="159" t="s">
        <v>2043</v>
      </c>
      <c r="P17" s="118"/>
    </row>
    <row r="18" spans="1:16" s="2" customFormat="1" ht="20.149999999999999" customHeight="1" x14ac:dyDescent="0.35">
      <c r="A18" s="124"/>
      <c r="B18" s="110" t="s">
        <v>254</v>
      </c>
      <c r="C18" s="109" t="s">
        <v>217</v>
      </c>
      <c r="D18" s="110"/>
      <c r="E18" s="110"/>
      <c r="F18" s="110"/>
      <c r="G18" s="110"/>
      <c r="H18" s="110"/>
      <c r="I18" s="110"/>
      <c r="J18" s="110"/>
      <c r="K18" s="109"/>
      <c r="L18" s="159"/>
      <c r="M18" s="241"/>
      <c r="N18" s="245"/>
      <c r="O18" s="159" t="s">
        <v>2042</v>
      </c>
      <c r="P18" s="118"/>
    </row>
    <row r="19" spans="1:16" s="2" customFormat="1" ht="20.149999999999999" customHeight="1" x14ac:dyDescent="0.35">
      <c r="A19" s="124"/>
      <c r="B19" s="110" t="s">
        <v>255</v>
      </c>
      <c r="C19" s="109" t="s">
        <v>218</v>
      </c>
      <c r="D19" s="110"/>
      <c r="E19" s="110"/>
      <c r="F19" s="110"/>
      <c r="G19" s="110"/>
      <c r="H19" s="110"/>
      <c r="I19" s="110"/>
      <c r="J19" s="110"/>
      <c r="K19" s="109"/>
      <c r="L19" s="159"/>
      <c r="M19" s="241"/>
      <c r="N19" s="245"/>
      <c r="O19" s="159" t="s">
        <v>2049</v>
      </c>
      <c r="P19" s="118"/>
    </row>
    <row r="20" spans="1:16" s="2" customFormat="1" ht="20.149999999999999" customHeight="1" x14ac:dyDescent="0.35">
      <c r="A20" s="124"/>
      <c r="B20" s="110" t="s">
        <v>256</v>
      </c>
      <c r="C20" s="109" t="s">
        <v>219</v>
      </c>
      <c r="D20" s="110"/>
      <c r="E20" s="110"/>
      <c r="F20" s="110"/>
      <c r="G20" s="110"/>
      <c r="H20" s="110"/>
      <c r="I20" s="110"/>
      <c r="J20" s="110"/>
      <c r="K20" s="109"/>
      <c r="L20" s="159"/>
      <c r="M20" s="241"/>
      <c r="N20" s="245"/>
      <c r="O20" s="159" t="s">
        <v>2051</v>
      </c>
      <c r="P20" s="118"/>
    </row>
    <row r="21" spans="1:16" s="2" customFormat="1" ht="20.149999999999999" customHeight="1" x14ac:dyDescent="0.35">
      <c r="A21" s="124"/>
      <c r="B21" s="110" t="s">
        <v>257</v>
      </c>
      <c r="C21" s="109" t="s">
        <v>220</v>
      </c>
      <c r="D21" s="110"/>
      <c r="E21" s="110"/>
      <c r="F21" s="110"/>
      <c r="G21" s="110"/>
      <c r="H21" s="110"/>
      <c r="I21" s="110"/>
      <c r="J21" s="110"/>
      <c r="K21" s="109"/>
      <c r="L21" s="159"/>
      <c r="M21" s="241"/>
      <c r="N21" s="245"/>
      <c r="O21" s="159" t="s">
        <v>2050</v>
      </c>
      <c r="P21" s="118"/>
    </row>
    <row r="22" spans="1:16" s="2" customFormat="1" ht="20.149999999999999" customHeight="1" x14ac:dyDescent="0.35">
      <c r="A22" s="124"/>
      <c r="B22" s="110" t="s">
        <v>258</v>
      </c>
      <c r="C22" s="109" t="s">
        <v>221</v>
      </c>
      <c r="D22" s="110"/>
      <c r="E22" s="110"/>
      <c r="F22" s="110"/>
      <c r="G22" s="110"/>
      <c r="H22" s="110"/>
      <c r="I22" s="110"/>
      <c r="J22" s="110"/>
      <c r="K22" s="109"/>
      <c r="L22" s="160"/>
      <c r="M22" s="241"/>
      <c r="N22" s="245"/>
      <c r="O22" s="159" t="s">
        <v>2052</v>
      </c>
      <c r="P22" s="118"/>
    </row>
    <row r="23" spans="1:16" s="2" customFormat="1" ht="40" customHeight="1" x14ac:dyDescent="0.35">
      <c r="A23" s="124"/>
      <c r="B23" s="110" t="s">
        <v>278</v>
      </c>
      <c r="C23" s="109" t="s">
        <v>192</v>
      </c>
      <c r="D23" s="110"/>
      <c r="E23" s="110"/>
      <c r="F23" s="110"/>
      <c r="G23" s="110"/>
      <c r="H23" s="110"/>
      <c r="I23" s="110"/>
      <c r="J23" s="110"/>
      <c r="K23" s="109"/>
      <c r="L23" s="413"/>
      <c r="M23" s="241"/>
      <c r="N23" s="245"/>
      <c r="O23" s="159" t="s">
        <v>279</v>
      </c>
      <c r="P23" s="118"/>
    </row>
    <row r="24" spans="1:16" s="2" customFormat="1" ht="20.149999999999999" customHeight="1" x14ac:dyDescent="0.35">
      <c r="A24" s="6"/>
      <c r="B24" s="3" t="s">
        <v>10</v>
      </c>
      <c r="C24" s="3" t="s">
        <v>222</v>
      </c>
      <c r="D24" s="3"/>
      <c r="E24" s="3"/>
      <c r="F24" s="3"/>
      <c r="G24" s="3"/>
      <c r="H24" s="3"/>
      <c r="I24" s="3"/>
      <c r="J24" s="3"/>
      <c r="K24" s="3"/>
      <c r="L24" s="147"/>
      <c r="M24" s="235"/>
      <c r="N24" s="244" t="str">
        <f>VLOOKUP(_Output!D122,_Guidance!B258:C263,2,FALSE)</f>
        <v xml:space="preserve"> </v>
      </c>
      <c r="O24" s="147" t="s">
        <v>237</v>
      </c>
      <c r="P24" s="15"/>
    </row>
    <row r="25" spans="1:16" s="2" customFormat="1" ht="20.149999999999999" customHeight="1" x14ac:dyDescent="0.35">
      <c r="A25" s="6"/>
      <c r="B25" s="3" t="s">
        <v>21</v>
      </c>
      <c r="C25" s="13" t="s">
        <v>1613</v>
      </c>
      <c r="D25" s="3"/>
      <c r="E25" s="3"/>
      <c r="F25" s="3"/>
      <c r="G25" s="3"/>
      <c r="H25" s="3"/>
      <c r="I25" s="3"/>
      <c r="J25" s="3"/>
      <c r="K25" s="13"/>
      <c r="L25" s="161"/>
      <c r="M25" s="235"/>
      <c r="N25" s="244" t="str">
        <f>VLOOKUP(_Output!D124,_Guidance!B264:C269,2,FALSE)</f>
        <v xml:space="preserve"> </v>
      </c>
      <c r="O25" s="147" t="s">
        <v>1614</v>
      </c>
      <c r="P25" s="15"/>
    </row>
    <row r="26" spans="1:16" s="2" customFormat="1" ht="40" customHeight="1" x14ac:dyDescent="0.35">
      <c r="A26" s="124"/>
      <c r="B26" s="110" t="s">
        <v>545</v>
      </c>
      <c r="C26" s="119" t="s">
        <v>265</v>
      </c>
      <c r="D26" s="110"/>
      <c r="E26" s="110"/>
      <c r="F26" s="110"/>
      <c r="G26" s="110"/>
      <c r="H26" s="110"/>
      <c r="I26" s="110"/>
      <c r="J26" s="110"/>
      <c r="K26" s="119"/>
      <c r="L26" s="883"/>
      <c r="M26" s="241"/>
      <c r="N26" s="245"/>
      <c r="O26" s="159" t="s">
        <v>415</v>
      </c>
      <c r="P26" s="15"/>
    </row>
    <row r="27" spans="1:16" s="2" customFormat="1" ht="20.149999999999999" customHeight="1" x14ac:dyDescent="0.35">
      <c r="A27" s="6"/>
      <c r="B27" s="3" t="s">
        <v>22</v>
      </c>
      <c r="C27" s="3" t="s">
        <v>266</v>
      </c>
      <c r="D27" s="3"/>
      <c r="E27" s="3"/>
      <c r="F27" s="3"/>
      <c r="G27" s="3"/>
      <c r="H27" s="3"/>
      <c r="I27" s="3"/>
      <c r="J27" s="3"/>
      <c r="K27" s="3"/>
      <c r="L27" s="147"/>
      <c r="M27" s="235"/>
      <c r="N27" s="244" t="str">
        <f>VLOOKUP(_Output!D126,_Guidance!B270:C275,2,FALSE)</f>
        <v xml:space="preserve"> </v>
      </c>
      <c r="O27" s="147" t="s">
        <v>238</v>
      </c>
      <c r="P27" s="15"/>
    </row>
    <row r="28" spans="1:16" s="2" customFormat="1" ht="20.149999999999999" customHeight="1" x14ac:dyDescent="0.35">
      <c r="A28" s="6"/>
      <c r="B28" s="3" t="s">
        <v>202</v>
      </c>
      <c r="C28" s="3" t="s">
        <v>247</v>
      </c>
      <c r="D28" s="3"/>
      <c r="E28" s="3"/>
      <c r="F28" s="3"/>
      <c r="G28" s="3"/>
      <c r="H28" s="3"/>
      <c r="I28" s="3"/>
      <c r="J28" s="3"/>
      <c r="K28" s="3"/>
      <c r="L28" s="147"/>
      <c r="M28" s="235"/>
      <c r="N28" s="244" t="str">
        <f>VLOOKUP(_Output!D127,_Guidance!B276:C281,2,FALSE)</f>
        <v xml:space="preserve"> </v>
      </c>
      <c r="O28" s="150" t="s">
        <v>2055</v>
      </c>
      <c r="P28" s="15"/>
    </row>
    <row r="29" spans="1:16" s="2" customFormat="1" ht="20.149999999999999" customHeight="1" x14ac:dyDescent="0.35">
      <c r="A29" s="124"/>
      <c r="B29" s="109" t="s">
        <v>259</v>
      </c>
      <c r="C29" s="114" t="s">
        <v>260</v>
      </c>
      <c r="D29" s="109"/>
      <c r="E29" s="109"/>
      <c r="F29" s="109"/>
      <c r="G29" s="109"/>
      <c r="H29" s="109"/>
      <c r="I29" s="109"/>
      <c r="J29" s="109"/>
      <c r="K29" s="114"/>
      <c r="L29" s="159"/>
      <c r="M29" s="241"/>
      <c r="N29" s="245"/>
      <c r="O29" s="159"/>
      <c r="P29" s="118"/>
    </row>
    <row r="30" spans="1:16" s="2" customFormat="1" ht="20.149999999999999" customHeight="1" x14ac:dyDescent="0.35">
      <c r="A30" s="124"/>
      <c r="B30" s="110" t="s">
        <v>2863</v>
      </c>
      <c r="C30" s="109" t="s">
        <v>227</v>
      </c>
      <c r="D30" s="110"/>
      <c r="E30" s="110"/>
      <c r="F30" s="110"/>
      <c r="G30" s="110"/>
      <c r="H30" s="110"/>
      <c r="I30" s="110"/>
      <c r="J30" s="110"/>
      <c r="K30" s="109"/>
      <c r="L30" s="159"/>
      <c r="M30" s="241"/>
      <c r="N30" s="245"/>
      <c r="O30" s="159" t="s">
        <v>2056</v>
      </c>
      <c r="P30" s="118"/>
    </row>
    <row r="31" spans="1:16" s="2" customFormat="1" ht="20.149999999999999" customHeight="1" x14ac:dyDescent="0.35">
      <c r="A31" s="124"/>
      <c r="B31" s="110" t="s">
        <v>2864</v>
      </c>
      <c r="C31" s="109" t="s">
        <v>228</v>
      </c>
      <c r="D31" s="110"/>
      <c r="E31" s="110"/>
      <c r="F31" s="110"/>
      <c r="G31" s="110"/>
      <c r="H31" s="110"/>
      <c r="I31" s="110"/>
      <c r="J31" s="110"/>
      <c r="K31" s="109"/>
      <c r="L31" s="159"/>
      <c r="M31" s="241"/>
      <c r="N31" s="245"/>
      <c r="O31" s="159" t="s">
        <v>2057</v>
      </c>
      <c r="P31" s="118"/>
    </row>
    <row r="32" spans="1:16" s="2" customFormat="1" ht="20.149999999999999" customHeight="1" x14ac:dyDescent="0.35">
      <c r="A32" s="124"/>
      <c r="B32" s="110" t="s">
        <v>2865</v>
      </c>
      <c r="C32" s="109" t="s">
        <v>229</v>
      </c>
      <c r="D32" s="110"/>
      <c r="E32" s="110"/>
      <c r="F32" s="110"/>
      <c r="G32" s="110"/>
      <c r="H32" s="110"/>
      <c r="I32" s="110"/>
      <c r="J32" s="110"/>
      <c r="K32" s="109"/>
      <c r="L32" s="159"/>
      <c r="M32" s="241"/>
      <c r="N32" s="245"/>
      <c r="O32" s="159" t="s">
        <v>2058</v>
      </c>
      <c r="P32" s="118"/>
    </row>
    <row r="33" spans="1:16" s="2" customFormat="1" ht="20.149999999999999" customHeight="1" x14ac:dyDescent="0.35">
      <c r="A33" s="124"/>
      <c r="B33" s="110" t="s">
        <v>2866</v>
      </c>
      <c r="C33" s="109" t="s">
        <v>246</v>
      </c>
      <c r="D33" s="110"/>
      <c r="E33" s="110"/>
      <c r="F33" s="110"/>
      <c r="G33" s="110"/>
      <c r="H33" s="110"/>
      <c r="I33" s="110"/>
      <c r="J33" s="110"/>
      <c r="K33" s="109"/>
      <c r="L33" s="159"/>
      <c r="M33" s="241"/>
      <c r="N33" s="245"/>
      <c r="O33" s="159" t="s">
        <v>684</v>
      </c>
      <c r="P33" s="118"/>
    </row>
    <row r="34" spans="1:16" s="2" customFormat="1" ht="20.149999999999999" customHeight="1" x14ac:dyDescent="0.35">
      <c r="A34" s="124"/>
      <c r="B34" s="110" t="s">
        <v>2867</v>
      </c>
      <c r="C34" s="109" t="s">
        <v>245</v>
      </c>
      <c r="D34" s="110"/>
      <c r="E34" s="110"/>
      <c r="F34" s="110"/>
      <c r="G34" s="110"/>
      <c r="H34" s="110"/>
      <c r="I34" s="110"/>
      <c r="J34" s="110"/>
      <c r="K34" s="109"/>
      <c r="L34" s="159"/>
      <c r="M34" s="241"/>
      <c r="N34" s="245"/>
      <c r="O34" s="159" t="s">
        <v>2060</v>
      </c>
      <c r="P34" s="118"/>
    </row>
    <row r="35" spans="1:16" s="2" customFormat="1" ht="20.149999999999999" customHeight="1" x14ac:dyDescent="0.35">
      <c r="A35" s="124"/>
      <c r="B35" s="110" t="s">
        <v>2868</v>
      </c>
      <c r="C35" s="109" t="s">
        <v>685</v>
      </c>
      <c r="D35" s="110"/>
      <c r="E35" s="110"/>
      <c r="F35" s="110"/>
      <c r="G35" s="110"/>
      <c r="H35" s="110"/>
      <c r="I35" s="110"/>
      <c r="J35" s="110"/>
      <c r="K35" s="109"/>
      <c r="L35" s="159"/>
      <c r="M35" s="241"/>
      <c r="N35" s="245"/>
      <c r="O35" s="159" t="s">
        <v>686</v>
      </c>
      <c r="P35" s="118"/>
    </row>
    <row r="36" spans="1:16" s="2" customFormat="1" ht="20.149999999999999" customHeight="1" x14ac:dyDescent="0.35">
      <c r="A36" s="124"/>
      <c r="B36" s="110" t="s">
        <v>2869</v>
      </c>
      <c r="C36" s="109" t="s">
        <v>261</v>
      </c>
      <c r="D36" s="110"/>
      <c r="E36" s="110"/>
      <c r="F36" s="110"/>
      <c r="G36" s="110"/>
      <c r="H36" s="110"/>
      <c r="I36" s="110"/>
      <c r="J36" s="110"/>
      <c r="K36" s="109"/>
      <c r="L36" s="159"/>
      <c r="M36" s="241"/>
      <c r="N36" s="245"/>
      <c r="O36" s="159" t="s">
        <v>262</v>
      </c>
      <c r="P36" s="118"/>
    </row>
    <row r="37" spans="1:16" s="2" customFormat="1" ht="20.149999999999999" customHeight="1" x14ac:dyDescent="0.35">
      <c r="A37" s="124"/>
      <c r="B37" s="110" t="s">
        <v>2870</v>
      </c>
      <c r="C37" s="120" t="s">
        <v>263</v>
      </c>
      <c r="D37" s="525"/>
      <c r="E37" s="525"/>
      <c r="F37" s="525"/>
      <c r="G37" s="525"/>
      <c r="H37" s="525"/>
      <c r="I37" s="525"/>
      <c r="J37" s="525"/>
      <c r="K37" s="243"/>
      <c r="L37" s="160"/>
      <c r="M37" s="243"/>
      <c r="N37" s="247"/>
      <c r="O37" s="160" t="s">
        <v>2059</v>
      </c>
      <c r="P37" s="118"/>
    </row>
    <row r="38" spans="1:16" s="2" customFormat="1" ht="20.149999999999999" customHeight="1" x14ac:dyDescent="0.35">
      <c r="A38" s="124"/>
      <c r="B38" s="109"/>
      <c r="C38" s="113" t="s">
        <v>14</v>
      </c>
      <c r="D38" s="109"/>
      <c r="E38" s="109"/>
      <c r="F38" s="109"/>
      <c r="G38" s="109"/>
      <c r="H38" s="109"/>
      <c r="I38" s="109"/>
      <c r="J38" s="109"/>
      <c r="K38" s="113"/>
      <c r="L38" s="156" t="str">
        <f>VLOOKUP(SUM(_Output!D131:D138),_SUM_Completeness!A57:B65,2,FALSE)</f>
        <v>Incomplete</v>
      </c>
      <c r="M38" s="241"/>
      <c r="N38" s="245"/>
      <c r="O38" s="151" t="s">
        <v>687</v>
      </c>
      <c r="P38" s="118"/>
    </row>
    <row r="39" spans="1:16" s="2" customFormat="1" ht="20.149999999999999" customHeight="1" x14ac:dyDescent="0.35">
      <c r="A39" s="6"/>
      <c r="B39" s="664" t="s">
        <v>289</v>
      </c>
      <c r="C39" s="664" t="s">
        <v>2700</v>
      </c>
      <c r="D39" s="664"/>
      <c r="E39" s="664"/>
      <c r="F39" s="664"/>
      <c r="G39" s="664"/>
      <c r="H39" s="664"/>
      <c r="I39" s="664"/>
      <c r="J39" s="664"/>
      <c r="K39" s="664"/>
      <c r="L39" s="230"/>
      <c r="M39" s="663"/>
      <c r="N39" s="244" t="str">
        <f>VLOOKUP(_Output!D139,_Guidance!B282:C287,2,FALSE)</f>
        <v xml:space="preserve"> </v>
      </c>
      <c r="O39" s="409" t="s">
        <v>2702</v>
      </c>
      <c r="P39" s="15"/>
    </row>
    <row r="40" spans="1:16" s="2" customFormat="1" ht="20.149999999999999" customHeight="1" x14ac:dyDescent="0.35">
      <c r="A40" s="6"/>
      <c r="B40" s="3" t="s">
        <v>1023</v>
      </c>
      <c r="C40" s="410" t="s">
        <v>1609</v>
      </c>
      <c r="D40" s="3"/>
      <c r="E40" s="3"/>
      <c r="F40" s="3"/>
      <c r="G40" s="3"/>
      <c r="H40" s="3"/>
      <c r="I40" s="3"/>
      <c r="J40" s="3"/>
      <c r="K40" s="410"/>
      <c r="L40" s="3"/>
      <c r="M40" s="235"/>
      <c r="N40" s="244" t="str">
        <f>VLOOKUP(_Output!D142,_Guidance!B288:C293,2,FALSE)</f>
        <v xml:space="preserve"> </v>
      </c>
      <c r="O40" s="409" t="s">
        <v>1611</v>
      </c>
      <c r="P40" s="15"/>
    </row>
    <row r="41" spans="1:16" s="2" customFormat="1" ht="20.149999999999999" customHeight="1" x14ac:dyDescent="0.35">
      <c r="A41" s="6"/>
      <c r="B41" s="3" t="s">
        <v>1024</v>
      </c>
      <c r="C41" s="410" t="s">
        <v>290</v>
      </c>
      <c r="D41" s="3"/>
      <c r="E41" s="3"/>
      <c r="F41" s="3"/>
      <c r="G41" s="3"/>
      <c r="H41" s="3"/>
      <c r="I41" s="3"/>
      <c r="J41" s="3"/>
      <c r="K41" s="410"/>
      <c r="L41" s="3"/>
      <c r="M41" s="235"/>
      <c r="N41" s="244" t="str">
        <f>VLOOKUP(_Output!D143,_Guidance!B294:C299,2,FALSE)</f>
        <v xml:space="preserve"> </v>
      </c>
      <c r="O41" s="150" t="s">
        <v>1610</v>
      </c>
      <c r="P41" s="15"/>
    </row>
    <row r="42" spans="1:16" s="2" customFormat="1" ht="20.149999999999999" customHeight="1" x14ac:dyDescent="0.35">
      <c r="A42" s="6"/>
      <c r="B42" s="3"/>
      <c r="C42" s="3"/>
      <c r="D42" s="3"/>
      <c r="E42" s="3"/>
      <c r="F42" s="3"/>
      <c r="G42" s="3"/>
      <c r="H42" s="3"/>
      <c r="I42" s="3"/>
      <c r="J42" s="3"/>
      <c r="K42" s="3"/>
      <c r="L42" s="147"/>
      <c r="M42" s="235"/>
      <c r="N42" s="244"/>
      <c r="O42" s="147"/>
      <c r="P42" s="15"/>
    </row>
    <row r="43" spans="1:16" ht="20.149999999999999" customHeight="1" x14ac:dyDescent="0.35">
      <c r="A43" s="4"/>
      <c r="B43" s="135" t="s">
        <v>236</v>
      </c>
      <c r="C43" s="135"/>
      <c r="D43" s="135"/>
      <c r="E43" s="135"/>
      <c r="F43" s="135"/>
      <c r="G43" s="135"/>
      <c r="H43" s="135"/>
      <c r="I43" s="135"/>
      <c r="J43" s="135"/>
      <c r="K43" s="3"/>
      <c r="L43" s="148"/>
      <c r="M43" s="236"/>
      <c r="N43" s="7"/>
      <c r="O43" s="148"/>
      <c r="P43" s="16"/>
    </row>
    <row r="44" spans="1:16" ht="20.149999999999999" customHeight="1" x14ac:dyDescent="0.35">
      <c r="A44" s="10"/>
      <c r="B44" s="3" t="s">
        <v>1025</v>
      </c>
      <c r="C44" s="3" t="s">
        <v>235</v>
      </c>
      <c r="D44" s="3"/>
      <c r="E44" s="3"/>
      <c r="F44" s="3"/>
      <c r="G44" s="3"/>
      <c r="H44" s="3"/>
      <c r="I44" s="3"/>
      <c r="J44" s="3"/>
      <c r="K44" s="3"/>
      <c r="L44" s="940"/>
      <c r="M44" s="941"/>
      <c r="N44" s="941"/>
      <c r="O44" s="942"/>
      <c r="P44" s="16"/>
    </row>
    <row r="45" spans="1:16" ht="20.149999999999999" customHeight="1" x14ac:dyDescent="0.35">
      <c r="A45" s="10"/>
      <c r="B45" s="3"/>
      <c r="C45" s="3"/>
      <c r="D45" s="3"/>
      <c r="E45" s="3"/>
      <c r="F45" s="3"/>
      <c r="G45" s="3"/>
      <c r="H45" s="3"/>
      <c r="I45" s="3"/>
      <c r="J45" s="3"/>
      <c r="K45" s="3"/>
      <c r="L45" s="943"/>
      <c r="M45" s="944"/>
      <c r="N45" s="944"/>
      <c r="O45" s="945"/>
      <c r="P45" s="16"/>
    </row>
    <row r="46" spans="1:16" ht="20.149999999999999" customHeight="1" x14ac:dyDescent="0.35">
      <c r="A46" s="10"/>
      <c r="B46" s="3"/>
      <c r="C46" s="3"/>
      <c r="D46" s="3"/>
      <c r="E46" s="3"/>
      <c r="F46" s="3"/>
      <c r="G46" s="3"/>
      <c r="H46" s="3"/>
      <c r="I46" s="3"/>
      <c r="J46" s="3"/>
      <c r="K46" s="3"/>
      <c r="L46" s="943"/>
      <c r="M46" s="944"/>
      <c r="N46" s="944"/>
      <c r="O46" s="945"/>
      <c r="P46" s="16"/>
    </row>
    <row r="47" spans="1:16" ht="20.149999999999999" customHeight="1" x14ac:dyDescent="0.35">
      <c r="A47" s="10"/>
      <c r="B47" s="3"/>
      <c r="C47" s="3"/>
      <c r="D47" s="3"/>
      <c r="E47" s="3"/>
      <c r="F47" s="3"/>
      <c r="G47" s="3"/>
      <c r="H47" s="3"/>
      <c r="I47" s="3"/>
      <c r="J47" s="3"/>
      <c r="K47" s="3"/>
      <c r="L47" s="946"/>
      <c r="M47" s="947"/>
      <c r="N47" s="947"/>
      <c r="O47" s="948"/>
      <c r="P47" s="16"/>
    </row>
    <row r="48" spans="1:16" ht="20.149999999999999" customHeight="1" thickBot="1" x14ac:dyDescent="0.4">
      <c r="A48" s="11"/>
      <c r="B48" s="12"/>
      <c r="C48" s="12"/>
      <c r="D48" s="12"/>
      <c r="E48" s="12"/>
      <c r="F48" s="12"/>
      <c r="G48" s="12"/>
      <c r="H48" s="12"/>
      <c r="I48" s="12"/>
      <c r="J48" s="12"/>
      <c r="K48" s="12"/>
      <c r="L48" s="12"/>
      <c r="M48" s="12"/>
      <c r="N48" s="12"/>
      <c r="O48" s="12"/>
      <c r="P48" s="17"/>
    </row>
    <row r="49" ht="14.5" hidden="1" x14ac:dyDescent="0.35"/>
    <row r="50" ht="14.5" hidden="1" x14ac:dyDescent="0.35"/>
    <row r="51" ht="14.5" hidden="1" x14ac:dyDescent="0.35"/>
    <row r="52" ht="14.5" hidden="1" x14ac:dyDescent="0.35"/>
    <row r="53" ht="14.5" hidden="1" x14ac:dyDescent="0.35"/>
    <row r="54" ht="14.5" hidden="1" x14ac:dyDescent="0.35"/>
    <row r="55" ht="14.5" hidden="1" x14ac:dyDescent="0.35"/>
    <row r="56" ht="14.5" hidden="1" x14ac:dyDescent="0.35"/>
  </sheetData>
  <mergeCells count="10">
    <mergeCell ref="B4:F4"/>
    <mergeCell ref="G4:K4"/>
    <mergeCell ref="B1:K2"/>
    <mergeCell ref="L1:L2"/>
    <mergeCell ref="B3:F3"/>
    <mergeCell ref="G3:K3"/>
    <mergeCell ref="B5:F5"/>
    <mergeCell ref="G5:K5"/>
    <mergeCell ref="B6:F6"/>
    <mergeCell ref="L44:O47"/>
  </mergeCells>
  <hyperlinks>
    <hyperlink ref="B4:F4" location="'People - R&amp;H'!A1" tooltip="2. Roles and Hierarchy" display="2. Roles and Hierarchy" xr:uid="{00000000-0004-0000-0C00-000000000000}"/>
    <hyperlink ref="B5:F5" location="'People - PEM'!A1" tooltip="3. People Management" display="3. People Management" xr:uid="{00000000-0004-0000-0C00-000001000000}"/>
    <hyperlink ref="B6:F6" location="'People - KNM'!A1" tooltip="4. Knowledge Management" display="4. Knowledge Management" xr:uid="{00000000-0004-0000-0C00-000002000000}"/>
    <hyperlink ref="G3:K3" location="'People - T&amp;E'!A1" tooltip="5. Training and Education" display="5. Training and Education" xr:uid="{00000000-0004-0000-0C00-000003000000}"/>
    <hyperlink ref="B3:F3" location="'People - EMP'!A1" tooltip="1. Employees" display="1. Employees" xr:uid="{00000000-0004-0000-0C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3489" r:id="rId4" name="Drop Down 1">
              <controlPr defaultSize="0" autoLine="0" autoPict="0">
                <anchor moveWithCells="1">
                  <from>
                    <xdr:col>11</xdr:col>
                    <xdr:colOff>12700</xdr:colOff>
                    <xdr:row>11</xdr:row>
                    <xdr:rowOff>38100</xdr:rowOff>
                  </from>
                  <to>
                    <xdr:col>12</xdr:col>
                    <xdr:colOff>12700</xdr:colOff>
                    <xdr:row>11</xdr:row>
                    <xdr:rowOff>241300</xdr:rowOff>
                  </to>
                </anchor>
              </controlPr>
            </control>
          </mc:Choice>
        </mc:AlternateContent>
        <mc:AlternateContent xmlns:mc="http://schemas.openxmlformats.org/markup-compatibility/2006">
          <mc:Choice Requires="x14">
            <control shapeId="63490" r:id="rId5" name="Drop Down 2">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3491" r:id="rId6" name="Drop Down 3">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3492" r:id="rId7" name="Drop Down 4">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3493" r:id="rId8" name="Drop Down 5">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3494" r:id="rId9" name="Drop Down 6">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3495" r:id="rId10" name="Drop Down 7">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3496" r:id="rId11" name="Drop Down 8">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3497" r:id="rId12" name="Drop Down 9">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3498" r:id="rId13" name="Drop Down 10">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3499" r:id="rId14" name="Drop Down 11">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3501" r:id="rId15" name="Drop Down 13">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63503" r:id="rId16" name="Drop Down 15">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63506" r:id="rId17" name="Drop Down 18">
              <controlPr defaultSize="0" autoLine="0" autoPict="0">
                <anchor moveWithCells="1">
                  <from>
                    <xdr:col>11</xdr:col>
                    <xdr:colOff>12700</xdr:colOff>
                    <xdr:row>29</xdr:row>
                    <xdr:rowOff>25400</xdr:rowOff>
                  </from>
                  <to>
                    <xdr:col>12</xdr:col>
                    <xdr:colOff>12700</xdr:colOff>
                    <xdr:row>29</xdr:row>
                    <xdr:rowOff>228600</xdr:rowOff>
                  </to>
                </anchor>
              </controlPr>
            </control>
          </mc:Choice>
        </mc:AlternateContent>
        <mc:AlternateContent xmlns:mc="http://schemas.openxmlformats.org/markup-compatibility/2006">
          <mc:Choice Requires="x14">
            <control shapeId="63507" r:id="rId18" name="Drop Down 19">
              <controlPr defaultSize="0" autoLine="0" autoPict="0">
                <anchor moveWithCells="1">
                  <from>
                    <xdr:col>11</xdr:col>
                    <xdr:colOff>12700</xdr:colOff>
                    <xdr:row>30</xdr:row>
                    <xdr:rowOff>25400</xdr:rowOff>
                  </from>
                  <to>
                    <xdr:col>12</xdr:col>
                    <xdr:colOff>12700</xdr:colOff>
                    <xdr:row>30</xdr:row>
                    <xdr:rowOff>228600</xdr:rowOff>
                  </to>
                </anchor>
              </controlPr>
            </control>
          </mc:Choice>
        </mc:AlternateContent>
        <mc:AlternateContent xmlns:mc="http://schemas.openxmlformats.org/markup-compatibility/2006">
          <mc:Choice Requires="x14">
            <control shapeId="63508" r:id="rId19" name="Drop Down 20">
              <controlPr defaultSize="0" autoLine="0" autoPict="0">
                <anchor moveWithCells="1">
                  <from>
                    <xdr:col>11</xdr:col>
                    <xdr:colOff>12700</xdr:colOff>
                    <xdr:row>31</xdr:row>
                    <xdr:rowOff>25400</xdr:rowOff>
                  </from>
                  <to>
                    <xdr:col>12</xdr:col>
                    <xdr:colOff>12700</xdr:colOff>
                    <xdr:row>31</xdr:row>
                    <xdr:rowOff>228600</xdr:rowOff>
                  </to>
                </anchor>
              </controlPr>
            </control>
          </mc:Choice>
        </mc:AlternateContent>
        <mc:AlternateContent xmlns:mc="http://schemas.openxmlformats.org/markup-compatibility/2006">
          <mc:Choice Requires="x14">
            <control shapeId="63509" r:id="rId20" name="Drop Down 21">
              <controlPr defaultSize="0" autoLine="0" autoPict="0">
                <anchor moveWithCells="1">
                  <from>
                    <xdr:col>11</xdr:col>
                    <xdr:colOff>12700</xdr:colOff>
                    <xdr:row>32</xdr:row>
                    <xdr:rowOff>25400</xdr:rowOff>
                  </from>
                  <to>
                    <xdr:col>12</xdr:col>
                    <xdr:colOff>12700</xdr:colOff>
                    <xdr:row>32</xdr:row>
                    <xdr:rowOff>228600</xdr:rowOff>
                  </to>
                </anchor>
              </controlPr>
            </control>
          </mc:Choice>
        </mc:AlternateContent>
        <mc:AlternateContent xmlns:mc="http://schemas.openxmlformats.org/markup-compatibility/2006">
          <mc:Choice Requires="x14">
            <control shapeId="63510" r:id="rId21" name="Drop Down 22">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63511" r:id="rId22" name="Drop Down 23">
              <controlPr defaultSize="0" autoLine="0" autoPict="0">
                <anchor moveWithCells="1">
                  <from>
                    <xdr:col>11</xdr:col>
                    <xdr:colOff>12700</xdr:colOff>
                    <xdr:row>34</xdr:row>
                    <xdr:rowOff>25400</xdr:rowOff>
                  </from>
                  <to>
                    <xdr:col>12</xdr:col>
                    <xdr:colOff>12700</xdr:colOff>
                    <xdr:row>34</xdr:row>
                    <xdr:rowOff>228600</xdr:rowOff>
                  </to>
                </anchor>
              </controlPr>
            </control>
          </mc:Choice>
        </mc:AlternateContent>
        <mc:AlternateContent xmlns:mc="http://schemas.openxmlformats.org/markup-compatibility/2006">
          <mc:Choice Requires="x14">
            <control shapeId="63512" r:id="rId23" name="Drop Down 24">
              <controlPr defaultSize="0" autoLine="0" autoPict="0">
                <anchor moveWithCells="1">
                  <from>
                    <xdr:col>11</xdr:col>
                    <xdr:colOff>12700</xdr:colOff>
                    <xdr:row>35</xdr:row>
                    <xdr:rowOff>25400</xdr:rowOff>
                  </from>
                  <to>
                    <xdr:col>12</xdr:col>
                    <xdr:colOff>12700</xdr:colOff>
                    <xdr:row>35</xdr:row>
                    <xdr:rowOff>228600</xdr:rowOff>
                  </to>
                </anchor>
              </controlPr>
            </control>
          </mc:Choice>
        </mc:AlternateContent>
        <mc:AlternateContent xmlns:mc="http://schemas.openxmlformats.org/markup-compatibility/2006">
          <mc:Choice Requires="x14">
            <control shapeId="63513" r:id="rId24" name="Drop Down 25">
              <controlPr defaultSize="0" autoLine="0" autoPict="0">
                <anchor moveWithCells="1">
                  <from>
                    <xdr:col>11</xdr:col>
                    <xdr:colOff>12700</xdr:colOff>
                    <xdr:row>36</xdr:row>
                    <xdr:rowOff>25400</xdr:rowOff>
                  </from>
                  <to>
                    <xdr:col>12</xdr:col>
                    <xdr:colOff>12700</xdr:colOff>
                    <xdr:row>36</xdr:row>
                    <xdr:rowOff>228600</xdr:rowOff>
                  </to>
                </anchor>
              </controlPr>
            </control>
          </mc:Choice>
        </mc:AlternateContent>
        <mc:AlternateContent xmlns:mc="http://schemas.openxmlformats.org/markup-compatibility/2006">
          <mc:Choice Requires="x14">
            <control shapeId="63514" r:id="rId25" name="Drop Down 26">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63516" r:id="rId26" name="Drop Down 28">
              <controlPr defaultSize="0" autoLine="0" autoPict="0">
                <anchor moveWithCells="1">
                  <from>
                    <xdr:col>11</xdr:col>
                    <xdr:colOff>12700</xdr:colOff>
                    <xdr:row>40</xdr:row>
                    <xdr:rowOff>25400</xdr:rowOff>
                  </from>
                  <to>
                    <xdr:col>12</xdr:col>
                    <xdr:colOff>12700</xdr:colOff>
                    <xdr:row>40</xdr:row>
                    <xdr:rowOff>228600</xdr:rowOff>
                  </to>
                </anchor>
              </controlPr>
            </control>
          </mc:Choice>
        </mc:AlternateContent>
        <mc:AlternateContent xmlns:mc="http://schemas.openxmlformats.org/markup-compatibility/2006">
          <mc:Choice Requires="x14">
            <control shapeId="63558" r:id="rId27" name="Drop Down 70">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3559" r:id="rId28" name="Drop Down 71">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63592" r:id="rId29" name="Drop Down 104">
              <controlPr defaultSize="0" autoLine="0" autoPict="0">
                <anchor moveWithCells="1">
                  <from>
                    <xdr:col>11</xdr:col>
                    <xdr:colOff>12700</xdr:colOff>
                    <xdr:row>39</xdr:row>
                    <xdr:rowOff>25400</xdr:rowOff>
                  </from>
                  <to>
                    <xdr:col>12</xdr:col>
                    <xdr:colOff>12700</xdr:colOff>
                    <xdr:row>39</xdr:row>
                    <xdr:rowOff>228600</xdr:rowOff>
                  </to>
                </anchor>
              </controlPr>
            </control>
          </mc:Choice>
        </mc:AlternateContent>
        <mc:AlternateContent xmlns:mc="http://schemas.openxmlformats.org/markup-compatibility/2006">
          <mc:Choice Requires="x14">
            <control shapeId="63596" r:id="rId30" name="Drop Down 108">
              <controlPr defaultSize="0" autoLine="0" autoPict="0">
                <anchor moveWithCells="1">
                  <from>
                    <xdr:col>11</xdr:col>
                    <xdr:colOff>12700</xdr:colOff>
                    <xdr:row>38</xdr:row>
                    <xdr:rowOff>25400</xdr:rowOff>
                  </from>
                  <to>
                    <xdr:col>12</xdr:col>
                    <xdr:colOff>12700</xdr:colOff>
                    <xdr:row>38</xdr:row>
                    <xdr:rowOff>228600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Blad22">
    <tabColor rgb="FF0070C0"/>
  </sheetPr>
  <dimension ref="A1:S38"/>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110.7265625" customWidth="1"/>
    <col min="16" max="16" width="2.26953125" customWidth="1"/>
    <col min="17" max="17" width="0" hidden="1" customWidth="1"/>
    <col min="20" max="16384" width="9.1796875" hidden="1"/>
  </cols>
  <sheetData>
    <row r="1" spans="1:16" ht="20.149999999999999" customHeight="1" x14ac:dyDescent="0.35">
      <c r="A1" s="512"/>
      <c r="B1" s="903" t="s">
        <v>152</v>
      </c>
      <c r="C1" s="904"/>
      <c r="D1" s="904"/>
      <c r="E1" s="904"/>
      <c r="F1" s="904"/>
      <c r="G1" s="904"/>
      <c r="H1" s="904"/>
      <c r="I1" s="904"/>
      <c r="J1" s="904"/>
      <c r="K1" s="904"/>
      <c r="L1" s="898"/>
      <c r="M1" s="513"/>
      <c r="N1" s="513"/>
      <c r="O1" s="513"/>
      <c r="P1" s="514"/>
    </row>
    <row r="2" spans="1:16" ht="20.149999999999999" customHeight="1" x14ac:dyDescent="0.35">
      <c r="A2" s="515"/>
      <c r="B2" s="905"/>
      <c r="C2" s="906"/>
      <c r="D2" s="906"/>
      <c r="E2" s="906"/>
      <c r="F2" s="906"/>
      <c r="G2" s="906"/>
      <c r="H2" s="906"/>
      <c r="I2" s="906"/>
      <c r="J2" s="906"/>
      <c r="K2" s="906"/>
      <c r="L2" s="899"/>
      <c r="M2" s="521"/>
      <c r="N2" s="521"/>
      <c r="O2" s="521"/>
      <c r="P2" s="522"/>
    </row>
    <row r="3" spans="1:16" ht="20.149999999999999" customHeight="1" x14ac:dyDescent="0.35">
      <c r="A3" s="515"/>
      <c r="B3" s="890" t="s">
        <v>2338</v>
      </c>
      <c r="C3" s="891"/>
      <c r="D3" s="891"/>
      <c r="E3" s="891"/>
      <c r="F3" s="891"/>
      <c r="G3" s="890" t="s">
        <v>2342</v>
      </c>
      <c r="H3" s="891"/>
      <c r="I3" s="891"/>
      <c r="J3" s="891"/>
      <c r="K3" s="891"/>
      <c r="L3" s="497"/>
      <c r="M3" s="516"/>
      <c r="N3" s="516"/>
      <c r="O3" s="516"/>
      <c r="P3" s="517"/>
    </row>
    <row r="4" spans="1:16" ht="20.149999999999999" customHeight="1" x14ac:dyDescent="0.35">
      <c r="A4" s="515"/>
      <c r="B4" s="890" t="s">
        <v>2339</v>
      </c>
      <c r="C4" s="891"/>
      <c r="D4" s="891"/>
      <c r="E4" s="891"/>
      <c r="F4" s="891"/>
      <c r="G4" s="896"/>
      <c r="H4" s="897"/>
      <c r="I4" s="897"/>
      <c r="J4" s="897"/>
      <c r="K4" s="897"/>
      <c r="L4" s="497"/>
      <c r="M4" s="516"/>
      <c r="N4" s="516"/>
      <c r="O4" s="516"/>
      <c r="P4" s="517"/>
    </row>
    <row r="5" spans="1:16" ht="20.149999999999999" customHeight="1" x14ac:dyDescent="0.35">
      <c r="A5" s="515"/>
      <c r="B5" s="900" t="s">
        <v>2340</v>
      </c>
      <c r="C5" s="901"/>
      <c r="D5" s="901"/>
      <c r="E5" s="901"/>
      <c r="F5" s="902"/>
      <c r="G5" s="896"/>
      <c r="H5" s="897"/>
      <c r="I5" s="897"/>
      <c r="J5" s="897"/>
      <c r="K5" s="897"/>
      <c r="L5" s="497"/>
      <c r="M5" s="516"/>
      <c r="N5" s="516"/>
      <c r="O5" s="516"/>
      <c r="P5" s="517"/>
    </row>
    <row r="6" spans="1:16" ht="20.149999999999999" customHeight="1" x14ac:dyDescent="0.35">
      <c r="A6" s="515"/>
      <c r="B6" s="890" t="s">
        <v>2341</v>
      </c>
      <c r="C6" s="891"/>
      <c r="D6" s="891"/>
      <c r="E6" s="891"/>
      <c r="F6" s="891"/>
      <c r="G6" s="523"/>
      <c r="H6" s="497"/>
      <c r="I6" s="497"/>
      <c r="J6" s="497"/>
      <c r="K6" s="497"/>
      <c r="L6" s="497"/>
      <c r="M6" s="516"/>
      <c r="N6" s="516"/>
      <c r="O6" s="516"/>
      <c r="P6" s="517"/>
    </row>
    <row r="7" spans="1:16" s="2" customFormat="1" ht="20.149999999999999" customHeight="1" thickBot="1" x14ac:dyDescent="0.4">
      <c r="A7" s="518"/>
      <c r="B7" s="519"/>
      <c r="C7" s="519"/>
      <c r="D7" s="519"/>
      <c r="E7" s="519"/>
      <c r="F7" s="519"/>
      <c r="G7" s="519"/>
      <c r="H7" s="519"/>
      <c r="I7" s="519"/>
      <c r="J7" s="519"/>
      <c r="K7" s="519"/>
      <c r="L7" s="519"/>
      <c r="M7" s="519"/>
      <c r="N7" s="519"/>
      <c r="O7" s="519"/>
      <c r="P7" s="520"/>
    </row>
    <row r="8" spans="1:16" s="2" customFormat="1" ht="20.149999999999999" customHeight="1" x14ac:dyDescent="0.35">
      <c r="A8" s="527"/>
      <c r="B8" s="528"/>
      <c r="C8" s="528"/>
      <c r="D8" s="528"/>
      <c r="E8" s="528"/>
      <c r="F8" s="528"/>
      <c r="G8" s="528"/>
      <c r="H8" s="528"/>
      <c r="I8" s="528"/>
      <c r="J8" s="528"/>
      <c r="K8" s="528"/>
      <c r="L8" s="528"/>
      <c r="M8" s="528"/>
      <c r="N8" s="528"/>
      <c r="O8" s="528"/>
      <c r="P8" s="529"/>
    </row>
    <row r="9" spans="1:16" s="2" customFormat="1" ht="20.149999999999999" customHeight="1" x14ac:dyDescent="0.35">
      <c r="A9" s="139">
        <v>3</v>
      </c>
      <c r="B9" s="140" t="s">
        <v>151</v>
      </c>
      <c r="C9" s="140"/>
      <c r="D9" s="140"/>
      <c r="E9" s="140"/>
      <c r="F9" s="140"/>
      <c r="G9" s="140"/>
      <c r="H9" s="140"/>
      <c r="I9" s="140"/>
      <c r="J9" s="140"/>
      <c r="K9" s="141"/>
      <c r="L9" s="143" t="s">
        <v>148</v>
      </c>
      <c r="M9" s="242"/>
      <c r="N9" s="149" t="s">
        <v>1328</v>
      </c>
      <c r="O9" s="149" t="s">
        <v>149</v>
      </c>
      <c r="P9" s="529"/>
    </row>
    <row r="10" spans="1:16" s="2" customFormat="1" ht="20.149999999999999" customHeight="1" x14ac:dyDescent="0.35">
      <c r="A10" s="6"/>
      <c r="B10" s="3" t="s">
        <v>12</v>
      </c>
      <c r="C10" s="3" t="s">
        <v>240</v>
      </c>
      <c r="D10" s="3"/>
      <c r="E10" s="3"/>
      <c r="F10" s="3"/>
      <c r="G10" s="3"/>
      <c r="H10" s="3"/>
      <c r="I10" s="3"/>
      <c r="J10" s="3"/>
      <c r="K10" s="3"/>
      <c r="L10" s="147"/>
      <c r="M10" s="235"/>
      <c r="N10" s="244" t="str">
        <f>VLOOKUP(_Output!D147,_Guidance!B302:C307,2,FALSE)</f>
        <v xml:space="preserve"> </v>
      </c>
      <c r="O10" s="147" t="s">
        <v>691</v>
      </c>
      <c r="P10" s="15"/>
    </row>
    <row r="11" spans="1:16" s="2" customFormat="1" ht="20.149999999999999" customHeight="1" x14ac:dyDescent="0.35">
      <c r="A11" s="6"/>
      <c r="B11" s="3" t="s">
        <v>24</v>
      </c>
      <c r="C11" s="3" t="s">
        <v>243</v>
      </c>
      <c r="D11" s="3"/>
      <c r="E11" s="3"/>
      <c r="F11" s="3"/>
      <c r="G11" s="3"/>
      <c r="H11" s="3"/>
      <c r="I11" s="3"/>
      <c r="J11" s="3"/>
      <c r="K11" s="3"/>
      <c r="L11" s="147"/>
      <c r="M11" s="235"/>
      <c r="N11" s="244" t="str">
        <f>VLOOKUP(_Output!D148,_Guidance!B308:C313,2,FALSE)</f>
        <v xml:space="preserve"> </v>
      </c>
      <c r="O11" s="147" t="s">
        <v>244</v>
      </c>
      <c r="P11" s="15"/>
    </row>
    <row r="12" spans="1:16" s="2" customFormat="1" ht="20.149999999999999" customHeight="1" x14ac:dyDescent="0.35">
      <c r="A12" s="6"/>
      <c r="B12" s="704" t="s">
        <v>69</v>
      </c>
      <c r="C12" s="704" t="s">
        <v>2997</v>
      </c>
      <c r="D12" s="704"/>
      <c r="E12" s="704"/>
      <c r="F12" s="704"/>
      <c r="G12" s="704"/>
      <c r="H12" s="704"/>
      <c r="I12" s="704"/>
      <c r="J12" s="704"/>
      <c r="K12" s="704"/>
      <c r="L12" s="662"/>
      <c r="M12" s="663"/>
      <c r="N12" s="244" t="str">
        <f>VLOOKUP(_Output!D149,_Guidance!B314:C319,2,FALSE)</f>
        <v xml:space="preserve"> </v>
      </c>
      <c r="O12" s="662" t="s">
        <v>2998</v>
      </c>
      <c r="P12" s="15"/>
    </row>
    <row r="13" spans="1:16" s="2" customFormat="1" ht="20.149999999999999" customHeight="1" x14ac:dyDescent="0.35">
      <c r="A13" s="6"/>
      <c r="B13" s="704" t="s">
        <v>71</v>
      </c>
      <c r="C13" s="3" t="s">
        <v>834</v>
      </c>
      <c r="D13" s="3"/>
      <c r="E13" s="3"/>
      <c r="F13" s="3"/>
      <c r="G13" s="3"/>
      <c r="H13" s="3"/>
      <c r="I13" s="3"/>
      <c r="J13" s="3"/>
      <c r="K13" s="3"/>
      <c r="L13" s="147"/>
      <c r="M13" s="235"/>
      <c r="N13" s="244" t="str">
        <f>VLOOKUP(_Output!D150,_Guidance!B320:C325,2,FALSE)</f>
        <v xml:space="preserve"> </v>
      </c>
      <c r="O13" s="147" t="s">
        <v>293</v>
      </c>
      <c r="P13" s="15"/>
    </row>
    <row r="14" spans="1:16" s="2" customFormat="1" ht="20.149999999999999" customHeight="1" x14ac:dyDescent="0.35">
      <c r="A14" s="6"/>
      <c r="B14" s="800" t="s">
        <v>182</v>
      </c>
      <c r="C14" s="774" t="s">
        <v>3172</v>
      </c>
      <c r="D14" s="774"/>
      <c r="E14" s="774"/>
      <c r="F14" s="774"/>
      <c r="G14" s="774"/>
      <c r="H14" s="774"/>
      <c r="I14" s="774"/>
      <c r="J14" s="774"/>
      <c r="K14" s="774"/>
      <c r="L14" s="662"/>
      <c r="M14" s="663"/>
      <c r="N14" s="244" t="str">
        <f>VLOOKUP(_Output!D995,_Guidance!B326:C331,2,FALSE)</f>
        <v xml:space="preserve"> </v>
      </c>
      <c r="O14" s="662" t="s">
        <v>3281</v>
      </c>
      <c r="P14" s="15"/>
    </row>
    <row r="15" spans="1:16" s="2" customFormat="1" ht="20.149999999999999" customHeight="1" x14ac:dyDescent="0.35">
      <c r="A15" s="6"/>
      <c r="B15" s="800" t="s">
        <v>294</v>
      </c>
      <c r="C15" s="774" t="s">
        <v>3173</v>
      </c>
      <c r="D15" s="774"/>
      <c r="E15" s="774"/>
      <c r="F15" s="774"/>
      <c r="G15" s="774"/>
      <c r="H15" s="774"/>
      <c r="I15" s="774"/>
      <c r="J15" s="774"/>
      <c r="K15" s="774"/>
      <c r="L15" s="662"/>
      <c r="M15" s="663"/>
      <c r="N15" s="244" t="str">
        <f>VLOOKUP(_Output!D996,_Guidance!B332:C337,2,FALSE)</f>
        <v xml:space="preserve"> </v>
      </c>
      <c r="O15" s="662" t="s">
        <v>3282</v>
      </c>
      <c r="P15" s="15"/>
    </row>
    <row r="16" spans="1:16" s="2" customFormat="1" ht="20.149999999999999" customHeight="1" x14ac:dyDescent="0.35">
      <c r="A16" s="6"/>
      <c r="B16" s="704" t="s">
        <v>552</v>
      </c>
      <c r="C16" s="3" t="s">
        <v>431</v>
      </c>
      <c r="D16" s="3"/>
      <c r="E16" s="3"/>
      <c r="F16" s="3"/>
      <c r="G16" s="3"/>
      <c r="H16" s="3"/>
      <c r="I16" s="3"/>
      <c r="J16" s="3"/>
      <c r="K16" s="3"/>
      <c r="L16" s="147"/>
      <c r="M16" s="235"/>
      <c r="N16" s="244" t="str">
        <f>VLOOKUP(_Output!D151,_Guidance!B338:C343,2,FALSE)</f>
        <v xml:space="preserve"> </v>
      </c>
      <c r="O16" s="147" t="s">
        <v>2782</v>
      </c>
      <c r="P16" s="15"/>
    </row>
    <row r="17" spans="1:16" s="2" customFormat="1" ht="20.149999999999999" customHeight="1" x14ac:dyDescent="0.35">
      <c r="A17" s="6"/>
      <c r="B17" s="704" t="s">
        <v>569</v>
      </c>
      <c r="C17" s="3" t="s">
        <v>400</v>
      </c>
      <c r="D17" s="3"/>
      <c r="E17" s="3"/>
      <c r="F17" s="3"/>
      <c r="G17" s="3"/>
      <c r="H17" s="3"/>
      <c r="I17" s="3"/>
      <c r="J17" s="3"/>
      <c r="K17" s="3"/>
      <c r="L17" s="147"/>
      <c r="M17" s="235"/>
      <c r="N17" s="244" t="str">
        <f>VLOOKUP(_Output!D152,_Guidance!B344:C349,2,FALSE)</f>
        <v xml:space="preserve"> </v>
      </c>
      <c r="O17" s="147" t="s">
        <v>295</v>
      </c>
      <c r="P17" s="15"/>
    </row>
    <row r="18" spans="1:16" s="2" customFormat="1" ht="20.149999999999999" customHeight="1" x14ac:dyDescent="0.35">
      <c r="A18" s="6"/>
      <c r="B18" s="704" t="s">
        <v>604</v>
      </c>
      <c r="C18" s="3" t="s">
        <v>1862</v>
      </c>
      <c r="D18" s="3"/>
      <c r="E18" s="3"/>
      <c r="F18" s="3"/>
      <c r="G18" s="3"/>
      <c r="H18" s="3"/>
      <c r="I18" s="3"/>
      <c r="J18" s="3"/>
      <c r="K18" s="3"/>
      <c r="L18" s="147"/>
      <c r="M18" s="235"/>
      <c r="N18" s="244" t="str">
        <f>VLOOKUP(_Output!D153,_Guidance!B350:C355,2,FALSE)</f>
        <v xml:space="preserve"> </v>
      </c>
      <c r="O18" s="147" t="s">
        <v>2783</v>
      </c>
      <c r="P18" s="15"/>
    </row>
    <row r="19" spans="1:16" s="2" customFormat="1" ht="20.149999999999999" customHeight="1" x14ac:dyDescent="0.35">
      <c r="A19" s="6"/>
      <c r="B19" s="704" t="s">
        <v>819</v>
      </c>
      <c r="C19" s="3" t="s">
        <v>406</v>
      </c>
      <c r="D19" s="3"/>
      <c r="E19" s="3"/>
      <c r="F19" s="3"/>
      <c r="G19" s="3"/>
      <c r="H19" s="3"/>
      <c r="I19" s="3"/>
      <c r="J19" s="3"/>
      <c r="K19" s="3"/>
      <c r="L19" s="147"/>
      <c r="M19" s="235"/>
      <c r="N19" s="244" t="str">
        <f>VLOOKUP(_Output!D154,_Guidance!B356:C361,2,FALSE)</f>
        <v xml:space="preserve"> </v>
      </c>
      <c r="O19" s="147" t="s">
        <v>2061</v>
      </c>
      <c r="P19" s="15"/>
    </row>
    <row r="20" spans="1:16" s="2" customFormat="1" ht="20.149999999999999" customHeight="1" x14ac:dyDescent="0.35">
      <c r="A20" s="6"/>
      <c r="B20" s="704" t="s">
        <v>1061</v>
      </c>
      <c r="C20" s="3" t="s">
        <v>1617</v>
      </c>
      <c r="D20" s="3"/>
      <c r="E20" s="3"/>
      <c r="F20" s="3"/>
      <c r="G20" s="3"/>
      <c r="H20" s="3"/>
      <c r="I20" s="3"/>
      <c r="J20" s="3"/>
      <c r="K20" s="3"/>
      <c r="L20" s="147"/>
      <c r="M20" s="235"/>
      <c r="N20" s="244" t="str">
        <f>VLOOKUP(_Output!D155,_Guidance!B362:C367,2,FALSE)</f>
        <v xml:space="preserve"> </v>
      </c>
      <c r="O20" s="147" t="s">
        <v>1619</v>
      </c>
      <c r="P20" s="15"/>
    </row>
    <row r="21" spans="1:16" s="2" customFormat="1" ht="20.149999999999999" customHeight="1" x14ac:dyDescent="0.35">
      <c r="A21" s="6"/>
      <c r="B21" s="704" t="s">
        <v>1062</v>
      </c>
      <c r="C21" s="3" t="s">
        <v>557</v>
      </c>
      <c r="D21" s="3"/>
      <c r="E21" s="3"/>
      <c r="F21" s="3"/>
      <c r="G21" s="3"/>
      <c r="H21" s="3"/>
      <c r="I21" s="3"/>
      <c r="J21" s="3"/>
      <c r="K21" s="3"/>
      <c r="L21" s="147"/>
      <c r="M21" s="235"/>
      <c r="N21" s="244" t="str">
        <f>VLOOKUP(_Output!D156,_Guidance!B368:C373,2,FALSE)</f>
        <v xml:space="preserve"> </v>
      </c>
      <c r="O21" s="147" t="s">
        <v>2062</v>
      </c>
      <c r="P21" s="15"/>
    </row>
    <row r="22" spans="1:16" s="2" customFormat="1" ht="20.149999999999999" customHeight="1" x14ac:dyDescent="0.35">
      <c r="A22" s="6"/>
      <c r="B22" s="800" t="s">
        <v>1063</v>
      </c>
      <c r="C22" s="774" t="s">
        <v>3174</v>
      </c>
      <c r="D22" s="774"/>
      <c r="E22" s="774"/>
      <c r="F22" s="774"/>
      <c r="G22" s="774"/>
      <c r="H22" s="774"/>
      <c r="I22" s="774"/>
      <c r="J22" s="774"/>
      <c r="K22" s="774"/>
      <c r="L22" s="662"/>
      <c r="M22" s="663"/>
      <c r="N22" s="244" t="str">
        <f>VLOOKUP(_Output!D997,_Guidance!B374:C379,2,FALSE)</f>
        <v xml:space="preserve"> </v>
      </c>
      <c r="O22" s="662" t="s">
        <v>3284</v>
      </c>
      <c r="P22" s="15"/>
    </row>
    <row r="23" spans="1:16" s="2" customFormat="1" ht="20.149999999999999" customHeight="1" x14ac:dyDescent="0.35">
      <c r="A23" s="6"/>
      <c r="B23" s="800" t="s">
        <v>1064</v>
      </c>
      <c r="C23" s="774" t="s">
        <v>3175</v>
      </c>
      <c r="D23" s="774"/>
      <c r="E23" s="774"/>
      <c r="F23" s="774"/>
      <c r="G23" s="774"/>
      <c r="H23" s="774"/>
      <c r="I23" s="774"/>
      <c r="J23" s="774"/>
      <c r="K23" s="774"/>
      <c r="L23" s="662"/>
      <c r="M23" s="663"/>
      <c r="N23" s="244" t="str">
        <f>VLOOKUP(_Output!D998,_Guidance!B380:C385,2,FALSE)</f>
        <v xml:space="preserve"> </v>
      </c>
      <c r="O23" s="662" t="s">
        <v>3283</v>
      </c>
      <c r="P23" s="15"/>
    </row>
    <row r="24" spans="1:16" s="2" customFormat="1" ht="20.149999999999999" customHeight="1" x14ac:dyDescent="0.35">
      <c r="A24" s="6"/>
      <c r="B24" s="3"/>
      <c r="C24" s="3"/>
      <c r="D24" s="3"/>
      <c r="E24" s="3"/>
      <c r="F24" s="3"/>
      <c r="G24" s="3"/>
      <c r="H24" s="3"/>
      <c r="I24" s="3"/>
      <c r="J24" s="3"/>
      <c r="K24" s="3"/>
      <c r="L24" s="147"/>
      <c r="M24" s="235"/>
      <c r="N24" s="244"/>
      <c r="O24" s="147"/>
      <c r="P24" s="15"/>
    </row>
    <row r="25" spans="1:16" ht="20.149999999999999" customHeight="1" x14ac:dyDescent="0.35">
      <c r="A25" s="4"/>
      <c r="B25" s="135" t="s">
        <v>236</v>
      </c>
      <c r="C25" s="135"/>
      <c r="D25" s="135"/>
      <c r="E25" s="135"/>
      <c r="F25" s="135"/>
      <c r="G25" s="135"/>
      <c r="H25" s="135"/>
      <c r="I25" s="135"/>
      <c r="J25" s="135"/>
      <c r="K25" s="3"/>
      <c r="L25" s="148"/>
      <c r="M25" s="236"/>
      <c r="N25" s="7"/>
      <c r="O25" s="148"/>
      <c r="P25" s="16"/>
    </row>
    <row r="26" spans="1:16" ht="20.149999999999999" customHeight="1" x14ac:dyDescent="0.35">
      <c r="A26" s="10"/>
      <c r="B26" s="3" t="s">
        <v>1065</v>
      </c>
      <c r="C26" s="3" t="s">
        <v>235</v>
      </c>
      <c r="D26" s="3"/>
      <c r="E26" s="3"/>
      <c r="F26" s="3"/>
      <c r="G26" s="3"/>
      <c r="H26" s="3"/>
      <c r="I26" s="3"/>
      <c r="J26" s="3"/>
      <c r="K26" s="3"/>
      <c r="L26" s="940"/>
      <c r="M26" s="941"/>
      <c r="N26" s="941"/>
      <c r="O26" s="942"/>
      <c r="P26" s="16"/>
    </row>
    <row r="27" spans="1:16" ht="20.149999999999999" customHeight="1" x14ac:dyDescent="0.35">
      <c r="A27" s="10"/>
      <c r="B27" s="3"/>
      <c r="C27" s="3"/>
      <c r="D27" s="3"/>
      <c r="E27" s="3"/>
      <c r="F27" s="3"/>
      <c r="G27" s="3"/>
      <c r="H27" s="3"/>
      <c r="I27" s="3"/>
      <c r="J27" s="3"/>
      <c r="K27" s="3"/>
      <c r="L27" s="943"/>
      <c r="M27" s="944"/>
      <c r="N27" s="944"/>
      <c r="O27" s="945"/>
      <c r="P27" s="16"/>
    </row>
    <row r="28" spans="1:16" ht="20.149999999999999" customHeight="1" x14ac:dyDescent="0.35">
      <c r="A28" s="10"/>
      <c r="B28" s="3"/>
      <c r="C28" s="3"/>
      <c r="D28" s="3"/>
      <c r="E28" s="3"/>
      <c r="F28" s="3"/>
      <c r="G28" s="3"/>
      <c r="H28" s="3"/>
      <c r="I28" s="3"/>
      <c r="J28" s="3"/>
      <c r="K28" s="3"/>
      <c r="L28" s="943"/>
      <c r="M28" s="944"/>
      <c r="N28" s="944"/>
      <c r="O28" s="945"/>
      <c r="P28" s="16"/>
    </row>
    <row r="29" spans="1:16" ht="20.149999999999999" customHeight="1" x14ac:dyDescent="0.35">
      <c r="A29" s="10"/>
      <c r="B29" s="3"/>
      <c r="C29" s="3"/>
      <c r="D29" s="3"/>
      <c r="E29" s="3"/>
      <c r="F29" s="3"/>
      <c r="G29" s="3"/>
      <c r="H29" s="3"/>
      <c r="I29" s="3"/>
      <c r="J29" s="3"/>
      <c r="K29" s="3"/>
      <c r="L29" s="946"/>
      <c r="M29" s="947"/>
      <c r="N29" s="947"/>
      <c r="O29" s="948"/>
      <c r="P29" s="16"/>
    </row>
    <row r="30" spans="1:16" ht="20.149999999999999" customHeight="1" thickBot="1" x14ac:dyDescent="0.4">
      <c r="A30" s="11"/>
      <c r="B30" s="12"/>
      <c r="C30" s="12"/>
      <c r="D30" s="12"/>
      <c r="E30" s="12"/>
      <c r="F30" s="12"/>
      <c r="G30" s="12"/>
      <c r="H30" s="12"/>
      <c r="I30" s="12"/>
      <c r="J30" s="12"/>
      <c r="K30" s="12"/>
      <c r="L30" s="12"/>
      <c r="M30" s="12"/>
      <c r="N30" s="12"/>
      <c r="O30" s="12"/>
      <c r="P30" s="17"/>
    </row>
    <row r="31" spans="1:16" ht="14.5" hidden="1" x14ac:dyDescent="0.35"/>
    <row r="32" spans="1:16" ht="14.5" hidden="1" x14ac:dyDescent="0.35"/>
    <row r="33" ht="14.5" hidden="1" x14ac:dyDescent="0.35"/>
    <row r="34" ht="14.5" hidden="1" x14ac:dyDescent="0.35"/>
    <row r="35" ht="14.5" hidden="1" x14ac:dyDescent="0.35"/>
    <row r="36" ht="14.5" hidden="1" x14ac:dyDescent="0.35"/>
    <row r="37" ht="14.5" hidden="1" x14ac:dyDescent="0.35"/>
    <row r="38" ht="14.5" hidden="1" x14ac:dyDescent="0.35"/>
  </sheetData>
  <mergeCells count="10">
    <mergeCell ref="B5:F5"/>
    <mergeCell ref="G5:K5"/>
    <mergeCell ref="B6:F6"/>
    <mergeCell ref="L26:O29"/>
    <mergeCell ref="B1:K2"/>
    <mergeCell ref="L1:L2"/>
    <mergeCell ref="B3:F3"/>
    <mergeCell ref="G3:K3"/>
    <mergeCell ref="B4:F4"/>
    <mergeCell ref="G4:K4"/>
  </mergeCells>
  <hyperlinks>
    <hyperlink ref="B4:F4" location="'People - R&amp;H'!A1" tooltip="2. Roles and Hierarchy" display="2. Roles and Hierarchy" xr:uid="{00000000-0004-0000-0D00-000000000000}"/>
    <hyperlink ref="B5:F5" location="'People - PEM'!A1" tooltip="3. People Management" display="3. People Management" xr:uid="{00000000-0004-0000-0D00-000001000000}"/>
    <hyperlink ref="B6:F6" location="'People - KNM'!A1" tooltip="4. Knowledge Management" display="4. Knowledge Management" xr:uid="{00000000-0004-0000-0D00-000002000000}"/>
    <hyperlink ref="G3:K3" location="'People - T&amp;E'!A1" tooltip="5. Training and Education" display="5. Training and Education" xr:uid="{00000000-0004-0000-0D00-000003000000}"/>
    <hyperlink ref="B3:F3" location="'People - EMP'!A1" tooltip="1. Employees" display="1. Employees" xr:uid="{00000000-0004-0000-0D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4542" r:id="rId4" name="Drop Down 30">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4543" r:id="rId5" name="Drop Down 31">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64552" r:id="rId6" name="Drop Down 40">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4553" r:id="rId7" name="Drop Down 41">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4581" r:id="rId8" name="Drop Down 69">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4605" r:id="rId9" name="Drop Down 93">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4606" r:id="rId10" name="Drop Down 94">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4620" r:id="rId11" name="Drop Down 108">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4622" r:id="rId12" name="Drop Down 110">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4624" r:id="rId13" name="Drop Down 112">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4626" r:id="rId14" name="Drop Down 11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4628" r:id="rId15" name="Drop Down 116">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4630" r:id="rId16" name="Drop Down 118">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4632" r:id="rId17" name="Drop Down 120">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Blad23">
    <tabColor rgb="FF0070C0"/>
  </sheetPr>
  <dimension ref="A1:S42"/>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110.7265625" customWidth="1"/>
    <col min="16" max="16" width="2.26953125" customWidth="1"/>
    <col min="17" max="17" width="0" hidden="1" customWidth="1"/>
    <col min="20" max="16384" width="9.1796875" hidden="1"/>
  </cols>
  <sheetData>
    <row r="1" spans="1:16" ht="20.149999999999999" customHeight="1" x14ac:dyDescent="0.35">
      <c r="A1" s="512"/>
      <c r="B1" s="903" t="s">
        <v>152</v>
      </c>
      <c r="C1" s="904"/>
      <c r="D1" s="904"/>
      <c r="E1" s="904"/>
      <c r="F1" s="904"/>
      <c r="G1" s="904"/>
      <c r="H1" s="904"/>
      <c r="I1" s="904"/>
      <c r="J1" s="904"/>
      <c r="K1" s="904"/>
      <c r="L1" s="898"/>
      <c r="M1" s="513"/>
      <c r="N1" s="513"/>
      <c r="O1" s="513"/>
      <c r="P1" s="514"/>
    </row>
    <row r="2" spans="1:16" ht="20.149999999999999" customHeight="1" x14ac:dyDescent="0.35">
      <c r="A2" s="515"/>
      <c r="B2" s="905"/>
      <c r="C2" s="906"/>
      <c r="D2" s="906"/>
      <c r="E2" s="906"/>
      <c r="F2" s="906"/>
      <c r="G2" s="906"/>
      <c r="H2" s="906"/>
      <c r="I2" s="906"/>
      <c r="J2" s="906"/>
      <c r="K2" s="906"/>
      <c r="L2" s="899"/>
      <c r="M2" s="521"/>
      <c r="N2" s="521"/>
      <c r="O2" s="521"/>
      <c r="P2" s="522"/>
    </row>
    <row r="3" spans="1:16" ht="20.149999999999999" customHeight="1" x14ac:dyDescent="0.35">
      <c r="A3" s="515"/>
      <c r="B3" s="890" t="s">
        <v>2338</v>
      </c>
      <c r="C3" s="891"/>
      <c r="D3" s="891"/>
      <c r="E3" s="891"/>
      <c r="F3" s="891"/>
      <c r="G3" s="890" t="s">
        <v>2342</v>
      </c>
      <c r="H3" s="891"/>
      <c r="I3" s="891"/>
      <c r="J3" s="891"/>
      <c r="K3" s="891"/>
      <c r="L3" s="497"/>
      <c r="M3" s="516"/>
      <c r="N3" s="516"/>
      <c r="O3" s="516"/>
      <c r="P3" s="517"/>
    </row>
    <row r="4" spans="1:16" ht="20.149999999999999" customHeight="1" x14ac:dyDescent="0.35">
      <c r="A4" s="515"/>
      <c r="B4" s="890" t="s">
        <v>2339</v>
      </c>
      <c r="C4" s="891"/>
      <c r="D4" s="891"/>
      <c r="E4" s="891"/>
      <c r="F4" s="891"/>
      <c r="G4" s="896"/>
      <c r="H4" s="897"/>
      <c r="I4" s="897"/>
      <c r="J4" s="897"/>
      <c r="K4" s="897"/>
      <c r="L4" s="497"/>
      <c r="M4" s="516"/>
      <c r="N4" s="516"/>
      <c r="O4" s="516"/>
      <c r="P4" s="517"/>
    </row>
    <row r="5" spans="1:16" ht="20.149999999999999" customHeight="1" x14ac:dyDescent="0.35">
      <c r="A5" s="515"/>
      <c r="B5" s="890" t="s">
        <v>2340</v>
      </c>
      <c r="C5" s="891"/>
      <c r="D5" s="891"/>
      <c r="E5" s="891"/>
      <c r="F5" s="891"/>
      <c r="G5" s="896"/>
      <c r="H5" s="897"/>
      <c r="I5" s="897"/>
      <c r="J5" s="897"/>
      <c r="K5" s="897"/>
      <c r="L5" s="497"/>
      <c r="M5" s="516"/>
      <c r="N5" s="516"/>
      <c r="O5" s="516"/>
      <c r="P5" s="517"/>
    </row>
    <row r="6" spans="1:16" ht="20.149999999999999" customHeight="1" x14ac:dyDescent="0.35">
      <c r="A6" s="515"/>
      <c r="B6" s="900" t="s">
        <v>2341</v>
      </c>
      <c r="C6" s="901"/>
      <c r="D6" s="901"/>
      <c r="E6" s="901"/>
      <c r="F6" s="902"/>
      <c r="G6" s="523"/>
      <c r="H6" s="497"/>
      <c r="I6" s="497"/>
      <c r="J6" s="497"/>
      <c r="K6" s="497"/>
      <c r="L6" s="497"/>
      <c r="M6" s="516"/>
      <c r="N6" s="516"/>
      <c r="O6" s="516"/>
      <c r="P6" s="517"/>
    </row>
    <row r="7" spans="1:16" s="2" customFormat="1" ht="20.149999999999999" customHeight="1" thickBot="1" x14ac:dyDescent="0.4">
      <c r="A7" s="518"/>
      <c r="B7" s="519"/>
      <c r="C7" s="519"/>
      <c r="D7" s="519"/>
      <c r="E7" s="519"/>
      <c r="F7" s="519"/>
      <c r="G7" s="519"/>
      <c r="H7" s="519"/>
      <c r="I7" s="519"/>
      <c r="J7" s="519"/>
      <c r="K7" s="519"/>
      <c r="L7" s="519"/>
      <c r="M7" s="519"/>
      <c r="N7" s="519"/>
      <c r="O7" s="519"/>
      <c r="P7" s="520"/>
    </row>
    <row r="8" spans="1:16" s="2" customFormat="1" ht="20.149999999999999" customHeight="1" x14ac:dyDescent="0.35">
      <c r="A8" s="527"/>
      <c r="B8" s="528"/>
      <c r="C8" s="528"/>
      <c r="D8" s="528"/>
      <c r="E8" s="528"/>
      <c r="F8" s="528"/>
      <c r="G8" s="528"/>
      <c r="H8" s="528"/>
      <c r="I8" s="528"/>
      <c r="J8" s="528"/>
      <c r="K8" s="528"/>
      <c r="L8" s="528"/>
      <c r="M8" s="528"/>
      <c r="N8" s="528"/>
      <c r="O8" s="528"/>
      <c r="P8" s="529"/>
    </row>
    <row r="9" spans="1:16" s="2" customFormat="1" ht="20.149999999999999" customHeight="1" x14ac:dyDescent="0.35">
      <c r="A9" s="139">
        <v>4</v>
      </c>
      <c r="B9" s="140" t="s">
        <v>83</v>
      </c>
      <c r="C9" s="140"/>
      <c r="D9" s="140"/>
      <c r="E9" s="140"/>
      <c r="F9" s="140"/>
      <c r="G9" s="140"/>
      <c r="H9" s="140"/>
      <c r="I9" s="140"/>
      <c r="J9" s="140"/>
      <c r="K9" s="141"/>
      <c r="L9" s="143" t="s">
        <v>148</v>
      </c>
      <c r="M9" s="242"/>
      <c r="N9" s="149" t="s">
        <v>1328</v>
      </c>
      <c r="O9" s="149" t="s">
        <v>149</v>
      </c>
      <c r="P9" s="15"/>
    </row>
    <row r="10" spans="1:16" s="2" customFormat="1" ht="20.149999999999999" customHeight="1" x14ac:dyDescent="0.35">
      <c r="A10" s="6"/>
      <c r="B10" s="3" t="s">
        <v>62</v>
      </c>
      <c r="C10" s="3" t="s">
        <v>433</v>
      </c>
      <c r="D10" s="3"/>
      <c r="E10" s="3"/>
      <c r="F10" s="3"/>
      <c r="G10" s="3"/>
      <c r="H10" s="3"/>
      <c r="I10" s="3"/>
      <c r="J10" s="3"/>
      <c r="K10" s="3"/>
      <c r="L10" s="147"/>
      <c r="M10" s="235"/>
      <c r="N10" s="244" t="str">
        <f>VLOOKUP(_Output!D160,_Guidance!B388:C393,2,FALSE)</f>
        <v xml:space="preserve"> </v>
      </c>
      <c r="O10" s="147" t="s">
        <v>2065</v>
      </c>
      <c r="P10" s="15"/>
    </row>
    <row r="11" spans="1:16" s="2" customFormat="1" ht="20.149999999999999" customHeight="1" x14ac:dyDescent="0.35">
      <c r="A11" s="6"/>
      <c r="B11" s="3" t="s">
        <v>63</v>
      </c>
      <c r="C11" s="8" t="s">
        <v>3015</v>
      </c>
      <c r="D11" s="3"/>
      <c r="E11" s="3"/>
      <c r="F11" s="3"/>
      <c r="G11" s="3"/>
      <c r="H11" s="3"/>
      <c r="I11" s="3"/>
      <c r="J11" s="3"/>
      <c r="K11" s="8"/>
      <c r="L11" s="147"/>
      <c r="M11" s="235"/>
      <c r="N11" s="244"/>
      <c r="O11" s="147"/>
      <c r="P11" s="15"/>
    </row>
    <row r="12" spans="1:16" s="2" customFormat="1" ht="20.149999999999999" customHeight="1" x14ac:dyDescent="0.35">
      <c r="A12" s="6"/>
      <c r="B12" s="9" t="s">
        <v>241</v>
      </c>
      <c r="C12" s="3" t="s">
        <v>3017</v>
      </c>
      <c r="D12" s="9"/>
      <c r="E12" s="9"/>
      <c r="F12" s="9"/>
      <c r="G12" s="9"/>
      <c r="H12" s="9"/>
      <c r="I12" s="9"/>
      <c r="J12" s="9"/>
      <c r="K12" s="3"/>
      <c r="L12" s="147"/>
      <c r="M12" s="235"/>
      <c r="N12" s="244" t="str">
        <f>VLOOKUP(_Output!D162,_Guidance!B394:C399,2,FALSE)</f>
        <v xml:space="preserve"> </v>
      </c>
      <c r="O12" s="147" t="s">
        <v>2063</v>
      </c>
      <c r="P12" s="15"/>
    </row>
    <row r="13" spans="1:16" s="2" customFormat="1" ht="20.149999999999999" customHeight="1" x14ac:dyDescent="0.35">
      <c r="A13" s="6"/>
      <c r="B13" s="9" t="s">
        <v>310</v>
      </c>
      <c r="C13" s="3" t="s">
        <v>3018</v>
      </c>
      <c r="D13" s="9"/>
      <c r="E13" s="9"/>
      <c r="F13" s="9"/>
      <c r="G13" s="9"/>
      <c r="H13" s="9"/>
      <c r="I13" s="9"/>
      <c r="J13" s="9"/>
      <c r="K13" s="3"/>
      <c r="L13" s="147"/>
      <c r="M13" s="235"/>
      <c r="N13" s="244" t="str">
        <f>VLOOKUP(_Output!D163,_Guidance!B400:C405,2,FALSE)</f>
        <v xml:space="preserve"> </v>
      </c>
      <c r="O13" s="147" t="s">
        <v>2064</v>
      </c>
      <c r="P13" s="15"/>
    </row>
    <row r="14" spans="1:16" s="2" customFormat="1" ht="20.149999999999999" customHeight="1" x14ac:dyDescent="0.35">
      <c r="A14" s="6"/>
      <c r="B14" s="9" t="s">
        <v>311</v>
      </c>
      <c r="C14" s="704" t="s">
        <v>3053</v>
      </c>
      <c r="D14" s="9"/>
      <c r="E14" s="9"/>
      <c r="F14" s="9"/>
      <c r="G14" s="9"/>
      <c r="H14" s="9"/>
      <c r="I14" s="9"/>
      <c r="J14" s="9"/>
      <c r="K14" s="704"/>
      <c r="L14" s="662"/>
      <c r="M14" s="663"/>
      <c r="N14" s="244" t="str">
        <f>VLOOKUP(_Output!D164,_Guidance!B406:C411,2,FALSE)</f>
        <v xml:space="preserve"> </v>
      </c>
      <c r="O14" s="662" t="s">
        <v>3019</v>
      </c>
      <c r="P14" s="15"/>
    </row>
    <row r="15" spans="1:16" s="2" customFormat="1" ht="20.149999999999999" customHeight="1" x14ac:dyDescent="0.35">
      <c r="A15" s="6"/>
      <c r="B15" s="9" t="s">
        <v>312</v>
      </c>
      <c r="C15" s="3" t="s">
        <v>835</v>
      </c>
      <c r="D15" s="9"/>
      <c r="E15" s="9"/>
      <c r="F15" s="9"/>
      <c r="G15" s="9"/>
      <c r="H15" s="9"/>
      <c r="I15" s="9"/>
      <c r="J15" s="9"/>
      <c r="K15" s="3"/>
      <c r="L15" s="147"/>
      <c r="M15" s="235"/>
      <c r="N15" s="244" t="str">
        <f>VLOOKUP(_Output!D165,_Guidance!B412:C417,2,FALSE)</f>
        <v xml:space="preserve"> </v>
      </c>
      <c r="O15" s="147" t="s">
        <v>2784</v>
      </c>
      <c r="P15" s="15"/>
    </row>
    <row r="16" spans="1:16" s="2" customFormat="1" ht="20.149999999999999" customHeight="1" x14ac:dyDescent="0.35">
      <c r="A16" s="6"/>
      <c r="B16" s="9" t="s">
        <v>324</v>
      </c>
      <c r="C16" s="3" t="s">
        <v>836</v>
      </c>
      <c r="D16" s="9"/>
      <c r="E16" s="9"/>
      <c r="F16" s="9"/>
      <c r="G16" s="9"/>
      <c r="H16" s="9"/>
      <c r="I16" s="9"/>
      <c r="J16" s="9"/>
      <c r="K16" s="3"/>
      <c r="L16" s="147"/>
      <c r="M16" s="235"/>
      <c r="N16" s="244" t="str">
        <f>VLOOKUP(_Output!D166,_Guidance!B418:C423,2,FALSE)</f>
        <v xml:space="preserve"> </v>
      </c>
      <c r="O16" s="147" t="s">
        <v>2785</v>
      </c>
      <c r="P16" s="15"/>
    </row>
    <row r="17" spans="1:16" s="2" customFormat="1" ht="20.149999999999999" customHeight="1" x14ac:dyDescent="0.35">
      <c r="A17" s="6"/>
      <c r="B17" s="9" t="s">
        <v>706</v>
      </c>
      <c r="C17" s="3" t="s">
        <v>1732</v>
      </c>
      <c r="D17" s="9"/>
      <c r="E17" s="9"/>
      <c r="F17" s="9"/>
      <c r="G17" s="9"/>
      <c r="H17" s="9"/>
      <c r="I17" s="9"/>
      <c r="J17" s="9"/>
      <c r="K17" s="3"/>
      <c r="L17" s="147"/>
      <c r="M17" s="235"/>
      <c r="N17" s="244" t="str">
        <f>VLOOKUP(_Output!D167,_Guidance!B424:C429,2,FALSE)</f>
        <v xml:space="preserve"> </v>
      </c>
      <c r="O17" s="147" t="s">
        <v>2066</v>
      </c>
      <c r="P17" s="15"/>
    </row>
    <row r="18" spans="1:16" s="2" customFormat="1" ht="20.149999999999999" customHeight="1" x14ac:dyDescent="0.35">
      <c r="A18" s="6"/>
      <c r="B18" s="3" t="s">
        <v>85</v>
      </c>
      <c r="C18" s="8" t="s">
        <v>3016</v>
      </c>
      <c r="D18" s="3"/>
      <c r="E18" s="3"/>
      <c r="F18" s="3"/>
      <c r="G18" s="3"/>
      <c r="H18" s="3"/>
      <c r="I18" s="3"/>
      <c r="J18" s="3"/>
      <c r="K18" s="8"/>
      <c r="L18" s="147"/>
      <c r="M18" s="235"/>
      <c r="N18" s="244"/>
      <c r="O18" s="147"/>
      <c r="P18" s="15"/>
    </row>
    <row r="19" spans="1:16" s="2" customFormat="1" ht="20.149999999999999" customHeight="1" x14ac:dyDescent="0.35">
      <c r="A19" s="6"/>
      <c r="B19" s="9" t="s">
        <v>86</v>
      </c>
      <c r="C19" s="13" t="s">
        <v>1606</v>
      </c>
      <c r="D19" s="9"/>
      <c r="E19" s="9"/>
      <c r="F19" s="9"/>
      <c r="G19" s="9"/>
      <c r="H19" s="9"/>
      <c r="I19" s="9"/>
      <c r="J19" s="9"/>
      <c r="K19" s="13"/>
      <c r="L19" s="147"/>
      <c r="M19" s="235"/>
      <c r="N19" s="244" t="str">
        <f>VLOOKUP(_Output!D169,_Guidance!B430:C435,2,FALSE)</f>
        <v xml:space="preserve"> </v>
      </c>
      <c r="O19" s="147" t="s">
        <v>2067</v>
      </c>
      <c r="P19" s="15"/>
    </row>
    <row r="20" spans="1:16" s="2" customFormat="1" ht="20.149999999999999" customHeight="1" x14ac:dyDescent="0.35">
      <c r="A20" s="6"/>
      <c r="B20" s="9" t="s">
        <v>87</v>
      </c>
      <c r="C20" s="3" t="s">
        <v>1722</v>
      </c>
      <c r="D20" s="9"/>
      <c r="E20" s="9"/>
      <c r="F20" s="9"/>
      <c r="G20" s="9"/>
      <c r="H20" s="9"/>
      <c r="I20" s="9"/>
      <c r="J20" s="9"/>
      <c r="K20" s="3"/>
      <c r="L20" s="147"/>
      <c r="M20" s="235"/>
      <c r="N20" s="244" t="str">
        <f>VLOOKUP(_Output!D170,_Guidance!B436:C441,2,FALSE)</f>
        <v xml:space="preserve"> </v>
      </c>
      <c r="O20" s="147" t="s">
        <v>3055</v>
      </c>
      <c r="P20" s="15"/>
    </row>
    <row r="21" spans="1:16" s="2" customFormat="1" ht="20.149999999999999" customHeight="1" x14ac:dyDescent="0.35">
      <c r="A21" s="6"/>
      <c r="B21" s="9" t="s">
        <v>88</v>
      </c>
      <c r="C21" s="704" t="s">
        <v>3054</v>
      </c>
      <c r="D21" s="9"/>
      <c r="E21" s="9"/>
      <c r="F21" s="9"/>
      <c r="G21" s="9"/>
      <c r="H21" s="9"/>
      <c r="I21" s="9"/>
      <c r="J21" s="9"/>
      <c r="K21" s="704"/>
      <c r="L21" s="662"/>
      <c r="M21" s="663"/>
      <c r="N21" s="244" t="str">
        <f>VLOOKUP(_Output!D171,_Guidance!B442:C447,2,FALSE)</f>
        <v xml:space="preserve"> </v>
      </c>
      <c r="O21" s="662" t="s">
        <v>3022</v>
      </c>
      <c r="P21" s="15"/>
    </row>
    <row r="22" spans="1:16" s="2" customFormat="1" ht="20.149999999999999" customHeight="1" x14ac:dyDescent="0.35">
      <c r="A22" s="6"/>
      <c r="B22" s="9" t="s">
        <v>89</v>
      </c>
      <c r="C22" s="3" t="s">
        <v>401</v>
      </c>
      <c r="D22" s="9"/>
      <c r="E22" s="9"/>
      <c r="F22" s="9"/>
      <c r="G22" s="9"/>
      <c r="H22" s="9"/>
      <c r="I22" s="9"/>
      <c r="J22" s="9"/>
      <c r="K22" s="3"/>
      <c r="L22" s="147"/>
      <c r="M22" s="235"/>
      <c r="N22" s="244" t="str">
        <f>VLOOKUP(_Output!D172,_Guidance!B448:C453,2,FALSE)</f>
        <v xml:space="preserve"> </v>
      </c>
      <c r="O22" s="147" t="s">
        <v>2786</v>
      </c>
      <c r="P22" s="15"/>
    </row>
    <row r="23" spans="1:16" s="2" customFormat="1" ht="20.149999999999999" customHeight="1" x14ac:dyDescent="0.35">
      <c r="A23" s="6"/>
      <c r="B23" s="9" t="s">
        <v>90</v>
      </c>
      <c r="C23" s="3" t="s">
        <v>399</v>
      </c>
      <c r="D23" s="9"/>
      <c r="E23" s="9"/>
      <c r="F23" s="9"/>
      <c r="G23" s="9"/>
      <c r="H23" s="9"/>
      <c r="I23" s="9"/>
      <c r="J23" s="9"/>
      <c r="K23" s="3"/>
      <c r="L23" s="147"/>
      <c r="M23" s="235"/>
      <c r="N23" s="244" t="str">
        <f>VLOOKUP(_Output!D173,_Guidance!B454:C459,2,FALSE)</f>
        <v xml:space="preserve"> </v>
      </c>
      <c r="O23" s="147" t="s">
        <v>2784</v>
      </c>
      <c r="P23" s="15"/>
    </row>
    <row r="24" spans="1:16" s="2" customFormat="1" ht="20.149999999999999" customHeight="1" x14ac:dyDescent="0.35">
      <c r="A24" s="6"/>
      <c r="B24" s="801" t="s">
        <v>116</v>
      </c>
      <c r="C24" s="775" t="s">
        <v>3176</v>
      </c>
      <c r="D24" s="9"/>
      <c r="E24" s="9"/>
      <c r="F24" s="9"/>
      <c r="G24" s="9"/>
      <c r="H24" s="9"/>
      <c r="I24" s="9"/>
      <c r="J24" s="9"/>
      <c r="K24" s="774"/>
      <c r="L24" s="662"/>
      <c r="M24" s="663"/>
      <c r="N24" s="244"/>
      <c r="O24" s="662"/>
      <c r="P24" s="15"/>
    </row>
    <row r="25" spans="1:16" s="2" customFormat="1" ht="20.149999999999999" customHeight="1" x14ac:dyDescent="0.35">
      <c r="A25" s="6"/>
      <c r="B25" s="9" t="s">
        <v>2527</v>
      </c>
      <c r="C25" s="647" t="s">
        <v>3177</v>
      </c>
      <c r="D25" s="9"/>
      <c r="E25" s="9"/>
      <c r="F25" s="9"/>
      <c r="G25" s="9"/>
      <c r="H25" s="9"/>
      <c r="I25" s="9"/>
      <c r="J25" s="9"/>
      <c r="K25" s="774"/>
      <c r="L25" s="662"/>
      <c r="M25" s="663"/>
      <c r="N25" s="244" t="str">
        <f>VLOOKUP(_Output!D999,_Guidance!B460:C465,2,FALSE)</f>
        <v xml:space="preserve"> </v>
      </c>
      <c r="O25" s="662" t="s">
        <v>3293</v>
      </c>
      <c r="P25" s="15"/>
    </row>
    <row r="26" spans="1:16" s="2" customFormat="1" ht="20.149999999999999" customHeight="1" x14ac:dyDescent="0.35">
      <c r="A26" s="6"/>
      <c r="B26" s="3" t="s">
        <v>118</v>
      </c>
      <c r="C26" s="3" t="s">
        <v>434</v>
      </c>
      <c r="D26" s="3"/>
      <c r="E26" s="3"/>
      <c r="F26" s="3"/>
      <c r="G26" s="3"/>
      <c r="H26" s="3"/>
      <c r="I26" s="3"/>
      <c r="J26" s="3"/>
      <c r="K26" s="3"/>
      <c r="L26" s="147"/>
      <c r="M26" s="235"/>
      <c r="N26" s="244" t="str">
        <f>VLOOKUP(_Output!D174,_Guidance!B466:C471,2,FALSE)</f>
        <v xml:space="preserve"> </v>
      </c>
      <c r="O26" s="147" t="s">
        <v>692</v>
      </c>
      <c r="P26" s="15"/>
    </row>
    <row r="27" spans="1:16" s="2" customFormat="1" ht="20.149999999999999" customHeight="1" x14ac:dyDescent="0.35">
      <c r="A27" s="6"/>
      <c r="B27" s="3" t="s">
        <v>315</v>
      </c>
      <c r="C27" s="3" t="s">
        <v>1607</v>
      </c>
      <c r="D27" s="3"/>
      <c r="E27" s="3"/>
      <c r="F27" s="3"/>
      <c r="G27" s="3"/>
      <c r="H27" s="3"/>
      <c r="I27" s="3"/>
      <c r="J27" s="3"/>
      <c r="K27" s="3"/>
      <c r="L27" s="147"/>
      <c r="M27" s="235"/>
      <c r="N27" s="244" t="str">
        <f>VLOOKUP(_Output!D175,_Guidance!B472:C477,2,FALSE)</f>
        <v xml:space="preserve"> </v>
      </c>
      <c r="O27" s="147" t="s">
        <v>2068</v>
      </c>
      <c r="P27" s="15"/>
    </row>
    <row r="28" spans="1:16" s="2" customFormat="1" ht="20.149999999999999" customHeight="1" x14ac:dyDescent="0.35">
      <c r="A28" s="6"/>
      <c r="B28" s="3"/>
      <c r="C28" s="3"/>
      <c r="D28" s="3"/>
      <c r="E28" s="3"/>
      <c r="F28" s="3"/>
      <c r="G28" s="3"/>
      <c r="H28" s="3"/>
      <c r="I28" s="3"/>
      <c r="J28" s="3"/>
      <c r="K28" s="3"/>
      <c r="L28" s="147"/>
      <c r="M28" s="235"/>
      <c r="N28" s="244"/>
      <c r="O28" s="147"/>
      <c r="P28" s="15"/>
    </row>
    <row r="29" spans="1:16" ht="20.149999999999999" customHeight="1" x14ac:dyDescent="0.35">
      <c r="A29" s="4"/>
      <c r="B29" s="135" t="s">
        <v>236</v>
      </c>
      <c r="C29" s="135"/>
      <c r="D29" s="135"/>
      <c r="E29" s="135"/>
      <c r="F29" s="135"/>
      <c r="G29" s="135"/>
      <c r="H29" s="135"/>
      <c r="I29" s="135"/>
      <c r="J29" s="135"/>
      <c r="K29" s="3"/>
      <c r="L29" s="148"/>
      <c r="M29" s="236"/>
      <c r="N29" s="7"/>
      <c r="O29" s="148"/>
      <c r="P29" s="16"/>
    </row>
    <row r="30" spans="1:16" ht="20.149999999999999" customHeight="1" x14ac:dyDescent="0.35">
      <c r="A30" s="10"/>
      <c r="B30" s="3" t="s">
        <v>864</v>
      </c>
      <c r="C30" s="3" t="s">
        <v>235</v>
      </c>
      <c r="D30" s="3"/>
      <c r="E30" s="3"/>
      <c r="F30" s="3"/>
      <c r="G30" s="3"/>
      <c r="H30" s="3"/>
      <c r="I30" s="3"/>
      <c r="J30" s="3"/>
      <c r="K30" s="3"/>
      <c r="L30" s="940"/>
      <c r="M30" s="941"/>
      <c r="N30" s="941"/>
      <c r="O30" s="942"/>
      <c r="P30" s="16"/>
    </row>
    <row r="31" spans="1:16" ht="20.149999999999999" customHeight="1" x14ac:dyDescent="0.35">
      <c r="A31" s="10"/>
      <c r="B31" s="3"/>
      <c r="C31" s="3"/>
      <c r="D31" s="3"/>
      <c r="E31" s="3"/>
      <c r="F31" s="3"/>
      <c r="G31" s="3"/>
      <c r="H31" s="3"/>
      <c r="I31" s="3"/>
      <c r="J31" s="3"/>
      <c r="K31" s="3"/>
      <c r="L31" s="943"/>
      <c r="M31" s="944"/>
      <c r="N31" s="944"/>
      <c r="O31" s="945"/>
      <c r="P31" s="16"/>
    </row>
    <row r="32" spans="1:16" ht="20.149999999999999" customHeight="1" x14ac:dyDescent="0.35">
      <c r="A32" s="10"/>
      <c r="B32" s="3"/>
      <c r="C32" s="3"/>
      <c r="D32" s="3"/>
      <c r="E32" s="3"/>
      <c r="F32" s="3"/>
      <c r="G32" s="3"/>
      <c r="H32" s="3"/>
      <c r="I32" s="3"/>
      <c r="J32" s="3"/>
      <c r="K32" s="3"/>
      <c r="L32" s="943"/>
      <c r="M32" s="944"/>
      <c r="N32" s="944"/>
      <c r="O32" s="945"/>
      <c r="P32" s="16"/>
    </row>
    <row r="33" spans="1:16" ht="20.149999999999999" customHeight="1" x14ac:dyDescent="0.35">
      <c r="A33" s="10"/>
      <c r="B33" s="3"/>
      <c r="C33" s="3"/>
      <c r="D33" s="3"/>
      <c r="E33" s="3"/>
      <c r="F33" s="3"/>
      <c r="G33" s="3"/>
      <c r="H33" s="3"/>
      <c r="I33" s="3"/>
      <c r="J33" s="3"/>
      <c r="K33" s="3"/>
      <c r="L33" s="946"/>
      <c r="M33" s="947"/>
      <c r="N33" s="947"/>
      <c r="O33" s="948"/>
      <c r="P33" s="16"/>
    </row>
    <row r="34" spans="1:16" ht="20.149999999999999" customHeight="1" thickBot="1" x14ac:dyDescent="0.4">
      <c r="A34" s="11"/>
      <c r="B34" s="12"/>
      <c r="C34" s="12"/>
      <c r="D34" s="12"/>
      <c r="E34" s="12"/>
      <c r="F34" s="12"/>
      <c r="G34" s="12"/>
      <c r="H34" s="12"/>
      <c r="I34" s="12"/>
      <c r="J34" s="12"/>
      <c r="K34" s="12"/>
      <c r="L34" s="12"/>
      <c r="M34" s="12"/>
      <c r="N34" s="12"/>
      <c r="O34" s="12"/>
      <c r="P34" s="17"/>
    </row>
    <row r="35" spans="1:16" ht="14.5" hidden="1" x14ac:dyDescent="0.35"/>
    <row r="36" spans="1:16" ht="14.5" hidden="1" x14ac:dyDescent="0.35"/>
    <row r="37" spans="1:16" ht="14.5" hidden="1" x14ac:dyDescent="0.35"/>
    <row r="38" spans="1:16" ht="14.5" hidden="1" x14ac:dyDescent="0.35"/>
    <row r="39" spans="1:16" ht="14.5" hidden="1" x14ac:dyDescent="0.35"/>
    <row r="40" spans="1:16" ht="14.5" hidden="1" x14ac:dyDescent="0.35"/>
    <row r="41" spans="1:16" ht="14.5" hidden="1" x14ac:dyDescent="0.35"/>
    <row r="42" spans="1:16" ht="14.5" hidden="1" x14ac:dyDescent="0.35"/>
  </sheetData>
  <mergeCells count="10">
    <mergeCell ref="B5:F5"/>
    <mergeCell ref="G5:K5"/>
    <mergeCell ref="B6:F6"/>
    <mergeCell ref="L30:O33"/>
    <mergeCell ref="B1:K2"/>
    <mergeCell ref="L1:L2"/>
    <mergeCell ref="B3:F3"/>
    <mergeCell ref="G3:K3"/>
    <mergeCell ref="B4:F4"/>
    <mergeCell ref="G4:K4"/>
  </mergeCells>
  <hyperlinks>
    <hyperlink ref="B4:F4" location="'People - R&amp;H'!A1" tooltip="2. Roles and Hierarchy" display="2. Roles and Hierarchy" xr:uid="{00000000-0004-0000-0E00-000000000000}"/>
    <hyperlink ref="B5:F5" location="'People - PEM'!A1" tooltip="3. People Management" display="3. People Management" xr:uid="{00000000-0004-0000-0E00-000001000000}"/>
    <hyperlink ref="B6:F6" location="'People - KNM'!A1" tooltip="4. Knowledge Management" display="4. Knowledge Management" xr:uid="{00000000-0004-0000-0E00-000002000000}"/>
    <hyperlink ref="G3:K3" location="'People - T&amp;E'!A1" tooltip="5. Training and Education" display="5. Training and Education" xr:uid="{00000000-0004-0000-0E00-000003000000}"/>
    <hyperlink ref="B3:F3" location="'People - EMP'!A1" tooltip="1. Employees" display="1. Employees" xr:uid="{00000000-0004-0000-0E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5570" r:id="rId4" name="Drop Down 34">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5608" r:id="rId5" name="Drop Down 72">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5610" r:id="rId6" name="Drop Down 74">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65612" r:id="rId7" name="Drop Down 76">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5613" r:id="rId8" name="Drop Down 77">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5614" r:id="rId9" name="Drop Down 78">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5615" r:id="rId10" name="Drop Down 79">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5617" r:id="rId11" name="Drop Down 81">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5619" r:id="rId12" name="Drop Down 83">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5625" r:id="rId13" name="Drop Down 89">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5627" r:id="rId14" name="Drop Down 91">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65638" r:id="rId15" name="Drop Down 102">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65640" r:id="rId16" name="Drop Down 10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5642" r:id="rId17" name="Drop Down 106">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5644" r:id="rId18" name="Drop Down 108">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Blad24">
    <tabColor rgb="FF0070C0"/>
  </sheetPr>
  <dimension ref="A1:S44"/>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110.7265625" customWidth="1"/>
    <col min="16" max="16" width="2.26953125" customWidth="1"/>
    <col min="17" max="17" width="0" hidden="1" customWidth="1"/>
    <col min="20" max="16384" width="9.1796875" hidden="1"/>
  </cols>
  <sheetData>
    <row r="1" spans="1:16" ht="20.149999999999999" customHeight="1" x14ac:dyDescent="0.35">
      <c r="A1" s="512"/>
      <c r="B1" s="903" t="s">
        <v>152</v>
      </c>
      <c r="C1" s="904"/>
      <c r="D1" s="904"/>
      <c r="E1" s="904"/>
      <c r="F1" s="904"/>
      <c r="G1" s="904"/>
      <c r="H1" s="904"/>
      <c r="I1" s="904"/>
      <c r="J1" s="904"/>
      <c r="K1" s="904"/>
      <c r="L1" s="898"/>
      <c r="M1" s="513"/>
      <c r="N1" s="513"/>
      <c r="O1" s="513"/>
      <c r="P1" s="514"/>
    </row>
    <row r="2" spans="1:16" ht="20.149999999999999" customHeight="1" x14ac:dyDescent="0.35">
      <c r="A2" s="515"/>
      <c r="B2" s="905"/>
      <c r="C2" s="906"/>
      <c r="D2" s="906"/>
      <c r="E2" s="906"/>
      <c r="F2" s="906"/>
      <c r="G2" s="906"/>
      <c r="H2" s="906"/>
      <c r="I2" s="906"/>
      <c r="J2" s="906"/>
      <c r="K2" s="906"/>
      <c r="L2" s="899"/>
      <c r="M2" s="521"/>
      <c r="N2" s="521"/>
      <c r="O2" s="521"/>
      <c r="P2" s="522"/>
    </row>
    <row r="3" spans="1:16" ht="20.149999999999999" customHeight="1" x14ac:dyDescent="0.35">
      <c r="A3" s="515"/>
      <c r="B3" s="890" t="s">
        <v>2338</v>
      </c>
      <c r="C3" s="891"/>
      <c r="D3" s="891"/>
      <c r="E3" s="891"/>
      <c r="F3" s="891"/>
      <c r="G3" s="900" t="s">
        <v>2342</v>
      </c>
      <c r="H3" s="901"/>
      <c r="I3" s="901"/>
      <c r="J3" s="901"/>
      <c r="K3" s="902"/>
      <c r="L3" s="497"/>
      <c r="M3" s="516"/>
      <c r="N3" s="516"/>
      <c r="O3" s="516"/>
      <c r="P3" s="517"/>
    </row>
    <row r="4" spans="1:16" ht="20.149999999999999" customHeight="1" x14ac:dyDescent="0.35">
      <c r="A4" s="515"/>
      <c r="B4" s="890" t="s">
        <v>2339</v>
      </c>
      <c r="C4" s="891"/>
      <c r="D4" s="891"/>
      <c r="E4" s="891"/>
      <c r="F4" s="891"/>
      <c r="G4" s="896"/>
      <c r="H4" s="897"/>
      <c r="I4" s="897"/>
      <c r="J4" s="897"/>
      <c r="K4" s="897"/>
      <c r="L4" s="497"/>
      <c r="M4" s="516"/>
      <c r="N4" s="516"/>
      <c r="O4" s="516"/>
      <c r="P4" s="517"/>
    </row>
    <row r="5" spans="1:16" ht="20.149999999999999" customHeight="1" x14ac:dyDescent="0.35">
      <c r="A5" s="515"/>
      <c r="B5" s="890" t="s">
        <v>2340</v>
      </c>
      <c r="C5" s="891"/>
      <c r="D5" s="891"/>
      <c r="E5" s="891"/>
      <c r="F5" s="891"/>
      <c r="G5" s="896"/>
      <c r="H5" s="897"/>
      <c r="I5" s="897"/>
      <c r="J5" s="897"/>
      <c r="K5" s="897"/>
      <c r="L5" s="497"/>
      <c r="M5" s="516"/>
      <c r="N5" s="516"/>
      <c r="O5" s="516"/>
      <c r="P5" s="517"/>
    </row>
    <row r="6" spans="1:16" ht="20.149999999999999" customHeight="1" x14ac:dyDescent="0.35">
      <c r="A6" s="515"/>
      <c r="B6" s="890" t="s">
        <v>2341</v>
      </c>
      <c r="C6" s="891"/>
      <c r="D6" s="891"/>
      <c r="E6" s="891"/>
      <c r="F6" s="891"/>
      <c r="G6" s="523"/>
      <c r="H6" s="497"/>
      <c r="I6" s="497"/>
      <c r="J6" s="497"/>
      <c r="K6" s="497"/>
      <c r="L6" s="497"/>
      <c r="M6" s="516"/>
      <c r="N6" s="516"/>
      <c r="O6" s="516"/>
      <c r="P6" s="517"/>
    </row>
    <row r="7" spans="1:16" ht="20.149999999999999" customHeight="1" thickBot="1" x14ac:dyDescent="0.4">
      <c r="A7" s="518"/>
      <c r="B7" s="519"/>
      <c r="C7" s="519"/>
      <c r="D7" s="519"/>
      <c r="E7" s="519"/>
      <c r="F7" s="519"/>
      <c r="G7" s="519"/>
      <c r="H7" s="519"/>
      <c r="I7" s="519"/>
      <c r="J7" s="519"/>
      <c r="K7" s="519"/>
      <c r="L7" s="519"/>
      <c r="M7" s="519"/>
      <c r="N7" s="519"/>
      <c r="O7" s="519"/>
      <c r="P7" s="520"/>
    </row>
    <row r="8" spans="1:16" ht="20.149999999999999" customHeight="1" x14ac:dyDescent="0.35">
      <c r="A8" s="18"/>
      <c r="B8" s="19"/>
      <c r="C8" s="19"/>
      <c r="D8" s="19"/>
      <c r="E8" s="19"/>
      <c r="F8" s="19"/>
      <c r="G8" s="19"/>
      <c r="H8" s="19"/>
      <c r="I8" s="19"/>
      <c r="J8" s="19"/>
      <c r="K8" s="19"/>
      <c r="L8" s="19"/>
      <c r="M8" s="19"/>
      <c r="N8" s="19"/>
      <c r="O8" s="19"/>
      <c r="P8" s="20"/>
    </row>
    <row r="9" spans="1:16" s="2" customFormat="1" ht="20.149999999999999" customHeight="1" x14ac:dyDescent="0.35">
      <c r="A9" s="139">
        <v>5</v>
      </c>
      <c r="B9" s="140" t="s">
        <v>292</v>
      </c>
      <c r="C9" s="140"/>
      <c r="D9" s="140"/>
      <c r="E9" s="140"/>
      <c r="F9" s="140"/>
      <c r="G9" s="140"/>
      <c r="H9" s="140"/>
      <c r="I9" s="140"/>
      <c r="J9" s="140"/>
      <c r="K9" s="141"/>
      <c r="L9" s="143" t="s">
        <v>148</v>
      </c>
      <c r="M9" s="242"/>
      <c r="N9" s="149" t="s">
        <v>1328</v>
      </c>
      <c r="O9" s="149" t="s">
        <v>149</v>
      </c>
      <c r="P9" s="15"/>
    </row>
    <row r="10" spans="1:16" s="2" customFormat="1" ht="20.149999999999999" customHeight="1" x14ac:dyDescent="0.35">
      <c r="A10" s="6"/>
      <c r="B10" s="3" t="s">
        <v>232</v>
      </c>
      <c r="C10" s="3" t="s">
        <v>304</v>
      </c>
      <c r="D10" s="3"/>
      <c r="E10" s="3"/>
      <c r="F10" s="3"/>
      <c r="G10" s="3"/>
      <c r="H10" s="3"/>
      <c r="I10" s="3"/>
      <c r="J10" s="3"/>
      <c r="K10" s="3"/>
      <c r="L10" s="147"/>
      <c r="M10" s="235"/>
      <c r="N10" s="244" t="str">
        <f>VLOOKUP(_Output!D179,_Guidance!B480:C485,2,FALSE)</f>
        <v xml:space="preserve"> </v>
      </c>
      <c r="O10" s="147" t="s">
        <v>2076</v>
      </c>
      <c r="P10" s="15"/>
    </row>
    <row r="11" spans="1:16" s="2" customFormat="1" ht="20.149999999999999" customHeight="1" x14ac:dyDescent="0.35">
      <c r="A11" s="124"/>
      <c r="B11" s="109" t="s">
        <v>374</v>
      </c>
      <c r="C11" s="114" t="s">
        <v>242</v>
      </c>
      <c r="D11" s="109"/>
      <c r="E11" s="109"/>
      <c r="F11" s="109"/>
      <c r="G11" s="109"/>
      <c r="H11" s="109"/>
      <c r="I11" s="109"/>
      <c r="J11" s="109"/>
      <c r="K11" s="114"/>
      <c r="L11" s="159"/>
      <c r="M11" s="241"/>
      <c r="N11" s="245"/>
      <c r="O11" s="159"/>
      <c r="P11" s="118"/>
    </row>
    <row r="12" spans="1:16" s="2" customFormat="1" ht="20.149999999999999" customHeight="1" x14ac:dyDescent="0.35">
      <c r="A12" s="124"/>
      <c r="B12" s="110" t="s">
        <v>440</v>
      </c>
      <c r="C12" s="109" t="s">
        <v>223</v>
      </c>
      <c r="D12" s="110"/>
      <c r="E12" s="110"/>
      <c r="F12" s="110"/>
      <c r="G12" s="110"/>
      <c r="H12" s="110"/>
      <c r="I12" s="110"/>
      <c r="J12" s="110"/>
      <c r="K12" s="109"/>
      <c r="L12" s="159"/>
      <c r="M12" s="241"/>
      <c r="N12" s="245"/>
      <c r="O12" s="159" t="s">
        <v>2069</v>
      </c>
      <c r="P12" s="118"/>
    </row>
    <row r="13" spans="1:16" s="2" customFormat="1" ht="20.149999999999999" customHeight="1" x14ac:dyDescent="0.35">
      <c r="A13" s="124"/>
      <c r="B13" s="110" t="s">
        <v>444</v>
      </c>
      <c r="C13" s="109" t="s">
        <v>314</v>
      </c>
      <c r="D13" s="110"/>
      <c r="E13" s="110"/>
      <c r="F13" s="110"/>
      <c r="G13" s="110"/>
      <c r="H13" s="110"/>
      <c r="I13" s="110"/>
      <c r="J13" s="110"/>
      <c r="K13" s="109"/>
      <c r="L13" s="159"/>
      <c r="M13" s="241"/>
      <c r="N13" s="245"/>
      <c r="O13" s="159" t="s">
        <v>2070</v>
      </c>
      <c r="P13" s="118"/>
    </row>
    <row r="14" spans="1:16" s="2" customFormat="1" ht="20.149999999999999" customHeight="1" x14ac:dyDescent="0.35">
      <c r="A14" s="124"/>
      <c r="B14" s="110" t="s">
        <v>445</v>
      </c>
      <c r="C14" s="109" t="s">
        <v>313</v>
      </c>
      <c r="D14" s="110"/>
      <c r="E14" s="110"/>
      <c r="F14" s="110"/>
      <c r="G14" s="110"/>
      <c r="H14" s="110"/>
      <c r="I14" s="110"/>
      <c r="J14" s="110"/>
      <c r="K14" s="109"/>
      <c r="L14" s="159"/>
      <c r="M14" s="241"/>
      <c r="N14" s="245"/>
      <c r="O14" s="159" t="s">
        <v>2075</v>
      </c>
      <c r="P14" s="118"/>
    </row>
    <row r="15" spans="1:16" s="2" customFormat="1" ht="20.149999999999999" customHeight="1" x14ac:dyDescent="0.35">
      <c r="A15" s="124"/>
      <c r="B15" s="110" t="s">
        <v>446</v>
      </c>
      <c r="C15" s="109" t="s">
        <v>225</v>
      </c>
      <c r="D15" s="110"/>
      <c r="E15" s="110"/>
      <c r="F15" s="110"/>
      <c r="G15" s="110"/>
      <c r="H15" s="110"/>
      <c r="I15" s="110"/>
      <c r="J15" s="110"/>
      <c r="K15" s="109"/>
      <c r="L15" s="159"/>
      <c r="M15" s="241"/>
      <c r="N15" s="245"/>
      <c r="O15" s="159" t="s">
        <v>2074</v>
      </c>
      <c r="P15" s="118"/>
    </row>
    <row r="16" spans="1:16" s="2" customFormat="1" ht="20.149999999999999" customHeight="1" x14ac:dyDescent="0.35">
      <c r="A16" s="124"/>
      <c r="B16" s="110" t="s">
        <v>447</v>
      </c>
      <c r="C16" s="109" t="s">
        <v>2072</v>
      </c>
      <c r="D16" s="110"/>
      <c r="E16" s="110"/>
      <c r="F16" s="110"/>
      <c r="G16" s="110"/>
      <c r="H16" s="110"/>
      <c r="I16" s="110"/>
      <c r="J16" s="110"/>
      <c r="K16" s="109"/>
      <c r="L16" s="159"/>
      <c r="M16" s="241"/>
      <c r="N16" s="245"/>
      <c r="O16" s="159" t="s">
        <v>2073</v>
      </c>
      <c r="P16" s="118"/>
    </row>
    <row r="17" spans="1:16" s="2" customFormat="1" ht="20.149999999999999" customHeight="1" x14ac:dyDescent="0.35">
      <c r="A17" s="124"/>
      <c r="B17" s="110" t="s">
        <v>448</v>
      </c>
      <c r="C17" s="120" t="s">
        <v>224</v>
      </c>
      <c r="D17" s="525"/>
      <c r="E17" s="525"/>
      <c r="F17" s="525"/>
      <c r="G17" s="525"/>
      <c r="H17" s="525"/>
      <c r="I17" s="525"/>
      <c r="J17" s="525"/>
      <c r="K17" s="243"/>
      <c r="L17" s="160"/>
      <c r="M17" s="243"/>
      <c r="N17" s="247"/>
      <c r="O17" s="160" t="s">
        <v>2071</v>
      </c>
      <c r="P17" s="118"/>
    </row>
    <row r="18" spans="1:16" s="2" customFormat="1" ht="20.149999999999999" customHeight="1" x14ac:dyDescent="0.35">
      <c r="A18" s="124"/>
      <c r="B18" s="110"/>
      <c r="C18" s="113" t="s">
        <v>14</v>
      </c>
      <c r="D18" s="110"/>
      <c r="E18" s="110"/>
      <c r="F18" s="110"/>
      <c r="G18" s="110"/>
      <c r="H18" s="110"/>
      <c r="I18" s="110"/>
      <c r="J18" s="110"/>
      <c r="K18" s="113"/>
      <c r="L18" s="156" t="str">
        <f>VLOOKUP(SUM(_Output!D181:D186),_SUM_Completeness!A68:B74,2,FALSE)</f>
        <v>Incomplete</v>
      </c>
      <c r="M18" s="241"/>
      <c r="N18" s="245"/>
      <c r="O18" s="151" t="s">
        <v>837</v>
      </c>
      <c r="P18" s="118"/>
    </row>
    <row r="19" spans="1:16" s="2" customFormat="1" ht="20.149999999999999" customHeight="1" x14ac:dyDescent="0.35">
      <c r="A19" s="6"/>
      <c r="B19" s="3" t="s">
        <v>375</v>
      </c>
      <c r="C19" s="3" t="s">
        <v>305</v>
      </c>
      <c r="D19" s="3"/>
      <c r="E19" s="3"/>
      <c r="F19" s="3"/>
      <c r="G19" s="3"/>
      <c r="H19" s="3"/>
      <c r="I19" s="3"/>
      <c r="J19" s="3"/>
      <c r="K19" s="3"/>
      <c r="L19" s="147"/>
      <c r="M19" s="235"/>
      <c r="N19" s="244" t="str">
        <f>VLOOKUP(_Output!D187,_Guidance!B486:C491,2,FALSE)</f>
        <v xml:space="preserve"> </v>
      </c>
      <c r="O19" s="147" t="s">
        <v>2077</v>
      </c>
      <c r="P19" s="15"/>
    </row>
    <row r="20" spans="1:16" s="2" customFormat="1" ht="20.149999999999999" customHeight="1" x14ac:dyDescent="0.35">
      <c r="A20" s="124"/>
      <c r="B20" s="109" t="s">
        <v>376</v>
      </c>
      <c r="C20" s="114" t="s">
        <v>306</v>
      </c>
      <c r="D20" s="109"/>
      <c r="E20" s="109"/>
      <c r="F20" s="109"/>
      <c r="G20" s="109"/>
      <c r="H20" s="109"/>
      <c r="I20" s="109"/>
      <c r="J20" s="109"/>
      <c r="K20" s="114"/>
      <c r="L20" s="159"/>
      <c r="M20" s="241"/>
      <c r="N20" s="245"/>
      <c r="O20" s="159"/>
      <c r="P20" s="118"/>
    </row>
    <row r="21" spans="1:16" s="2" customFormat="1" ht="20.149999999999999" customHeight="1" x14ac:dyDescent="0.35">
      <c r="A21" s="124"/>
      <c r="B21" s="110" t="s">
        <v>377</v>
      </c>
      <c r="C21" s="119" t="s">
        <v>307</v>
      </c>
      <c r="D21" s="110"/>
      <c r="E21" s="110"/>
      <c r="F21" s="110"/>
      <c r="G21" s="110"/>
      <c r="H21" s="110"/>
      <c r="I21" s="110"/>
      <c r="J21" s="110"/>
      <c r="K21" s="119"/>
      <c r="L21" s="159"/>
      <c r="M21" s="241"/>
      <c r="N21" s="245"/>
      <c r="O21" s="159" t="s">
        <v>2079</v>
      </c>
      <c r="P21" s="118"/>
    </row>
    <row r="22" spans="1:16" s="2" customFormat="1" ht="20.149999999999999" customHeight="1" x14ac:dyDescent="0.35">
      <c r="A22" s="124"/>
      <c r="B22" s="110" t="s">
        <v>378</v>
      </c>
      <c r="C22" s="109" t="s">
        <v>308</v>
      </c>
      <c r="D22" s="110"/>
      <c r="E22" s="110"/>
      <c r="F22" s="110"/>
      <c r="G22" s="110"/>
      <c r="H22" s="110"/>
      <c r="I22" s="110"/>
      <c r="J22" s="110"/>
      <c r="K22" s="109"/>
      <c r="L22" s="159"/>
      <c r="M22" s="241"/>
      <c r="N22" s="245"/>
      <c r="O22" s="159" t="s">
        <v>2787</v>
      </c>
      <c r="P22" s="118"/>
    </row>
    <row r="23" spans="1:16" s="2" customFormat="1" ht="20.149999999999999" customHeight="1" x14ac:dyDescent="0.35">
      <c r="A23" s="124"/>
      <c r="B23" s="110" t="s">
        <v>379</v>
      </c>
      <c r="C23" s="120" t="s">
        <v>226</v>
      </c>
      <c r="D23" s="525"/>
      <c r="E23" s="525"/>
      <c r="F23" s="525"/>
      <c r="G23" s="525"/>
      <c r="H23" s="525"/>
      <c r="I23" s="525"/>
      <c r="J23" s="525"/>
      <c r="K23" s="243"/>
      <c r="L23" s="160"/>
      <c r="M23" s="243"/>
      <c r="N23" s="247"/>
      <c r="O23" s="160" t="s">
        <v>2078</v>
      </c>
      <c r="P23" s="118"/>
    </row>
    <row r="24" spans="1:16" s="2" customFormat="1" ht="20.149999999999999" customHeight="1" x14ac:dyDescent="0.35">
      <c r="A24" s="124"/>
      <c r="B24" s="110"/>
      <c r="C24" s="113" t="s">
        <v>14</v>
      </c>
      <c r="D24" s="110"/>
      <c r="E24" s="110"/>
      <c r="F24" s="110"/>
      <c r="G24" s="110"/>
      <c r="H24" s="110"/>
      <c r="I24" s="110"/>
      <c r="J24" s="110"/>
      <c r="K24" s="113"/>
      <c r="L24" s="156" t="str">
        <f>VLOOKUP(SUM(_Output!D189:D191),_SUM_Completeness!A77:B80,2,FALSE)</f>
        <v>Incomplete</v>
      </c>
      <c r="M24" s="241"/>
      <c r="N24" s="245"/>
      <c r="O24" s="151" t="s">
        <v>838</v>
      </c>
      <c r="P24" s="118"/>
    </row>
    <row r="25" spans="1:16" s="2" customFormat="1" ht="20.149999999999999" customHeight="1" x14ac:dyDescent="0.35">
      <c r="A25" s="6"/>
      <c r="B25" s="14" t="s">
        <v>381</v>
      </c>
      <c r="C25" s="410" t="s">
        <v>1760</v>
      </c>
      <c r="D25" s="14"/>
      <c r="E25" s="14"/>
      <c r="F25" s="14"/>
      <c r="G25" s="14"/>
      <c r="H25" s="14"/>
      <c r="I25" s="14"/>
      <c r="J25" s="14"/>
      <c r="K25" s="410"/>
      <c r="L25" s="3"/>
      <c r="M25" s="235"/>
      <c r="N25" s="244" t="str">
        <f>VLOOKUP(_Output!D192,_Guidance!B492:C497,2,FALSE)</f>
        <v xml:space="preserve"> </v>
      </c>
      <c r="O25" s="409" t="s">
        <v>1615</v>
      </c>
      <c r="P25" s="15"/>
    </row>
    <row r="26" spans="1:16" s="2" customFormat="1" ht="20.149999999999999" customHeight="1" x14ac:dyDescent="0.35">
      <c r="A26" s="6"/>
      <c r="B26" s="14" t="s">
        <v>441</v>
      </c>
      <c r="C26" s="3" t="s">
        <v>323</v>
      </c>
      <c r="D26" s="14"/>
      <c r="E26" s="14"/>
      <c r="F26" s="14"/>
      <c r="G26" s="14"/>
      <c r="H26" s="14"/>
      <c r="I26" s="14"/>
      <c r="J26" s="14"/>
      <c r="K26" s="3"/>
      <c r="L26" s="147"/>
      <c r="M26" s="235"/>
      <c r="N26" s="244" t="str">
        <f>VLOOKUP(_Output!D193,_Guidance!B498:C503,2,FALSE)</f>
        <v xml:space="preserve"> </v>
      </c>
      <c r="O26" s="147" t="s">
        <v>693</v>
      </c>
      <c r="P26" s="15"/>
    </row>
    <row r="27" spans="1:16" s="2" customFormat="1" ht="20.149999999999999" customHeight="1" x14ac:dyDescent="0.35">
      <c r="A27" s="6"/>
      <c r="B27" s="14" t="s">
        <v>442</v>
      </c>
      <c r="C27" s="3" t="s">
        <v>1774</v>
      </c>
      <c r="D27" s="14"/>
      <c r="E27" s="14"/>
      <c r="F27" s="14"/>
      <c r="G27" s="14"/>
      <c r="H27" s="14"/>
      <c r="I27" s="14"/>
      <c r="J27" s="14"/>
      <c r="K27" s="3"/>
      <c r="L27" s="147"/>
      <c r="M27" s="235"/>
      <c r="N27" s="244" t="str">
        <f>VLOOKUP(_Output!D194,_Guidance!B504:C509,2,FALSE)</f>
        <v xml:space="preserve"> </v>
      </c>
      <c r="O27" s="147" t="s">
        <v>694</v>
      </c>
      <c r="P27" s="15"/>
    </row>
    <row r="28" spans="1:16" s="2" customFormat="1" ht="20.149999999999999" customHeight="1" x14ac:dyDescent="0.35">
      <c r="A28" s="6"/>
      <c r="B28" s="14" t="s">
        <v>443</v>
      </c>
      <c r="C28" s="3" t="s">
        <v>309</v>
      </c>
      <c r="D28" s="14"/>
      <c r="E28" s="14"/>
      <c r="F28" s="14"/>
      <c r="G28" s="14"/>
      <c r="H28" s="14"/>
      <c r="I28" s="14"/>
      <c r="J28" s="14"/>
      <c r="K28" s="3"/>
      <c r="L28" s="147"/>
      <c r="M28" s="235"/>
      <c r="N28" s="244" t="str">
        <f>VLOOKUP(_Output!D195,_Guidance!B510:C515,2,FALSE)</f>
        <v xml:space="preserve"> </v>
      </c>
      <c r="O28" s="147" t="s">
        <v>2081</v>
      </c>
      <c r="P28" s="15"/>
    </row>
    <row r="29" spans="1:16" s="2" customFormat="1" ht="20.149999999999999" customHeight="1" x14ac:dyDescent="0.35">
      <c r="A29" s="6"/>
      <c r="B29" s="14" t="s">
        <v>1122</v>
      </c>
      <c r="C29" s="3" t="s">
        <v>414</v>
      </c>
      <c r="D29" s="14"/>
      <c r="E29" s="14"/>
      <c r="F29" s="14"/>
      <c r="G29" s="14"/>
      <c r="H29" s="14"/>
      <c r="I29" s="14"/>
      <c r="J29" s="14"/>
      <c r="K29" s="3"/>
      <c r="L29" s="147"/>
      <c r="M29" s="235"/>
      <c r="N29" s="244" t="str">
        <f>VLOOKUP(_Output!D196,_Guidance!B516:C521,2,FALSE)</f>
        <v xml:space="preserve"> </v>
      </c>
      <c r="O29" s="147" t="s">
        <v>2080</v>
      </c>
      <c r="P29" s="15"/>
    </row>
    <row r="30" spans="1:16" ht="20.149999999999999" customHeight="1" x14ac:dyDescent="0.35">
      <c r="A30" s="10"/>
      <c r="B30" s="7"/>
      <c r="C30" s="7"/>
      <c r="D30" s="7"/>
      <c r="E30" s="7"/>
      <c r="F30" s="7"/>
      <c r="G30" s="7"/>
      <c r="H30" s="7"/>
      <c r="I30" s="7"/>
      <c r="J30" s="7"/>
      <c r="K30" s="7"/>
      <c r="L30" s="144"/>
      <c r="M30" s="232"/>
      <c r="N30" s="7"/>
      <c r="O30" s="144"/>
      <c r="P30" s="16"/>
    </row>
    <row r="31" spans="1:16" ht="20.149999999999999" customHeight="1" x14ac:dyDescent="0.35">
      <c r="A31" s="4"/>
      <c r="B31" s="135" t="s">
        <v>236</v>
      </c>
      <c r="C31" s="135"/>
      <c r="D31" s="135"/>
      <c r="E31" s="135"/>
      <c r="F31" s="135"/>
      <c r="G31" s="135"/>
      <c r="H31" s="135"/>
      <c r="I31" s="135"/>
      <c r="J31" s="135"/>
      <c r="K31" s="3"/>
      <c r="L31" s="148"/>
      <c r="M31" s="236"/>
      <c r="N31" s="7"/>
      <c r="O31" s="148"/>
      <c r="P31" s="16"/>
    </row>
    <row r="32" spans="1:16" ht="20.149999999999999" customHeight="1" x14ac:dyDescent="0.35">
      <c r="A32" s="10"/>
      <c r="B32" s="3" t="s">
        <v>1123</v>
      </c>
      <c r="C32" s="3" t="s">
        <v>235</v>
      </c>
      <c r="D32" s="3"/>
      <c r="E32" s="3"/>
      <c r="F32" s="3"/>
      <c r="G32" s="3"/>
      <c r="H32" s="3"/>
      <c r="I32" s="3"/>
      <c r="J32" s="3"/>
      <c r="K32" s="3"/>
      <c r="L32" s="940"/>
      <c r="M32" s="941"/>
      <c r="N32" s="941"/>
      <c r="O32" s="942"/>
      <c r="P32" s="16"/>
    </row>
    <row r="33" spans="1:16" ht="20.149999999999999" customHeight="1" x14ac:dyDescent="0.35">
      <c r="A33" s="10"/>
      <c r="B33" s="3"/>
      <c r="C33" s="3"/>
      <c r="D33" s="3"/>
      <c r="E33" s="3"/>
      <c r="F33" s="3"/>
      <c r="G33" s="3"/>
      <c r="H33" s="3"/>
      <c r="I33" s="3"/>
      <c r="J33" s="3"/>
      <c r="K33" s="3"/>
      <c r="L33" s="943"/>
      <c r="M33" s="944"/>
      <c r="N33" s="944"/>
      <c r="O33" s="945"/>
      <c r="P33" s="16"/>
    </row>
    <row r="34" spans="1:16" ht="20.149999999999999" customHeight="1" x14ac:dyDescent="0.35">
      <c r="A34" s="10"/>
      <c r="B34" s="3"/>
      <c r="C34" s="3"/>
      <c r="D34" s="3"/>
      <c r="E34" s="3"/>
      <c r="F34" s="3"/>
      <c r="G34" s="3"/>
      <c r="H34" s="3"/>
      <c r="I34" s="3"/>
      <c r="J34" s="3"/>
      <c r="K34" s="3"/>
      <c r="L34" s="943"/>
      <c r="M34" s="944"/>
      <c r="N34" s="944"/>
      <c r="O34" s="945"/>
      <c r="P34" s="16"/>
    </row>
    <row r="35" spans="1:16" ht="20.149999999999999" customHeight="1" x14ac:dyDescent="0.35">
      <c r="A35" s="10"/>
      <c r="B35" s="3"/>
      <c r="C35" s="3"/>
      <c r="D35" s="3"/>
      <c r="E35" s="3"/>
      <c r="F35" s="3"/>
      <c r="G35" s="3"/>
      <c r="H35" s="3"/>
      <c r="I35" s="3"/>
      <c r="J35" s="3"/>
      <c r="K35" s="3"/>
      <c r="L35" s="946"/>
      <c r="M35" s="947"/>
      <c r="N35" s="947"/>
      <c r="O35" s="948"/>
      <c r="P35" s="16"/>
    </row>
    <row r="36" spans="1:16" ht="20.149999999999999" customHeight="1" thickBot="1" x14ac:dyDescent="0.4">
      <c r="A36" s="11"/>
      <c r="B36" s="12"/>
      <c r="C36" s="12"/>
      <c r="D36" s="12"/>
      <c r="E36" s="12"/>
      <c r="F36" s="12"/>
      <c r="G36" s="12"/>
      <c r="H36" s="12"/>
      <c r="I36" s="12"/>
      <c r="J36" s="12"/>
      <c r="K36" s="12"/>
      <c r="L36" s="12"/>
      <c r="M36" s="12"/>
      <c r="N36" s="12"/>
      <c r="O36" s="12"/>
      <c r="P36" s="17"/>
    </row>
    <row r="37" spans="1:16" ht="14.5" hidden="1" x14ac:dyDescent="0.35"/>
    <row r="38" spans="1:16" ht="14.5" hidden="1" x14ac:dyDescent="0.35"/>
    <row r="39" spans="1:16" ht="14.5" hidden="1" x14ac:dyDescent="0.35"/>
    <row r="40" spans="1:16" ht="14.5" hidden="1" x14ac:dyDescent="0.35"/>
    <row r="41" spans="1:16" ht="14.5" hidden="1" x14ac:dyDescent="0.35"/>
    <row r="42" spans="1:16" ht="14.5" hidden="1" x14ac:dyDescent="0.35"/>
    <row r="43" spans="1:16" ht="14.5" hidden="1" x14ac:dyDescent="0.35"/>
    <row r="44" spans="1:16" ht="14.5" hidden="1" x14ac:dyDescent="0.35"/>
  </sheetData>
  <mergeCells count="10">
    <mergeCell ref="B5:F5"/>
    <mergeCell ref="G5:K5"/>
    <mergeCell ref="B6:F6"/>
    <mergeCell ref="L32:O35"/>
    <mergeCell ref="B1:K2"/>
    <mergeCell ref="L1:L2"/>
    <mergeCell ref="B3:F3"/>
    <mergeCell ref="G3:K3"/>
    <mergeCell ref="B4:F4"/>
    <mergeCell ref="G4:K4"/>
  </mergeCells>
  <hyperlinks>
    <hyperlink ref="B4:F4" location="'People - R&amp;H'!A1" tooltip="2. Roles and Hierarchy" display="2. Roles and Hierarchy" xr:uid="{00000000-0004-0000-0F00-000000000000}"/>
    <hyperlink ref="B5:F5" location="'People - PEM'!A1" tooltip="3. People Management" display="3. People Management" xr:uid="{00000000-0004-0000-0F00-000001000000}"/>
    <hyperlink ref="B6:F6" location="'People - KNM'!A1" tooltip="4. Knowledge Management" display="4. Knowledge Management" xr:uid="{00000000-0004-0000-0F00-000002000000}"/>
    <hyperlink ref="G3:K3" location="'People - T&amp;E'!A1" tooltip="5. Training and Education" display="5. Training and Education" xr:uid="{00000000-0004-0000-0F00-000003000000}"/>
    <hyperlink ref="B3:F3" location="'People - EMP'!A1" tooltip="1. Employees" display="1. Employees" xr:uid="{00000000-0004-0000-0F00-000004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6604" r:id="rId4" name="Drop Down 44">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6605" r:id="rId5" name="Drop Down 45">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6606" r:id="rId6" name="Drop Down 46">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6607" r:id="rId7" name="Drop Down 47">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6608" r:id="rId8" name="Drop Down 48">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6610" r:id="rId9" name="Drop Down 50">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6612" r:id="rId10" name="Drop Down 52">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6613" r:id="rId11" name="Drop Down 53">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6614" r:id="rId12" name="Drop Down 54">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66615" r:id="rId13" name="Drop Down 55">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66617" r:id="rId14" name="Drop Down 57">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6618" r:id="rId15" name="Drop Down 58">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66620" r:id="rId16" name="Drop Down 60">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66645" r:id="rId17" name="Drop Down 85">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6646" r:id="rId18" name="Drop Down 86">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mc:AlternateContent xmlns:mc="http://schemas.openxmlformats.org/markup-compatibility/2006">
          <mc:Choice Requires="x14">
            <control shapeId="66666" r:id="rId19" name="Drop Down 106">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Blad11">
    <tabColor rgb="FF0070C0"/>
  </sheetPr>
  <dimension ref="A1:T29"/>
  <sheetViews>
    <sheetView showRowColHeaders="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57.1796875" customWidth="1"/>
    <col min="15" max="15" width="2.26953125" customWidth="1"/>
    <col min="16" max="16" width="110.7265625" customWidth="1"/>
    <col min="17" max="17" width="2.26953125" customWidth="1"/>
    <col min="18" max="18" width="0" hidden="1" customWidth="1"/>
    <col min="21" max="16384" width="9.1796875" hidden="1"/>
  </cols>
  <sheetData>
    <row r="1" spans="1:17" ht="20.149999999999999" customHeight="1" x14ac:dyDescent="0.35">
      <c r="A1" s="512"/>
      <c r="B1" s="903" t="s">
        <v>153</v>
      </c>
      <c r="C1" s="904"/>
      <c r="D1" s="904"/>
      <c r="E1" s="904"/>
      <c r="F1" s="904"/>
      <c r="G1" s="904"/>
      <c r="H1" s="904"/>
      <c r="I1" s="904"/>
      <c r="J1" s="904"/>
      <c r="K1" s="904"/>
      <c r="L1" s="898"/>
      <c r="M1" s="513"/>
      <c r="N1" s="513"/>
      <c r="O1" s="513"/>
      <c r="P1" s="513"/>
      <c r="Q1" s="514"/>
    </row>
    <row r="2" spans="1:17" ht="20.149999999999999" customHeight="1" x14ac:dyDescent="0.35">
      <c r="A2" s="515"/>
      <c r="B2" s="905"/>
      <c r="C2" s="906"/>
      <c r="D2" s="906"/>
      <c r="E2" s="906"/>
      <c r="F2" s="906"/>
      <c r="G2" s="906"/>
      <c r="H2" s="906"/>
      <c r="I2" s="906"/>
      <c r="J2" s="906"/>
      <c r="K2" s="906"/>
      <c r="L2" s="899"/>
      <c r="M2" s="521"/>
      <c r="N2" s="521"/>
      <c r="O2" s="521"/>
      <c r="P2" s="521"/>
      <c r="Q2" s="522"/>
    </row>
    <row r="3" spans="1:17" ht="20.149999999999999" customHeight="1" x14ac:dyDescent="0.35">
      <c r="A3" s="515"/>
      <c r="B3" s="900" t="s">
        <v>3103</v>
      </c>
      <c r="C3" s="901"/>
      <c r="D3" s="901"/>
      <c r="E3" s="901"/>
      <c r="F3" s="902"/>
      <c r="G3" s="890" t="s">
        <v>3538</v>
      </c>
      <c r="H3" s="891"/>
      <c r="I3" s="891"/>
      <c r="J3" s="891"/>
      <c r="K3" s="891"/>
      <c r="L3" s="497"/>
      <c r="M3" s="516"/>
      <c r="N3" s="516"/>
      <c r="O3" s="516"/>
      <c r="P3" s="516"/>
      <c r="Q3" s="517"/>
    </row>
    <row r="4" spans="1:17" ht="20.149999999999999" customHeight="1" x14ac:dyDescent="0.35">
      <c r="A4" s="515"/>
      <c r="B4" s="890" t="s">
        <v>2358</v>
      </c>
      <c r="C4" s="891"/>
      <c r="D4" s="891"/>
      <c r="E4" s="891"/>
      <c r="F4" s="891"/>
      <c r="G4" s="896"/>
      <c r="H4" s="897"/>
      <c r="I4" s="897"/>
      <c r="J4" s="897"/>
      <c r="K4" s="897"/>
      <c r="L4" s="497"/>
      <c r="M4" s="516"/>
      <c r="N4" s="516"/>
      <c r="O4" s="516"/>
      <c r="P4" s="516"/>
      <c r="Q4" s="517"/>
    </row>
    <row r="5" spans="1:17" ht="20.149999999999999" customHeight="1" x14ac:dyDescent="0.35">
      <c r="A5" s="515"/>
      <c r="B5" s="890" t="s">
        <v>4163</v>
      </c>
      <c r="C5" s="891"/>
      <c r="D5" s="891"/>
      <c r="E5" s="891"/>
      <c r="F5" s="891"/>
      <c r="G5" s="896"/>
      <c r="H5" s="897"/>
      <c r="I5" s="897"/>
      <c r="J5" s="897"/>
      <c r="K5" s="897"/>
      <c r="L5" s="497"/>
      <c r="M5" s="516"/>
      <c r="N5" s="516"/>
      <c r="O5" s="516"/>
      <c r="P5" s="516"/>
      <c r="Q5" s="517"/>
    </row>
    <row r="6" spans="1:17" ht="20.149999999999999" customHeight="1" x14ac:dyDescent="0.35">
      <c r="A6" s="515"/>
      <c r="B6" s="890" t="s">
        <v>2359</v>
      </c>
      <c r="C6" s="891"/>
      <c r="D6" s="891"/>
      <c r="E6" s="891"/>
      <c r="F6" s="891"/>
      <c r="G6" s="523"/>
      <c r="H6" s="497"/>
      <c r="I6" s="497"/>
      <c r="J6" s="497"/>
      <c r="K6" s="497"/>
      <c r="L6" s="497"/>
      <c r="M6" s="516"/>
      <c r="N6" s="516"/>
      <c r="O6" s="516"/>
      <c r="P6" s="516"/>
      <c r="Q6" s="517"/>
    </row>
    <row r="7" spans="1:17" ht="20.149999999999999" customHeight="1" thickBot="1" x14ac:dyDescent="0.4">
      <c r="A7" s="518"/>
      <c r="B7" s="519"/>
      <c r="C7" s="519"/>
      <c r="D7" s="519"/>
      <c r="E7" s="519"/>
      <c r="F7" s="519"/>
      <c r="G7" s="519"/>
      <c r="H7" s="519"/>
      <c r="I7" s="519"/>
      <c r="J7" s="519"/>
      <c r="K7" s="519"/>
      <c r="L7" s="519"/>
      <c r="M7" s="519"/>
      <c r="N7" s="519"/>
      <c r="O7" s="519"/>
      <c r="P7" s="519"/>
      <c r="Q7" s="520"/>
    </row>
    <row r="8" spans="1:17" ht="20.149999999999999" customHeight="1" x14ac:dyDescent="0.35">
      <c r="A8" s="10"/>
      <c r="B8" s="7"/>
      <c r="C8" s="7"/>
      <c r="D8" s="7"/>
      <c r="E8" s="7"/>
      <c r="F8" s="7"/>
      <c r="G8" s="7"/>
      <c r="H8" s="7"/>
      <c r="I8" s="7"/>
      <c r="J8" s="7"/>
      <c r="K8" s="7"/>
      <c r="L8" s="7"/>
      <c r="M8" s="7"/>
      <c r="N8" s="7"/>
      <c r="O8" s="7"/>
      <c r="P8" s="7"/>
      <c r="Q8" s="16"/>
    </row>
    <row r="9" spans="1:17" s="2" customFormat="1" ht="20.149999999999999" customHeight="1" x14ac:dyDescent="0.35">
      <c r="A9" s="139">
        <v>1</v>
      </c>
      <c r="B9" s="140" t="s">
        <v>600</v>
      </c>
      <c r="C9" s="140"/>
      <c r="D9" s="140"/>
      <c r="E9" s="140"/>
      <c r="F9" s="140"/>
      <c r="G9" s="140"/>
      <c r="H9" s="140"/>
      <c r="I9" s="140"/>
      <c r="J9" s="140"/>
      <c r="K9" s="141"/>
      <c r="L9" s="143" t="s">
        <v>148</v>
      </c>
      <c r="M9" s="140"/>
      <c r="N9" s="143" t="s">
        <v>1328</v>
      </c>
      <c r="O9" s="140"/>
      <c r="P9" s="149" t="s">
        <v>149</v>
      </c>
      <c r="Q9" s="157"/>
    </row>
    <row r="10" spans="1:17" s="2" customFormat="1" ht="20.149999999999999" customHeight="1" x14ac:dyDescent="0.35">
      <c r="A10" s="6"/>
      <c r="B10" s="3" t="s">
        <v>1</v>
      </c>
      <c r="C10" s="3" t="s">
        <v>467</v>
      </c>
      <c r="D10" s="3"/>
      <c r="E10" s="3"/>
      <c r="F10" s="3"/>
      <c r="G10" s="3"/>
      <c r="H10" s="3"/>
      <c r="I10" s="3"/>
      <c r="J10" s="3"/>
      <c r="K10" s="3"/>
      <c r="L10" s="147"/>
      <c r="M10" s="3"/>
      <c r="N10" s="473" t="str">
        <f>VLOOKUP(_Output!D201,_Guidance!B525:C530,2,FALSE)</f>
        <v xml:space="preserve"> </v>
      </c>
      <c r="O10" s="3"/>
      <c r="P10" s="150" t="s">
        <v>1998</v>
      </c>
      <c r="Q10" s="15"/>
    </row>
    <row r="11" spans="1:17" s="2" customFormat="1" ht="20.149999999999999" customHeight="1" x14ac:dyDescent="0.35">
      <c r="A11" s="6"/>
      <c r="B11" s="3" t="s">
        <v>3</v>
      </c>
      <c r="C11" s="3" t="s">
        <v>1794</v>
      </c>
      <c r="D11" s="3"/>
      <c r="E11" s="3"/>
      <c r="F11" s="3"/>
      <c r="G11" s="3"/>
      <c r="H11" s="3"/>
      <c r="I11" s="3"/>
      <c r="J11" s="3"/>
      <c r="K11" s="3"/>
      <c r="L11" s="147"/>
      <c r="M11" s="3"/>
      <c r="N11" s="473" t="str">
        <f>VLOOKUP(_Output!D202,_Guidance!B531:C536,2,FALSE)</f>
        <v xml:space="preserve"> </v>
      </c>
      <c r="O11" s="3"/>
      <c r="P11" s="150" t="s">
        <v>1997</v>
      </c>
      <c r="Q11" s="15"/>
    </row>
    <row r="12" spans="1:17" s="2" customFormat="1" ht="20.149999999999999" customHeight="1" x14ac:dyDescent="0.35">
      <c r="A12" s="124"/>
      <c r="B12" s="109" t="s">
        <v>18</v>
      </c>
      <c r="C12" s="114" t="s">
        <v>468</v>
      </c>
      <c r="D12" s="109"/>
      <c r="E12" s="109"/>
      <c r="F12" s="109"/>
      <c r="G12" s="109"/>
      <c r="H12" s="109"/>
      <c r="I12" s="109"/>
      <c r="J12" s="109"/>
      <c r="K12" s="114"/>
      <c r="L12" s="159"/>
      <c r="M12" s="109"/>
      <c r="N12" s="159"/>
      <c r="O12" s="109"/>
      <c r="P12" s="152"/>
      <c r="Q12" s="118"/>
    </row>
    <row r="13" spans="1:17" s="2" customFormat="1" ht="20.149999999999999" customHeight="1" x14ac:dyDescent="0.35">
      <c r="A13" s="124"/>
      <c r="B13" s="110" t="s">
        <v>334</v>
      </c>
      <c r="C13" s="109" t="s">
        <v>469</v>
      </c>
      <c r="D13" s="110"/>
      <c r="E13" s="110"/>
      <c r="F13" s="110"/>
      <c r="G13" s="110"/>
      <c r="H13" s="110"/>
      <c r="I13" s="110"/>
      <c r="J13" s="110"/>
      <c r="K13" s="109"/>
      <c r="L13" s="159"/>
      <c r="M13" s="109"/>
      <c r="N13" s="159"/>
      <c r="O13" s="109"/>
      <c r="P13" s="152" t="s">
        <v>2788</v>
      </c>
      <c r="Q13" s="118"/>
    </row>
    <row r="14" spans="1:17" s="2" customFormat="1" ht="20.149999999999999" customHeight="1" x14ac:dyDescent="0.35">
      <c r="A14" s="124"/>
      <c r="B14" s="110" t="s">
        <v>335</v>
      </c>
      <c r="C14" s="109" t="s">
        <v>470</v>
      </c>
      <c r="D14" s="110"/>
      <c r="E14" s="110"/>
      <c r="F14" s="110"/>
      <c r="G14" s="110"/>
      <c r="H14" s="110"/>
      <c r="I14" s="110"/>
      <c r="J14" s="110"/>
      <c r="K14" s="109"/>
      <c r="L14" s="159"/>
      <c r="M14" s="109"/>
      <c r="N14" s="159"/>
      <c r="O14" s="109"/>
      <c r="P14" s="152" t="s">
        <v>2789</v>
      </c>
      <c r="Q14" s="118"/>
    </row>
    <row r="15" spans="1:17" s="2" customFormat="1" ht="20.149999999999999" customHeight="1" x14ac:dyDescent="0.35">
      <c r="A15" s="124"/>
      <c r="B15" s="110" t="s">
        <v>336</v>
      </c>
      <c r="C15" s="109" t="s">
        <v>1785</v>
      </c>
      <c r="D15" s="110"/>
      <c r="E15" s="110"/>
      <c r="F15" s="110"/>
      <c r="G15" s="110"/>
      <c r="H15" s="110"/>
      <c r="I15" s="110"/>
      <c r="J15" s="110"/>
      <c r="K15" s="109"/>
      <c r="L15" s="159"/>
      <c r="M15" s="109"/>
      <c r="N15" s="159"/>
      <c r="O15" s="109"/>
      <c r="P15" s="152" t="s">
        <v>2000</v>
      </c>
      <c r="Q15" s="118"/>
    </row>
    <row r="16" spans="1:17" s="2" customFormat="1" ht="20.149999999999999" customHeight="1" x14ac:dyDescent="0.35">
      <c r="A16" s="124"/>
      <c r="B16" s="110" t="s">
        <v>337</v>
      </c>
      <c r="C16" s="109" t="s">
        <v>471</v>
      </c>
      <c r="D16" s="110"/>
      <c r="E16" s="110"/>
      <c r="F16" s="110"/>
      <c r="G16" s="110"/>
      <c r="H16" s="110"/>
      <c r="I16" s="110"/>
      <c r="J16" s="110"/>
      <c r="K16" s="109"/>
      <c r="L16" s="159"/>
      <c r="M16" s="109"/>
      <c r="N16" s="159"/>
      <c r="O16" s="109"/>
      <c r="P16" s="152" t="s">
        <v>2001</v>
      </c>
      <c r="Q16" s="118"/>
    </row>
    <row r="17" spans="1:17" s="2" customFormat="1" ht="20.149999999999999" customHeight="1" x14ac:dyDescent="0.35">
      <c r="A17" s="124"/>
      <c r="B17" s="110" t="s">
        <v>338</v>
      </c>
      <c r="C17" s="109" t="s">
        <v>472</v>
      </c>
      <c r="D17" s="110"/>
      <c r="E17" s="110"/>
      <c r="F17" s="110"/>
      <c r="G17" s="110"/>
      <c r="H17" s="110"/>
      <c r="I17" s="110"/>
      <c r="J17" s="110"/>
      <c r="K17" s="109"/>
      <c r="L17" s="159"/>
      <c r="M17" s="109"/>
      <c r="N17" s="159"/>
      <c r="O17" s="109"/>
      <c r="P17" s="152" t="s">
        <v>473</v>
      </c>
      <c r="Q17" s="118"/>
    </row>
    <row r="18" spans="1:17" s="2" customFormat="1" ht="20.149999999999999" customHeight="1" x14ac:dyDescent="0.35">
      <c r="A18" s="124"/>
      <c r="B18" s="110" t="s">
        <v>339</v>
      </c>
      <c r="C18" s="109" t="s">
        <v>474</v>
      </c>
      <c r="D18" s="110"/>
      <c r="E18" s="110"/>
      <c r="F18" s="110"/>
      <c r="G18" s="110"/>
      <c r="H18" s="110"/>
      <c r="I18" s="110"/>
      <c r="J18" s="110"/>
      <c r="K18" s="109"/>
      <c r="L18" s="159"/>
      <c r="M18" s="109"/>
      <c r="N18" s="159"/>
      <c r="O18" s="109"/>
      <c r="P18" s="152" t="s">
        <v>2002</v>
      </c>
      <c r="Q18" s="118"/>
    </row>
    <row r="19" spans="1:17" s="2" customFormat="1" ht="20.149999999999999" customHeight="1" x14ac:dyDescent="0.35">
      <c r="A19" s="124"/>
      <c r="B19" s="110" t="s">
        <v>340</v>
      </c>
      <c r="C19" s="109" t="s">
        <v>1041</v>
      </c>
      <c r="D19" s="110"/>
      <c r="E19" s="110"/>
      <c r="F19" s="110"/>
      <c r="G19" s="110"/>
      <c r="H19" s="110"/>
      <c r="I19" s="110"/>
      <c r="J19" s="110"/>
      <c r="K19" s="109"/>
      <c r="L19" s="159"/>
      <c r="M19" s="109"/>
      <c r="N19" s="159"/>
      <c r="O19" s="109"/>
      <c r="P19" s="152" t="s">
        <v>1999</v>
      </c>
      <c r="Q19" s="118"/>
    </row>
    <row r="20" spans="1:17" s="2" customFormat="1" ht="20.149999999999999" customHeight="1" x14ac:dyDescent="0.35">
      <c r="A20" s="124"/>
      <c r="B20" s="110" t="s">
        <v>341</v>
      </c>
      <c r="C20" s="109" t="s">
        <v>475</v>
      </c>
      <c r="D20" s="110"/>
      <c r="E20" s="110"/>
      <c r="F20" s="110"/>
      <c r="G20" s="110"/>
      <c r="H20" s="110"/>
      <c r="I20" s="110"/>
      <c r="J20" s="110"/>
      <c r="K20" s="109"/>
      <c r="L20" s="159"/>
      <c r="M20" s="109"/>
      <c r="N20" s="159"/>
      <c r="O20" s="109"/>
      <c r="P20" s="152" t="s">
        <v>476</v>
      </c>
      <c r="Q20" s="118"/>
    </row>
    <row r="21" spans="1:17" s="2" customFormat="1" ht="20.149999999999999" customHeight="1" x14ac:dyDescent="0.35">
      <c r="A21" s="124"/>
      <c r="B21" s="110" t="s">
        <v>342</v>
      </c>
      <c r="C21" s="109" t="s">
        <v>477</v>
      </c>
      <c r="D21" s="110"/>
      <c r="E21" s="110"/>
      <c r="F21" s="110"/>
      <c r="G21" s="110"/>
      <c r="H21" s="110"/>
      <c r="I21" s="110"/>
      <c r="J21" s="110"/>
      <c r="K21" s="109"/>
      <c r="L21" s="159"/>
      <c r="M21" s="109"/>
      <c r="N21" s="159"/>
      <c r="O21" s="109"/>
      <c r="P21" s="152" t="s">
        <v>480</v>
      </c>
      <c r="Q21" s="118"/>
    </row>
    <row r="22" spans="1:17" s="2" customFormat="1" ht="20.149999999999999" customHeight="1" x14ac:dyDescent="0.35">
      <c r="A22" s="124"/>
      <c r="B22" s="110" t="s">
        <v>1786</v>
      </c>
      <c r="C22" s="120" t="s">
        <v>478</v>
      </c>
      <c r="D22" s="525"/>
      <c r="E22" s="525"/>
      <c r="F22" s="525"/>
      <c r="G22" s="525"/>
      <c r="H22" s="525"/>
      <c r="I22" s="525"/>
      <c r="J22" s="525"/>
      <c r="K22" s="243"/>
      <c r="L22" s="160"/>
      <c r="M22" s="120"/>
      <c r="N22" s="160"/>
      <c r="O22" s="120"/>
      <c r="P22" s="154" t="s">
        <v>479</v>
      </c>
      <c r="Q22" s="118"/>
    </row>
    <row r="23" spans="1:17" s="41" customFormat="1" ht="20.149999999999999" customHeight="1" x14ac:dyDescent="0.35">
      <c r="A23" s="126"/>
      <c r="B23" s="122"/>
      <c r="C23" s="123" t="s">
        <v>14</v>
      </c>
      <c r="D23" s="122"/>
      <c r="E23" s="122"/>
      <c r="F23" s="122"/>
      <c r="G23" s="122"/>
      <c r="H23" s="122"/>
      <c r="I23" s="122"/>
      <c r="J23" s="122"/>
      <c r="K23" s="123"/>
      <c r="L23" s="165" t="str">
        <f>VLOOKUP(SUM(_Output!D204:D213),_SUM_Completeness!A44:B54,2,FALSE)</f>
        <v>Incomplete</v>
      </c>
      <c r="M23" s="122"/>
      <c r="N23" s="152"/>
      <c r="O23" s="122"/>
      <c r="P23" s="151" t="s">
        <v>708</v>
      </c>
      <c r="Q23" s="112"/>
    </row>
    <row r="24" spans="1:17" s="2" customFormat="1" ht="20.149999999999999" customHeight="1" x14ac:dyDescent="0.35">
      <c r="A24" s="6"/>
      <c r="B24" s="14" t="s">
        <v>19</v>
      </c>
      <c r="C24" s="3" t="s">
        <v>3013</v>
      </c>
      <c r="D24" s="14"/>
      <c r="E24" s="14"/>
      <c r="F24" s="14"/>
      <c r="G24" s="14"/>
      <c r="H24" s="14"/>
      <c r="I24" s="14"/>
      <c r="J24" s="14"/>
      <c r="K24" s="3"/>
      <c r="L24" s="147"/>
      <c r="M24" s="3"/>
      <c r="N24" s="473" t="str">
        <f>VLOOKUP(_Output!D214,_Guidance!B537:C542,2,FALSE)</f>
        <v xml:space="preserve"> </v>
      </c>
      <c r="O24" s="3"/>
      <c r="P24" s="150" t="s">
        <v>2003</v>
      </c>
      <c r="Q24" s="15"/>
    </row>
    <row r="25" spans="1:17" s="2" customFormat="1" ht="20.149999999999999" customHeight="1" x14ac:dyDescent="0.35">
      <c r="A25" s="6"/>
      <c r="B25" s="3" t="s">
        <v>20</v>
      </c>
      <c r="C25" s="3" t="s">
        <v>3014</v>
      </c>
      <c r="D25" s="3"/>
      <c r="E25" s="3"/>
      <c r="F25" s="3"/>
      <c r="G25" s="3"/>
      <c r="H25" s="3"/>
      <c r="I25" s="3"/>
      <c r="J25" s="3"/>
      <c r="K25" s="3"/>
      <c r="L25" s="147"/>
      <c r="M25" s="3"/>
      <c r="N25" s="473" t="str">
        <f>VLOOKUP(_Output!D215,_Guidance!B543:C548,2,FALSE)</f>
        <v xml:space="preserve"> </v>
      </c>
      <c r="O25" s="3"/>
      <c r="P25" s="150" t="s">
        <v>2004</v>
      </c>
      <c r="Q25" s="15"/>
    </row>
    <row r="26" spans="1:17" s="2" customFormat="1" hidden="1" x14ac:dyDescent="0.35">
      <c r="A26" s="6"/>
      <c r="B26" s="3"/>
      <c r="C26" s="3"/>
      <c r="D26" s="3"/>
      <c r="E26" s="3"/>
      <c r="F26" s="3"/>
      <c r="G26" s="3"/>
      <c r="H26" s="3"/>
      <c r="I26" s="3"/>
      <c r="J26" s="3"/>
      <c r="K26" s="3"/>
      <c r="L26" s="147"/>
      <c r="M26" s="3"/>
      <c r="N26" s="147"/>
      <c r="O26" s="3"/>
      <c r="P26" s="147"/>
      <c r="Q26" s="15"/>
    </row>
    <row r="27" spans="1:17" ht="20.149999999999999" customHeight="1" x14ac:dyDescent="0.35">
      <c r="A27" s="139"/>
      <c r="B27" s="140" t="s">
        <v>236</v>
      </c>
      <c r="C27" s="141"/>
      <c r="D27" s="140"/>
      <c r="E27" s="140"/>
      <c r="F27" s="140"/>
      <c r="G27" s="140"/>
      <c r="H27" s="140"/>
      <c r="I27" s="140"/>
      <c r="J27" s="140"/>
      <c r="K27" s="141"/>
      <c r="L27" s="144"/>
      <c r="M27" s="7"/>
      <c r="N27" s="148"/>
      <c r="O27" s="7"/>
      <c r="P27" s="150"/>
      <c r="Q27" s="16"/>
    </row>
    <row r="28" spans="1:17" ht="80.150000000000006" customHeight="1" x14ac:dyDescent="0.35">
      <c r="A28" s="10"/>
      <c r="B28" s="24" t="s">
        <v>365</v>
      </c>
      <c r="C28" s="24" t="s">
        <v>235</v>
      </c>
      <c r="D28" s="24"/>
      <c r="E28" s="24"/>
      <c r="F28" s="24"/>
      <c r="G28" s="24"/>
      <c r="H28" s="24"/>
      <c r="I28" s="24"/>
      <c r="J28" s="24"/>
      <c r="K28" s="24"/>
      <c r="L28" s="967"/>
      <c r="M28" s="968"/>
      <c r="N28" s="968"/>
      <c r="O28" s="968"/>
      <c r="P28" s="969"/>
      <c r="Q28" s="16"/>
    </row>
    <row r="29" spans="1:17" ht="20.149999999999999" customHeight="1" thickBot="1" x14ac:dyDescent="0.4">
      <c r="A29" s="11"/>
      <c r="B29" s="40"/>
      <c r="C29" s="40"/>
      <c r="D29" s="40"/>
      <c r="E29" s="40"/>
      <c r="F29" s="40"/>
      <c r="G29" s="40"/>
      <c r="H29" s="40"/>
      <c r="I29" s="40"/>
      <c r="J29" s="40"/>
      <c r="K29" s="12"/>
      <c r="L29" s="12"/>
      <c r="M29" s="12"/>
      <c r="N29" s="12"/>
      <c r="O29" s="12"/>
      <c r="P29" s="12"/>
      <c r="Q29" s="17"/>
    </row>
  </sheetData>
  <mergeCells count="10">
    <mergeCell ref="L28:P28"/>
    <mergeCell ref="B1:K2"/>
    <mergeCell ref="L1:L2"/>
    <mergeCell ref="B3:F3"/>
    <mergeCell ref="G3:K3"/>
    <mergeCell ref="B4:F4"/>
    <mergeCell ref="G4:K4"/>
    <mergeCell ref="B5:F5"/>
    <mergeCell ref="G5:K5"/>
    <mergeCell ref="B6:F6"/>
  </mergeCells>
  <hyperlinks>
    <hyperlink ref="B4:F4" location="'Process - O&amp;F'!A1" tooltip="2. Operations and Facilities" display="2. Operations and Facilities" xr:uid="{00000000-0004-0000-1000-000000000000}"/>
    <hyperlink ref="B6:F6" location="'Process - UCM'!A1" tooltip="4. Use Case Management" display="4. Use Case Management" xr:uid="{00000000-0004-0000-1000-000002000000}"/>
    <hyperlink ref="G3:K3" location="'Process - DTE'!A1" tooltip="5. Detection Engineering &amp; Validation" display="5. Detection Engineering &amp; Validation" xr:uid="{35CC16E0-80BA-4D24-A0B0-DC2E8135DA72}"/>
    <hyperlink ref="B5:F5" location="'Process - RPT'!A1" tooltip="3. Reporting &amp; Communication" display="3. Reporting &amp; Communication" xr:uid="{011E65AB-FA2A-4B70-894B-DF7B872BC42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13314" r:id="rId5" name="Drop Down 2">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13317" r:id="rId6" name="Drop Down 5">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13318" r:id="rId7" name="Drop Down 6">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13319" r:id="rId8" name="Drop Down 7">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13320" r:id="rId9" name="Drop Down 8">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13321" r:id="rId10" name="Drop Down 9">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13322" r:id="rId11" name="Drop Down 10">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13323" r:id="rId12" name="Drop Down 11">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13324" r:id="rId13" name="Drop Down 12">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13325" r:id="rId14" name="Drop Down 13">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13326" r:id="rId15" name="Drop Down 14">
              <controlPr defaultSize="0" autoLine="0" autoPict="0">
                <anchor moveWithCells="1">
                  <from>
                    <xdr:col>11</xdr:col>
                    <xdr:colOff>12700</xdr:colOff>
                    <xdr:row>23</xdr:row>
                    <xdr:rowOff>38100</xdr:rowOff>
                  </from>
                  <to>
                    <xdr:col>12</xdr:col>
                    <xdr:colOff>12700</xdr:colOff>
                    <xdr:row>23</xdr:row>
                    <xdr:rowOff>241300</xdr:rowOff>
                  </to>
                </anchor>
              </controlPr>
            </control>
          </mc:Choice>
        </mc:AlternateContent>
        <mc:AlternateContent xmlns:mc="http://schemas.openxmlformats.org/markup-compatibility/2006">
          <mc:Choice Requires="x14">
            <control shapeId="13328" r:id="rId16" name="Drop Down 16">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13473" r:id="rId17" name="Drop Down 161">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controls>
    </mc:Choice>
  </mc:AlternateConten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Blad25">
    <tabColor rgb="FF0070C0"/>
  </sheetPr>
  <dimension ref="A1:T53"/>
  <sheetViews>
    <sheetView showRowColHeaders="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2.26953125" customWidth="1"/>
    <col min="16" max="16" width="110.7265625" customWidth="1"/>
    <col min="17" max="17" width="2.26953125" customWidth="1"/>
    <col min="18" max="18" width="0" hidden="1" customWidth="1"/>
    <col min="21" max="16384" width="9.1796875" hidden="1"/>
  </cols>
  <sheetData>
    <row r="1" spans="1:17" ht="20.149999999999999" customHeight="1" x14ac:dyDescent="0.35">
      <c r="A1" s="512"/>
      <c r="B1" s="903" t="s">
        <v>153</v>
      </c>
      <c r="C1" s="904"/>
      <c r="D1" s="904"/>
      <c r="E1" s="904"/>
      <c r="F1" s="904"/>
      <c r="G1" s="904"/>
      <c r="H1" s="904"/>
      <c r="I1" s="904"/>
      <c r="J1" s="904"/>
      <c r="K1" s="904"/>
      <c r="L1" s="898"/>
      <c r="M1" s="513"/>
      <c r="N1" s="513"/>
      <c r="O1" s="513"/>
      <c r="P1" s="513"/>
      <c r="Q1" s="514"/>
    </row>
    <row r="2" spans="1:17" ht="20.149999999999999" customHeight="1" x14ac:dyDescent="0.35">
      <c r="A2" s="515"/>
      <c r="B2" s="905"/>
      <c r="C2" s="906"/>
      <c r="D2" s="906"/>
      <c r="E2" s="906"/>
      <c r="F2" s="906"/>
      <c r="G2" s="906"/>
      <c r="H2" s="906"/>
      <c r="I2" s="906"/>
      <c r="J2" s="906"/>
      <c r="K2" s="906"/>
      <c r="L2" s="899"/>
      <c r="M2" s="521"/>
      <c r="N2" s="521"/>
      <c r="O2" s="521"/>
      <c r="P2" s="521"/>
      <c r="Q2" s="522"/>
    </row>
    <row r="3" spans="1:17" ht="20.149999999999999" customHeight="1" x14ac:dyDescent="0.35">
      <c r="A3" s="515"/>
      <c r="B3" s="890" t="s">
        <v>3103</v>
      </c>
      <c r="C3" s="891"/>
      <c r="D3" s="891"/>
      <c r="E3" s="891"/>
      <c r="F3" s="891"/>
      <c r="G3" s="890" t="s">
        <v>3538</v>
      </c>
      <c r="H3" s="891"/>
      <c r="I3" s="891"/>
      <c r="J3" s="891"/>
      <c r="K3" s="891"/>
      <c r="L3" s="497"/>
      <c r="M3" s="516"/>
      <c r="N3" s="516"/>
      <c r="O3" s="516"/>
      <c r="P3" s="516"/>
      <c r="Q3" s="517"/>
    </row>
    <row r="4" spans="1:17" ht="20.149999999999999" customHeight="1" x14ac:dyDescent="0.35">
      <c r="A4" s="515"/>
      <c r="B4" s="900" t="s">
        <v>2358</v>
      </c>
      <c r="C4" s="901"/>
      <c r="D4" s="901"/>
      <c r="E4" s="901"/>
      <c r="F4" s="902"/>
      <c r="G4" s="896"/>
      <c r="H4" s="897"/>
      <c r="I4" s="897"/>
      <c r="J4" s="897"/>
      <c r="K4" s="897"/>
      <c r="L4" s="497"/>
      <c r="M4" s="516"/>
      <c r="N4" s="516"/>
      <c r="O4" s="516"/>
      <c r="P4" s="516"/>
      <c r="Q4" s="517"/>
    </row>
    <row r="5" spans="1:17" ht="20.149999999999999" customHeight="1" x14ac:dyDescent="0.35">
      <c r="A5" s="515"/>
      <c r="B5" s="890" t="s">
        <v>4163</v>
      </c>
      <c r="C5" s="891"/>
      <c r="D5" s="891"/>
      <c r="E5" s="891"/>
      <c r="F5" s="891"/>
      <c r="G5" s="896"/>
      <c r="H5" s="897"/>
      <c r="I5" s="897"/>
      <c r="J5" s="897"/>
      <c r="K5" s="897"/>
      <c r="L5" s="497"/>
      <c r="M5" s="516"/>
      <c r="N5" s="516"/>
      <c r="O5" s="516"/>
      <c r="P5" s="516"/>
      <c r="Q5" s="517"/>
    </row>
    <row r="6" spans="1:17" ht="20.149999999999999" customHeight="1" x14ac:dyDescent="0.35">
      <c r="A6" s="515"/>
      <c r="B6" s="890" t="s">
        <v>2359</v>
      </c>
      <c r="C6" s="891"/>
      <c r="D6" s="891"/>
      <c r="E6" s="891"/>
      <c r="F6" s="891"/>
      <c r="G6" s="523"/>
      <c r="H6" s="497"/>
      <c r="I6" s="497"/>
      <c r="J6" s="497"/>
      <c r="K6" s="497"/>
      <c r="L6" s="497"/>
      <c r="M6" s="516"/>
      <c r="N6" s="516"/>
      <c r="O6" s="516"/>
      <c r="P6" s="516"/>
      <c r="Q6" s="517"/>
    </row>
    <row r="7" spans="1:17" ht="20.149999999999999" customHeight="1" thickBot="1" x14ac:dyDescent="0.4">
      <c r="A7" s="518"/>
      <c r="B7" s="519"/>
      <c r="C7" s="519"/>
      <c r="D7" s="519"/>
      <c r="E7" s="519"/>
      <c r="F7" s="519"/>
      <c r="G7" s="519"/>
      <c r="H7" s="519"/>
      <c r="I7" s="519"/>
      <c r="J7" s="519"/>
      <c r="K7" s="519"/>
      <c r="L7" s="519"/>
      <c r="M7" s="519"/>
      <c r="N7" s="519"/>
      <c r="O7" s="519"/>
      <c r="P7" s="519"/>
      <c r="Q7" s="520"/>
    </row>
    <row r="8" spans="1:17" ht="20.149999999999999" customHeight="1" x14ac:dyDescent="0.35">
      <c r="A8" s="36"/>
      <c r="B8" s="37"/>
      <c r="C8" s="37"/>
      <c r="D8" s="37"/>
      <c r="E8" s="37"/>
      <c r="F8" s="37"/>
      <c r="G8" s="37"/>
      <c r="H8" s="37"/>
      <c r="I8" s="37"/>
      <c r="J8" s="37"/>
      <c r="K8" s="37"/>
      <c r="L8" s="37"/>
      <c r="M8" s="37"/>
      <c r="N8" s="37"/>
      <c r="O8" s="37"/>
      <c r="P8" s="37"/>
      <c r="Q8" s="38"/>
    </row>
    <row r="9" spans="1:17" s="2" customFormat="1" ht="20.149999999999999" customHeight="1" x14ac:dyDescent="0.35">
      <c r="A9" s="139">
        <v>2</v>
      </c>
      <c r="B9" s="158" t="s">
        <v>2356</v>
      </c>
      <c r="C9" s="141"/>
      <c r="D9" s="158"/>
      <c r="E9" s="158"/>
      <c r="F9" s="158"/>
      <c r="G9" s="158"/>
      <c r="H9" s="158"/>
      <c r="I9" s="158"/>
      <c r="J9" s="158"/>
      <c r="K9" s="141"/>
      <c r="L9" s="143" t="s">
        <v>148</v>
      </c>
      <c r="M9" s="140"/>
      <c r="N9" s="143" t="s">
        <v>1328</v>
      </c>
      <c r="O9" s="140"/>
      <c r="P9" s="149" t="s">
        <v>149</v>
      </c>
      <c r="Q9" s="157"/>
    </row>
    <row r="10" spans="1:17" s="2" customFormat="1" ht="20.149999999999999" customHeight="1" x14ac:dyDescent="0.35">
      <c r="A10" s="6"/>
      <c r="B10" s="3" t="s">
        <v>5</v>
      </c>
      <c r="C10" s="65" t="s">
        <v>2792</v>
      </c>
      <c r="D10" s="3"/>
      <c r="E10" s="3"/>
      <c r="F10" s="3"/>
      <c r="G10" s="3"/>
      <c r="H10" s="3"/>
      <c r="I10" s="3"/>
      <c r="J10" s="3"/>
      <c r="K10" s="65"/>
      <c r="L10" s="147"/>
      <c r="M10" s="3"/>
      <c r="N10" s="147"/>
      <c r="O10" s="3"/>
      <c r="P10" s="147"/>
      <c r="Q10" s="15"/>
    </row>
    <row r="11" spans="1:17" s="2" customFormat="1" ht="20.149999999999999" customHeight="1" x14ac:dyDescent="0.35">
      <c r="A11" s="6"/>
      <c r="B11" s="9" t="s">
        <v>540</v>
      </c>
      <c r="C11" s="64" t="s">
        <v>827</v>
      </c>
      <c r="D11" s="9"/>
      <c r="E11" s="9"/>
      <c r="F11" s="9"/>
      <c r="G11" s="9"/>
      <c r="H11" s="9"/>
      <c r="I11" s="9"/>
      <c r="J11" s="9"/>
      <c r="K11" s="64"/>
      <c r="L11" s="147"/>
      <c r="M11" s="3"/>
      <c r="N11" s="473" t="str">
        <f>VLOOKUP(_Output!D220,_Guidance!B551:C556,2,FALSE)</f>
        <v xml:space="preserve"> </v>
      </c>
      <c r="O11" s="3"/>
      <c r="P11" s="147" t="s">
        <v>828</v>
      </c>
      <c r="Q11" s="15"/>
    </row>
    <row r="12" spans="1:17" s="2" customFormat="1" ht="20.149999999999999" customHeight="1" x14ac:dyDescent="0.35">
      <c r="A12" s="6"/>
      <c r="B12" s="9" t="s">
        <v>541</v>
      </c>
      <c r="C12" s="64" t="s">
        <v>695</v>
      </c>
      <c r="D12" s="9"/>
      <c r="E12" s="9"/>
      <c r="F12" s="9"/>
      <c r="G12" s="9"/>
      <c r="H12" s="9"/>
      <c r="I12" s="9"/>
      <c r="J12" s="9"/>
      <c r="K12" s="64"/>
      <c r="L12" s="147"/>
      <c r="M12" s="3"/>
      <c r="N12" s="473" t="str">
        <f>VLOOKUP(_Output!D221,_Guidance!B557:C562,2,FALSE)</f>
        <v xml:space="preserve"> </v>
      </c>
      <c r="O12" s="3"/>
      <c r="P12" s="147" t="s">
        <v>1806</v>
      </c>
      <c r="Q12" s="15"/>
    </row>
    <row r="13" spans="1:17" s="2" customFormat="1" ht="20.149999999999999" customHeight="1" x14ac:dyDescent="0.35">
      <c r="A13" s="6"/>
      <c r="B13" s="9" t="s">
        <v>542</v>
      </c>
      <c r="C13" s="64" t="s">
        <v>485</v>
      </c>
      <c r="D13" s="9"/>
      <c r="E13" s="9"/>
      <c r="F13" s="9"/>
      <c r="G13" s="9"/>
      <c r="H13" s="9"/>
      <c r="I13" s="9"/>
      <c r="J13" s="9"/>
      <c r="K13" s="64"/>
      <c r="L13" s="147"/>
      <c r="M13" s="3"/>
      <c r="N13" s="473" t="str">
        <f>VLOOKUP(_Output!D222,_Guidance!B563:C568,2,FALSE)</f>
        <v xml:space="preserve"> </v>
      </c>
      <c r="O13" s="3"/>
      <c r="P13" s="147" t="s">
        <v>696</v>
      </c>
      <c r="Q13" s="15"/>
    </row>
    <row r="14" spans="1:17" s="2" customFormat="1" ht="20.149999999999999" customHeight="1" x14ac:dyDescent="0.35">
      <c r="A14" s="6"/>
      <c r="B14" s="9" t="s">
        <v>543</v>
      </c>
      <c r="C14" s="64" t="s">
        <v>486</v>
      </c>
      <c r="D14" s="9"/>
      <c r="E14" s="9"/>
      <c r="F14" s="9"/>
      <c r="G14" s="9"/>
      <c r="H14" s="9"/>
      <c r="I14" s="9"/>
      <c r="J14" s="9"/>
      <c r="K14" s="64"/>
      <c r="L14" s="147"/>
      <c r="M14" s="3"/>
      <c r="N14" s="473" t="str">
        <f>VLOOKUP(_Output!D223,_Guidance!B569:C574,2,FALSE)</f>
        <v xml:space="preserve"> </v>
      </c>
      <c r="O14" s="3"/>
      <c r="P14" s="147" t="s">
        <v>2793</v>
      </c>
      <c r="Q14" s="15"/>
    </row>
    <row r="15" spans="1:17" s="2" customFormat="1" ht="20.25" customHeight="1" x14ac:dyDescent="0.35">
      <c r="A15" s="6"/>
      <c r="B15" s="9" t="s">
        <v>544</v>
      </c>
      <c r="C15" s="64" t="s">
        <v>839</v>
      </c>
      <c r="D15" s="9"/>
      <c r="E15" s="9"/>
      <c r="F15" s="9"/>
      <c r="G15" s="9"/>
      <c r="H15" s="9"/>
      <c r="I15" s="9"/>
      <c r="J15" s="9"/>
      <c r="K15" s="64"/>
      <c r="L15" s="147"/>
      <c r="M15" s="3"/>
      <c r="N15" s="473" t="str">
        <f>VLOOKUP(_Output!D224,_Guidance!B575:C580,2,FALSE)</f>
        <v xml:space="preserve"> </v>
      </c>
      <c r="O15" s="3"/>
      <c r="P15" s="147" t="s">
        <v>2794</v>
      </c>
      <c r="Q15" s="15"/>
    </row>
    <row r="16" spans="1:17" s="2" customFormat="1" ht="20.25" customHeight="1" x14ac:dyDescent="0.35">
      <c r="A16" s="6"/>
      <c r="B16" s="9" t="s">
        <v>3178</v>
      </c>
      <c r="C16" s="64" t="s">
        <v>3179</v>
      </c>
      <c r="D16" s="9"/>
      <c r="E16" s="9"/>
      <c r="F16" s="9"/>
      <c r="G16" s="9"/>
      <c r="H16" s="9"/>
      <c r="I16" s="9"/>
      <c r="J16" s="9"/>
      <c r="K16" s="64"/>
      <c r="L16" s="662"/>
      <c r="M16" s="774"/>
      <c r="N16" s="473" t="str">
        <f>VLOOKUP(_Output!D1001,_Guidance!B581:C586,2,FALSE)</f>
        <v xml:space="preserve"> </v>
      </c>
      <c r="O16" s="774"/>
      <c r="P16" s="662" t="s">
        <v>3318</v>
      </c>
      <c r="Q16" s="15"/>
    </row>
    <row r="17" spans="1:17" s="2" customFormat="1" ht="20.149999999999999" customHeight="1" x14ac:dyDescent="0.35">
      <c r="A17" s="6"/>
      <c r="B17" s="14" t="s">
        <v>7</v>
      </c>
      <c r="C17" s="65" t="s">
        <v>484</v>
      </c>
      <c r="D17" s="14"/>
      <c r="E17" s="14"/>
      <c r="F17" s="14"/>
      <c r="G17" s="14"/>
      <c r="H17" s="14"/>
      <c r="I17" s="14"/>
      <c r="J17" s="14"/>
      <c r="K17" s="65"/>
      <c r="L17" s="147"/>
      <c r="M17" s="3"/>
      <c r="N17" s="147"/>
      <c r="O17" s="3"/>
      <c r="P17" s="147"/>
      <c r="Q17" s="15"/>
    </row>
    <row r="18" spans="1:17" s="2" customFormat="1" ht="20.149999999999999" customHeight="1" x14ac:dyDescent="0.35">
      <c r="A18" s="6"/>
      <c r="B18" s="9" t="s">
        <v>248</v>
      </c>
      <c r="C18" s="64" t="s">
        <v>489</v>
      </c>
      <c r="D18" s="9"/>
      <c r="E18" s="9"/>
      <c r="F18" s="9"/>
      <c r="G18" s="9"/>
      <c r="H18" s="9"/>
      <c r="I18" s="9"/>
      <c r="J18" s="9"/>
      <c r="K18" s="64"/>
      <c r="L18" s="147"/>
      <c r="M18" s="3"/>
      <c r="N18" s="473" t="str">
        <f>VLOOKUP(_Output!D226,_Guidance!B587:C592,2,FALSE)</f>
        <v xml:space="preserve"> </v>
      </c>
      <c r="O18" s="3"/>
      <c r="P18" s="147" t="s">
        <v>2795</v>
      </c>
      <c r="Q18" s="15"/>
    </row>
    <row r="19" spans="1:17" s="2" customFormat="1" ht="20.149999999999999" customHeight="1" x14ac:dyDescent="0.35">
      <c r="A19" s="6"/>
      <c r="B19" s="9" t="s">
        <v>249</v>
      </c>
      <c r="C19" s="64" t="s">
        <v>490</v>
      </c>
      <c r="D19" s="9"/>
      <c r="E19" s="9"/>
      <c r="F19" s="9"/>
      <c r="G19" s="9"/>
      <c r="H19" s="9"/>
      <c r="I19" s="9"/>
      <c r="J19" s="9"/>
      <c r="K19" s="64"/>
      <c r="L19" s="147"/>
      <c r="M19" s="3"/>
      <c r="N19" s="473" t="str">
        <f>VLOOKUP(_Output!D227,_Guidance!B593:C598,2,FALSE)</f>
        <v xml:space="preserve"> </v>
      </c>
      <c r="O19" s="3"/>
      <c r="P19" s="147" t="s">
        <v>2796</v>
      </c>
      <c r="Q19" s="15"/>
    </row>
    <row r="20" spans="1:17" s="2" customFormat="1" ht="20.149999999999999" customHeight="1" x14ac:dyDescent="0.35">
      <c r="A20" s="6"/>
      <c r="B20" s="9" t="s">
        <v>250</v>
      </c>
      <c r="C20" s="64" t="s">
        <v>491</v>
      </c>
      <c r="D20" s="9"/>
      <c r="E20" s="9"/>
      <c r="F20" s="9"/>
      <c r="G20" s="9"/>
      <c r="H20" s="9"/>
      <c r="I20" s="9"/>
      <c r="J20" s="9"/>
      <c r="K20" s="64"/>
      <c r="L20" s="147"/>
      <c r="M20" s="3"/>
      <c r="N20" s="473" t="str">
        <f>VLOOKUP(_Output!D228,_Guidance!B599:C604,2,FALSE)</f>
        <v xml:space="preserve"> </v>
      </c>
      <c r="O20" s="3"/>
      <c r="P20" s="147" t="s">
        <v>2797</v>
      </c>
      <c r="Q20" s="15"/>
    </row>
    <row r="21" spans="1:17" s="2" customFormat="1" ht="20.149999999999999" customHeight="1" x14ac:dyDescent="0.35">
      <c r="A21" s="6"/>
      <c r="B21" s="9" t="s">
        <v>251</v>
      </c>
      <c r="C21" s="64" t="s">
        <v>492</v>
      </c>
      <c r="D21" s="9"/>
      <c r="E21" s="9"/>
      <c r="F21" s="9"/>
      <c r="G21" s="9"/>
      <c r="H21" s="9"/>
      <c r="I21" s="9"/>
      <c r="J21" s="9"/>
      <c r="K21" s="64"/>
      <c r="L21" s="147"/>
      <c r="M21" s="3"/>
      <c r="N21" s="473" t="str">
        <f>VLOOKUP(_Output!D229,_Guidance!B605:C610,2,FALSE)</f>
        <v xml:space="preserve"> </v>
      </c>
      <c r="O21" s="3"/>
      <c r="P21" s="147" t="s">
        <v>2798</v>
      </c>
      <c r="Q21" s="15"/>
    </row>
    <row r="22" spans="1:17" s="2" customFormat="1" ht="20.149999999999999" customHeight="1" x14ac:dyDescent="0.35">
      <c r="A22" s="6"/>
      <c r="B22" s="9" t="s">
        <v>252</v>
      </c>
      <c r="C22" s="64" t="s">
        <v>493</v>
      </c>
      <c r="D22" s="9"/>
      <c r="E22" s="9"/>
      <c r="F22" s="9"/>
      <c r="G22" s="9"/>
      <c r="H22" s="9"/>
      <c r="I22" s="9"/>
      <c r="J22" s="9"/>
      <c r="K22" s="64"/>
      <c r="L22" s="147"/>
      <c r="M22" s="3"/>
      <c r="N22" s="473" t="str">
        <f>VLOOKUP(_Output!D230,_Guidance!B611:C616,2,FALSE)</f>
        <v xml:space="preserve"> </v>
      </c>
      <c r="O22" s="3"/>
      <c r="P22" s="147" t="s">
        <v>2799</v>
      </c>
      <c r="Q22" s="15"/>
    </row>
    <row r="23" spans="1:17" s="2" customFormat="1" ht="20.149999999999999" customHeight="1" x14ac:dyDescent="0.35">
      <c r="A23" s="6"/>
      <c r="B23" s="14" t="s">
        <v>10</v>
      </c>
      <c r="C23" s="65" t="s">
        <v>488</v>
      </c>
      <c r="D23" s="14"/>
      <c r="E23" s="14"/>
      <c r="F23" s="14"/>
      <c r="G23" s="14"/>
      <c r="H23" s="14"/>
      <c r="I23" s="14"/>
      <c r="J23" s="14"/>
      <c r="K23" s="65"/>
      <c r="L23" s="147"/>
      <c r="M23" s="3"/>
      <c r="N23" s="147"/>
      <c r="O23" s="3"/>
      <c r="P23" s="147"/>
      <c r="Q23" s="15"/>
    </row>
    <row r="24" spans="1:17" s="2" customFormat="1" ht="20.149999999999999" customHeight="1" x14ac:dyDescent="0.35">
      <c r="A24" s="6"/>
      <c r="B24" s="9" t="s">
        <v>264</v>
      </c>
      <c r="C24" s="64" t="s">
        <v>1836</v>
      </c>
      <c r="D24" s="9"/>
      <c r="E24" s="9"/>
      <c r="F24" s="9"/>
      <c r="G24" s="9"/>
      <c r="H24" s="9"/>
      <c r="I24" s="9"/>
      <c r="J24" s="9"/>
      <c r="K24" s="64"/>
      <c r="L24" s="147"/>
      <c r="M24" s="3"/>
      <c r="N24" s="473" t="str">
        <f>VLOOKUP(_Output!D232,_Guidance!B617:C622,2,FALSE)</f>
        <v xml:space="preserve"> </v>
      </c>
      <c r="O24" s="3"/>
      <c r="P24" s="147" t="s">
        <v>2800</v>
      </c>
      <c r="Q24" s="15"/>
    </row>
    <row r="25" spans="1:17" s="2" customFormat="1" ht="20.149999999999999" customHeight="1" x14ac:dyDescent="0.35">
      <c r="A25" s="6"/>
      <c r="B25" s="9" t="s">
        <v>546</v>
      </c>
      <c r="C25" s="64" t="s">
        <v>3180</v>
      </c>
      <c r="D25" s="9"/>
      <c r="E25" s="9"/>
      <c r="F25" s="9"/>
      <c r="G25" s="9"/>
      <c r="H25" s="9"/>
      <c r="I25" s="9"/>
      <c r="J25" s="9"/>
      <c r="K25" s="64"/>
      <c r="L25" s="662"/>
      <c r="M25" s="774"/>
      <c r="N25" s="473" t="str">
        <f>VLOOKUP(_Output!D1002,_Guidance!B623:C628,2,FALSE)</f>
        <v xml:space="preserve"> </v>
      </c>
      <c r="O25" s="774"/>
      <c r="P25" s="662" t="s">
        <v>3332</v>
      </c>
      <c r="Q25" s="15"/>
    </row>
    <row r="26" spans="1:17" s="2" customFormat="1" ht="20.149999999999999" customHeight="1" x14ac:dyDescent="0.35">
      <c r="A26" s="6"/>
      <c r="B26" s="9" t="s">
        <v>547</v>
      </c>
      <c r="C26" s="64" t="s">
        <v>2713</v>
      </c>
      <c r="D26" s="9"/>
      <c r="E26" s="9"/>
      <c r="F26" s="9"/>
      <c r="G26" s="9"/>
      <c r="H26" s="9"/>
      <c r="I26" s="9"/>
      <c r="J26" s="9"/>
      <c r="K26" s="64"/>
      <c r="L26" s="645"/>
      <c r="M26" s="646"/>
      <c r="N26" s="473" t="str">
        <f>VLOOKUP(_Output!D233,_Guidance!B629:C634,2,FALSE)</f>
        <v xml:space="preserve"> </v>
      </c>
      <c r="O26" s="646"/>
      <c r="P26" s="662" t="s">
        <v>2711</v>
      </c>
      <c r="Q26" s="15"/>
    </row>
    <row r="27" spans="1:17" s="2" customFormat="1" ht="20.149999999999999" customHeight="1" x14ac:dyDescent="0.35">
      <c r="A27" s="6"/>
      <c r="B27" s="9" t="s">
        <v>548</v>
      </c>
      <c r="C27" s="64" t="s">
        <v>483</v>
      </c>
      <c r="D27" s="9"/>
      <c r="E27" s="9"/>
      <c r="F27" s="9"/>
      <c r="G27" s="9"/>
      <c r="H27" s="9"/>
      <c r="I27" s="9"/>
      <c r="J27" s="9"/>
      <c r="K27" s="64"/>
      <c r="L27" s="147"/>
      <c r="M27" s="3"/>
      <c r="N27" s="473" t="str">
        <f>VLOOKUP(_Output!D234,_Guidance!B635:C640,2,FALSE)</f>
        <v xml:space="preserve"> </v>
      </c>
      <c r="O27" s="3"/>
      <c r="P27" s="662" t="s">
        <v>1879</v>
      </c>
      <c r="Q27" s="15"/>
    </row>
    <row r="28" spans="1:17" s="2" customFormat="1" ht="20.149999999999999" customHeight="1" x14ac:dyDescent="0.35">
      <c r="A28" s="6"/>
      <c r="B28" s="9" t="s">
        <v>554</v>
      </c>
      <c r="C28" s="64" t="s">
        <v>3183</v>
      </c>
      <c r="D28" s="9"/>
      <c r="E28" s="9"/>
      <c r="F28" s="9"/>
      <c r="G28" s="9"/>
      <c r="H28" s="9"/>
      <c r="I28" s="9"/>
      <c r="J28" s="9"/>
      <c r="K28" s="64"/>
      <c r="L28" s="662"/>
      <c r="M28" s="774"/>
      <c r="N28" s="473" t="str">
        <f>VLOOKUP(_Output!D1003,_Guidance!B641:C646,2,FALSE)</f>
        <v xml:space="preserve"> </v>
      </c>
      <c r="O28" s="774"/>
      <c r="P28" s="662" t="s">
        <v>3331</v>
      </c>
      <c r="Q28" s="15"/>
    </row>
    <row r="29" spans="1:17" s="2" customFormat="1" ht="20.149999999999999" customHeight="1" x14ac:dyDescent="0.35">
      <c r="A29" s="6"/>
      <c r="B29" s="9" t="s">
        <v>3012</v>
      </c>
      <c r="C29" s="64" t="s">
        <v>2715</v>
      </c>
      <c r="D29" s="9"/>
      <c r="E29" s="9"/>
      <c r="F29" s="9"/>
      <c r="G29" s="9"/>
      <c r="H29" s="9"/>
      <c r="I29" s="9"/>
      <c r="J29" s="9"/>
      <c r="K29" s="64"/>
      <c r="L29" s="147"/>
      <c r="M29" s="3"/>
      <c r="N29" s="473" t="str">
        <f>VLOOKUP(_Output!D235,_Guidance!B647:C652,2,FALSE)</f>
        <v xml:space="preserve"> </v>
      </c>
      <c r="O29" s="3"/>
      <c r="P29" s="662" t="s">
        <v>2005</v>
      </c>
      <c r="Q29" s="15"/>
    </row>
    <row r="30" spans="1:17" s="2" customFormat="1" ht="20.149999999999999" customHeight="1" x14ac:dyDescent="0.35">
      <c r="A30" s="6"/>
      <c r="B30" s="9" t="s">
        <v>3181</v>
      </c>
      <c r="C30" s="64" t="s">
        <v>2714</v>
      </c>
      <c r="D30" s="9"/>
      <c r="E30" s="9"/>
      <c r="F30" s="9"/>
      <c r="G30" s="9"/>
      <c r="H30" s="9"/>
      <c r="I30" s="9"/>
      <c r="J30" s="9"/>
      <c r="K30" s="64"/>
      <c r="L30" s="147"/>
      <c r="M30" s="3"/>
      <c r="N30" s="473" t="str">
        <f>VLOOKUP(_Output!D236,_Guidance!B653:C658,2,FALSE)</f>
        <v xml:space="preserve"> </v>
      </c>
      <c r="O30" s="3"/>
      <c r="P30" s="662" t="s">
        <v>697</v>
      </c>
      <c r="Q30" s="15"/>
    </row>
    <row r="31" spans="1:17" s="2" customFormat="1" ht="20.149999999999999" customHeight="1" x14ac:dyDescent="0.35">
      <c r="A31" s="6"/>
      <c r="B31" s="9" t="s">
        <v>3182</v>
      </c>
      <c r="C31" s="64" t="s">
        <v>2801</v>
      </c>
      <c r="D31" s="9"/>
      <c r="E31" s="9"/>
      <c r="F31" s="9"/>
      <c r="G31" s="9"/>
      <c r="H31" s="9"/>
      <c r="I31" s="9"/>
      <c r="J31" s="9"/>
      <c r="K31" s="64"/>
      <c r="L31" s="147"/>
      <c r="M31" s="3"/>
      <c r="N31" s="473" t="str">
        <f>VLOOKUP(_Output!D237,_Guidance!B659:C664,2,FALSE)</f>
        <v xml:space="preserve"> </v>
      </c>
      <c r="O31" s="3"/>
      <c r="P31" s="662" t="s">
        <v>886</v>
      </c>
      <c r="Q31" s="15"/>
    </row>
    <row r="32" spans="1:17" s="2" customFormat="1" ht="20.149999999999999" customHeight="1" x14ac:dyDescent="0.35">
      <c r="A32" s="6"/>
      <c r="B32" s="9" t="s">
        <v>3206</v>
      </c>
      <c r="C32" s="64" t="s">
        <v>3207</v>
      </c>
      <c r="D32" s="9"/>
      <c r="E32" s="9"/>
      <c r="F32" s="9"/>
      <c r="G32" s="9"/>
      <c r="H32" s="9"/>
      <c r="I32" s="9"/>
      <c r="J32" s="9"/>
      <c r="K32" s="64"/>
      <c r="L32" s="662"/>
      <c r="M32" s="778"/>
      <c r="N32" s="473" t="str">
        <f>VLOOKUP(_Output!D1004,_Guidance!B665:C670,2,FALSE)</f>
        <v xml:space="preserve"> </v>
      </c>
      <c r="O32" s="778"/>
      <c r="P32" s="662" t="s">
        <v>3320</v>
      </c>
      <c r="Q32" s="15"/>
    </row>
    <row r="33" spans="1:17" s="2" customFormat="1" ht="20.149999999999999" customHeight="1" x14ac:dyDescent="0.35">
      <c r="A33" s="6"/>
      <c r="B33" s="14" t="s">
        <v>21</v>
      </c>
      <c r="C33" s="65" t="s">
        <v>487</v>
      </c>
      <c r="D33" s="14"/>
      <c r="E33" s="14"/>
      <c r="F33" s="14"/>
      <c r="G33" s="14"/>
      <c r="H33" s="14"/>
      <c r="I33" s="14"/>
      <c r="J33" s="14"/>
      <c r="K33" s="65"/>
      <c r="L33" s="147"/>
      <c r="M33" s="3"/>
      <c r="N33" s="147"/>
      <c r="O33" s="3"/>
      <c r="P33" s="662"/>
      <c r="Q33" s="15"/>
    </row>
    <row r="34" spans="1:17" s="2" customFormat="1" ht="20.149999999999999" customHeight="1" x14ac:dyDescent="0.35">
      <c r="A34" s="6"/>
      <c r="B34" s="9" t="s">
        <v>545</v>
      </c>
      <c r="C34" s="64" t="s">
        <v>494</v>
      </c>
      <c r="D34" s="9"/>
      <c r="E34" s="9"/>
      <c r="F34" s="9"/>
      <c r="G34" s="9"/>
      <c r="H34" s="9"/>
      <c r="I34" s="9"/>
      <c r="J34" s="9"/>
      <c r="K34" s="64"/>
      <c r="L34" s="147"/>
      <c r="M34" s="3"/>
      <c r="N34" s="473" t="str">
        <f>VLOOKUP(_Output!D239,_Guidance!B671:C676,2,FALSE)</f>
        <v xml:space="preserve"> </v>
      </c>
      <c r="O34" s="3"/>
      <c r="P34" s="662" t="s">
        <v>1857</v>
      </c>
      <c r="Q34" s="15"/>
    </row>
    <row r="35" spans="1:17" s="2" customFormat="1" ht="20.149999999999999" customHeight="1" x14ac:dyDescent="0.35">
      <c r="A35" s="6"/>
      <c r="B35" s="9" t="s">
        <v>549</v>
      </c>
      <c r="C35" s="64" t="s">
        <v>3184</v>
      </c>
      <c r="D35" s="9"/>
      <c r="E35" s="9"/>
      <c r="F35" s="9"/>
      <c r="G35" s="9"/>
      <c r="H35" s="9"/>
      <c r="I35" s="9"/>
      <c r="J35" s="9"/>
      <c r="K35" s="64"/>
      <c r="L35" s="662"/>
      <c r="M35" s="774"/>
      <c r="N35" s="473" t="str">
        <f>VLOOKUP(_Output!D1005,_Guidance!B677:C682,2,FALSE)</f>
        <v xml:space="preserve"> </v>
      </c>
      <c r="O35" s="774"/>
      <c r="P35" s="662" t="s">
        <v>3330</v>
      </c>
      <c r="Q35" s="15"/>
    </row>
    <row r="36" spans="1:17" s="2" customFormat="1" ht="20.149999999999999" customHeight="1" x14ac:dyDescent="0.35">
      <c r="A36" s="6"/>
      <c r="B36" s="9" t="s">
        <v>550</v>
      </c>
      <c r="C36" s="64" t="s">
        <v>495</v>
      </c>
      <c r="D36" s="9"/>
      <c r="E36" s="9"/>
      <c r="F36" s="9"/>
      <c r="G36" s="9"/>
      <c r="H36" s="9"/>
      <c r="I36" s="9"/>
      <c r="J36" s="9"/>
      <c r="K36" s="64"/>
      <c r="L36" s="147"/>
      <c r="M36" s="3"/>
      <c r="N36" s="473" t="str">
        <f>VLOOKUP(_Output!D240,_Guidance!B683:C688,2,FALSE)</f>
        <v xml:space="preserve"> </v>
      </c>
      <c r="O36" s="3"/>
      <c r="P36" s="147" t="s">
        <v>3062</v>
      </c>
      <c r="Q36" s="15"/>
    </row>
    <row r="37" spans="1:17" s="2" customFormat="1" ht="20.149999999999999" customHeight="1" x14ac:dyDescent="0.35">
      <c r="A37" s="6"/>
      <c r="B37" s="9" t="s">
        <v>551</v>
      </c>
      <c r="C37" s="64" t="s">
        <v>496</v>
      </c>
      <c r="D37" s="9"/>
      <c r="E37" s="9"/>
      <c r="F37" s="9"/>
      <c r="G37" s="9"/>
      <c r="H37" s="9"/>
      <c r="I37" s="9"/>
      <c r="J37" s="9"/>
      <c r="K37" s="64"/>
      <c r="L37" s="147"/>
      <c r="M37" s="3"/>
      <c r="N37" s="473" t="str">
        <f>VLOOKUP(_Output!D241,_Guidance!B689:C694,2,FALSE)</f>
        <v xml:space="preserve"> </v>
      </c>
      <c r="O37" s="3"/>
      <c r="P37" s="147" t="s">
        <v>698</v>
      </c>
      <c r="Q37" s="15"/>
    </row>
    <row r="38" spans="1:17" s="2" customFormat="1" ht="20.149999999999999" customHeight="1" x14ac:dyDescent="0.35">
      <c r="A38" s="6"/>
      <c r="B38" s="9" t="s">
        <v>1016</v>
      </c>
      <c r="C38" s="64" t="s">
        <v>2716</v>
      </c>
      <c r="D38" s="9"/>
      <c r="E38" s="9"/>
      <c r="F38" s="9"/>
      <c r="G38" s="9"/>
      <c r="H38" s="9"/>
      <c r="I38" s="9"/>
      <c r="J38" s="9"/>
      <c r="K38" s="64"/>
      <c r="L38" s="147"/>
      <c r="M38" s="3"/>
      <c r="N38" s="473" t="str">
        <f>VLOOKUP(_Output!D242,_Guidance!B695:C700,2,FALSE)</f>
        <v xml:space="preserve"> </v>
      </c>
      <c r="O38" s="3"/>
      <c r="P38" s="147" t="s">
        <v>1856</v>
      </c>
      <c r="Q38" s="15"/>
    </row>
    <row r="39" spans="1:17" s="2" customFormat="1" ht="20.149999999999999" customHeight="1" x14ac:dyDescent="0.35">
      <c r="A39" s="6"/>
      <c r="B39" s="9" t="s">
        <v>1017</v>
      </c>
      <c r="C39" s="64" t="s">
        <v>556</v>
      </c>
      <c r="D39" s="9"/>
      <c r="E39" s="9"/>
      <c r="F39" s="9"/>
      <c r="G39" s="9"/>
      <c r="H39" s="9"/>
      <c r="I39" s="9"/>
      <c r="J39" s="9"/>
      <c r="K39" s="64"/>
      <c r="L39" s="147"/>
      <c r="M39" s="3"/>
      <c r="N39" s="473" t="str">
        <f>VLOOKUP(_Output!D243,_Guidance!B701:C706,2,FALSE)</f>
        <v xml:space="preserve"> </v>
      </c>
      <c r="O39" s="3"/>
      <c r="P39" s="147" t="s">
        <v>3052</v>
      </c>
      <c r="Q39" s="15"/>
    </row>
    <row r="40" spans="1:17" s="2" customFormat="1" ht="20.149999999999999" customHeight="1" x14ac:dyDescent="0.35">
      <c r="A40" s="6"/>
      <c r="B40" s="14" t="s">
        <v>22</v>
      </c>
      <c r="C40" s="65" t="s">
        <v>482</v>
      </c>
      <c r="D40" s="14"/>
      <c r="E40" s="14"/>
      <c r="F40" s="14"/>
      <c r="G40" s="14"/>
      <c r="H40" s="14"/>
      <c r="I40" s="14"/>
      <c r="J40" s="14"/>
      <c r="K40" s="65"/>
      <c r="L40" s="147"/>
      <c r="M40" s="3"/>
      <c r="N40" s="147"/>
      <c r="O40" s="3"/>
      <c r="P40" s="147"/>
      <c r="Q40" s="15"/>
    </row>
    <row r="41" spans="1:17" s="2" customFormat="1" ht="20.149999999999999" customHeight="1" x14ac:dyDescent="0.35">
      <c r="A41" s="6"/>
      <c r="B41" s="9" t="s">
        <v>360</v>
      </c>
      <c r="C41" s="64" t="s">
        <v>1847</v>
      </c>
      <c r="D41" s="9"/>
      <c r="E41" s="9"/>
      <c r="F41" s="9"/>
      <c r="G41" s="9"/>
      <c r="H41" s="9"/>
      <c r="I41" s="9"/>
      <c r="J41" s="9"/>
      <c r="K41" s="64"/>
      <c r="L41" s="147"/>
      <c r="M41" s="3"/>
      <c r="N41" s="473" t="str">
        <f>VLOOKUP(_Output!D245,_Guidance!B707:C712,2,FALSE)</f>
        <v xml:space="preserve"> </v>
      </c>
      <c r="O41" s="3"/>
      <c r="P41" s="147" t="s">
        <v>2790</v>
      </c>
      <c r="Q41" s="15"/>
    </row>
    <row r="42" spans="1:17" s="2" customFormat="1" ht="20.149999999999999" customHeight="1" x14ac:dyDescent="0.35">
      <c r="A42" s="6"/>
      <c r="B42" s="9" t="s">
        <v>361</v>
      </c>
      <c r="C42" s="64" t="s">
        <v>1848</v>
      </c>
      <c r="D42" s="9"/>
      <c r="E42" s="9"/>
      <c r="F42" s="9"/>
      <c r="G42" s="9"/>
      <c r="H42" s="9"/>
      <c r="I42" s="9"/>
      <c r="J42" s="9"/>
      <c r="K42" s="64"/>
      <c r="L42" s="147"/>
      <c r="M42" s="3"/>
      <c r="N42" s="473" t="str">
        <f>VLOOKUP(_Output!D246,_Guidance!B713:C718,2,FALSE)</f>
        <v xml:space="preserve"> </v>
      </c>
      <c r="O42" s="3"/>
      <c r="P42" s="147" t="s">
        <v>2791</v>
      </c>
      <c r="Q42" s="15"/>
    </row>
    <row r="43" spans="1:17" s="2" customFormat="1" ht="20.149999999999999" customHeight="1" x14ac:dyDescent="0.35">
      <c r="A43" s="6"/>
      <c r="B43" s="3"/>
      <c r="C43" s="3"/>
      <c r="D43" s="3"/>
      <c r="E43" s="3"/>
      <c r="F43" s="3"/>
      <c r="G43" s="3"/>
      <c r="H43" s="3"/>
      <c r="I43" s="3"/>
      <c r="J43" s="3"/>
      <c r="K43" s="3"/>
      <c r="L43" s="147"/>
      <c r="M43" s="3"/>
      <c r="N43" s="147"/>
      <c r="O43" s="3"/>
      <c r="P43" s="150"/>
      <c r="Q43" s="15"/>
    </row>
    <row r="44" spans="1:17" ht="20.149999999999999" customHeight="1" x14ac:dyDescent="0.35">
      <c r="A44" s="139"/>
      <c r="B44" s="140" t="s">
        <v>236</v>
      </c>
      <c r="C44" s="141"/>
      <c r="D44" s="140"/>
      <c r="E44" s="140"/>
      <c r="F44" s="140"/>
      <c r="G44" s="140"/>
      <c r="H44" s="140"/>
      <c r="I44" s="140"/>
      <c r="J44" s="140"/>
      <c r="K44" s="141"/>
      <c r="L44" s="144"/>
      <c r="M44" s="7"/>
      <c r="N44" s="148"/>
      <c r="O44" s="7"/>
      <c r="P44" s="150"/>
      <c r="Q44" s="16"/>
    </row>
    <row r="45" spans="1:17" ht="80.150000000000006" customHeight="1" x14ac:dyDescent="0.35">
      <c r="A45" s="10"/>
      <c r="B45" s="24" t="s">
        <v>202</v>
      </c>
      <c r="C45" s="24" t="s">
        <v>235</v>
      </c>
      <c r="D45" s="24"/>
      <c r="E45" s="24"/>
      <c r="F45" s="24"/>
      <c r="G45" s="24"/>
      <c r="H45" s="24"/>
      <c r="I45" s="24"/>
      <c r="J45" s="24"/>
      <c r="K45" s="24"/>
      <c r="L45" s="967"/>
      <c r="M45" s="968"/>
      <c r="N45" s="968"/>
      <c r="O45" s="968"/>
      <c r="P45" s="969"/>
      <c r="Q45" s="16"/>
    </row>
    <row r="46" spans="1:17" ht="20.149999999999999" customHeight="1" thickBot="1" x14ac:dyDescent="0.4">
      <c r="A46" s="11"/>
      <c r="B46" s="40"/>
      <c r="C46" s="40"/>
      <c r="D46" s="40"/>
      <c r="E46" s="40"/>
      <c r="F46" s="40"/>
      <c r="G46" s="40"/>
      <c r="H46" s="40"/>
      <c r="I46" s="40"/>
      <c r="J46" s="40"/>
      <c r="K46" s="12"/>
      <c r="L46" s="12"/>
      <c r="M46" s="12"/>
      <c r="N46" s="12"/>
      <c r="O46" s="12"/>
      <c r="P46" s="12"/>
      <c r="Q46" s="17"/>
    </row>
    <row r="47" spans="1:17" ht="14.5" hidden="1" x14ac:dyDescent="0.35"/>
    <row r="48" spans="1:17" ht="14.5" hidden="1" x14ac:dyDescent="0.35"/>
    <row r="49" ht="14.5" hidden="1" x14ac:dyDescent="0.35"/>
    <row r="50" ht="14.5" hidden="1" x14ac:dyDescent="0.35"/>
    <row r="51" ht="14.5" hidden="1" x14ac:dyDescent="0.35"/>
    <row r="52" ht="14.5" hidden="1" x14ac:dyDescent="0.35"/>
    <row r="53" ht="14.5" hidden="1" x14ac:dyDescent="0.35"/>
  </sheetData>
  <mergeCells count="10">
    <mergeCell ref="G5:K5"/>
    <mergeCell ref="B6:F6"/>
    <mergeCell ref="L45:P45"/>
    <mergeCell ref="B1:K2"/>
    <mergeCell ref="L1:L2"/>
    <mergeCell ref="B3:F3"/>
    <mergeCell ref="G3:K3"/>
    <mergeCell ref="B4:F4"/>
    <mergeCell ref="G4:K4"/>
    <mergeCell ref="B5:F5"/>
  </mergeCells>
  <hyperlinks>
    <hyperlink ref="B6:F6" location="'Process - UCM'!A1" tooltip="4. Use Case Management" display="4. Use Case Management" xr:uid="{00000000-0004-0000-1100-000001000000}"/>
    <hyperlink ref="B3:F3" location="'Process - MGT'!A1" tooltip="1. Management" display="1. Management" xr:uid="{00000000-0004-0000-1100-000002000000}"/>
    <hyperlink ref="G3:K3" location="'Process - DTE'!A1" tooltip="5. Detection Engineering &amp; Validation" display="5. Detection Engineering &amp; Validation" xr:uid="{0F448AB6-4201-48D2-A4CA-D81C906BBB03}"/>
    <hyperlink ref="B5:F5" location="'Process - RPT'!A1" tooltip="3. Reporting &amp; Communication" display="3. Reporting &amp; Communication" xr:uid="{994F7EC3-FD5D-43B8-BC65-48F5296036C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8" r:id="rId4" name="Drop Down 18">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71699" r:id="rId5" name="Drop Down 19">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71700" r:id="rId6" name="Drop Down 20">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71701" r:id="rId7" name="Drop Down 21">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71702" r:id="rId8" name="Drop Down 22">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71708" r:id="rId9" name="Drop Down 28">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71709" r:id="rId10" name="Drop Down 29">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71710" r:id="rId11" name="Drop Down 30">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71711" r:id="rId12" name="Drop Down 31">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71712" r:id="rId13" name="Drop Down 32">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71718" r:id="rId14" name="Drop Down 38">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71719" r:id="rId15" name="Drop Down 39">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71720" r:id="rId16" name="Drop Down 40">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mc:AlternateContent xmlns:mc="http://schemas.openxmlformats.org/markup-compatibility/2006">
          <mc:Choice Requires="x14">
            <control shapeId="71721" r:id="rId17" name="Drop Down 41">
              <controlPr defaultSize="0" autoLine="0" autoPict="0">
                <anchor moveWithCells="1">
                  <from>
                    <xdr:col>11</xdr:col>
                    <xdr:colOff>12700</xdr:colOff>
                    <xdr:row>29</xdr:row>
                    <xdr:rowOff>25400</xdr:rowOff>
                  </from>
                  <to>
                    <xdr:col>12</xdr:col>
                    <xdr:colOff>12700</xdr:colOff>
                    <xdr:row>29</xdr:row>
                    <xdr:rowOff>228600</xdr:rowOff>
                  </to>
                </anchor>
              </controlPr>
            </control>
          </mc:Choice>
        </mc:AlternateContent>
        <mc:AlternateContent xmlns:mc="http://schemas.openxmlformats.org/markup-compatibility/2006">
          <mc:Choice Requires="x14">
            <control shapeId="71726" r:id="rId18" name="Drop Down 46">
              <controlPr defaultSize="0" autoLine="0" autoPict="0">
                <anchor moveWithCells="1">
                  <from>
                    <xdr:col>11</xdr:col>
                    <xdr:colOff>12700</xdr:colOff>
                    <xdr:row>35</xdr:row>
                    <xdr:rowOff>25400</xdr:rowOff>
                  </from>
                  <to>
                    <xdr:col>12</xdr:col>
                    <xdr:colOff>12700</xdr:colOff>
                    <xdr:row>35</xdr:row>
                    <xdr:rowOff>228600</xdr:rowOff>
                  </to>
                </anchor>
              </controlPr>
            </control>
          </mc:Choice>
        </mc:AlternateContent>
        <mc:AlternateContent xmlns:mc="http://schemas.openxmlformats.org/markup-compatibility/2006">
          <mc:Choice Requires="x14">
            <control shapeId="71727" r:id="rId19" name="Drop Down 47">
              <controlPr defaultSize="0" autoLine="0" autoPict="0">
                <anchor moveWithCells="1">
                  <from>
                    <xdr:col>11</xdr:col>
                    <xdr:colOff>12700</xdr:colOff>
                    <xdr:row>36</xdr:row>
                    <xdr:rowOff>25400</xdr:rowOff>
                  </from>
                  <to>
                    <xdr:col>12</xdr:col>
                    <xdr:colOff>12700</xdr:colOff>
                    <xdr:row>36</xdr:row>
                    <xdr:rowOff>228600</xdr:rowOff>
                  </to>
                </anchor>
              </controlPr>
            </control>
          </mc:Choice>
        </mc:AlternateContent>
        <mc:AlternateContent xmlns:mc="http://schemas.openxmlformats.org/markup-compatibility/2006">
          <mc:Choice Requires="x14">
            <control shapeId="71732" r:id="rId20" name="Drop Down 52">
              <controlPr defaultSize="0" autoLine="0" autoPict="0">
                <anchor moveWithCells="1">
                  <from>
                    <xdr:col>11</xdr:col>
                    <xdr:colOff>12700</xdr:colOff>
                    <xdr:row>40</xdr:row>
                    <xdr:rowOff>25400</xdr:rowOff>
                  </from>
                  <to>
                    <xdr:col>12</xdr:col>
                    <xdr:colOff>12700</xdr:colOff>
                    <xdr:row>40</xdr:row>
                    <xdr:rowOff>228600</xdr:rowOff>
                  </to>
                </anchor>
              </controlPr>
            </control>
          </mc:Choice>
        </mc:AlternateContent>
        <mc:AlternateContent xmlns:mc="http://schemas.openxmlformats.org/markup-compatibility/2006">
          <mc:Choice Requires="x14">
            <control shapeId="71733" r:id="rId21" name="Drop Down 53">
              <controlPr defaultSize="0" autoLine="0" autoPict="0">
                <anchor moveWithCells="1">
                  <from>
                    <xdr:col>11</xdr:col>
                    <xdr:colOff>12700</xdr:colOff>
                    <xdr:row>41</xdr:row>
                    <xdr:rowOff>25400</xdr:rowOff>
                  </from>
                  <to>
                    <xdr:col>12</xdr:col>
                    <xdr:colOff>12700</xdr:colOff>
                    <xdr:row>41</xdr:row>
                    <xdr:rowOff>228600</xdr:rowOff>
                  </to>
                </anchor>
              </controlPr>
            </control>
          </mc:Choice>
        </mc:AlternateContent>
        <mc:AlternateContent xmlns:mc="http://schemas.openxmlformats.org/markup-compatibility/2006">
          <mc:Choice Requires="x14">
            <control shapeId="71736" r:id="rId22" name="Drop Down 56">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71737" r:id="rId23" name="Drop Down 57">
              <controlPr defaultSize="0" autoLine="0" autoPict="0">
                <anchor moveWithCells="1">
                  <from>
                    <xdr:col>11</xdr:col>
                    <xdr:colOff>12700</xdr:colOff>
                    <xdr:row>37</xdr:row>
                    <xdr:rowOff>25400</xdr:rowOff>
                  </from>
                  <to>
                    <xdr:col>12</xdr:col>
                    <xdr:colOff>12700</xdr:colOff>
                    <xdr:row>37</xdr:row>
                    <xdr:rowOff>228600</xdr:rowOff>
                  </to>
                </anchor>
              </controlPr>
            </control>
          </mc:Choice>
        </mc:AlternateContent>
        <mc:AlternateContent xmlns:mc="http://schemas.openxmlformats.org/markup-compatibility/2006">
          <mc:Choice Requires="x14">
            <control shapeId="71738" r:id="rId24" name="Drop Down 58">
              <controlPr defaultSize="0" autoLine="0" autoPict="0">
                <anchor moveWithCells="1">
                  <from>
                    <xdr:col>11</xdr:col>
                    <xdr:colOff>12700</xdr:colOff>
                    <xdr:row>30</xdr:row>
                    <xdr:rowOff>25400</xdr:rowOff>
                  </from>
                  <to>
                    <xdr:col>12</xdr:col>
                    <xdr:colOff>12700</xdr:colOff>
                    <xdr:row>30</xdr:row>
                    <xdr:rowOff>228600</xdr:rowOff>
                  </to>
                </anchor>
              </controlPr>
            </control>
          </mc:Choice>
        </mc:AlternateContent>
        <mc:AlternateContent xmlns:mc="http://schemas.openxmlformats.org/markup-compatibility/2006">
          <mc:Choice Requires="x14">
            <control shapeId="71807" r:id="rId25" name="Drop Down 127">
              <controlPr defaultSize="0" autoLine="0" autoPict="0">
                <anchor moveWithCells="1">
                  <from>
                    <xdr:col>11</xdr:col>
                    <xdr:colOff>12700</xdr:colOff>
                    <xdr:row>38</xdr:row>
                    <xdr:rowOff>25400</xdr:rowOff>
                  </from>
                  <to>
                    <xdr:col>12</xdr:col>
                    <xdr:colOff>12700</xdr:colOff>
                    <xdr:row>38</xdr:row>
                    <xdr:rowOff>228600</xdr:rowOff>
                  </to>
                </anchor>
              </controlPr>
            </control>
          </mc:Choice>
        </mc:AlternateContent>
        <mc:AlternateContent xmlns:mc="http://schemas.openxmlformats.org/markup-compatibility/2006">
          <mc:Choice Requires="x14">
            <control shapeId="71809" r:id="rId26" name="Drop Down 129">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71811" r:id="rId27" name="Drop Down 131">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71812" r:id="rId28" name="Drop Down 132">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71815" r:id="rId29" name="Drop Down 135">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71817" r:id="rId30" name="Drop Down 137">
              <controlPr defaultSize="0" autoLine="0" autoPict="0">
                <anchor moveWithCells="1">
                  <from>
                    <xdr:col>11</xdr:col>
                    <xdr:colOff>12700</xdr:colOff>
                    <xdr:row>31</xdr:row>
                    <xdr:rowOff>25400</xdr:rowOff>
                  </from>
                  <to>
                    <xdr:col>12</xdr:col>
                    <xdr:colOff>12700</xdr:colOff>
                    <xdr:row>31</xdr:row>
                    <xdr:rowOff>228600</xdr:rowOff>
                  </to>
                </anchor>
              </controlPr>
            </control>
          </mc:Choice>
        </mc:AlternateContent>
        <mc:AlternateContent xmlns:mc="http://schemas.openxmlformats.org/markup-compatibility/2006">
          <mc:Choice Requires="x14">
            <control shapeId="71819" r:id="rId31" name="Drop Down 139">
              <controlPr defaultSize="0" autoLine="0" autoPict="0">
                <anchor moveWithCells="1">
                  <from>
                    <xdr:col>11</xdr:col>
                    <xdr:colOff>12700</xdr:colOff>
                    <xdr:row>34</xdr:row>
                    <xdr:rowOff>25400</xdr:rowOff>
                  </from>
                  <to>
                    <xdr:col>12</xdr:col>
                    <xdr:colOff>12700</xdr:colOff>
                    <xdr:row>34</xdr:row>
                    <xdr:rowOff>228600</xdr:rowOff>
                  </to>
                </anchor>
              </controlPr>
            </control>
          </mc:Choice>
        </mc:AlternateContent>
      </controls>
    </mc:Choice>
  </mc:AlternateConten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Blad26">
    <tabColor rgb="FF0070C0"/>
  </sheetPr>
  <dimension ref="A1:T61"/>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2.26953125" customWidth="1"/>
    <col min="16" max="16" width="110.7265625" customWidth="1"/>
    <col min="17" max="17" width="2.26953125" customWidth="1"/>
    <col min="18" max="18" width="0" hidden="1" customWidth="1"/>
    <col min="21" max="16384" width="9.1796875" hidden="1"/>
  </cols>
  <sheetData>
    <row r="1" spans="1:17" ht="20.149999999999999" customHeight="1" x14ac:dyDescent="0.35">
      <c r="A1" s="512"/>
      <c r="B1" s="903" t="s">
        <v>153</v>
      </c>
      <c r="C1" s="904"/>
      <c r="D1" s="904"/>
      <c r="E1" s="904"/>
      <c r="F1" s="904"/>
      <c r="G1" s="904"/>
      <c r="H1" s="904"/>
      <c r="I1" s="904"/>
      <c r="J1" s="904"/>
      <c r="K1" s="904"/>
      <c r="L1" s="898"/>
      <c r="M1" s="513"/>
      <c r="N1" s="513"/>
      <c r="O1" s="513"/>
      <c r="P1" s="513"/>
      <c r="Q1" s="514"/>
    </row>
    <row r="2" spans="1:17" ht="20.149999999999999" customHeight="1" x14ac:dyDescent="0.35">
      <c r="A2" s="515"/>
      <c r="B2" s="905"/>
      <c r="C2" s="906"/>
      <c r="D2" s="906"/>
      <c r="E2" s="906"/>
      <c r="F2" s="906"/>
      <c r="G2" s="906"/>
      <c r="H2" s="906"/>
      <c r="I2" s="906"/>
      <c r="J2" s="906"/>
      <c r="K2" s="906"/>
      <c r="L2" s="899"/>
      <c r="M2" s="521"/>
      <c r="N2" s="521"/>
      <c r="O2" s="521"/>
      <c r="P2" s="521"/>
      <c r="Q2" s="522"/>
    </row>
    <row r="3" spans="1:17" ht="20.149999999999999" customHeight="1" x14ac:dyDescent="0.35">
      <c r="A3" s="515"/>
      <c r="B3" s="890" t="s">
        <v>3103</v>
      </c>
      <c r="C3" s="891"/>
      <c r="D3" s="891"/>
      <c r="E3" s="891"/>
      <c r="F3" s="891"/>
      <c r="G3" s="890" t="s">
        <v>3538</v>
      </c>
      <c r="H3" s="891"/>
      <c r="I3" s="891"/>
      <c r="J3" s="891"/>
      <c r="K3" s="891"/>
      <c r="L3" s="497"/>
      <c r="M3" s="516"/>
      <c r="N3" s="516"/>
      <c r="O3" s="516"/>
      <c r="P3" s="516"/>
      <c r="Q3" s="517"/>
    </row>
    <row r="4" spans="1:17" ht="20.149999999999999" customHeight="1" x14ac:dyDescent="0.35">
      <c r="A4" s="515"/>
      <c r="B4" s="890" t="s">
        <v>2358</v>
      </c>
      <c r="C4" s="891"/>
      <c r="D4" s="891"/>
      <c r="E4" s="891"/>
      <c r="F4" s="891"/>
      <c r="G4" s="896"/>
      <c r="H4" s="897"/>
      <c r="I4" s="897"/>
      <c r="J4" s="897"/>
      <c r="K4" s="897"/>
      <c r="L4" s="497"/>
      <c r="M4" s="516"/>
      <c r="N4" s="516"/>
      <c r="O4" s="516"/>
      <c r="P4" s="516"/>
      <c r="Q4" s="517"/>
    </row>
    <row r="5" spans="1:17" ht="20.149999999999999" customHeight="1" x14ac:dyDescent="0.35">
      <c r="A5" s="515"/>
      <c r="B5" s="900" t="s">
        <v>4163</v>
      </c>
      <c r="C5" s="901"/>
      <c r="D5" s="901"/>
      <c r="E5" s="901"/>
      <c r="F5" s="902"/>
      <c r="G5" s="896"/>
      <c r="H5" s="897"/>
      <c r="I5" s="897"/>
      <c r="J5" s="897"/>
      <c r="K5" s="897"/>
      <c r="L5" s="497"/>
      <c r="M5" s="516"/>
      <c r="N5" s="516"/>
      <c r="O5" s="516"/>
      <c r="P5" s="516"/>
      <c r="Q5" s="517"/>
    </row>
    <row r="6" spans="1:17" ht="20.149999999999999" customHeight="1" x14ac:dyDescent="0.35">
      <c r="A6" s="515"/>
      <c r="B6" s="890" t="s">
        <v>2359</v>
      </c>
      <c r="C6" s="891"/>
      <c r="D6" s="891"/>
      <c r="E6" s="891"/>
      <c r="F6" s="891"/>
      <c r="G6" s="523"/>
      <c r="H6" s="497"/>
      <c r="I6" s="497"/>
      <c r="J6" s="497"/>
      <c r="K6" s="497"/>
      <c r="L6" s="497"/>
      <c r="M6" s="516"/>
      <c r="N6" s="516"/>
      <c r="O6" s="516"/>
      <c r="P6" s="516"/>
      <c r="Q6" s="517"/>
    </row>
    <row r="7" spans="1:17" ht="20.149999999999999" customHeight="1" thickBot="1" x14ac:dyDescent="0.4">
      <c r="A7" s="518"/>
      <c r="B7" s="519"/>
      <c r="C7" s="519"/>
      <c r="D7" s="519"/>
      <c r="E7" s="519"/>
      <c r="F7" s="519"/>
      <c r="G7" s="519"/>
      <c r="H7" s="519"/>
      <c r="I7" s="519"/>
      <c r="J7" s="519"/>
      <c r="K7" s="519"/>
      <c r="L7" s="519"/>
      <c r="M7" s="519"/>
      <c r="N7" s="519"/>
      <c r="O7" s="519"/>
      <c r="P7" s="519"/>
      <c r="Q7" s="520"/>
    </row>
    <row r="8" spans="1:17" ht="20.149999999999999" customHeight="1" x14ac:dyDescent="0.35">
      <c r="A8" s="36"/>
      <c r="B8" s="37"/>
      <c r="C8" s="37"/>
      <c r="D8" s="37"/>
      <c r="E8" s="37"/>
      <c r="F8" s="37"/>
      <c r="G8" s="37"/>
      <c r="H8" s="37"/>
      <c r="I8" s="37"/>
      <c r="J8" s="37"/>
      <c r="K8" s="37"/>
      <c r="L8" s="37"/>
      <c r="M8" s="37"/>
      <c r="N8" s="37"/>
      <c r="O8" s="37"/>
      <c r="P8" s="37"/>
      <c r="Q8" s="38"/>
    </row>
    <row r="9" spans="1:17" s="2" customFormat="1" ht="20.149999999999999" customHeight="1" x14ac:dyDescent="0.35">
      <c r="A9" s="139">
        <v>3</v>
      </c>
      <c r="B9" s="158" t="s">
        <v>4164</v>
      </c>
      <c r="C9" s="141"/>
      <c r="D9" s="163"/>
      <c r="E9" s="163"/>
      <c r="F9" s="163"/>
      <c r="G9" s="163"/>
      <c r="H9" s="163"/>
      <c r="I9" s="163"/>
      <c r="J9" s="163"/>
      <c r="K9" s="141"/>
      <c r="L9" s="143" t="s">
        <v>148</v>
      </c>
      <c r="M9" s="140"/>
      <c r="N9" s="143" t="s">
        <v>1328</v>
      </c>
      <c r="O9" s="141"/>
      <c r="P9" s="143" t="s">
        <v>149</v>
      </c>
      <c r="Q9" s="15"/>
    </row>
    <row r="10" spans="1:17" s="2" customFormat="1" ht="20.149999999999999" customHeight="1" x14ac:dyDescent="0.35">
      <c r="A10" s="6"/>
      <c r="B10" s="14" t="s">
        <v>12</v>
      </c>
      <c r="C10" s="3" t="s">
        <v>559</v>
      </c>
      <c r="D10" s="14"/>
      <c r="E10" s="14"/>
      <c r="F10" s="14"/>
      <c r="G10" s="14"/>
      <c r="H10" s="14"/>
      <c r="I10" s="14"/>
      <c r="J10" s="14"/>
      <c r="K10" s="3"/>
      <c r="L10" s="147"/>
      <c r="M10" s="3"/>
      <c r="N10" s="473" t="str">
        <f>VLOOKUP(_Output!D250,_Guidance!B721:C726,2,FALSE)</f>
        <v xml:space="preserve"> </v>
      </c>
      <c r="O10" s="3"/>
      <c r="P10" s="147" t="s">
        <v>2006</v>
      </c>
      <c r="Q10" s="15"/>
    </row>
    <row r="11" spans="1:17" s="2" customFormat="1" ht="20.149999999999999" customHeight="1" x14ac:dyDescent="0.35">
      <c r="A11" s="6"/>
      <c r="B11" s="14" t="s">
        <v>24</v>
      </c>
      <c r="C11" s="3" t="s">
        <v>560</v>
      </c>
      <c r="D11" s="14"/>
      <c r="E11" s="14"/>
      <c r="F11" s="14"/>
      <c r="G11" s="14"/>
      <c r="H11" s="14"/>
      <c r="I11" s="14"/>
      <c r="J11" s="14"/>
      <c r="K11" s="3"/>
      <c r="L11" s="147"/>
      <c r="M11" s="3"/>
      <c r="N11" s="473" t="str">
        <f>VLOOKUP(_Output!D251,_Guidance!B727:C732,2,FALSE)</f>
        <v xml:space="preserve"> </v>
      </c>
      <c r="O11" s="3"/>
      <c r="P11" s="147" t="s">
        <v>2802</v>
      </c>
      <c r="Q11" s="15"/>
    </row>
    <row r="12" spans="1:17" s="2" customFormat="1" ht="20.149999999999999" customHeight="1" x14ac:dyDescent="0.35">
      <c r="A12" s="6"/>
      <c r="B12" s="14" t="s">
        <v>69</v>
      </c>
      <c r="C12" s="3" t="s">
        <v>562</v>
      </c>
      <c r="D12" s="14"/>
      <c r="E12" s="14"/>
      <c r="F12" s="14"/>
      <c r="G12" s="14"/>
      <c r="H12" s="14"/>
      <c r="I12" s="14"/>
      <c r="J12" s="14"/>
      <c r="K12" s="3"/>
      <c r="L12" s="147"/>
      <c r="M12" s="3"/>
      <c r="N12" s="473" t="str">
        <f>VLOOKUP(_Output!D252,_Guidance!B733:C738,2,FALSE)</f>
        <v xml:space="preserve"> </v>
      </c>
      <c r="O12" s="3"/>
      <c r="P12" s="147" t="s">
        <v>2007</v>
      </c>
      <c r="Q12" s="15"/>
    </row>
    <row r="13" spans="1:17" s="2" customFormat="1" ht="20.149999999999999" customHeight="1" x14ac:dyDescent="0.35">
      <c r="A13" s="6"/>
      <c r="B13" s="14" t="s">
        <v>71</v>
      </c>
      <c r="C13" s="3" t="s">
        <v>2803</v>
      </c>
      <c r="D13" s="14"/>
      <c r="E13" s="14"/>
      <c r="F13" s="14"/>
      <c r="G13" s="14"/>
      <c r="H13" s="14"/>
      <c r="I13" s="14"/>
      <c r="J13" s="14"/>
      <c r="K13" s="3"/>
      <c r="L13" s="147"/>
      <c r="M13" s="3"/>
      <c r="N13" s="473" t="str">
        <f>VLOOKUP(_Output!D253,_Guidance!B739:C744,2,FALSE)</f>
        <v xml:space="preserve"> </v>
      </c>
      <c r="O13" s="3"/>
      <c r="P13" s="147" t="s">
        <v>887</v>
      </c>
      <c r="Q13" s="15"/>
    </row>
    <row r="14" spans="1:17" s="2" customFormat="1" ht="20.149999999999999" customHeight="1" x14ac:dyDescent="0.35">
      <c r="A14" s="6"/>
      <c r="B14" s="14" t="s">
        <v>182</v>
      </c>
      <c r="C14" s="3" t="s">
        <v>563</v>
      </c>
      <c r="D14" s="14"/>
      <c r="E14" s="14"/>
      <c r="F14" s="14"/>
      <c r="G14" s="14"/>
      <c r="H14" s="14"/>
      <c r="I14" s="14"/>
      <c r="J14" s="14"/>
      <c r="K14" s="3"/>
      <c r="L14" s="147"/>
      <c r="M14" s="3"/>
      <c r="N14" s="473" t="str">
        <f>VLOOKUP(_Output!D254,_Guidance!B745:C750,2,FALSE)</f>
        <v xml:space="preserve"> </v>
      </c>
      <c r="O14" s="3"/>
      <c r="P14" s="147" t="s">
        <v>2804</v>
      </c>
      <c r="Q14" s="15"/>
    </row>
    <row r="15" spans="1:17" s="2" customFormat="1" ht="20.149999999999999" customHeight="1" x14ac:dyDescent="0.35">
      <c r="A15" s="6"/>
      <c r="B15" s="14" t="s">
        <v>294</v>
      </c>
      <c r="C15" s="3" t="s">
        <v>818</v>
      </c>
      <c r="D15" s="14"/>
      <c r="E15" s="14"/>
      <c r="F15" s="14"/>
      <c r="G15" s="14"/>
      <c r="H15" s="14"/>
      <c r="I15" s="14"/>
      <c r="J15" s="14"/>
      <c r="K15" s="3"/>
      <c r="L15" s="147"/>
      <c r="M15" s="3"/>
      <c r="N15" s="473" t="str">
        <f>VLOOKUP(_Output!D255,_Guidance!B751:C756,2,FALSE)</f>
        <v xml:space="preserve"> </v>
      </c>
      <c r="O15" s="3"/>
      <c r="P15" s="147" t="s">
        <v>824</v>
      </c>
      <c r="Q15" s="15"/>
    </row>
    <row r="16" spans="1:17" s="2" customFormat="1" ht="20.149999999999999" customHeight="1" x14ac:dyDescent="0.35">
      <c r="A16" s="6"/>
      <c r="B16" s="14" t="s">
        <v>552</v>
      </c>
      <c r="C16" s="8" t="s">
        <v>561</v>
      </c>
      <c r="D16" s="14"/>
      <c r="E16" s="14"/>
      <c r="F16" s="14"/>
      <c r="G16" s="14"/>
      <c r="H16" s="14"/>
      <c r="I16" s="14"/>
      <c r="J16" s="14"/>
      <c r="K16" s="8"/>
      <c r="L16" s="147"/>
      <c r="M16" s="3"/>
      <c r="N16" s="147"/>
      <c r="O16" s="3"/>
      <c r="P16" s="147"/>
      <c r="Q16" s="15"/>
    </row>
    <row r="17" spans="1:17" s="2" customFormat="1" ht="20.149999999999999" customHeight="1" x14ac:dyDescent="0.35">
      <c r="A17" s="6"/>
      <c r="B17" s="9" t="s">
        <v>564</v>
      </c>
      <c r="C17" s="3" t="s">
        <v>590</v>
      </c>
      <c r="D17" s="9"/>
      <c r="E17" s="9"/>
      <c r="F17" s="9"/>
      <c r="G17" s="9"/>
      <c r="H17" s="9"/>
      <c r="I17" s="9"/>
      <c r="J17" s="9"/>
      <c r="K17" s="3"/>
      <c r="L17" s="147"/>
      <c r="M17" s="3"/>
      <c r="N17" s="473" t="str">
        <f>VLOOKUP(_Output!D257,_Guidance!B757:C762,2,FALSE)</f>
        <v xml:space="preserve"> </v>
      </c>
      <c r="O17" s="3"/>
      <c r="P17" s="147" t="s">
        <v>2008</v>
      </c>
      <c r="Q17" s="15"/>
    </row>
    <row r="18" spans="1:17" s="2" customFormat="1" ht="20.149999999999999" customHeight="1" x14ac:dyDescent="0.35">
      <c r="A18" s="6"/>
      <c r="B18" s="9" t="s">
        <v>565</v>
      </c>
      <c r="C18" s="3" t="s">
        <v>591</v>
      </c>
      <c r="D18" s="9"/>
      <c r="E18" s="9"/>
      <c r="F18" s="9"/>
      <c r="G18" s="9"/>
      <c r="H18" s="9"/>
      <c r="I18" s="9"/>
      <c r="J18" s="9"/>
      <c r="K18" s="3"/>
      <c r="L18" s="147"/>
      <c r="M18" s="3"/>
      <c r="N18" s="473" t="str">
        <f>VLOOKUP(_Output!D258,_Guidance!B763:C768,2,FALSE)</f>
        <v xml:space="preserve"> </v>
      </c>
      <c r="O18" s="3"/>
      <c r="P18" s="147" t="s">
        <v>2009</v>
      </c>
      <c r="Q18" s="15"/>
    </row>
    <row r="19" spans="1:17" s="2" customFormat="1" ht="20.149999999999999" customHeight="1" x14ac:dyDescent="0.35">
      <c r="A19" s="6"/>
      <c r="B19" s="9" t="s">
        <v>566</v>
      </c>
      <c r="C19" s="3" t="s">
        <v>592</v>
      </c>
      <c r="D19" s="9"/>
      <c r="E19" s="9"/>
      <c r="F19" s="9"/>
      <c r="G19" s="9"/>
      <c r="H19" s="9"/>
      <c r="I19" s="9"/>
      <c r="J19" s="9"/>
      <c r="K19" s="3"/>
      <c r="L19" s="147"/>
      <c r="M19" s="3"/>
      <c r="N19" s="473" t="str">
        <f>VLOOKUP(_Output!D259,_Guidance!B769:C774,2,FALSE)</f>
        <v xml:space="preserve"> </v>
      </c>
      <c r="O19" s="3"/>
      <c r="P19" s="147" t="s">
        <v>593</v>
      </c>
      <c r="Q19" s="15"/>
    </row>
    <row r="20" spans="1:17" s="2" customFormat="1" ht="20.149999999999999" customHeight="1" x14ac:dyDescent="0.35">
      <c r="A20" s="6"/>
      <c r="B20" s="9" t="s">
        <v>567</v>
      </c>
      <c r="C20" s="3" t="s">
        <v>595</v>
      </c>
      <c r="D20" s="9"/>
      <c r="E20" s="9"/>
      <c r="F20" s="9"/>
      <c r="G20" s="9"/>
      <c r="H20" s="9"/>
      <c r="I20" s="9"/>
      <c r="J20" s="9"/>
      <c r="K20" s="3"/>
      <c r="L20" s="147"/>
      <c r="M20" s="3"/>
      <c r="N20" s="473" t="str">
        <f>VLOOKUP(_Output!D260,_Guidance!B775:C780,2,FALSE)</f>
        <v xml:space="preserve"> </v>
      </c>
      <c r="O20" s="3"/>
      <c r="P20" s="147" t="s">
        <v>594</v>
      </c>
      <c r="Q20" s="15"/>
    </row>
    <row r="21" spans="1:17" s="2" customFormat="1" ht="20.149999999999999" customHeight="1" x14ac:dyDescent="0.35">
      <c r="A21" s="6"/>
      <c r="B21" s="9" t="s">
        <v>568</v>
      </c>
      <c r="C21" s="3" t="s">
        <v>596</v>
      </c>
      <c r="D21" s="9"/>
      <c r="E21" s="9"/>
      <c r="F21" s="9"/>
      <c r="G21" s="9"/>
      <c r="H21" s="9"/>
      <c r="I21" s="9"/>
      <c r="J21" s="9"/>
      <c r="K21" s="3"/>
      <c r="L21" s="147"/>
      <c r="M21" s="3"/>
      <c r="N21" s="473" t="str">
        <f>VLOOKUP(_Output!D261,_Guidance!B781:C786,2,FALSE)</f>
        <v xml:space="preserve"> </v>
      </c>
      <c r="O21" s="3"/>
      <c r="P21" s="147" t="s">
        <v>2805</v>
      </c>
      <c r="Q21" s="15"/>
    </row>
    <row r="22" spans="1:17" s="2" customFormat="1" ht="20.149999999999999" customHeight="1" x14ac:dyDescent="0.35">
      <c r="A22" s="6"/>
      <c r="B22" s="9" t="s">
        <v>1915</v>
      </c>
      <c r="C22" s="3" t="s">
        <v>597</v>
      </c>
      <c r="D22" s="9"/>
      <c r="E22" s="9"/>
      <c r="F22" s="9"/>
      <c r="G22" s="9"/>
      <c r="H22" s="9"/>
      <c r="I22" s="9"/>
      <c r="J22" s="9"/>
      <c r="K22" s="3"/>
      <c r="L22" s="147"/>
      <c r="M22" s="3"/>
      <c r="N22" s="473" t="str">
        <f>VLOOKUP(_Output!D262,_Guidance!B787:C792,2,FALSE)</f>
        <v xml:space="preserve"> </v>
      </c>
      <c r="O22" s="3"/>
      <c r="P22" s="147" t="s">
        <v>1949</v>
      </c>
      <c r="Q22" s="15"/>
    </row>
    <row r="23" spans="1:17" s="2" customFormat="1" ht="20.149999999999999" customHeight="1" x14ac:dyDescent="0.35">
      <c r="A23" s="6"/>
      <c r="B23" s="9" t="s">
        <v>1916</v>
      </c>
      <c r="C23" s="3" t="s">
        <v>598</v>
      </c>
      <c r="D23" s="9"/>
      <c r="E23" s="9"/>
      <c r="F23" s="9"/>
      <c r="G23" s="9"/>
      <c r="H23" s="9"/>
      <c r="I23" s="9"/>
      <c r="J23" s="9"/>
      <c r="K23" s="3"/>
      <c r="L23" s="147"/>
      <c r="M23" s="3"/>
      <c r="N23" s="473" t="str">
        <f>VLOOKUP(_Output!D263,_Guidance!B793:C798,2,FALSE)</f>
        <v xml:space="preserve"> </v>
      </c>
      <c r="O23" s="3"/>
      <c r="P23" s="147" t="s">
        <v>599</v>
      </c>
      <c r="Q23" s="15"/>
    </row>
    <row r="24" spans="1:17" s="2" customFormat="1" ht="20.149999999999999" customHeight="1" x14ac:dyDescent="0.35">
      <c r="A24" s="6"/>
      <c r="B24" s="9" t="s">
        <v>1951</v>
      </c>
      <c r="C24" s="3" t="s">
        <v>1950</v>
      </c>
      <c r="D24" s="9"/>
      <c r="E24" s="9"/>
      <c r="F24" s="9"/>
      <c r="G24" s="9"/>
      <c r="H24" s="9"/>
      <c r="I24" s="9"/>
      <c r="J24" s="9"/>
      <c r="K24" s="3"/>
      <c r="L24" s="147"/>
      <c r="M24" s="3"/>
      <c r="N24" s="473" t="str">
        <f>VLOOKUP(_Output!D264,_Guidance!B799:C804,2,FALSE)</f>
        <v xml:space="preserve"> </v>
      </c>
      <c r="O24" s="3"/>
      <c r="P24" s="147" t="s">
        <v>1953</v>
      </c>
      <c r="Q24" s="15"/>
    </row>
    <row r="25" spans="1:17" s="2" customFormat="1" ht="20.149999999999999" customHeight="1" x14ac:dyDescent="0.35">
      <c r="A25" s="6"/>
      <c r="B25" s="14" t="s">
        <v>569</v>
      </c>
      <c r="C25" s="8" t="s">
        <v>3104</v>
      </c>
      <c r="D25" s="14"/>
      <c r="E25" s="14"/>
      <c r="F25" s="14"/>
      <c r="G25" s="14"/>
      <c r="H25" s="14"/>
      <c r="I25" s="14"/>
      <c r="J25" s="14"/>
      <c r="K25" s="8"/>
      <c r="L25" s="147"/>
      <c r="M25" s="3"/>
      <c r="N25" s="147"/>
      <c r="O25" s="3"/>
      <c r="P25" s="147"/>
      <c r="Q25" s="15"/>
    </row>
    <row r="26" spans="1:17" s="2" customFormat="1" ht="20.149999999999999" customHeight="1" x14ac:dyDescent="0.35">
      <c r="A26" s="6"/>
      <c r="B26" s="9" t="s">
        <v>570</v>
      </c>
      <c r="C26" s="3" t="s">
        <v>1924</v>
      </c>
      <c r="D26" s="9"/>
      <c r="E26" s="9"/>
      <c r="F26" s="9"/>
      <c r="G26" s="9"/>
      <c r="H26" s="9"/>
      <c r="I26" s="9"/>
      <c r="J26" s="9"/>
      <c r="K26" s="3"/>
      <c r="L26" s="147"/>
      <c r="M26" s="3"/>
      <c r="N26" s="473" t="str">
        <f>VLOOKUP(_Output!D266,_Guidance!B805:C810,2,FALSE)</f>
        <v xml:space="preserve"> </v>
      </c>
      <c r="O26" s="3"/>
      <c r="P26" s="147" t="s">
        <v>3050</v>
      </c>
      <c r="Q26" s="15"/>
    </row>
    <row r="27" spans="1:17" s="2" customFormat="1" ht="20.149999999999999" customHeight="1" x14ac:dyDescent="0.35">
      <c r="A27" s="6"/>
      <c r="B27" s="9" t="s">
        <v>571</v>
      </c>
      <c r="C27" s="3" t="s">
        <v>1925</v>
      </c>
      <c r="D27" s="9"/>
      <c r="E27" s="9"/>
      <c r="F27" s="9"/>
      <c r="G27" s="9"/>
      <c r="H27" s="9"/>
      <c r="I27" s="9"/>
      <c r="J27" s="9"/>
      <c r="K27" s="3"/>
      <c r="L27" s="147"/>
      <c r="M27" s="3"/>
      <c r="N27" s="473" t="str">
        <f>VLOOKUP(_Output!D267,_Guidance!B811:C816,2,FALSE)</f>
        <v xml:space="preserve"> </v>
      </c>
      <c r="O27" s="3"/>
      <c r="P27" s="147" t="s">
        <v>699</v>
      </c>
      <c r="Q27" s="15"/>
    </row>
    <row r="28" spans="1:17" s="2" customFormat="1" ht="20.149999999999999" customHeight="1" x14ac:dyDescent="0.35">
      <c r="A28" s="6"/>
      <c r="B28" s="9" t="s">
        <v>572</v>
      </c>
      <c r="C28" s="3" t="s">
        <v>1926</v>
      </c>
      <c r="D28" s="9"/>
      <c r="E28" s="9"/>
      <c r="F28" s="9"/>
      <c r="G28" s="9"/>
      <c r="H28" s="9"/>
      <c r="I28" s="9"/>
      <c r="J28" s="9"/>
      <c r="K28" s="3"/>
      <c r="L28" s="147"/>
      <c r="M28" s="3"/>
      <c r="N28" s="473" t="str">
        <f>VLOOKUP(_Output!D268,_Guidance!B817:C822,2,FALSE)</f>
        <v xml:space="preserve"> </v>
      </c>
      <c r="O28" s="3"/>
      <c r="P28" s="147" t="s">
        <v>3051</v>
      </c>
      <c r="Q28" s="15"/>
    </row>
    <row r="29" spans="1:17" s="2" customFormat="1" ht="20.149999999999999" customHeight="1" x14ac:dyDescent="0.35">
      <c r="A29" s="6"/>
      <c r="B29" s="9" t="s">
        <v>1917</v>
      </c>
      <c r="C29" s="3" t="s">
        <v>1927</v>
      </c>
      <c r="D29" s="9"/>
      <c r="E29" s="9"/>
      <c r="F29" s="9"/>
      <c r="G29" s="9"/>
      <c r="H29" s="9"/>
      <c r="I29" s="9"/>
      <c r="J29" s="9"/>
      <c r="K29" s="3"/>
      <c r="L29" s="147"/>
      <c r="M29" s="3"/>
      <c r="N29" s="473" t="str">
        <f>VLOOKUP(_Output!D269,_Guidance!B823:C828,2,FALSE)</f>
        <v xml:space="preserve"> </v>
      </c>
      <c r="O29" s="3"/>
      <c r="P29" s="147" t="s">
        <v>3049</v>
      </c>
      <c r="Q29" s="15"/>
    </row>
    <row r="30" spans="1:17" s="2" customFormat="1" ht="20.149999999999999" customHeight="1" x14ac:dyDescent="0.35">
      <c r="A30" s="6"/>
      <c r="B30" s="9" t="s">
        <v>1918</v>
      </c>
      <c r="C30" s="3" t="s">
        <v>1928</v>
      </c>
      <c r="D30" s="9"/>
      <c r="E30" s="9"/>
      <c r="F30" s="9"/>
      <c r="G30" s="9"/>
      <c r="H30" s="9"/>
      <c r="I30" s="9"/>
      <c r="J30" s="9"/>
      <c r="K30" s="3"/>
      <c r="L30" s="147"/>
      <c r="M30" s="3"/>
      <c r="N30" s="473" t="str">
        <f>VLOOKUP(_Output!D270,_Guidance!B829:C834,2,FALSE)</f>
        <v xml:space="preserve"> </v>
      </c>
      <c r="O30" s="3"/>
      <c r="P30" s="147" t="s">
        <v>3063</v>
      </c>
      <c r="Q30" s="15"/>
    </row>
    <row r="31" spans="1:17" s="2" customFormat="1" ht="20.149999999999999" customHeight="1" x14ac:dyDescent="0.35">
      <c r="A31" s="6"/>
      <c r="B31" s="9" t="s">
        <v>3185</v>
      </c>
      <c r="C31" s="774" t="s">
        <v>3186</v>
      </c>
      <c r="D31" s="9"/>
      <c r="E31" s="9"/>
      <c r="F31" s="9"/>
      <c r="G31" s="9"/>
      <c r="H31" s="9"/>
      <c r="I31" s="9"/>
      <c r="J31" s="9"/>
      <c r="K31" s="774"/>
      <c r="L31" s="662"/>
      <c r="M31" s="774"/>
      <c r="N31" s="473" t="str">
        <f>VLOOKUP(_Output!D1006,_Guidance!B835:C840,2,FALSE)</f>
        <v xml:space="preserve"> </v>
      </c>
      <c r="O31" s="774"/>
      <c r="P31" s="662" t="s">
        <v>3336</v>
      </c>
      <c r="Q31" s="15"/>
    </row>
    <row r="32" spans="1:17" s="2" customFormat="1" ht="20.149999999999999" customHeight="1" x14ac:dyDescent="0.35">
      <c r="A32" s="6"/>
      <c r="B32" s="14" t="s">
        <v>604</v>
      </c>
      <c r="C32" s="8" t="s">
        <v>602</v>
      </c>
      <c r="D32" s="14"/>
      <c r="E32" s="14"/>
      <c r="F32" s="14"/>
      <c r="G32" s="14"/>
      <c r="H32" s="14"/>
      <c r="I32" s="14"/>
      <c r="J32" s="14"/>
      <c r="K32" s="8"/>
      <c r="L32" s="147"/>
      <c r="M32" s="3"/>
      <c r="N32" s="147"/>
      <c r="O32" s="3"/>
      <c r="P32" s="147"/>
      <c r="Q32" s="15"/>
    </row>
    <row r="33" spans="1:17" s="2" customFormat="1" ht="20.149999999999999" customHeight="1" x14ac:dyDescent="0.35">
      <c r="A33" s="6"/>
      <c r="B33" s="9" t="s">
        <v>605</v>
      </c>
      <c r="C33" s="3" t="s">
        <v>2806</v>
      </c>
      <c r="D33" s="9"/>
      <c r="E33" s="9"/>
      <c r="F33" s="9"/>
      <c r="G33" s="9"/>
      <c r="H33" s="9"/>
      <c r="I33" s="9"/>
      <c r="J33" s="9"/>
      <c r="K33" s="3"/>
      <c r="L33" s="147"/>
      <c r="M33" s="3"/>
      <c r="N33" s="473" t="str">
        <f>VLOOKUP(_Output!D272,_Guidance!B841:C846,2,FALSE)</f>
        <v xml:space="preserve"> </v>
      </c>
      <c r="O33" s="3"/>
      <c r="P33" s="147" t="s">
        <v>2053</v>
      </c>
      <c r="Q33" s="15"/>
    </row>
    <row r="34" spans="1:17" s="2" customFormat="1" ht="20.149999999999999" customHeight="1" x14ac:dyDescent="0.35">
      <c r="A34" s="6"/>
      <c r="B34" s="9" t="s">
        <v>606</v>
      </c>
      <c r="C34" s="3" t="s">
        <v>603</v>
      </c>
      <c r="D34" s="9"/>
      <c r="E34" s="9"/>
      <c r="F34" s="9"/>
      <c r="G34" s="9"/>
      <c r="H34" s="9"/>
      <c r="I34" s="9"/>
      <c r="J34" s="9"/>
      <c r="K34" s="3"/>
      <c r="L34" s="147"/>
      <c r="M34" s="3"/>
      <c r="N34" s="473" t="str">
        <f>VLOOKUP(_Output!D273,_Guidance!B847:C852,2,FALSE)</f>
        <v xml:space="preserve"> </v>
      </c>
      <c r="O34" s="3"/>
      <c r="P34" s="147" t="s">
        <v>2807</v>
      </c>
      <c r="Q34" s="15"/>
    </row>
    <row r="35" spans="1:17" s="2" customFormat="1" ht="20.149999999999999" customHeight="1" x14ac:dyDescent="0.35">
      <c r="A35" s="6"/>
      <c r="B35" s="9" t="s">
        <v>607</v>
      </c>
      <c r="C35" s="3" t="s">
        <v>1945</v>
      </c>
      <c r="D35" s="9"/>
      <c r="E35" s="9"/>
      <c r="F35" s="9"/>
      <c r="G35" s="9"/>
      <c r="H35" s="9"/>
      <c r="I35" s="9"/>
      <c r="J35" s="9"/>
      <c r="K35" s="3"/>
      <c r="L35" s="147"/>
      <c r="M35" s="3"/>
      <c r="N35" s="473" t="str">
        <f>VLOOKUP(_Output!D274,_Guidance!B853:C858,2,FALSE)</f>
        <v xml:space="preserve"> </v>
      </c>
      <c r="O35" s="3"/>
      <c r="P35" s="147" t="s">
        <v>700</v>
      </c>
      <c r="Q35" s="15"/>
    </row>
    <row r="36" spans="1:17" s="2" customFormat="1" ht="20.149999999999999" customHeight="1" x14ac:dyDescent="0.35">
      <c r="A36" s="6"/>
      <c r="B36" s="14" t="s">
        <v>819</v>
      </c>
      <c r="C36" s="775" t="s">
        <v>3191</v>
      </c>
      <c r="D36" s="9"/>
      <c r="E36" s="9"/>
      <c r="F36" s="9"/>
      <c r="G36" s="9"/>
      <c r="H36" s="9"/>
      <c r="I36" s="9"/>
      <c r="J36" s="9"/>
      <c r="K36" s="774"/>
      <c r="L36" s="662"/>
      <c r="M36" s="774"/>
      <c r="N36" s="473"/>
      <c r="O36" s="774"/>
      <c r="P36" s="662"/>
      <c r="Q36" s="15"/>
    </row>
    <row r="37" spans="1:17" s="2" customFormat="1" ht="20.149999999999999" customHeight="1" x14ac:dyDescent="0.35">
      <c r="A37" s="6"/>
      <c r="B37" s="9" t="s">
        <v>3187</v>
      </c>
      <c r="C37" s="774" t="s">
        <v>3188</v>
      </c>
      <c r="D37" s="9"/>
      <c r="E37" s="9"/>
      <c r="F37" s="9"/>
      <c r="G37" s="9"/>
      <c r="H37" s="9"/>
      <c r="I37" s="9"/>
      <c r="J37" s="9"/>
      <c r="K37" s="774"/>
      <c r="L37" s="662"/>
      <c r="M37" s="774"/>
      <c r="N37" s="473" t="str">
        <f>VLOOKUP(_Output!D1007,_Guidance!B859:C864,2,FALSE)</f>
        <v xml:space="preserve"> </v>
      </c>
      <c r="O37" s="774"/>
      <c r="P37" s="662" t="s">
        <v>2790</v>
      </c>
      <c r="Q37" s="15"/>
    </row>
    <row r="38" spans="1:17" s="2" customFormat="1" ht="20.149999999999999" customHeight="1" x14ac:dyDescent="0.35">
      <c r="A38" s="6"/>
      <c r="B38" s="9" t="s">
        <v>3189</v>
      </c>
      <c r="C38" s="774" t="s">
        <v>3190</v>
      </c>
      <c r="D38" s="9"/>
      <c r="E38" s="9"/>
      <c r="F38" s="9"/>
      <c r="G38" s="9"/>
      <c r="H38" s="9"/>
      <c r="I38" s="9"/>
      <c r="J38" s="9"/>
      <c r="K38" s="774"/>
      <c r="L38" s="662"/>
      <c r="M38" s="774"/>
      <c r="N38" s="473" t="str">
        <f>VLOOKUP(_Output!D1008,_Guidance!B865:C870,2,FALSE)</f>
        <v xml:space="preserve"> </v>
      </c>
      <c r="O38" s="774"/>
      <c r="P38" s="662" t="s">
        <v>2791</v>
      </c>
      <c r="Q38" s="15"/>
    </row>
    <row r="39" spans="1:17" s="2" customFormat="1" ht="20.149999999999999" customHeight="1" x14ac:dyDescent="0.35">
      <c r="A39" s="6"/>
      <c r="B39" s="14" t="s">
        <v>1061</v>
      </c>
      <c r="C39" s="881" t="s">
        <v>4165</v>
      </c>
      <c r="D39" s="9"/>
      <c r="E39" s="9"/>
      <c r="F39" s="9"/>
      <c r="G39" s="9"/>
      <c r="H39" s="9"/>
      <c r="I39" s="9"/>
      <c r="J39" s="9"/>
      <c r="K39" s="880"/>
      <c r="L39" s="662"/>
      <c r="M39" s="880"/>
      <c r="N39" s="473"/>
      <c r="O39" s="880"/>
      <c r="P39" s="662"/>
      <c r="Q39" s="15"/>
    </row>
    <row r="40" spans="1:17" s="2" customFormat="1" ht="20.149999999999999" customHeight="1" x14ac:dyDescent="0.35">
      <c r="A40" s="6"/>
      <c r="B40" s="9" t="s">
        <v>4168</v>
      </c>
      <c r="C40" s="880" t="s">
        <v>4188</v>
      </c>
      <c r="D40" s="9"/>
      <c r="E40" s="9"/>
      <c r="F40" s="9"/>
      <c r="G40" s="9"/>
      <c r="H40" s="9"/>
      <c r="I40" s="9"/>
      <c r="J40" s="9"/>
      <c r="K40" s="880"/>
      <c r="L40" s="662"/>
      <c r="M40" s="880"/>
      <c r="N40" s="473" t="str">
        <f>VLOOKUP(_Output!D1009,_Guidance!B871:C876,2,FALSE)</f>
        <v xml:space="preserve"> </v>
      </c>
      <c r="O40" s="880"/>
      <c r="P40" s="662" t="s">
        <v>4170</v>
      </c>
      <c r="Q40" s="15"/>
    </row>
    <row r="41" spans="1:17" s="2" customFormat="1" ht="20.149999999999999" customHeight="1" x14ac:dyDescent="0.35">
      <c r="A41" s="6"/>
      <c r="B41" s="9" t="s">
        <v>4167</v>
      </c>
      <c r="C41" s="880" t="s">
        <v>4174</v>
      </c>
      <c r="D41" s="9"/>
      <c r="E41" s="9"/>
      <c r="F41" s="9"/>
      <c r="G41" s="9"/>
      <c r="H41" s="9"/>
      <c r="I41" s="9"/>
      <c r="J41" s="9"/>
      <c r="K41" s="880"/>
      <c r="L41" s="662"/>
      <c r="M41" s="880"/>
      <c r="N41" s="473" t="str">
        <f>VLOOKUP(_Output!D1010,_Guidance!B877:C882,2,FALSE)</f>
        <v xml:space="preserve"> </v>
      </c>
      <c r="O41" s="880"/>
      <c r="P41" s="662" t="s">
        <v>4173</v>
      </c>
      <c r="Q41" s="15"/>
    </row>
    <row r="42" spans="1:17" s="2" customFormat="1" ht="20.149999999999999" customHeight="1" x14ac:dyDescent="0.35">
      <c r="A42" s="6"/>
      <c r="B42" s="9" t="s">
        <v>4166</v>
      </c>
      <c r="C42" s="880" t="s">
        <v>4175</v>
      </c>
      <c r="D42" s="9"/>
      <c r="E42" s="9"/>
      <c r="F42" s="9"/>
      <c r="G42" s="9"/>
      <c r="H42" s="9"/>
      <c r="I42" s="9"/>
      <c r="J42" s="9"/>
      <c r="K42" s="880"/>
      <c r="L42" s="662"/>
      <c r="M42" s="880"/>
      <c r="N42" s="473" t="str">
        <f>VLOOKUP(_Output!D1011,_Guidance!B883:C888,2,FALSE)</f>
        <v xml:space="preserve"> </v>
      </c>
      <c r="O42" s="880"/>
      <c r="P42" s="662" t="s">
        <v>4172</v>
      </c>
      <c r="Q42" s="15"/>
    </row>
    <row r="43" spans="1:17" s="2" customFormat="1" ht="20.149999999999999" customHeight="1" x14ac:dyDescent="0.35">
      <c r="A43" s="6"/>
      <c r="B43" s="9" t="s">
        <v>4169</v>
      </c>
      <c r="C43" s="880" t="s">
        <v>4189</v>
      </c>
      <c r="D43" s="9"/>
      <c r="E43" s="9"/>
      <c r="F43" s="9"/>
      <c r="G43" s="9"/>
      <c r="H43" s="9"/>
      <c r="I43" s="9"/>
      <c r="J43" s="9"/>
      <c r="K43" s="880"/>
      <c r="L43" s="662"/>
      <c r="M43" s="880"/>
      <c r="N43" s="473" t="str">
        <f>VLOOKUP(_Output!D1012,_Guidance!B889:C894,2,FALSE)</f>
        <v xml:space="preserve"> </v>
      </c>
      <c r="O43" s="880"/>
      <c r="P43" s="662" t="s">
        <v>4171</v>
      </c>
      <c r="Q43" s="15"/>
    </row>
    <row r="44" spans="1:17" s="2" customFormat="1" ht="20.149999999999999" customHeight="1" x14ac:dyDescent="0.35">
      <c r="A44" s="6"/>
      <c r="B44" s="9"/>
      <c r="C44" s="3"/>
      <c r="D44" s="9"/>
      <c r="E44" s="9"/>
      <c r="F44" s="9"/>
      <c r="G44" s="9"/>
      <c r="H44" s="9"/>
      <c r="I44" s="9"/>
      <c r="J44" s="9"/>
      <c r="K44" s="3"/>
      <c r="L44" s="147"/>
      <c r="M44" s="3"/>
      <c r="N44" s="147"/>
      <c r="O44" s="3"/>
      <c r="P44" s="147"/>
      <c r="Q44" s="15"/>
    </row>
    <row r="45" spans="1:17" ht="20.149999999999999" customHeight="1" x14ac:dyDescent="0.35">
      <c r="A45" s="139"/>
      <c r="B45" s="140" t="s">
        <v>236</v>
      </c>
      <c r="C45" s="141"/>
      <c r="D45" s="140"/>
      <c r="E45" s="140"/>
      <c r="F45" s="140"/>
      <c r="G45" s="140"/>
      <c r="H45" s="140"/>
      <c r="I45" s="140"/>
      <c r="J45" s="140"/>
      <c r="K45" s="141"/>
      <c r="L45" s="144"/>
      <c r="M45" s="7"/>
      <c r="N45" s="148"/>
      <c r="O45" s="7"/>
      <c r="P45" s="150"/>
      <c r="Q45" s="16"/>
    </row>
    <row r="46" spans="1:17" ht="80.150000000000006" customHeight="1" x14ac:dyDescent="0.35">
      <c r="A46" s="10"/>
      <c r="B46" s="24" t="s">
        <v>1062</v>
      </c>
      <c r="C46" s="24" t="s">
        <v>235</v>
      </c>
      <c r="D46" s="24"/>
      <c r="E46" s="24"/>
      <c r="F46" s="24"/>
      <c r="G46" s="24"/>
      <c r="H46" s="24"/>
      <c r="I46" s="24"/>
      <c r="J46" s="24"/>
      <c r="K46" s="24"/>
      <c r="L46" s="967"/>
      <c r="M46" s="968"/>
      <c r="N46" s="968"/>
      <c r="O46" s="968"/>
      <c r="P46" s="969"/>
      <c r="Q46" s="16"/>
    </row>
    <row r="47" spans="1:17" ht="20.149999999999999" customHeight="1" x14ac:dyDescent="0.35">
      <c r="A47" s="10"/>
      <c r="B47" s="766"/>
      <c r="C47" s="766"/>
      <c r="D47" s="766"/>
      <c r="E47" s="766"/>
      <c r="F47" s="766"/>
      <c r="G47" s="766"/>
      <c r="H47" s="766"/>
      <c r="I47" s="766"/>
      <c r="J47" s="766"/>
      <c r="K47" s="766"/>
      <c r="L47" s="766"/>
      <c r="M47" s="766"/>
      <c r="N47" s="766"/>
      <c r="O47" s="766"/>
      <c r="P47" s="766"/>
      <c r="Q47" s="16"/>
    </row>
    <row r="48" spans="1:17" ht="20.149999999999999" customHeight="1" x14ac:dyDescent="0.35">
      <c r="A48" s="10"/>
      <c r="B48" s="973" t="s">
        <v>3109</v>
      </c>
      <c r="C48" s="973"/>
      <c r="D48" s="973"/>
      <c r="E48" s="973"/>
      <c r="F48" s="973"/>
      <c r="G48" s="973"/>
      <c r="H48" s="973"/>
      <c r="I48" s="973"/>
      <c r="J48" s="973"/>
      <c r="K48" s="973"/>
      <c r="L48" s="766"/>
      <c r="M48" s="766"/>
      <c r="N48" s="766"/>
      <c r="O48" s="766"/>
      <c r="P48" s="766"/>
      <c r="Q48" s="16"/>
    </row>
    <row r="49" spans="1:17" ht="20.149999999999999" customHeight="1" x14ac:dyDescent="0.35">
      <c r="A49" s="10"/>
      <c r="B49" s="974" t="s">
        <v>3106</v>
      </c>
      <c r="C49" s="974"/>
      <c r="D49" s="974"/>
      <c r="E49" s="974"/>
      <c r="F49" s="974"/>
      <c r="G49" s="974"/>
      <c r="H49" s="974"/>
      <c r="I49" s="974"/>
      <c r="J49" s="974"/>
      <c r="K49" s="974"/>
      <c r="L49" s="766"/>
      <c r="M49" s="766"/>
      <c r="N49" s="766"/>
      <c r="O49" s="766"/>
      <c r="P49" s="766"/>
      <c r="Q49" s="16"/>
    </row>
    <row r="50" spans="1:17" ht="20.149999999999999" customHeight="1" x14ac:dyDescent="0.35">
      <c r="A50" s="10"/>
      <c r="B50" s="771"/>
      <c r="C50" s="975" t="s">
        <v>3105</v>
      </c>
      <c r="D50" s="975"/>
      <c r="E50" s="975"/>
      <c r="F50" s="975"/>
      <c r="G50" s="975"/>
      <c r="H50" s="975"/>
      <c r="I50" s="975"/>
      <c r="J50" s="975"/>
      <c r="K50" s="975"/>
      <c r="L50" s="766"/>
      <c r="M50" s="766"/>
      <c r="N50" s="766"/>
      <c r="O50" s="766"/>
      <c r="P50" s="766"/>
      <c r="Q50" s="16"/>
    </row>
    <row r="51" spans="1:17" ht="20.149999999999999" customHeight="1" x14ac:dyDescent="0.35">
      <c r="A51" s="10"/>
      <c r="B51" s="771"/>
      <c r="C51" s="975"/>
      <c r="D51" s="975"/>
      <c r="E51" s="975"/>
      <c r="F51" s="975"/>
      <c r="G51" s="975"/>
      <c r="H51" s="975"/>
      <c r="I51" s="975"/>
      <c r="J51" s="975"/>
      <c r="K51" s="975"/>
      <c r="L51" s="766"/>
      <c r="M51" s="766"/>
      <c r="N51" s="766"/>
      <c r="O51" s="766"/>
      <c r="P51" s="766"/>
      <c r="Q51" s="16"/>
    </row>
    <row r="52" spans="1:17" ht="20.149999999999999" customHeight="1" x14ac:dyDescent="0.35">
      <c r="A52" s="10"/>
      <c r="B52" s="970" t="s">
        <v>3108</v>
      </c>
      <c r="C52" s="971"/>
      <c r="D52" s="971"/>
      <c r="E52" s="971"/>
      <c r="F52" s="971"/>
      <c r="G52" s="971"/>
      <c r="H52" s="971"/>
      <c r="I52" s="971"/>
      <c r="J52" s="971"/>
      <c r="K52" s="971"/>
      <c r="L52" s="766"/>
      <c r="M52" s="766"/>
      <c r="N52" s="766"/>
      <c r="O52" s="766"/>
      <c r="P52" s="766"/>
      <c r="Q52" s="16"/>
    </row>
    <row r="53" spans="1:17" ht="20.149999999999999" customHeight="1" x14ac:dyDescent="0.35">
      <c r="A53" s="10"/>
      <c r="B53" s="695"/>
      <c r="C53" s="972" t="s">
        <v>3107</v>
      </c>
      <c r="D53" s="972"/>
      <c r="E53" s="972"/>
      <c r="F53" s="972"/>
      <c r="G53" s="972"/>
      <c r="H53" s="972"/>
      <c r="I53" s="972"/>
      <c r="J53" s="972"/>
      <c r="K53" s="972"/>
      <c r="L53" s="766"/>
      <c r="M53" s="766"/>
      <c r="N53" s="766"/>
      <c r="O53" s="766"/>
      <c r="P53" s="766"/>
      <c r="Q53" s="16"/>
    </row>
    <row r="54" spans="1:17" ht="20.149999999999999" customHeight="1" thickBot="1" x14ac:dyDescent="0.4">
      <c r="A54" s="11"/>
      <c r="B54" s="40"/>
      <c r="C54" s="40"/>
      <c r="D54" s="40"/>
      <c r="E54" s="40"/>
      <c r="F54" s="40"/>
      <c r="G54" s="40"/>
      <c r="H54" s="40"/>
      <c r="I54" s="40"/>
      <c r="J54" s="40"/>
      <c r="K54" s="12"/>
      <c r="L54" s="12"/>
      <c r="M54" s="12"/>
      <c r="N54" s="12"/>
      <c r="O54" s="12"/>
      <c r="P54" s="12"/>
      <c r="Q54" s="17"/>
    </row>
    <row r="55" spans="1:17" ht="14.5" hidden="1" x14ac:dyDescent="0.35"/>
    <row r="56" spans="1:17" ht="14.5" hidden="1" x14ac:dyDescent="0.35"/>
    <row r="57" spans="1:17" ht="14.5" hidden="1" x14ac:dyDescent="0.35"/>
    <row r="58" spans="1:17" ht="14.5" hidden="1" x14ac:dyDescent="0.35"/>
    <row r="59" spans="1:17" ht="14.5" hidden="1" x14ac:dyDescent="0.35"/>
    <row r="60" spans="1:17" ht="14.5" hidden="1" x14ac:dyDescent="0.35"/>
    <row r="61" spans="1:17" ht="14.5" hidden="1" x14ac:dyDescent="0.35"/>
  </sheetData>
  <mergeCells count="15">
    <mergeCell ref="B6:F6"/>
    <mergeCell ref="L46:P46"/>
    <mergeCell ref="B1:K2"/>
    <mergeCell ref="L1:L2"/>
    <mergeCell ref="B3:F3"/>
    <mergeCell ref="G3:K3"/>
    <mergeCell ref="B4:F4"/>
    <mergeCell ref="G4:K4"/>
    <mergeCell ref="B5:F5"/>
    <mergeCell ref="G5:K5"/>
    <mergeCell ref="B52:K52"/>
    <mergeCell ref="C53:K53"/>
    <mergeCell ref="B48:K48"/>
    <mergeCell ref="B49:K49"/>
    <mergeCell ref="C50:K51"/>
  </mergeCells>
  <phoneticPr fontId="24" type="noConversion"/>
  <hyperlinks>
    <hyperlink ref="B6:F6" location="'Process - UCM'!A1" tooltip="4. Use Case Management" display="4. Use Case Management" xr:uid="{00000000-0004-0000-1200-000000000000}"/>
    <hyperlink ref="B3:F3" location="'Process - MGT'!A1" tooltip="1. Management" display="1. Management" xr:uid="{00000000-0004-0000-1200-000001000000}"/>
    <hyperlink ref="B4:F4" location="'Process - O&amp;F'!A1" tooltip="2. Operations and Facilities" display="2. Operations and Facilities" xr:uid="{00000000-0004-0000-1200-000002000000}"/>
    <hyperlink ref="C53:K53" r:id="rId1" display="https://www.cisecurity.org/white-papers/cis-controls-v7-measures-metrics/" xr:uid="{8C1A9A51-5AD5-4091-9F79-A94B61B18CF7}"/>
    <hyperlink ref="C50:K51" r:id="rId2" display="https://www.betaalvereniging.nl/wp-content/uploads/Library-of-Cyber-Resilience-Metrics-Shared-Research-Program-Cybersecurity.pdf" xr:uid="{63E6B445-1847-4A7E-B86E-FB9D873C933D}"/>
    <hyperlink ref="G3:K3" location="'Process - DTE'!A1" tooltip="5. Detection Engineering &amp; Validation" display="5. Detection Engineering &amp; Validation" xr:uid="{75FFDB3D-C597-49A3-B402-5DA6D0232361}"/>
  </hyperlinks>
  <pageMargins left="0.7" right="0.7"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72764" r:id="rId6" name="Drop Down 60">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72765" r:id="rId7" name="Drop Down 61">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72766" r:id="rId8" name="Drop Down 62">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72767" r:id="rId9" name="Drop Down 63">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72768" r:id="rId10" name="Drop Down 6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72769" r:id="rId11" name="Drop Down 65">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72770" r:id="rId12" name="Drop Down 66">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72771" r:id="rId13" name="Drop Down 67">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72772" r:id="rId14" name="Drop Down 68">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72773" r:id="rId15" name="Drop Down 69">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72774" r:id="rId16" name="Drop Down 70">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72775" r:id="rId17" name="Drop Down 71">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72776" r:id="rId18" name="Drop Down 72">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72777" r:id="rId19" name="Drop Down 73">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72778" r:id="rId20" name="Drop Down 74">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72779" r:id="rId21" name="Drop Down 75">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mc:AlternateContent xmlns:mc="http://schemas.openxmlformats.org/markup-compatibility/2006">
          <mc:Choice Requires="x14">
            <control shapeId="72780" r:id="rId22" name="Drop Down 76">
              <controlPr defaultSize="0" autoLine="0" autoPict="0">
                <anchor moveWithCells="1">
                  <from>
                    <xdr:col>11</xdr:col>
                    <xdr:colOff>12700</xdr:colOff>
                    <xdr:row>29</xdr:row>
                    <xdr:rowOff>25400</xdr:rowOff>
                  </from>
                  <to>
                    <xdr:col>12</xdr:col>
                    <xdr:colOff>12700</xdr:colOff>
                    <xdr:row>29</xdr:row>
                    <xdr:rowOff>228600</xdr:rowOff>
                  </to>
                </anchor>
              </controlPr>
            </control>
          </mc:Choice>
        </mc:AlternateContent>
        <mc:AlternateContent xmlns:mc="http://schemas.openxmlformats.org/markup-compatibility/2006">
          <mc:Choice Requires="x14">
            <control shapeId="72798" r:id="rId23" name="Drop Down 94">
              <controlPr defaultSize="0" autoLine="0" autoPict="0">
                <anchor moveWithCells="1">
                  <from>
                    <xdr:col>11</xdr:col>
                    <xdr:colOff>12700</xdr:colOff>
                    <xdr:row>32</xdr:row>
                    <xdr:rowOff>25400</xdr:rowOff>
                  </from>
                  <to>
                    <xdr:col>12</xdr:col>
                    <xdr:colOff>12700</xdr:colOff>
                    <xdr:row>32</xdr:row>
                    <xdr:rowOff>228600</xdr:rowOff>
                  </to>
                </anchor>
              </controlPr>
            </control>
          </mc:Choice>
        </mc:AlternateContent>
        <mc:AlternateContent xmlns:mc="http://schemas.openxmlformats.org/markup-compatibility/2006">
          <mc:Choice Requires="x14">
            <control shapeId="72799" r:id="rId24" name="Drop Down 95">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72800" r:id="rId25" name="Drop Down 96">
              <controlPr defaultSize="0" autoLine="0" autoPict="0">
                <anchor moveWithCells="1">
                  <from>
                    <xdr:col>11</xdr:col>
                    <xdr:colOff>12700</xdr:colOff>
                    <xdr:row>34</xdr:row>
                    <xdr:rowOff>25400</xdr:rowOff>
                  </from>
                  <to>
                    <xdr:col>12</xdr:col>
                    <xdr:colOff>12700</xdr:colOff>
                    <xdr:row>34</xdr:row>
                    <xdr:rowOff>228600</xdr:rowOff>
                  </to>
                </anchor>
              </controlPr>
            </control>
          </mc:Choice>
        </mc:AlternateContent>
        <mc:AlternateContent xmlns:mc="http://schemas.openxmlformats.org/markup-compatibility/2006">
          <mc:Choice Requires="x14">
            <control shapeId="72804" r:id="rId26" name="Drop Down 100">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72833" r:id="rId27" name="Drop Down 129">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72835" r:id="rId28" name="Drop Down 131">
              <controlPr defaultSize="0" autoLine="0" autoPict="0">
                <anchor moveWithCells="1">
                  <from>
                    <xdr:col>11</xdr:col>
                    <xdr:colOff>12700</xdr:colOff>
                    <xdr:row>30</xdr:row>
                    <xdr:rowOff>25400</xdr:rowOff>
                  </from>
                  <to>
                    <xdr:col>12</xdr:col>
                    <xdr:colOff>12700</xdr:colOff>
                    <xdr:row>30</xdr:row>
                    <xdr:rowOff>228600</xdr:rowOff>
                  </to>
                </anchor>
              </controlPr>
            </control>
          </mc:Choice>
        </mc:AlternateContent>
        <mc:AlternateContent xmlns:mc="http://schemas.openxmlformats.org/markup-compatibility/2006">
          <mc:Choice Requires="x14">
            <control shapeId="72837" r:id="rId29" name="Drop Down 133">
              <controlPr defaultSize="0" autoLine="0" autoPict="0">
                <anchor moveWithCells="1">
                  <from>
                    <xdr:col>11</xdr:col>
                    <xdr:colOff>12700</xdr:colOff>
                    <xdr:row>36</xdr:row>
                    <xdr:rowOff>25400</xdr:rowOff>
                  </from>
                  <to>
                    <xdr:col>12</xdr:col>
                    <xdr:colOff>12700</xdr:colOff>
                    <xdr:row>36</xdr:row>
                    <xdr:rowOff>228600</xdr:rowOff>
                  </to>
                </anchor>
              </controlPr>
            </control>
          </mc:Choice>
        </mc:AlternateContent>
        <mc:AlternateContent xmlns:mc="http://schemas.openxmlformats.org/markup-compatibility/2006">
          <mc:Choice Requires="x14">
            <control shapeId="72838" r:id="rId30" name="Drop Down 134">
              <controlPr defaultSize="0" autoLine="0" autoPict="0">
                <anchor moveWithCells="1">
                  <from>
                    <xdr:col>11</xdr:col>
                    <xdr:colOff>12700</xdr:colOff>
                    <xdr:row>37</xdr:row>
                    <xdr:rowOff>25400</xdr:rowOff>
                  </from>
                  <to>
                    <xdr:col>12</xdr:col>
                    <xdr:colOff>12700</xdr:colOff>
                    <xdr:row>37</xdr:row>
                    <xdr:rowOff>228600</xdr:rowOff>
                  </to>
                </anchor>
              </controlPr>
            </control>
          </mc:Choice>
        </mc:AlternateContent>
        <mc:AlternateContent xmlns:mc="http://schemas.openxmlformats.org/markup-compatibility/2006">
          <mc:Choice Requires="x14">
            <control shapeId="72841" r:id="rId31" name="Drop Down 137">
              <controlPr defaultSize="0" autoLine="0" autoPict="0">
                <anchor moveWithCells="1">
                  <from>
                    <xdr:col>11</xdr:col>
                    <xdr:colOff>12700</xdr:colOff>
                    <xdr:row>39</xdr:row>
                    <xdr:rowOff>25400</xdr:rowOff>
                  </from>
                  <to>
                    <xdr:col>12</xdr:col>
                    <xdr:colOff>12700</xdr:colOff>
                    <xdr:row>39</xdr:row>
                    <xdr:rowOff>228600</xdr:rowOff>
                  </to>
                </anchor>
              </controlPr>
            </control>
          </mc:Choice>
        </mc:AlternateContent>
        <mc:AlternateContent xmlns:mc="http://schemas.openxmlformats.org/markup-compatibility/2006">
          <mc:Choice Requires="x14">
            <control shapeId="72846" r:id="rId32" name="Drop Down 142">
              <controlPr defaultSize="0" autoLine="0" autoPict="0">
                <anchor moveWithCells="1">
                  <from>
                    <xdr:col>11</xdr:col>
                    <xdr:colOff>12700</xdr:colOff>
                    <xdr:row>40</xdr:row>
                    <xdr:rowOff>25400</xdr:rowOff>
                  </from>
                  <to>
                    <xdr:col>12</xdr:col>
                    <xdr:colOff>12700</xdr:colOff>
                    <xdr:row>40</xdr:row>
                    <xdr:rowOff>228600</xdr:rowOff>
                  </to>
                </anchor>
              </controlPr>
            </control>
          </mc:Choice>
        </mc:AlternateContent>
        <mc:AlternateContent xmlns:mc="http://schemas.openxmlformats.org/markup-compatibility/2006">
          <mc:Choice Requires="x14">
            <control shapeId="72847" r:id="rId33" name="Drop Down 143">
              <controlPr defaultSize="0" autoLine="0" autoPict="0">
                <anchor moveWithCells="1">
                  <from>
                    <xdr:col>11</xdr:col>
                    <xdr:colOff>12700</xdr:colOff>
                    <xdr:row>41</xdr:row>
                    <xdr:rowOff>25400</xdr:rowOff>
                  </from>
                  <to>
                    <xdr:col>12</xdr:col>
                    <xdr:colOff>12700</xdr:colOff>
                    <xdr:row>41</xdr:row>
                    <xdr:rowOff>228600</xdr:rowOff>
                  </to>
                </anchor>
              </controlPr>
            </control>
          </mc:Choice>
        </mc:AlternateContent>
        <mc:AlternateContent xmlns:mc="http://schemas.openxmlformats.org/markup-compatibility/2006">
          <mc:Choice Requires="x14">
            <control shapeId="72848" r:id="rId34" name="Drop Down 144">
              <controlPr defaultSize="0" autoLine="0" autoPict="0">
                <anchor moveWithCells="1">
                  <from>
                    <xdr:col>11</xdr:col>
                    <xdr:colOff>12700</xdr:colOff>
                    <xdr:row>42</xdr:row>
                    <xdr:rowOff>25400</xdr:rowOff>
                  </from>
                  <to>
                    <xdr:col>12</xdr:col>
                    <xdr:colOff>12700</xdr:colOff>
                    <xdr:row>42</xdr:row>
                    <xdr:rowOff>228600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2">
    <tabColor rgb="FF0070C0"/>
  </sheetPr>
  <dimension ref="A1:T60"/>
  <sheetViews>
    <sheetView showRowColHeaders="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2"/>
      <c r="B1" s="903" t="s">
        <v>2347</v>
      </c>
      <c r="C1" s="904"/>
      <c r="D1" s="904"/>
      <c r="E1" s="904"/>
      <c r="F1" s="904"/>
      <c r="G1" s="904"/>
      <c r="H1" s="904"/>
      <c r="I1" s="904"/>
      <c r="J1" s="904"/>
      <c r="K1" s="904"/>
      <c r="L1" s="898"/>
      <c r="M1" s="524"/>
      <c r="N1" s="898"/>
      <c r="O1" s="513"/>
      <c r="P1" s="513"/>
      <c r="Q1" s="513"/>
      <c r="R1" s="513"/>
      <c r="S1" s="514"/>
    </row>
    <row r="2" spans="1:19" ht="20.149999999999999" customHeight="1" x14ac:dyDescent="0.35">
      <c r="A2" s="515"/>
      <c r="B2" s="905"/>
      <c r="C2" s="906"/>
      <c r="D2" s="906"/>
      <c r="E2" s="906"/>
      <c r="F2" s="906"/>
      <c r="G2" s="906"/>
      <c r="H2" s="906"/>
      <c r="I2" s="906"/>
      <c r="J2" s="906"/>
      <c r="K2" s="906"/>
      <c r="L2" s="899"/>
      <c r="M2" s="587"/>
      <c r="N2" s="899"/>
      <c r="O2" s="521"/>
      <c r="P2" s="521"/>
      <c r="Q2" s="521"/>
      <c r="R2" s="521"/>
      <c r="S2" s="522"/>
    </row>
    <row r="3" spans="1:19" ht="20.149999999999999" customHeight="1" x14ac:dyDescent="0.35">
      <c r="A3" s="515"/>
      <c r="B3" s="900" t="s">
        <v>2347</v>
      </c>
      <c r="C3" s="901"/>
      <c r="D3" s="901"/>
      <c r="E3" s="901"/>
      <c r="F3" s="902"/>
      <c r="G3" s="896"/>
      <c r="H3" s="897"/>
      <c r="I3" s="897"/>
      <c r="J3" s="897"/>
      <c r="K3" s="897"/>
      <c r="L3" s="497"/>
      <c r="M3" s="497"/>
      <c r="N3" s="497"/>
      <c r="O3" s="516"/>
      <c r="P3" s="516"/>
      <c r="Q3" s="516"/>
      <c r="R3" s="516"/>
      <c r="S3" s="517"/>
    </row>
    <row r="4" spans="1:19" ht="20.149999999999999" customHeight="1" x14ac:dyDescent="0.35">
      <c r="A4" s="515"/>
      <c r="B4" s="890"/>
      <c r="C4" s="891"/>
      <c r="D4" s="891"/>
      <c r="E4" s="891"/>
      <c r="F4" s="891"/>
      <c r="G4" s="896"/>
      <c r="H4" s="897"/>
      <c r="I4" s="897"/>
      <c r="J4" s="897"/>
      <c r="K4" s="897"/>
      <c r="L4" s="497"/>
      <c r="M4" s="497"/>
      <c r="N4" s="497"/>
      <c r="O4" s="516"/>
      <c r="P4" s="516"/>
      <c r="Q4" s="516"/>
      <c r="R4" s="516"/>
      <c r="S4" s="517"/>
    </row>
    <row r="5" spans="1:19" ht="20.149999999999999" customHeight="1" x14ac:dyDescent="0.35">
      <c r="A5" s="515"/>
      <c r="B5" s="890"/>
      <c r="C5" s="891"/>
      <c r="D5" s="891"/>
      <c r="E5" s="891"/>
      <c r="F5" s="891"/>
      <c r="G5" s="896"/>
      <c r="H5" s="897"/>
      <c r="I5" s="897"/>
      <c r="J5" s="897"/>
      <c r="K5" s="897"/>
      <c r="L5" s="497"/>
      <c r="M5" s="497"/>
      <c r="N5" s="497"/>
      <c r="O5" s="516"/>
      <c r="P5" s="516"/>
      <c r="Q5" s="516"/>
      <c r="R5" s="516"/>
      <c r="S5" s="517"/>
    </row>
    <row r="6" spans="1:19" ht="20.149999999999999" customHeight="1" x14ac:dyDescent="0.35">
      <c r="A6" s="515"/>
      <c r="B6" s="890"/>
      <c r="C6" s="891"/>
      <c r="D6" s="891"/>
      <c r="E6" s="891"/>
      <c r="F6" s="891"/>
      <c r="G6" s="715"/>
      <c r="H6" s="497"/>
      <c r="I6" s="497"/>
      <c r="J6" s="497"/>
      <c r="K6" s="497"/>
      <c r="L6" s="497"/>
      <c r="M6" s="497"/>
      <c r="N6" s="497"/>
      <c r="O6" s="516"/>
      <c r="P6" s="516"/>
      <c r="Q6" s="516"/>
      <c r="R6" s="516"/>
      <c r="S6" s="517"/>
    </row>
    <row r="7" spans="1:19" ht="20.149999999999999" customHeight="1" thickBot="1" x14ac:dyDescent="0.4">
      <c r="A7" s="518"/>
      <c r="B7" s="519"/>
      <c r="C7" s="519"/>
      <c r="D7" s="519"/>
      <c r="E7" s="519"/>
      <c r="F7" s="519"/>
      <c r="G7" s="519"/>
      <c r="H7" s="519"/>
      <c r="I7" s="519"/>
      <c r="J7" s="519"/>
      <c r="K7" s="519"/>
      <c r="L7" s="519"/>
      <c r="M7" s="519"/>
      <c r="N7" s="519"/>
      <c r="O7" s="519"/>
      <c r="P7" s="519"/>
      <c r="Q7" s="519"/>
      <c r="R7" s="519"/>
      <c r="S7" s="520"/>
    </row>
    <row r="8" spans="1:19" ht="20.149999999999999" customHeight="1" x14ac:dyDescent="0.35">
      <c r="A8" s="36"/>
      <c r="B8" s="37"/>
      <c r="C8" s="37"/>
      <c r="D8" s="37"/>
      <c r="E8" s="37"/>
      <c r="F8" s="37"/>
      <c r="G8" s="37"/>
      <c r="H8" s="37"/>
      <c r="I8" s="37"/>
      <c r="J8" s="37"/>
      <c r="K8" s="37"/>
      <c r="L8" s="37"/>
      <c r="M8" s="37"/>
      <c r="N8" s="37"/>
      <c r="O8" s="37"/>
      <c r="P8" s="37"/>
      <c r="Q8" s="37"/>
      <c r="R8" s="37"/>
      <c r="S8" s="38"/>
    </row>
    <row r="9" spans="1:19" s="2" customFormat="1" ht="20.149999999999999" customHeight="1" x14ac:dyDescent="0.35">
      <c r="A9" s="135"/>
      <c r="B9" s="8" t="s">
        <v>2360</v>
      </c>
      <c r="C9" s="8"/>
      <c r="D9" s="530"/>
      <c r="E9" s="530"/>
      <c r="F9" s="530"/>
      <c r="G9" s="530"/>
      <c r="H9" s="530"/>
      <c r="I9" s="530"/>
      <c r="J9" s="530"/>
      <c r="K9" s="530"/>
      <c r="L9" s="530"/>
      <c r="M9" s="13"/>
      <c r="N9" s="135"/>
      <c r="O9" s="135"/>
      <c r="P9" s="135"/>
      <c r="Q9" s="135"/>
      <c r="R9" s="134"/>
      <c r="S9" s="157"/>
    </row>
    <row r="10" spans="1:19" s="2" customFormat="1" ht="20.149999999999999" customHeight="1" x14ac:dyDescent="0.35">
      <c r="A10" s="3"/>
      <c r="B10" s="140" t="s">
        <v>2343</v>
      </c>
      <c r="C10" s="140"/>
      <c r="D10" s="143" t="s">
        <v>2344</v>
      </c>
      <c r="E10" s="546"/>
      <c r="F10" s="546"/>
      <c r="G10" s="546"/>
      <c r="H10" s="141"/>
      <c r="I10" s="884" t="s">
        <v>3218</v>
      </c>
      <c r="J10" s="885"/>
      <c r="K10" s="141"/>
      <c r="L10" s="141"/>
      <c r="M10" s="141"/>
      <c r="N10" s="141"/>
      <c r="O10" s="141"/>
      <c r="P10" s="246"/>
      <c r="Q10" s="141"/>
      <c r="R10" s="141"/>
      <c r="S10" s="15"/>
    </row>
    <row r="11" spans="1:19" s="2" customFormat="1" ht="20.149999999999999" customHeight="1" x14ac:dyDescent="0.35">
      <c r="A11" s="3"/>
      <c r="B11" s="134" t="s">
        <v>2337</v>
      </c>
      <c r="C11" s="3"/>
      <c r="D11" s="890" t="s">
        <v>2374</v>
      </c>
      <c r="E11" s="891"/>
      <c r="F11" s="891"/>
      <c r="G11" s="891"/>
      <c r="H11" s="891"/>
      <c r="I11" s="888" t="s">
        <v>2346</v>
      </c>
      <c r="J11" s="889"/>
      <c r="K11" s="3"/>
      <c r="L11" s="3"/>
      <c r="M11" s="3"/>
      <c r="N11" s="3"/>
      <c r="O11" s="3"/>
      <c r="P11" s="244"/>
      <c r="Q11" s="3"/>
      <c r="R11" s="3"/>
      <c r="S11" s="15"/>
    </row>
    <row r="12" spans="1:19" s="2" customFormat="1" ht="20.149999999999999" customHeight="1" x14ac:dyDescent="0.35">
      <c r="A12" s="3"/>
      <c r="B12" s="3"/>
      <c r="C12" s="3"/>
      <c r="D12" s="890" t="s">
        <v>2375</v>
      </c>
      <c r="E12" s="891"/>
      <c r="F12" s="891"/>
      <c r="G12" s="891"/>
      <c r="H12" s="891"/>
      <c r="I12" s="886" t="s">
        <v>2346</v>
      </c>
      <c r="J12" s="887"/>
      <c r="K12" s="3"/>
      <c r="L12" s="3"/>
      <c r="M12" s="3"/>
      <c r="N12" s="3"/>
      <c r="O12" s="3"/>
      <c r="P12" s="244"/>
      <c r="Q12" s="3"/>
      <c r="R12" s="3"/>
      <c r="S12" s="15"/>
    </row>
    <row r="13" spans="1:19" s="2" customFormat="1" ht="20.149999999999999" customHeight="1" x14ac:dyDescent="0.35">
      <c r="A13" s="3"/>
      <c r="B13" s="141"/>
      <c r="C13" s="141"/>
      <c r="D13" s="635"/>
      <c r="E13" s="561"/>
      <c r="F13" s="561"/>
      <c r="G13" s="561"/>
      <c r="H13" s="553"/>
      <c r="I13" s="884" t="s">
        <v>3218</v>
      </c>
      <c r="J13" s="885"/>
      <c r="K13" s="553"/>
      <c r="L13" s="553"/>
      <c r="M13" s="553"/>
      <c r="N13" s="553"/>
      <c r="O13" s="553"/>
      <c r="P13" s="554"/>
      <c r="Q13" s="553"/>
      <c r="R13" s="553"/>
      <c r="S13" s="15"/>
    </row>
    <row r="14" spans="1:19" s="2" customFormat="1" ht="20.149999999999999" customHeight="1" x14ac:dyDescent="0.35">
      <c r="A14" s="3"/>
      <c r="B14" s="134" t="s">
        <v>2345</v>
      </c>
      <c r="C14" s="3"/>
      <c r="D14" s="890" t="s">
        <v>2370</v>
      </c>
      <c r="E14" s="891"/>
      <c r="F14" s="891"/>
      <c r="G14" s="891"/>
      <c r="H14" s="891"/>
      <c r="I14" s="888" t="s">
        <v>2346</v>
      </c>
      <c r="J14" s="889"/>
      <c r="K14" s="3"/>
      <c r="L14" s="3"/>
      <c r="M14" s="3"/>
      <c r="N14" s="3"/>
      <c r="O14" s="3"/>
      <c r="P14" s="3"/>
      <c r="Q14" s="3"/>
      <c r="R14" s="3"/>
      <c r="S14" s="15"/>
    </row>
    <row r="15" spans="1:19" s="2" customFormat="1" ht="20.149999999999999" customHeight="1" x14ac:dyDescent="0.35">
      <c r="A15" s="3"/>
      <c r="B15" s="3"/>
      <c r="C15" s="3"/>
      <c r="D15" s="890" t="s">
        <v>2371</v>
      </c>
      <c r="E15" s="891"/>
      <c r="F15" s="891"/>
      <c r="G15" s="891"/>
      <c r="H15" s="891"/>
      <c r="I15" s="886" t="s">
        <v>2346</v>
      </c>
      <c r="J15" s="887"/>
      <c r="K15" s="3"/>
      <c r="L15" s="3"/>
      <c r="M15" s="3"/>
      <c r="N15" s="3"/>
      <c r="O15" s="3"/>
      <c r="P15" s="244"/>
      <c r="Q15" s="3"/>
      <c r="R15" s="3"/>
      <c r="S15" s="15"/>
    </row>
    <row r="16" spans="1:19" s="2" customFormat="1" ht="20.149999999999999" customHeight="1" x14ac:dyDescent="0.35">
      <c r="A16" s="3"/>
      <c r="B16" s="141"/>
      <c r="C16" s="141"/>
      <c r="D16" s="635"/>
      <c r="E16" s="561"/>
      <c r="F16" s="561"/>
      <c r="G16" s="561"/>
      <c r="H16" s="553"/>
      <c r="I16" s="884" t="s">
        <v>3218</v>
      </c>
      <c r="J16" s="885"/>
      <c r="K16" s="553"/>
      <c r="L16" s="553"/>
      <c r="M16" s="553"/>
      <c r="N16" s="553"/>
      <c r="O16" s="553"/>
      <c r="P16" s="554"/>
      <c r="Q16" s="553"/>
      <c r="R16" s="553"/>
      <c r="S16" s="15"/>
    </row>
    <row r="17" spans="1:19" s="2" customFormat="1" ht="20.149999999999999" customHeight="1" x14ac:dyDescent="0.35">
      <c r="A17" s="3"/>
      <c r="B17" s="134" t="s">
        <v>53</v>
      </c>
      <c r="C17" s="3"/>
      <c r="D17" s="890" t="s">
        <v>2355</v>
      </c>
      <c r="E17" s="891"/>
      <c r="F17" s="891"/>
      <c r="G17" s="891"/>
      <c r="H17" s="891"/>
      <c r="I17" s="886">
        <f>COUNTIFS(_Output!A:A,"B 1*",_Output!B:B,1,_Output!L:L,"&lt;&gt;NIST MAPPING",_Output!D:D, 0)</f>
        <v>5</v>
      </c>
      <c r="J17" s="887"/>
      <c r="K17" s="3"/>
      <c r="L17" s="3"/>
      <c r="M17" s="3"/>
      <c r="N17" s="3"/>
      <c r="O17" s="3"/>
      <c r="P17" s="244"/>
      <c r="Q17" s="3"/>
      <c r="R17" s="3"/>
      <c r="S17" s="15"/>
    </row>
    <row r="18" spans="1:19" s="2" customFormat="1" ht="20.149999999999999" customHeight="1" x14ac:dyDescent="0.35">
      <c r="A18" s="3"/>
      <c r="B18" s="3"/>
      <c r="C18" s="3"/>
      <c r="D18" s="890" t="s">
        <v>2349</v>
      </c>
      <c r="E18" s="891"/>
      <c r="F18" s="891"/>
      <c r="G18" s="891"/>
      <c r="H18" s="891"/>
      <c r="I18" s="886">
        <f>COUNTIFS(_Output!A:A,"B 2*",_Output!B:B,1,_Output!L:L,"&lt;&gt;NIST MAPPING",_Output!D:D, 0)</f>
        <v>6</v>
      </c>
      <c r="J18" s="887"/>
      <c r="K18" s="3"/>
      <c r="L18" s="3"/>
      <c r="M18" s="3"/>
      <c r="N18" s="3"/>
      <c r="O18" s="3"/>
      <c r="P18" s="244"/>
      <c r="Q18" s="3"/>
      <c r="R18" s="3"/>
      <c r="S18" s="15"/>
    </row>
    <row r="19" spans="1:19" s="2" customFormat="1" ht="20.149999999999999" customHeight="1" x14ac:dyDescent="0.35">
      <c r="A19" s="3"/>
      <c r="B19" s="3"/>
      <c r="C19" s="3"/>
      <c r="D19" s="890" t="s">
        <v>2350</v>
      </c>
      <c r="E19" s="891"/>
      <c r="F19" s="891"/>
      <c r="G19" s="891"/>
      <c r="H19" s="891"/>
      <c r="I19" s="886">
        <f>COUNTIFS(_Output!A:A,"B 3*",_Output!B:B,1,_Output!L:L,"&lt;&gt;NIST MAPPING",_Output!D:D, 0)</f>
        <v>4</v>
      </c>
      <c r="J19" s="887"/>
      <c r="K19" s="3"/>
      <c r="L19" s="3"/>
      <c r="M19" s="3"/>
      <c r="N19" s="3"/>
      <c r="O19" s="3"/>
      <c r="P19" s="244"/>
      <c r="Q19" s="3"/>
      <c r="R19" s="3"/>
      <c r="S19" s="15"/>
    </row>
    <row r="20" spans="1:19" s="2" customFormat="1" ht="20.149999999999999" customHeight="1" x14ac:dyDescent="0.35">
      <c r="A20" s="3"/>
      <c r="B20" s="3"/>
      <c r="C20" s="3"/>
      <c r="D20" s="890" t="s">
        <v>2352</v>
      </c>
      <c r="E20" s="891"/>
      <c r="F20" s="891"/>
      <c r="G20" s="891"/>
      <c r="H20" s="891"/>
      <c r="I20" s="886">
        <f>COUNTIFS(_Output!A:A,"B 4*",_Output!B:B,1,_Output!L:L,"&lt;&gt;NIST MAPPING",_Output!D:D, 0)</f>
        <v>8</v>
      </c>
      <c r="J20" s="887"/>
      <c r="K20" s="3"/>
      <c r="L20" s="3"/>
      <c r="M20" s="3"/>
      <c r="N20" s="3"/>
      <c r="O20" s="3"/>
      <c r="P20" s="3"/>
      <c r="Q20" s="3"/>
      <c r="R20" s="3"/>
      <c r="S20" s="15"/>
    </row>
    <row r="21" spans="1:19" s="2" customFormat="1" ht="20.149999999999999" customHeight="1" x14ac:dyDescent="0.35">
      <c r="A21" s="3"/>
      <c r="B21" s="3"/>
      <c r="C21" s="3"/>
      <c r="D21" s="890" t="s">
        <v>2353</v>
      </c>
      <c r="E21" s="891"/>
      <c r="F21" s="891"/>
      <c r="G21" s="891"/>
      <c r="H21" s="891"/>
      <c r="I21" s="886">
        <f>COUNTIFS(_Output!A:A,"B 5*",_Output!B:B,1,_Output!L:L,"&lt;&gt;NIST MAPPING",_Output!D:D, 0)</f>
        <v>9</v>
      </c>
      <c r="J21" s="887"/>
      <c r="K21" s="3"/>
      <c r="L21" s="3"/>
      <c r="M21" s="3"/>
      <c r="N21" s="3"/>
      <c r="O21" s="3"/>
      <c r="P21" s="244"/>
      <c r="Q21" s="3"/>
      <c r="R21" s="3"/>
      <c r="S21" s="15"/>
    </row>
    <row r="22" spans="1:19" s="2" customFormat="1" ht="20.149999999999999" customHeight="1" x14ac:dyDescent="0.35">
      <c r="A22" s="3"/>
      <c r="B22" s="141"/>
      <c r="C22" s="141"/>
      <c r="D22" s="635"/>
      <c r="E22" s="561"/>
      <c r="F22" s="561"/>
      <c r="G22" s="561"/>
      <c r="H22" s="553"/>
      <c r="I22" s="884" t="s">
        <v>3218</v>
      </c>
      <c r="J22" s="885"/>
      <c r="K22" s="553"/>
      <c r="L22" s="553"/>
      <c r="M22" s="553"/>
      <c r="N22" s="553"/>
      <c r="O22" s="553"/>
      <c r="P22" s="554"/>
      <c r="Q22" s="553"/>
      <c r="R22" s="553"/>
      <c r="S22" s="15"/>
    </row>
    <row r="23" spans="1:19" s="2" customFormat="1" ht="20.149999999999999" customHeight="1" x14ac:dyDescent="0.35">
      <c r="A23" s="3"/>
      <c r="B23" s="134" t="s">
        <v>152</v>
      </c>
      <c r="C23" s="3"/>
      <c r="D23" s="890" t="s">
        <v>2338</v>
      </c>
      <c r="E23" s="891"/>
      <c r="F23" s="891"/>
      <c r="G23" s="891"/>
      <c r="H23" s="891"/>
      <c r="I23" s="886">
        <f>COUNTIFS(_Output!A:A,"P 1*",_Output!B:B,1,_Output!L:L,"&lt;&gt;NIST MAPPING",_Output!D:D, 0)</f>
        <v>8</v>
      </c>
      <c r="J23" s="887"/>
      <c r="K23" s="3"/>
      <c r="L23" s="3"/>
      <c r="M23" s="3"/>
      <c r="N23" s="3"/>
      <c r="O23" s="3"/>
      <c r="P23" s="244"/>
      <c r="Q23" s="3"/>
      <c r="R23" s="3"/>
      <c r="S23" s="15"/>
    </row>
    <row r="24" spans="1:19" s="2" customFormat="1" ht="20.149999999999999" customHeight="1" x14ac:dyDescent="0.35">
      <c r="A24" s="3"/>
      <c r="B24" s="3"/>
      <c r="C24" s="3"/>
      <c r="D24" s="890" t="s">
        <v>2339</v>
      </c>
      <c r="E24" s="891"/>
      <c r="F24" s="891"/>
      <c r="G24" s="891"/>
      <c r="H24" s="891"/>
      <c r="I24" s="886">
        <f>COUNTIFS(_Output!A:A,"P 2*",_Output!B:B,1,_Output!L:L,"&lt;&gt;NIST MAPPING",_Output!D:D, 0)</f>
        <v>8</v>
      </c>
      <c r="J24" s="887"/>
      <c r="K24" s="3"/>
      <c r="L24" s="3"/>
      <c r="M24" s="3"/>
      <c r="N24" s="3"/>
      <c r="O24" s="3"/>
      <c r="P24" s="244"/>
      <c r="Q24" s="3"/>
      <c r="R24" s="3"/>
      <c r="S24" s="15"/>
    </row>
    <row r="25" spans="1:19" s="2" customFormat="1" ht="20.149999999999999" customHeight="1" x14ac:dyDescent="0.35">
      <c r="A25" s="3"/>
      <c r="B25" s="3"/>
      <c r="C25" s="3"/>
      <c r="D25" s="890" t="s">
        <v>2340</v>
      </c>
      <c r="E25" s="891"/>
      <c r="F25" s="891"/>
      <c r="G25" s="891"/>
      <c r="H25" s="891"/>
      <c r="I25" s="886">
        <f>COUNTIFS(_Output!A:A,"P 3*",_Output!B:B,1,_Output!L:L,"&lt;&gt;NIST MAPPING",_Output!D:D, 0)</f>
        <v>14</v>
      </c>
      <c r="J25" s="887"/>
      <c r="K25" s="3"/>
      <c r="L25" s="3"/>
      <c r="M25" s="3"/>
      <c r="N25" s="3"/>
      <c r="O25" s="3"/>
      <c r="P25" s="3"/>
      <c r="Q25" s="3"/>
      <c r="R25" s="3"/>
      <c r="S25" s="15"/>
    </row>
    <row r="26" spans="1:19" s="2" customFormat="1" ht="20.149999999999999" customHeight="1" x14ac:dyDescent="0.35">
      <c r="A26" s="3"/>
      <c r="B26" s="3"/>
      <c r="C26" s="3"/>
      <c r="D26" s="890" t="s">
        <v>2341</v>
      </c>
      <c r="E26" s="891"/>
      <c r="F26" s="891"/>
      <c r="G26" s="891"/>
      <c r="H26" s="891"/>
      <c r="I26" s="886">
        <f>COUNTIFS(_Output!A:A,"P 4*",_Output!B:B,1,_Output!L:L,"&lt;&gt;NIST MAPPING",_Output!D:D, 0)</f>
        <v>15</v>
      </c>
      <c r="J26" s="887"/>
      <c r="K26" s="3"/>
      <c r="L26" s="3"/>
      <c r="M26" s="3"/>
      <c r="N26" s="3"/>
      <c r="O26" s="3"/>
      <c r="P26" s="244"/>
      <c r="Q26" s="3"/>
      <c r="R26" s="3"/>
      <c r="S26" s="15"/>
    </row>
    <row r="27" spans="1:19" s="2" customFormat="1" ht="20.149999999999999" customHeight="1" x14ac:dyDescent="0.35">
      <c r="A27" s="3"/>
      <c r="B27" s="3"/>
      <c r="C27" s="3"/>
      <c r="D27" s="890" t="s">
        <v>2342</v>
      </c>
      <c r="E27" s="891"/>
      <c r="F27" s="891"/>
      <c r="G27" s="891"/>
      <c r="H27" s="891"/>
      <c r="I27" s="886">
        <f>COUNTIFS(_Output!A:A,"P 5*",_Output!B:B,1,_Output!L:L,"&lt;&gt;NIST MAPPING",_Output!D:D, 0)</f>
        <v>7</v>
      </c>
      <c r="J27" s="887"/>
      <c r="K27" s="3"/>
      <c r="L27" s="3"/>
      <c r="M27" s="3"/>
      <c r="N27" s="3"/>
      <c r="O27" s="3"/>
      <c r="P27" s="244"/>
      <c r="Q27" s="3"/>
      <c r="R27" s="3"/>
      <c r="S27" s="15"/>
    </row>
    <row r="28" spans="1:19" s="2" customFormat="1" ht="20.149999999999999" customHeight="1" x14ac:dyDescent="0.35">
      <c r="A28" s="3"/>
      <c r="B28" s="141"/>
      <c r="C28" s="141"/>
      <c r="D28" s="636"/>
      <c r="E28" s="553"/>
      <c r="F28" s="553"/>
      <c r="G28" s="553"/>
      <c r="H28" s="553"/>
      <c r="I28" s="884" t="s">
        <v>3218</v>
      </c>
      <c r="J28" s="885"/>
      <c r="K28" s="553"/>
      <c r="L28" s="553"/>
      <c r="M28" s="553"/>
      <c r="N28" s="553"/>
      <c r="O28" s="553"/>
      <c r="P28" s="554"/>
      <c r="Q28" s="553"/>
      <c r="R28" s="553"/>
      <c r="S28" s="15"/>
    </row>
    <row r="29" spans="1:19" s="2" customFormat="1" ht="20.149999999999999" customHeight="1" x14ac:dyDescent="0.35">
      <c r="A29" s="3"/>
      <c r="B29" s="134" t="s">
        <v>153</v>
      </c>
      <c r="C29" s="64"/>
      <c r="D29" s="890" t="s">
        <v>2357</v>
      </c>
      <c r="E29" s="891"/>
      <c r="F29" s="891"/>
      <c r="G29" s="891"/>
      <c r="H29" s="891"/>
      <c r="I29" s="886">
        <f>COUNTIFS(_Output!A:A,"M 1*",_Output!B:B,1,_Output!L:L,"&lt;&gt;NIST MAPPING",_Output!D:D, 0)</f>
        <v>4</v>
      </c>
      <c r="J29" s="887"/>
      <c r="K29" s="64"/>
      <c r="L29" s="3"/>
      <c r="M29" s="3"/>
      <c r="N29" s="3"/>
      <c r="O29" s="3"/>
      <c r="P29" s="244"/>
      <c r="Q29" s="3"/>
      <c r="R29" s="3"/>
      <c r="S29" s="15"/>
    </row>
    <row r="30" spans="1:19" s="2" customFormat="1" ht="20.149999999999999" customHeight="1" x14ac:dyDescent="0.35">
      <c r="A30" s="3"/>
      <c r="B30" s="9"/>
      <c r="C30" s="64"/>
      <c r="D30" s="890" t="s">
        <v>2358</v>
      </c>
      <c r="E30" s="891"/>
      <c r="F30" s="891"/>
      <c r="G30" s="891"/>
      <c r="H30" s="895"/>
      <c r="I30" s="886">
        <f>COUNTIFS(_Output!A:A,"M 2*",_Output!B:B,1,_Output!L:L,"&lt;&gt;NIST MAPPING",_Output!D:D, 0)</f>
        <v>28</v>
      </c>
      <c r="J30" s="887"/>
      <c r="K30" s="64"/>
      <c r="L30" s="3"/>
      <c r="M30" s="3"/>
      <c r="N30" s="3"/>
      <c r="O30" s="3"/>
      <c r="P30" s="244"/>
      <c r="Q30" s="3"/>
      <c r="R30" s="3"/>
      <c r="S30" s="15"/>
    </row>
    <row r="31" spans="1:19" s="2" customFormat="1" ht="20.149999999999999" customHeight="1" x14ac:dyDescent="0.35">
      <c r="A31" s="3"/>
      <c r="B31" s="14"/>
      <c r="C31" s="65"/>
      <c r="D31" s="890" t="s">
        <v>4163</v>
      </c>
      <c r="E31" s="891"/>
      <c r="F31" s="891"/>
      <c r="G31" s="891"/>
      <c r="H31" s="895"/>
      <c r="I31" s="886">
        <f>COUNTIFS(_Output!A:A,"M 3*",_Output!B:B,1,_Output!L:L,"&lt;&gt;NIST MAPPING",_Output!D:D, 0)</f>
        <v>29</v>
      </c>
      <c r="J31" s="887"/>
      <c r="K31" s="65"/>
      <c r="L31" s="3"/>
      <c r="M31" s="3"/>
      <c r="N31" s="3"/>
      <c r="O31" s="3"/>
      <c r="P31" s="3"/>
      <c r="Q31" s="3"/>
      <c r="R31" s="3"/>
      <c r="S31" s="15"/>
    </row>
    <row r="32" spans="1:19" s="2" customFormat="1" ht="20.149999999999999" customHeight="1" x14ac:dyDescent="0.35">
      <c r="A32" s="3"/>
      <c r="B32" s="9"/>
      <c r="C32" s="64"/>
      <c r="D32" s="890" t="s">
        <v>2359</v>
      </c>
      <c r="E32" s="891"/>
      <c r="F32" s="891"/>
      <c r="G32" s="891"/>
      <c r="H32" s="891"/>
      <c r="I32" s="886">
        <f>COUNTIFS(_Output!A:A,"M 4*",_Output!B:B,1,_Output!L:L,"&lt;&gt;NIST MAPPING",_Output!D:D, 0)</f>
        <v>20</v>
      </c>
      <c r="J32" s="887"/>
      <c r="K32" s="64"/>
      <c r="L32" s="3"/>
      <c r="M32" s="3"/>
      <c r="N32" s="3"/>
      <c r="O32" s="3"/>
      <c r="P32" s="244"/>
      <c r="Q32" s="3"/>
      <c r="R32" s="3"/>
      <c r="S32" s="15"/>
    </row>
    <row r="33" spans="1:19" s="2" customFormat="1" ht="20.149999999999999" customHeight="1" x14ac:dyDescent="0.35">
      <c r="A33" s="827"/>
      <c r="B33" s="9"/>
      <c r="C33" s="64"/>
      <c r="D33" s="890" t="s">
        <v>3538</v>
      </c>
      <c r="E33" s="891"/>
      <c r="F33" s="891"/>
      <c r="G33" s="891"/>
      <c r="H33" s="891"/>
      <c r="I33" s="825"/>
      <c r="J33" s="826">
        <f>COUNTIFS(_Output!A:A,"M 5*",_Output!B:B,1,_Output!L:L,"&lt;&gt;NIST MAPPING",_Output!D:D, 0)</f>
        <v>16</v>
      </c>
      <c r="K33" s="64"/>
      <c r="L33" s="827"/>
      <c r="M33" s="827"/>
      <c r="N33" s="827"/>
      <c r="O33" s="827"/>
      <c r="P33" s="244"/>
      <c r="Q33" s="827"/>
      <c r="R33" s="827"/>
      <c r="S33" s="15"/>
    </row>
    <row r="34" spans="1:19" s="2" customFormat="1" ht="20.149999999999999" customHeight="1" x14ac:dyDescent="0.35">
      <c r="A34" s="3"/>
      <c r="B34" s="547"/>
      <c r="C34" s="548"/>
      <c r="D34" s="637"/>
      <c r="E34" s="638"/>
      <c r="F34" s="638"/>
      <c r="G34" s="638"/>
      <c r="H34" s="638"/>
      <c r="I34" s="884" t="s">
        <v>3218</v>
      </c>
      <c r="J34" s="885"/>
      <c r="K34" s="639"/>
      <c r="L34" s="553"/>
      <c r="M34" s="553"/>
      <c r="N34" s="553"/>
      <c r="O34" s="553"/>
      <c r="P34" s="554"/>
      <c r="Q34" s="553"/>
      <c r="R34" s="553"/>
      <c r="S34" s="15"/>
    </row>
    <row r="35" spans="1:19" s="2" customFormat="1" ht="20.149999999999999" customHeight="1" x14ac:dyDescent="0.35">
      <c r="A35" s="3"/>
      <c r="B35" s="134" t="s">
        <v>159</v>
      </c>
      <c r="C35" s="3"/>
      <c r="D35" s="890" t="s">
        <v>2361</v>
      </c>
      <c r="E35" s="891"/>
      <c r="F35" s="891"/>
      <c r="G35" s="891"/>
      <c r="H35" s="891"/>
      <c r="I35" s="886">
        <f>COUNTIFS(_Output!A:A,"T 1*",_Output!B:B,1,_Output!L:L,"&lt;&gt;NIST MAPPING",_Output!D:D, 0)</f>
        <v>46</v>
      </c>
      <c r="J35" s="887"/>
      <c r="K35" s="3"/>
      <c r="L35" s="3"/>
      <c r="M35" s="3"/>
      <c r="N35" s="3"/>
      <c r="O35" s="3"/>
      <c r="P35" s="3"/>
      <c r="Q35" s="3"/>
      <c r="R35" s="14"/>
      <c r="S35" s="15"/>
    </row>
    <row r="36" spans="1:19" ht="20.149999999999999" customHeight="1" x14ac:dyDescent="0.35">
      <c r="A36" s="135"/>
      <c r="B36" s="135"/>
      <c r="C36" s="3"/>
      <c r="D36" s="890" t="s">
        <v>2362</v>
      </c>
      <c r="E36" s="891"/>
      <c r="F36" s="891"/>
      <c r="G36" s="891"/>
      <c r="H36" s="891"/>
      <c r="I36" s="886">
        <f>COUNTIFS(_Output!A:A,"T 2*",_Output!B:B,1,_Output!L:L,"&lt;&gt;NIST MAPPING",_Output!D:D, 0)</f>
        <v>37</v>
      </c>
      <c r="J36" s="887"/>
      <c r="K36" s="3"/>
      <c r="L36" s="7"/>
      <c r="M36" s="7"/>
      <c r="N36" s="7"/>
      <c r="O36" s="7"/>
      <c r="P36" s="7"/>
      <c r="Q36" s="7"/>
      <c r="R36" s="14"/>
      <c r="S36" s="16"/>
    </row>
    <row r="37" spans="1:19" ht="20.149999999999999" customHeight="1" x14ac:dyDescent="0.35">
      <c r="A37" s="135"/>
      <c r="B37" s="135"/>
      <c r="C37" s="3"/>
      <c r="D37" s="890" t="s">
        <v>2363</v>
      </c>
      <c r="E37" s="891"/>
      <c r="F37" s="891"/>
      <c r="G37" s="891"/>
      <c r="H37" s="891"/>
      <c r="I37" s="886">
        <f>COUNTIFS(_Output!A:A,"T 3*",_Output!B:B,1,_Output!L:L,"&lt;&gt;NIST MAPPING",_Output!D:D, 0)</f>
        <v>44</v>
      </c>
      <c r="J37" s="887"/>
      <c r="K37" s="3"/>
      <c r="L37" s="7"/>
      <c r="M37" s="7"/>
      <c r="N37" s="7"/>
      <c r="O37" s="7"/>
      <c r="P37" s="7"/>
      <c r="Q37" s="7"/>
      <c r="R37" s="14"/>
      <c r="S37" s="16"/>
    </row>
    <row r="38" spans="1:19" ht="20.149999999999999" customHeight="1" x14ac:dyDescent="0.35">
      <c r="A38" s="135"/>
      <c r="B38" s="135"/>
      <c r="C38" s="3"/>
      <c r="D38" s="890" t="s">
        <v>2524</v>
      </c>
      <c r="E38" s="891"/>
      <c r="F38" s="891"/>
      <c r="G38" s="891"/>
      <c r="H38" s="891"/>
      <c r="I38" s="886">
        <f>COUNTIFS(_Output!A:A,"T 4*",_Output!B:B,1,_Output!L:L,"&lt;&gt;NIST MAPPING",_Output!D:D, 0)</f>
        <v>39</v>
      </c>
      <c r="J38" s="887"/>
      <c r="K38" s="3"/>
      <c r="L38" s="7"/>
      <c r="M38" s="7"/>
      <c r="N38" s="7"/>
      <c r="O38" s="7"/>
      <c r="P38" s="7"/>
      <c r="Q38" s="7"/>
      <c r="R38" s="14"/>
      <c r="S38" s="16"/>
    </row>
    <row r="39" spans="1:19" ht="20.149999999999999" customHeight="1" x14ac:dyDescent="0.35">
      <c r="A39" s="135"/>
      <c r="B39" s="140"/>
      <c r="C39" s="141"/>
      <c r="D39" s="640"/>
      <c r="E39" s="564"/>
      <c r="F39" s="564"/>
      <c r="G39" s="564"/>
      <c r="H39" s="564"/>
      <c r="I39" s="884" t="s">
        <v>3218</v>
      </c>
      <c r="J39" s="885"/>
      <c r="K39" s="553"/>
      <c r="L39" s="259"/>
      <c r="M39" s="259"/>
      <c r="N39" s="259"/>
      <c r="O39" s="259"/>
      <c r="P39" s="259"/>
      <c r="Q39" s="259"/>
      <c r="R39" s="566"/>
      <c r="S39" s="16"/>
    </row>
    <row r="40" spans="1:19" ht="20.149999999999999" customHeight="1" x14ac:dyDescent="0.35">
      <c r="A40" s="135"/>
      <c r="B40" s="134" t="s">
        <v>558</v>
      </c>
      <c r="C40" s="3"/>
      <c r="D40" s="892" t="s">
        <v>2364</v>
      </c>
      <c r="E40" s="893"/>
      <c r="F40" s="893"/>
      <c r="G40" s="893"/>
      <c r="H40" s="894"/>
      <c r="I40" s="886">
        <f>COUNTIFS(_Output!A:A,"S 1*",_Output!B:B,1,_Output!L:L,"&lt;&gt;NIST MAPPING",_Output!D:D, 0)</f>
        <v>40</v>
      </c>
      <c r="J40" s="887"/>
      <c r="K40" s="3"/>
      <c r="L40" s="7"/>
      <c r="M40" s="7"/>
      <c r="N40" s="7"/>
      <c r="O40" s="7"/>
      <c r="P40" s="7"/>
      <c r="Q40" s="7"/>
      <c r="R40" s="14"/>
      <c r="S40" s="16"/>
    </row>
    <row r="41" spans="1:19" ht="20.149999999999999" customHeight="1" x14ac:dyDescent="0.35">
      <c r="A41" s="135"/>
      <c r="B41" s="135"/>
      <c r="C41" s="3"/>
      <c r="D41" s="890" t="s">
        <v>2365</v>
      </c>
      <c r="E41" s="891"/>
      <c r="F41" s="891"/>
      <c r="G41" s="891"/>
      <c r="H41" s="895"/>
      <c r="I41" s="886">
        <f>COUNTIFS(_Output!A:A,"S 2*",_Output!B:B,1,_Output!L:L,"&lt;&gt;NIST MAPPING",_Output!D:D, 0)</f>
        <v>49</v>
      </c>
      <c r="J41" s="887"/>
      <c r="K41" s="3"/>
      <c r="L41" s="7"/>
      <c r="M41" s="7"/>
      <c r="N41" s="7"/>
      <c r="O41" s="7"/>
      <c r="P41" s="7"/>
      <c r="Q41" s="7"/>
      <c r="R41" s="14"/>
      <c r="S41" s="16"/>
    </row>
    <row r="42" spans="1:19" ht="20.149999999999999" customHeight="1" x14ac:dyDescent="0.35">
      <c r="A42" s="135"/>
      <c r="B42" s="135"/>
      <c r="C42" s="3"/>
      <c r="D42" s="890" t="s">
        <v>2366</v>
      </c>
      <c r="E42" s="891"/>
      <c r="F42" s="891"/>
      <c r="G42" s="891"/>
      <c r="H42" s="895"/>
      <c r="I42" s="886">
        <f>COUNTIFS(_Output!A:A,"S 3*",_Output!B:B,1,_Output!L:L,"&lt;&gt;NIST MAPPING",_Output!D:D, 0)</f>
        <v>38</v>
      </c>
      <c r="J42" s="887"/>
      <c r="K42" s="3"/>
      <c r="L42" s="7"/>
      <c r="M42" s="7"/>
      <c r="N42" s="7"/>
      <c r="O42" s="7"/>
      <c r="P42" s="7"/>
      <c r="Q42" s="7"/>
      <c r="R42" s="14"/>
      <c r="S42" s="16"/>
    </row>
    <row r="43" spans="1:19" ht="20.149999999999999" customHeight="1" x14ac:dyDescent="0.35">
      <c r="A43" s="135"/>
      <c r="B43" s="135"/>
      <c r="C43" s="3"/>
      <c r="D43" s="890" t="s">
        <v>2369</v>
      </c>
      <c r="E43" s="891"/>
      <c r="F43" s="891"/>
      <c r="G43" s="891"/>
      <c r="H43" s="895"/>
      <c r="I43" s="886">
        <f>COUNTIFS(_Output!A:A,"S 4*",_Output!B:B,1,_Output!L:L,"&lt;&gt;NIST MAPPING",_Output!D:D, 0)</f>
        <v>44</v>
      </c>
      <c r="J43" s="887"/>
      <c r="K43" s="3"/>
      <c r="L43" s="7"/>
      <c r="M43" s="7"/>
      <c r="N43" s="7"/>
      <c r="O43" s="7"/>
      <c r="P43" s="7"/>
      <c r="Q43" s="7"/>
      <c r="R43" s="14"/>
      <c r="S43" s="16"/>
    </row>
    <row r="44" spans="1:19" ht="20.149999999999999" customHeight="1" x14ac:dyDescent="0.35">
      <c r="A44" s="135"/>
      <c r="B44" s="135"/>
      <c r="C44" s="3"/>
      <c r="D44" s="890" t="s">
        <v>2596</v>
      </c>
      <c r="E44" s="891"/>
      <c r="F44" s="891"/>
      <c r="G44" s="891"/>
      <c r="H44" s="895"/>
      <c r="I44" s="886">
        <f>COUNTIFS(_Output!A:A,"S 5*",_Output!B:B,1,_Output!L:L,"&lt;&gt;NIST MAPPING",_Output!D:D, 0)</f>
        <v>35</v>
      </c>
      <c r="J44" s="887"/>
      <c r="K44" s="3"/>
      <c r="L44" s="7"/>
      <c r="M44" s="7"/>
      <c r="N44" s="7"/>
      <c r="O44" s="7"/>
      <c r="P44" s="7"/>
      <c r="Q44" s="7"/>
      <c r="R44" s="14"/>
      <c r="S44" s="16"/>
    </row>
    <row r="45" spans="1:19" ht="20.149999999999999" customHeight="1" x14ac:dyDescent="0.35">
      <c r="A45" s="135"/>
      <c r="B45" s="135"/>
      <c r="C45" s="3"/>
      <c r="D45" s="890" t="s">
        <v>2368</v>
      </c>
      <c r="E45" s="891"/>
      <c r="F45" s="891"/>
      <c r="G45" s="891"/>
      <c r="H45" s="895"/>
      <c r="I45" s="886">
        <f>COUNTIFS(_Output!A:A,"S 5*",_Output!B:B,1,_Output!L:L,"&lt;&gt;NIST MAPPING",_Output!D:D, 0)</f>
        <v>35</v>
      </c>
      <c r="J45" s="887"/>
      <c r="K45" s="3"/>
      <c r="L45" s="7"/>
      <c r="M45" s="7"/>
      <c r="N45" s="7"/>
      <c r="O45" s="7"/>
      <c r="P45" s="7"/>
      <c r="Q45" s="7"/>
      <c r="R45" s="14"/>
      <c r="S45" s="16"/>
    </row>
    <row r="46" spans="1:19" ht="20.149999999999999" customHeight="1" x14ac:dyDescent="0.35">
      <c r="A46" s="7"/>
      <c r="B46" s="24"/>
      <c r="C46" s="24"/>
      <c r="D46" s="890" t="s">
        <v>2367</v>
      </c>
      <c r="E46" s="891"/>
      <c r="F46" s="891"/>
      <c r="G46" s="891"/>
      <c r="H46" s="895"/>
      <c r="I46" s="886">
        <f>COUNTIFS(_Output!A:A,"S 5*",_Output!B:B,1,_Output!L:L,"&lt;&gt;NIST MAPPING",_Output!D:D, 0)</f>
        <v>35</v>
      </c>
      <c r="J46" s="887"/>
      <c r="K46" s="24"/>
      <c r="L46" s="3"/>
      <c r="M46" s="3"/>
      <c r="N46" s="3"/>
      <c r="O46" s="3"/>
      <c r="P46" s="3"/>
      <c r="Q46" s="3"/>
      <c r="R46" s="3"/>
      <c r="S46" s="16"/>
    </row>
    <row r="47" spans="1:19" ht="20.149999999999999" customHeight="1" x14ac:dyDescent="0.35">
      <c r="A47" s="7"/>
      <c r="B47" s="633"/>
      <c r="C47" s="632"/>
      <c r="D47" s="641"/>
      <c r="E47" s="642"/>
      <c r="F47" s="642"/>
      <c r="G47" s="642"/>
      <c r="H47" s="643"/>
      <c r="I47" s="884" t="s">
        <v>3218</v>
      </c>
      <c r="J47" s="885"/>
      <c r="K47" s="644"/>
      <c r="L47" s="553"/>
      <c r="M47" s="553"/>
      <c r="N47" s="553"/>
      <c r="O47" s="553"/>
      <c r="P47" s="553"/>
      <c r="Q47" s="553"/>
      <c r="R47" s="553"/>
      <c r="S47" s="16"/>
    </row>
    <row r="48" spans="1:19" ht="20.149999999999999" customHeight="1" x14ac:dyDescent="0.35">
      <c r="A48" s="7"/>
      <c r="B48" s="686" t="s">
        <v>2597</v>
      </c>
      <c r="C48" s="634"/>
      <c r="D48" s="890" t="s">
        <v>2603</v>
      </c>
      <c r="E48" s="891"/>
      <c r="F48" s="891"/>
      <c r="G48" s="891"/>
      <c r="H48" s="895"/>
      <c r="I48" s="888" t="s">
        <v>2346</v>
      </c>
      <c r="J48" s="889"/>
      <c r="K48" s="634"/>
      <c r="L48" s="526"/>
      <c r="M48" s="526"/>
      <c r="N48" s="526"/>
      <c r="O48" s="526"/>
      <c r="P48" s="526"/>
      <c r="Q48" s="526"/>
      <c r="R48" s="526"/>
      <c r="S48" s="16"/>
    </row>
    <row r="49" spans="1:19" ht="20.149999999999999" customHeight="1" x14ac:dyDescent="0.35">
      <c r="A49" s="7"/>
      <c r="B49" s="729"/>
      <c r="C49" s="729"/>
      <c r="D49" s="890" t="s">
        <v>3084</v>
      </c>
      <c r="E49" s="891"/>
      <c r="F49" s="891"/>
      <c r="G49" s="891"/>
      <c r="H49" s="895"/>
      <c r="I49" s="720"/>
      <c r="J49" s="721" t="s">
        <v>2346</v>
      </c>
      <c r="K49" s="729"/>
      <c r="L49" s="722"/>
      <c r="M49" s="722"/>
      <c r="N49" s="722"/>
      <c r="O49" s="722"/>
      <c r="P49" s="722"/>
      <c r="Q49" s="722"/>
      <c r="R49" s="722"/>
      <c r="S49" s="16"/>
    </row>
    <row r="50" spans="1:19" ht="20.149999999999999" customHeight="1" x14ac:dyDescent="0.35">
      <c r="A50" s="7"/>
      <c r="B50" s="632"/>
      <c r="C50" s="632"/>
      <c r="D50" s="641"/>
      <c r="E50" s="642"/>
      <c r="F50" s="642"/>
      <c r="G50" s="642"/>
      <c r="H50" s="643"/>
      <c r="I50" s="884" t="s">
        <v>3218</v>
      </c>
      <c r="J50" s="885"/>
      <c r="K50" s="644"/>
      <c r="L50" s="553"/>
      <c r="M50" s="553"/>
      <c r="N50" s="553"/>
      <c r="O50" s="553"/>
      <c r="P50" s="553"/>
      <c r="Q50" s="553"/>
      <c r="R50" s="553"/>
      <c r="S50" s="16"/>
    </row>
    <row r="51" spans="1:19" ht="20.149999999999999" customHeight="1" x14ac:dyDescent="0.35">
      <c r="A51" s="7"/>
      <c r="B51" s="686" t="s">
        <v>2695</v>
      </c>
      <c r="C51" s="634"/>
      <c r="D51" s="890" t="s">
        <v>2699</v>
      </c>
      <c r="E51" s="891"/>
      <c r="F51" s="891"/>
      <c r="G51" s="891"/>
      <c r="H51" s="895"/>
      <c r="I51" s="888" t="s">
        <v>2346</v>
      </c>
      <c r="J51" s="889"/>
      <c r="K51" s="634"/>
      <c r="L51" s="526"/>
      <c r="M51" s="526"/>
      <c r="N51" s="526"/>
      <c r="O51" s="526"/>
      <c r="P51" s="526"/>
      <c r="Q51" s="526"/>
      <c r="R51" s="526"/>
      <c r="S51" s="16"/>
    </row>
    <row r="52" spans="1:19" ht="20.149999999999999" customHeight="1" thickBot="1" x14ac:dyDescent="0.4">
      <c r="A52" s="11"/>
      <c r="B52" s="40"/>
      <c r="C52" s="40"/>
      <c r="D52" s="40"/>
      <c r="E52" s="40"/>
      <c r="F52" s="907" t="s">
        <v>3220</v>
      </c>
      <c r="G52" s="907"/>
      <c r="H52" s="907"/>
      <c r="I52" s="798"/>
      <c r="J52" s="799">
        <f>SUM(I11:J51)</f>
        <v>623</v>
      </c>
      <c r="K52" s="12"/>
      <c r="L52" s="12"/>
      <c r="M52" s="12"/>
      <c r="N52" s="12"/>
      <c r="O52" s="12"/>
      <c r="P52" s="12"/>
      <c r="Q52" s="12"/>
      <c r="R52" s="12"/>
      <c r="S52" s="17"/>
    </row>
    <row r="53" spans="1:19" ht="14.5" hidden="1" x14ac:dyDescent="0.35"/>
    <row r="54" spans="1:19" ht="14.5" hidden="1" x14ac:dyDescent="0.35"/>
    <row r="55" spans="1:19" ht="14.5" hidden="1" x14ac:dyDescent="0.35"/>
    <row r="56" spans="1:19" ht="14.5" hidden="1" x14ac:dyDescent="0.35"/>
    <row r="57" spans="1:19" ht="14.5" hidden="1" x14ac:dyDescent="0.35"/>
    <row r="58" spans="1:19" ht="14.5" hidden="1" x14ac:dyDescent="0.35"/>
    <row r="59" spans="1:19" ht="14.5" hidden="1" x14ac:dyDescent="0.35"/>
    <row r="60" spans="1:19" ht="15" customHeight="1" x14ac:dyDescent="0.35"/>
  </sheetData>
  <mergeCells count="84">
    <mergeCell ref="D42:H42"/>
    <mergeCell ref="D43:H43"/>
    <mergeCell ref="D44:H44"/>
    <mergeCell ref="D45:H45"/>
    <mergeCell ref="F52:H52"/>
    <mergeCell ref="D46:H46"/>
    <mergeCell ref="D48:H48"/>
    <mergeCell ref="D51:H51"/>
    <mergeCell ref="D49:H49"/>
    <mergeCell ref="D30:H30"/>
    <mergeCell ref="D31:H31"/>
    <mergeCell ref="D32:H32"/>
    <mergeCell ref="D35:H35"/>
    <mergeCell ref="D36:H36"/>
    <mergeCell ref="D33:H33"/>
    <mergeCell ref="D24:H24"/>
    <mergeCell ref="D25:H25"/>
    <mergeCell ref="D26:H26"/>
    <mergeCell ref="D27:H27"/>
    <mergeCell ref="D29:H29"/>
    <mergeCell ref="D18:H18"/>
    <mergeCell ref="D19:H19"/>
    <mergeCell ref="D20:H20"/>
    <mergeCell ref="D21:H21"/>
    <mergeCell ref="D23:H23"/>
    <mergeCell ref="N1:N2"/>
    <mergeCell ref="B3:F3"/>
    <mergeCell ref="G3:K3"/>
    <mergeCell ref="D15:H15"/>
    <mergeCell ref="D17:H17"/>
    <mergeCell ref="B4:F4"/>
    <mergeCell ref="G4:K4"/>
    <mergeCell ref="I13:J13"/>
    <mergeCell ref="B1:K2"/>
    <mergeCell ref="L1:L2"/>
    <mergeCell ref="I16:J16"/>
    <mergeCell ref="I21:J21"/>
    <mergeCell ref="B5:F5"/>
    <mergeCell ref="G5:K5"/>
    <mergeCell ref="B6:F6"/>
    <mergeCell ref="I10:J10"/>
    <mergeCell ref="I11:J11"/>
    <mergeCell ref="I12:J12"/>
    <mergeCell ref="I14:J14"/>
    <mergeCell ref="I15:J15"/>
    <mergeCell ref="I17:J17"/>
    <mergeCell ref="I18:J18"/>
    <mergeCell ref="I19:J19"/>
    <mergeCell ref="I20:J20"/>
    <mergeCell ref="D11:H11"/>
    <mergeCell ref="D12:H12"/>
    <mergeCell ref="D14:H14"/>
    <mergeCell ref="I38:J38"/>
    <mergeCell ref="I40:J40"/>
    <mergeCell ref="I41:J41"/>
    <mergeCell ref="D37:H37"/>
    <mergeCell ref="D38:H38"/>
    <mergeCell ref="D40:H40"/>
    <mergeCell ref="D41:H41"/>
    <mergeCell ref="I42:J42"/>
    <mergeCell ref="I43:J43"/>
    <mergeCell ref="I48:J48"/>
    <mergeCell ref="I51:J51"/>
    <mergeCell ref="I45:J45"/>
    <mergeCell ref="I46:J46"/>
    <mergeCell ref="I44:J44"/>
    <mergeCell ref="I47:J47"/>
    <mergeCell ref="I50:J50"/>
    <mergeCell ref="I22:J22"/>
    <mergeCell ref="I28:J28"/>
    <mergeCell ref="I34:J34"/>
    <mergeCell ref="I39:J39"/>
    <mergeCell ref="I37:J37"/>
    <mergeCell ref="I23:J23"/>
    <mergeCell ref="I24:J24"/>
    <mergeCell ref="I25:J25"/>
    <mergeCell ref="I26:J26"/>
    <mergeCell ref="I27:J27"/>
    <mergeCell ref="I29:J29"/>
    <mergeCell ref="I30:J30"/>
    <mergeCell ref="I31:J31"/>
    <mergeCell ref="I32:J32"/>
    <mergeCell ref="I35:J35"/>
    <mergeCell ref="I36:J36"/>
  </mergeCells>
  <hyperlinks>
    <hyperlink ref="D24" location="'People - R&amp;H'!A1" tooltip="2. Roles and Hierarchy" display="2. Roles and Hierarchy" xr:uid="{00000000-0004-0000-0100-000000000000}"/>
    <hyperlink ref="D25" location="'People - PEM'!A1" tooltip="3. People Management" display="3. People Management" xr:uid="{00000000-0004-0000-0100-000001000000}"/>
    <hyperlink ref="D26" location="'People - KNM'!A1" tooltip="4. Knowledge Management" display="4. Knowledge Management" xr:uid="{00000000-0004-0000-0100-000002000000}"/>
    <hyperlink ref="D27" location="'People - T&amp;E'!A1" tooltip="5. Training and Education" display="5. Training and Education" xr:uid="{00000000-0004-0000-0100-000003000000}"/>
    <hyperlink ref="D18" location="'Business - CST'!A1" tooltip="2. Customers" display="2. Customers" xr:uid="{00000000-0004-0000-0100-000004000000}"/>
    <hyperlink ref="D19" location="'Business - CHT'!A1" tooltip="3. Charter" display="3. Charter" xr:uid="{00000000-0004-0000-0100-000005000000}"/>
    <hyperlink ref="D20" location="'Business - GOV'!A1" tooltip="4. Governance" display="4. Governance" xr:uid="{00000000-0004-0000-0100-000006000000}"/>
    <hyperlink ref="D21" location="'Business - PRV'!A1" tooltip="5. Privacy" display="5. Privacy" xr:uid="{00000000-0004-0000-0100-000007000000}"/>
    <hyperlink ref="D17" location="'Business - BSD'!A1" tooltip="1. Business drivers" display="1. Business drivers" xr:uid="{00000000-0004-0000-0100-000008000000}"/>
    <hyperlink ref="D23" location="'People - EMP'!A1" tooltip="1. Employees" display="1. Employees" xr:uid="{00000000-0004-0000-0100-000009000000}"/>
    <hyperlink ref="D29" location="'Process - MGT'!A1" tooltip="1. Management" display="1. Management" xr:uid="{00000000-0004-0000-0100-00000A000000}"/>
    <hyperlink ref="D30" location="'Process - O&amp;F'!A1" tooltip="2. Operations and Facilities" display="2. Operations and Facilities" xr:uid="{00000000-0004-0000-0100-00000B000000}"/>
    <hyperlink ref="D31" location="'Process - RPT'!A1" tooltip="3. Reporting" display="3. Reporting" xr:uid="{00000000-0004-0000-0100-00000C000000}"/>
    <hyperlink ref="D32" location="'Process - UCM'!A1" tooltip="4. Use Case Management" display="4. Use Case Management" xr:uid="{00000000-0004-0000-0100-00000D000000}"/>
    <hyperlink ref="D14" location="'General - PRO'!A1" tooltip="1. Profile" display="1. Profile" xr:uid="{00000000-0004-0000-0100-00000E000000}"/>
    <hyperlink ref="D15" location="'General - SCP'!A1" tooltip="2. Scope" display="2. Scope" xr:uid="{00000000-0004-0000-0100-00000F000000}"/>
    <hyperlink ref="D11" location="'Introduction - INT'!A1" tooltip="1. Introduction" display="1. Introduction" xr:uid="{00000000-0004-0000-0100-000010000000}"/>
    <hyperlink ref="D12" location="'Introduction - USG'!A1" tooltip="2. Usage" display="2. Usage" xr:uid="{00000000-0004-0000-0100-000011000000}"/>
    <hyperlink ref="D35:H35" location="'Technology - SIM'!A1" tooltip="1. SIEM Tooling" display="1. SIEM Tooling" xr:uid="{00000000-0004-0000-0100-000012000000}"/>
    <hyperlink ref="D36:H36" location="'Technology - IDS'!A1" tooltip="2. IDPS Tooling" display="2. IDPS Tooling" xr:uid="{00000000-0004-0000-0100-000013000000}"/>
    <hyperlink ref="D37:H37" location="'Technology - SEA'!A1" tooltip="3. Security Analytics Tooling" display="3. Security Analytics Tooling" xr:uid="{00000000-0004-0000-0100-000014000000}"/>
    <hyperlink ref="D38:H38" location="'Technology - A&amp;O'!A1" tooltip="4. Automation &amp; Orchestration tooling" display="4. Automation &amp; Orchestration tooling" xr:uid="{00000000-0004-0000-0100-000015000000}"/>
    <hyperlink ref="D40:H40" location="'Services - SCM'!A1" tooltip="1. Security Monitoring" display="1. Security Monitoring" xr:uid="{00000000-0004-0000-0100-000016000000}"/>
    <hyperlink ref="D41:H41" location="'Services - SIM'!A1" tooltip="2. Security Incident Management" display="2. Security Incident Management" xr:uid="{00000000-0004-0000-0100-000017000000}"/>
    <hyperlink ref="D42:H42" location="'Services - A&amp;F'!A1" tooltip="3. Security Analysis and Forensics" display="3. Security Analysis and Forensics" xr:uid="{00000000-0004-0000-0100-000018000000}"/>
    <hyperlink ref="D43:H43" location="'Services - THR'!A1" tooltip="4. Threat Intelligence" display="4. Threat Intelligence" xr:uid="{00000000-0004-0000-0100-000019000000}"/>
    <hyperlink ref="D44:H44" location="'Services - HNT'!A1" tooltip="5. Threat Hunting" display="5. Threat Hunting" xr:uid="{00000000-0004-0000-0100-00001A000000}"/>
    <hyperlink ref="D45:H45" location="'Services - VUL'!A1" tooltip="6. Vulnerability Management" display="6. Vulnerability Management" xr:uid="{00000000-0004-0000-0100-00001B000000}"/>
    <hyperlink ref="D46:H46" location="'Services - LOG'!A1" tooltip="7. Log Management" display="7. Log Management" xr:uid="{00000000-0004-0000-0100-00001C000000}"/>
    <hyperlink ref="D48:H48" location="'Results - OVR'!A1" tooltip="1. Results" display="1. Results" xr:uid="{00000000-0004-0000-0100-00001D000000}"/>
    <hyperlink ref="D51:H51" location="'Next Steps'!A1" tooltip="1. Next steps" display="1. Next steps" xr:uid="{00000000-0004-0000-0100-00001F000000}"/>
    <hyperlink ref="D49:H49" location="'Results - CSF 1.1'!A1" tooltip="2. NIST CSF Scoring" display="2. NIST CSF 1.1 Scoring" xr:uid="{52B32A25-2774-497D-A6D8-A411CF48EDD8}"/>
    <hyperlink ref="D33" location="'Process - UCM'!A1" tooltip="4. Use Case Management" display="4. Use Case Management" xr:uid="{BBA34C40-6013-4535-8CE4-F744D31C672E}"/>
    <hyperlink ref="D33:H33" location="'Process - DTE'!A1" tooltip="5. Detection Engineering &amp; Validation" display="5. Detection Engineering &amp; Validation" xr:uid="{8558364C-40D7-4A02-9448-EF5F115F8081}"/>
    <hyperlink ref="D31:H31" location="'Process - RPT'!A1" tooltip="3. Reporting &amp; Communication" display="3. Reporting &amp; Communication" xr:uid="{6ECFE37C-1DC6-40CC-B037-0A3B2484D51B}"/>
  </hyperlink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Blad27">
    <tabColor rgb="FF0070C0"/>
  </sheetPr>
  <dimension ref="A1:T51"/>
  <sheetViews>
    <sheetView showRowColHeaders="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2.26953125" customWidth="1"/>
    <col min="16" max="16" width="110.7265625" customWidth="1"/>
    <col min="17" max="17" width="2.26953125" customWidth="1"/>
    <col min="18" max="18" width="0" hidden="1" customWidth="1"/>
    <col min="21" max="16384" width="9.1796875" hidden="1"/>
  </cols>
  <sheetData>
    <row r="1" spans="1:17" ht="20.149999999999999" customHeight="1" x14ac:dyDescent="0.35">
      <c r="A1" s="512"/>
      <c r="B1" s="903" t="s">
        <v>153</v>
      </c>
      <c r="C1" s="904"/>
      <c r="D1" s="904"/>
      <c r="E1" s="904"/>
      <c r="F1" s="904"/>
      <c r="G1" s="904"/>
      <c r="H1" s="904"/>
      <c r="I1" s="904"/>
      <c r="J1" s="904"/>
      <c r="K1" s="904"/>
      <c r="L1" s="898"/>
      <c r="M1" s="513"/>
      <c r="N1" s="513"/>
      <c r="O1" s="513"/>
      <c r="P1" s="513"/>
      <c r="Q1" s="514"/>
    </row>
    <row r="2" spans="1:17" ht="20.149999999999999" customHeight="1" x14ac:dyDescent="0.35">
      <c r="A2" s="515"/>
      <c r="B2" s="905"/>
      <c r="C2" s="906"/>
      <c r="D2" s="906"/>
      <c r="E2" s="906"/>
      <c r="F2" s="906"/>
      <c r="G2" s="906"/>
      <c r="H2" s="906"/>
      <c r="I2" s="906"/>
      <c r="J2" s="906"/>
      <c r="K2" s="906"/>
      <c r="L2" s="899"/>
      <c r="M2" s="521"/>
      <c r="N2" s="521"/>
      <c r="O2" s="521"/>
      <c r="P2" s="521"/>
      <c r="Q2" s="522"/>
    </row>
    <row r="3" spans="1:17" ht="20.149999999999999" customHeight="1" x14ac:dyDescent="0.35">
      <c r="A3" s="515"/>
      <c r="B3" s="890" t="s">
        <v>3103</v>
      </c>
      <c r="C3" s="891"/>
      <c r="D3" s="891"/>
      <c r="E3" s="891"/>
      <c r="F3" s="891"/>
      <c r="G3" s="890" t="s">
        <v>3538</v>
      </c>
      <c r="H3" s="891"/>
      <c r="I3" s="891"/>
      <c r="J3" s="891"/>
      <c r="K3" s="891"/>
      <c r="L3" s="497"/>
      <c r="M3" s="516"/>
      <c r="N3" s="516"/>
      <c r="O3" s="516"/>
      <c r="P3" s="516"/>
      <c r="Q3" s="517"/>
    </row>
    <row r="4" spans="1:17" ht="20.149999999999999" customHeight="1" x14ac:dyDescent="0.35">
      <c r="A4" s="515"/>
      <c r="B4" s="890" t="s">
        <v>2358</v>
      </c>
      <c r="C4" s="891"/>
      <c r="D4" s="891"/>
      <c r="E4" s="891"/>
      <c r="F4" s="891"/>
      <c r="G4" s="896"/>
      <c r="H4" s="897"/>
      <c r="I4" s="897"/>
      <c r="J4" s="897"/>
      <c r="K4" s="897"/>
      <c r="L4" s="497"/>
      <c r="M4" s="516"/>
      <c r="N4" s="516"/>
      <c r="O4" s="516"/>
      <c r="P4" s="516"/>
      <c r="Q4" s="517"/>
    </row>
    <row r="5" spans="1:17" ht="20.149999999999999" customHeight="1" x14ac:dyDescent="0.35">
      <c r="A5" s="515"/>
      <c r="B5" s="890" t="s">
        <v>4163</v>
      </c>
      <c r="C5" s="891"/>
      <c r="D5" s="891"/>
      <c r="E5" s="891"/>
      <c r="F5" s="891"/>
      <c r="G5" s="896"/>
      <c r="H5" s="897"/>
      <c r="I5" s="897"/>
      <c r="J5" s="897"/>
      <c r="K5" s="897"/>
      <c r="L5" s="497"/>
      <c r="M5" s="516"/>
      <c r="N5" s="516"/>
      <c r="O5" s="516"/>
      <c r="P5" s="516"/>
      <c r="Q5" s="517"/>
    </row>
    <row r="6" spans="1:17" ht="20.149999999999999" customHeight="1" x14ac:dyDescent="0.35">
      <c r="A6" s="515"/>
      <c r="B6" s="900" t="s">
        <v>2359</v>
      </c>
      <c r="C6" s="901"/>
      <c r="D6" s="901"/>
      <c r="E6" s="901"/>
      <c r="F6" s="902"/>
      <c r="G6" s="523"/>
      <c r="H6" s="497"/>
      <c r="I6" s="497"/>
      <c r="J6" s="497"/>
      <c r="K6" s="497"/>
      <c r="L6" s="497"/>
      <c r="M6" s="516"/>
      <c r="N6" s="516"/>
      <c r="O6" s="516"/>
      <c r="P6" s="516"/>
      <c r="Q6" s="517"/>
    </row>
    <row r="7" spans="1:17" ht="20.149999999999999" customHeight="1" thickBot="1" x14ac:dyDescent="0.4">
      <c r="A7" s="518"/>
      <c r="B7" s="519"/>
      <c r="C7" s="519"/>
      <c r="D7" s="519"/>
      <c r="E7" s="519"/>
      <c r="F7" s="519"/>
      <c r="G7" s="519"/>
      <c r="H7" s="519"/>
      <c r="I7" s="519"/>
      <c r="J7" s="519"/>
      <c r="K7" s="519"/>
      <c r="L7" s="519"/>
      <c r="M7" s="519"/>
      <c r="N7" s="519"/>
      <c r="O7" s="519"/>
      <c r="P7" s="519"/>
      <c r="Q7" s="520"/>
    </row>
    <row r="8" spans="1:17" ht="20.149999999999999" customHeight="1" x14ac:dyDescent="0.35">
      <c r="A8" s="36"/>
      <c r="B8" s="37"/>
      <c r="C8" s="37"/>
      <c r="D8" s="37"/>
      <c r="E8" s="37"/>
      <c r="F8" s="37"/>
      <c r="G8" s="37"/>
      <c r="H8" s="37"/>
      <c r="I8" s="37"/>
      <c r="J8" s="37"/>
      <c r="K8" s="37"/>
      <c r="L8" s="37"/>
      <c r="M8" s="37"/>
      <c r="N8" s="37"/>
      <c r="O8" s="37"/>
      <c r="P8" s="37"/>
      <c r="Q8" s="38"/>
    </row>
    <row r="9" spans="1:17" s="2" customFormat="1" ht="20.149999999999999" customHeight="1" x14ac:dyDescent="0.35">
      <c r="A9" s="139">
        <v>4</v>
      </c>
      <c r="B9" s="140" t="s">
        <v>857</v>
      </c>
      <c r="C9" s="141"/>
      <c r="D9" s="140"/>
      <c r="E9" s="140"/>
      <c r="F9" s="140"/>
      <c r="G9" s="140"/>
      <c r="H9" s="140"/>
      <c r="I9" s="140"/>
      <c r="J9" s="140"/>
      <c r="K9" s="141"/>
      <c r="L9" s="143" t="s">
        <v>148</v>
      </c>
      <c r="M9" s="140"/>
      <c r="N9" s="143" t="s">
        <v>1328</v>
      </c>
      <c r="O9" s="141"/>
      <c r="P9" s="149" t="s">
        <v>149</v>
      </c>
      <c r="Q9" s="15"/>
    </row>
    <row r="10" spans="1:17" s="2" customFormat="1" ht="20.149999999999999" customHeight="1" x14ac:dyDescent="0.35">
      <c r="A10" s="4"/>
      <c r="B10" s="135" t="s">
        <v>3128</v>
      </c>
      <c r="C10" s="774"/>
      <c r="D10" s="135"/>
      <c r="E10" s="135"/>
      <c r="F10" s="135"/>
      <c r="G10" s="135"/>
      <c r="H10" s="135"/>
      <c r="I10" s="135"/>
      <c r="J10" s="135"/>
      <c r="K10" s="774"/>
      <c r="L10" s="661"/>
      <c r="M10" s="135"/>
      <c r="N10" s="661"/>
      <c r="O10" s="774"/>
      <c r="P10" s="779"/>
      <c r="Q10" s="15"/>
    </row>
    <row r="11" spans="1:17" s="2" customFormat="1" ht="20.149999999999999" customHeight="1" x14ac:dyDescent="0.35">
      <c r="A11" s="6"/>
      <c r="B11" s="9" t="s">
        <v>2526</v>
      </c>
      <c r="C11" s="3" t="s">
        <v>2010</v>
      </c>
      <c r="D11" s="3"/>
      <c r="E11" s="3"/>
      <c r="F11" s="3"/>
      <c r="G11" s="3"/>
      <c r="H11" s="3"/>
      <c r="I11" s="3"/>
      <c r="J11" s="3"/>
      <c r="K11" s="3"/>
      <c r="L11" s="147"/>
      <c r="M11" s="3"/>
      <c r="N11" s="473" t="str">
        <f>VLOOKUP(_Output!D278,_Guidance!B897:C902,2,FALSE)</f>
        <v xml:space="preserve"> </v>
      </c>
      <c r="O11" s="3"/>
      <c r="P11" s="147" t="s">
        <v>2893</v>
      </c>
      <c r="Q11" s="15"/>
    </row>
    <row r="12" spans="1:17" s="2" customFormat="1" ht="20.149999999999999" customHeight="1" x14ac:dyDescent="0.35">
      <c r="A12" s="6"/>
      <c r="B12" s="9" t="s">
        <v>2526</v>
      </c>
      <c r="C12" s="3" t="s">
        <v>858</v>
      </c>
      <c r="D12" s="3"/>
      <c r="E12" s="3"/>
      <c r="F12" s="3"/>
      <c r="G12" s="3"/>
      <c r="H12" s="3"/>
      <c r="I12" s="3"/>
      <c r="J12" s="3"/>
      <c r="K12" s="3"/>
      <c r="L12" s="147"/>
      <c r="M12" s="3"/>
      <c r="N12" s="473" t="str">
        <f>VLOOKUP(_Output!D281,_Guidance!B903:C908,2,FALSE)</f>
        <v xml:space="preserve"> </v>
      </c>
      <c r="O12" s="3"/>
      <c r="P12" s="147" t="s">
        <v>859</v>
      </c>
      <c r="Q12" s="15"/>
    </row>
    <row r="13" spans="1:17" s="2" customFormat="1" ht="20.149999999999999" customHeight="1" x14ac:dyDescent="0.35">
      <c r="A13" s="6"/>
      <c r="B13" s="9" t="s">
        <v>3129</v>
      </c>
      <c r="C13" s="3" t="s">
        <v>860</v>
      </c>
      <c r="D13" s="3"/>
      <c r="E13" s="3"/>
      <c r="F13" s="3"/>
      <c r="G13" s="3"/>
      <c r="H13" s="3"/>
      <c r="I13" s="3"/>
      <c r="J13" s="3"/>
      <c r="K13" s="3"/>
      <c r="L13" s="147"/>
      <c r="M13" s="3"/>
      <c r="N13" s="473" t="str">
        <f>VLOOKUP(_Output!D284,_Guidance!B909:C914,2,FALSE)</f>
        <v xml:space="preserve"> </v>
      </c>
      <c r="O13" s="3"/>
      <c r="P13" s="147" t="s">
        <v>2708</v>
      </c>
      <c r="Q13" s="15"/>
    </row>
    <row r="14" spans="1:17" s="2" customFormat="1" ht="20.149999999999999" customHeight="1" x14ac:dyDescent="0.35">
      <c r="A14" s="6"/>
      <c r="B14" s="9" t="s">
        <v>3130</v>
      </c>
      <c r="C14" s="3" t="s">
        <v>861</v>
      </c>
      <c r="D14" s="3"/>
      <c r="E14" s="3"/>
      <c r="F14" s="3"/>
      <c r="G14" s="3"/>
      <c r="H14" s="3"/>
      <c r="I14" s="3"/>
      <c r="J14" s="3"/>
      <c r="K14" s="3"/>
      <c r="L14" s="147"/>
      <c r="M14" s="3"/>
      <c r="N14" s="473" t="str">
        <f>VLOOKUP(_Output!D287,_Guidance!B915:C920,2,FALSE)</f>
        <v xml:space="preserve"> </v>
      </c>
      <c r="O14" s="3"/>
      <c r="P14" s="147" t="s">
        <v>1880</v>
      </c>
      <c r="Q14" s="15"/>
    </row>
    <row r="15" spans="1:17" s="2" customFormat="1" ht="20.149999999999999" customHeight="1" x14ac:dyDescent="0.35">
      <c r="A15" s="6"/>
      <c r="B15" s="9" t="s">
        <v>3131</v>
      </c>
      <c r="C15" s="3" t="s">
        <v>2808</v>
      </c>
      <c r="D15" s="3"/>
      <c r="E15" s="3"/>
      <c r="F15" s="3"/>
      <c r="G15" s="3"/>
      <c r="H15" s="3"/>
      <c r="I15" s="3"/>
      <c r="J15" s="3"/>
      <c r="K15" s="3"/>
      <c r="L15" s="147"/>
      <c r="M15" s="3"/>
      <c r="N15" s="473" t="str">
        <f>VLOOKUP(_Output!D291,_Guidance!B921:C926,2,FALSE)</f>
        <v xml:space="preserve"> </v>
      </c>
      <c r="O15" s="3"/>
      <c r="P15" s="147" t="s">
        <v>2809</v>
      </c>
      <c r="Q15" s="15"/>
    </row>
    <row r="16" spans="1:17" s="2" customFormat="1" ht="20.149999999999999" customHeight="1" x14ac:dyDescent="0.35">
      <c r="A16" s="6"/>
      <c r="B16" s="9" t="s">
        <v>3132</v>
      </c>
      <c r="C16" s="3" t="s">
        <v>862</v>
      </c>
      <c r="D16" s="3"/>
      <c r="E16" s="3"/>
      <c r="F16" s="3"/>
      <c r="G16" s="3"/>
      <c r="H16" s="3"/>
      <c r="I16" s="3"/>
      <c r="J16" s="3"/>
      <c r="K16" s="3"/>
      <c r="L16" s="147"/>
      <c r="M16" s="3"/>
      <c r="N16" s="473" t="str">
        <f>VLOOKUP(_Output!D294,_Guidance!B927:C932,2,FALSE)</f>
        <v xml:space="preserve"> </v>
      </c>
      <c r="O16" s="3"/>
      <c r="P16" s="147" t="s">
        <v>863</v>
      </c>
      <c r="Q16" s="15"/>
    </row>
    <row r="17" spans="1:17" s="2" customFormat="1" ht="20.149999999999999" customHeight="1" x14ac:dyDescent="0.35">
      <c r="A17" s="6"/>
      <c r="B17" s="9" t="s">
        <v>3133</v>
      </c>
      <c r="C17" s="3" t="s">
        <v>865</v>
      </c>
      <c r="D17" s="3"/>
      <c r="E17" s="3"/>
      <c r="F17" s="3"/>
      <c r="G17" s="3"/>
      <c r="H17" s="3"/>
      <c r="I17" s="3"/>
      <c r="J17" s="3"/>
      <c r="K17" s="3"/>
      <c r="L17" s="147"/>
      <c r="M17" s="3"/>
      <c r="N17" s="473" t="str">
        <f>VLOOKUP(_Output!D297,_Guidance!B933:C938,2,FALSE)</f>
        <v xml:space="preserve"> </v>
      </c>
      <c r="O17" s="3"/>
      <c r="P17" s="147" t="s">
        <v>1979</v>
      </c>
      <c r="Q17" s="15"/>
    </row>
    <row r="18" spans="1:17" s="2" customFormat="1" ht="20.149999999999999" customHeight="1" x14ac:dyDescent="0.35">
      <c r="A18" s="6"/>
      <c r="B18" s="9" t="s">
        <v>3134</v>
      </c>
      <c r="C18" s="3" t="s">
        <v>867</v>
      </c>
      <c r="D18" s="3"/>
      <c r="E18" s="3"/>
      <c r="F18" s="3"/>
      <c r="G18" s="3"/>
      <c r="H18" s="3"/>
      <c r="I18" s="3"/>
      <c r="J18" s="3"/>
      <c r="K18" s="3"/>
      <c r="L18" s="147"/>
      <c r="M18" s="3"/>
      <c r="N18" s="473" t="str">
        <f>VLOOKUP(_Output!D300,_Guidance!B939:C944,2,FALSE)</f>
        <v xml:space="preserve"> </v>
      </c>
      <c r="O18" s="3"/>
      <c r="P18" s="147" t="s">
        <v>2810</v>
      </c>
      <c r="Q18" s="15"/>
    </row>
    <row r="19" spans="1:17" s="2" customFormat="1" ht="20.149999999999999" customHeight="1" x14ac:dyDescent="0.35">
      <c r="A19" s="6"/>
      <c r="B19" s="9" t="s">
        <v>3135</v>
      </c>
      <c r="C19" s="3" t="s">
        <v>870</v>
      </c>
      <c r="D19" s="3"/>
      <c r="E19" s="3"/>
      <c r="F19" s="3"/>
      <c r="G19" s="3"/>
      <c r="H19" s="3"/>
      <c r="I19" s="3"/>
      <c r="J19" s="3"/>
      <c r="K19" s="3"/>
      <c r="L19" s="147"/>
      <c r="M19" s="3"/>
      <c r="N19" s="473" t="str">
        <f>VLOOKUP(_Output!D306,_Guidance!B945:C950,2,FALSE)</f>
        <v xml:space="preserve"> </v>
      </c>
      <c r="O19" s="3"/>
      <c r="P19" s="147" t="s">
        <v>1980</v>
      </c>
      <c r="Q19" s="15"/>
    </row>
    <row r="20" spans="1:17" s="2" customFormat="1" ht="20.149999999999999" customHeight="1" x14ac:dyDescent="0.35">
      <c r="A20" s="6"/>
      <c r="B20" s="9" t="s">
        <v>3136</v>
      </c>
      <c r="C20" s="3" t="s">
        <v>2811</v>
      </c>
      <c r="D20" s="3"/>
      <c r="E20" s="3"/>
      <c r="F20" s="3"/>
      <c r="G20" s="3"/>
      <c r="H20" s="3"/>
      <c r="I20" s="3"/>
      <c r="J20" s="3"/>
      <c r="K20" s="3"/>
      <c r="L20" s="147"/>
      <c r="M20" s="3"/>
      <c r="N20" s="473" t="str">
        <f>VLOOKUP(_Output!D309,_Guidance!B951:C956,2,FALSE)</f>
        <v xml:space="preserve"> </v>
      </c>
      <c r="O20" s="3"/>
      <c r="P20" s="147" t="s">
        <v>3386</v>
      </c>
      <c r="Q20" s="15"/>
    </row>
    <row r="21" spans="1:17" s="2" customFormat="1" ht="20.149999999999999" customHeight="1" x14ac:dyDescent="0.35">
      <c r="A21" s="6"/>
      <c r="B21" s="9" t="s">
        <v>3137</v>
      </c>
      <c r="C21" s="3" t="s">
        <v>873</v>
      </c>
      <c r="D21" s="3"/>
      <c r="E21" s="3"/>
      <c r="F21" s="3"/>
      <c r="G21" s="3"/>
      <c r="H21" s="3"/>
      <c r="I21" s="3"/>
      <c r="J21" s="3"/>
      <c r="K21" s="3"/>
      <c r="L21" s="147"/>
      <c r="M21" s="3"/>
      <c r="N21" s="473" t="str">
        <f>VLOOKUP(_Output!D312,_Guidance!B957:C962,2,FALSE)</f>
        <v xml:space="preserve"> </v>
      </c>
      <c r="O21" s="3"/>
      <c r="P21" s="147" t="s">
        <v>2812</v>
      </c>
      <c r="Q21" s="15"/>
    </row>
    <row r="22" spans="1:17" s="2" customFormat="1" ht="20.149999999999999" customHeight="1" x14ac:dyDescent="0.35">
      <c r="A22" s="6"/>
      <c r="B22" s="127"/>
      <c r="C22" s="774"/>
      <c r="D22" s="774"/>
      <c r="E22" s="774"/>
      <c r="F22" s="774"/>
      <c r="G22" s="774"/>
      <c r="H22" s="774"/>
      <c r="I22" s="774"/>
      <c r="J22" s="774"/>
      <c r="K22" s="774"/>
      <c r="L22" s="662"/>
      <c r="M22" s="774"/>
      <c r="N22" s="473"/>
      <c r="O22" s="774"/>
      <c r="P22" s="662"/>
      <c r="Q22" s="15"/>
    </row>
    <row r="23" spans="1:17" s="2" customFormat="1" ht="20.149999999999999" customHeight="1" x14ac:dyDescent="0.35">
      <c r="A23" s="6"/>
      <c r="B23" s="134" t="s">
        <v>3383</v>
      </c>
      <c r="C23" s="774"/>
      <c r="D23" s="774"/>
      <c r="E23" s="774"/>
      <c r="F23" s="774"/>
      <c r="G23" s="774"/>
      <c r="H23" s="774"/>
      <c r="I23" s="774"/>
      <c r="J23" s="774"/>
      <c r="K23" s="774"/>
      <c r="L23" s="662"/>
      <c r="M23" s="774"/>
      <c r="N23" s="473"/>
      <c r="O23" s="774"/>
      <c r="P23" s="662"/>
      <c r="Q23" s="15"/>
    </row>
    <row r="24" spans="1:17" s="2" customFormat="1" ht="20.149999999999999" customHeight="1" x14ac:dyDescent="0.35">
      <c r="A24" s="6"/>
      <c r="B24" s="9" t="s">
        <v>241</v>
      </c>
      <c r="C24" s="774" t="s">
        <v>3144</v>
      </c>
      <c r="D24" s="774"/>
      <c r="E24" s="774"/>
      <c r="F24" s="774"/>
      <c r="G24" s="774"/>
      <c r="H24" s="774"/>
      <c r="I24" s="774"/>
      <c r="J24" s="774"/>
      <c r="K24" s="774"/>
      <c r="L24" s="662"/>
      <c r="M24" s="774"/>
      <c r="N24" s="473" t="str">
        <f>VLOOKUP(_Output!D1013,_Guidance!B963:C968,2,FALSE)</f>
        <v xml:space="preserve"> </v>
      </c>
      <c r="O24" s="774"/>
      <c r="P24" s="662" t="s">
        <v>3364</v>
      </c>
      <c r="Q24" s="15"/>
    </row>
    <row r="25" spans="1:17" s="2" customFormat="1" ht="20.149999999999999" customHeight="1" x14ac:dyDescent="0.35">
      <c r="A25" s="6"/>
      <c r="B25" s="9" t="s">
        <v>310</v>
      </c>
      <c r="C25" s="774" t="s">
        <v>3365</v>
      </c>
      <c r="D25" s="774"/>
      <c r="E25" s="774"/>
      <c r="F25" s="774"/>
      <c r="G25" s="774"/>
      <c r="H25" s="774"/>
      <c r="I25" s="774"/>
      <c r="J25" s="774"/>
      <c r="K25" s="774"/>
      <c r="L25" s="662"/>
      <c r="M25" s="774"/>
      <c r="N25" s="473" t="str">
        <f>VLOOKUP(_Output!D1014,_Guidance!B969:C974,2,FALSE)</f>
        <v xml:space="preserve"> </v>
      </c>
      <c r="O25" s="774"/>
      <c r="P25" s="662" t="s">
        <v>3366</v>
      </c>
      <c r="Q25" s="15"/>
    </row>
    <row r="26" spans="1:17" s="2" customFormat="1" ht="20.149999999999999" customHeight="1" x14ac:dyDescent="0.35">
      <c r="A26" s="6"/>
      <c r="B26" s="9" t="s">
        <v>311</v>
      </c>
      <c r="C26" s="774" t="s">
        <v>3145</v>
      </c>
      <c r="D26" s="774"/>
      <c r="E26" s="774"/>
      <c r="F26" s="774"/>
      <c r="G26" s="774"/>
      <c r="H26" s="774"/>
      <c r="I26" s="774"/>
      <c r="J26" s="774"/>
      <c r="K26" s="774"/>
      <c r="L26" s="662"/>
      <c r="M26" s="774"/>
      <c r="N26" s="473" t="str">
        <f>VLOOKUP(_Output!D1015,_Guidance!B975:C980,2,FALSE)</f>
        <v xml:space="preserve"> </v>
      </c>
      <c r="O26" s="774"/>
      <c r="P26" s="662" t="s">
        <v>3351</v>
      </c>
      <c r="Q26" s="15"/>
    </row>
    <row r="27" spans="1:17" s="2" customFormat="1" ht="20.149999999999999" customHeight="1" x14ac:dyDescent="0.35">
      <c r="A27" s="6"/>
      <c r="B27" s="9" t="s">
        <v>312</v>
      </c>
      <c r="C27" s="774" t="s">
        <v>3147</v>
      </c>
      <c r="D27" s="774"/>
      <c r="E27" s="774"/>
      <c r="F27" s="774"/>
      <c r="G27" s="774"/>
      <c r="H27" s="774"/>
      <c r="I27" s="774"/>
      <c r="J27" s="774"/>
      <c r="K27" s="774"/>
      <c r="L27" s="662"/>
      <c r="M27" s="774"/>
      <c r="N27" s="473" t="str">
        <f>VLOOKUP(_Output!D1016,_Guidance!B981:C986,2,FALSE)</f>
        <v xml:space="preserve"> </v>
      </c>
      <c r="O27" s="774"/>
      <c r="P27" s="662" t="s">
        <v>3352</v>
      </c>
      <c r="Q27" s="15"/>
    </row>
    <row r="28" spans="1:17" s="2" customFormat="1" ht="20.149999999999999" customHeight="1" x14ac:dyDescent="0.35">
      <c r="A28" s="6"/>
      <c r="B28" s="9" t="s">
        <v>324</v>
      </c>
      <c r="C28" s="805" t="s">
        <v>3378</v>
      </c>
      <c r="D28" s="805"/>
      <c r="E28" s="805"/>
      <c r="F28" s="805"/>
      <c r="G28" s="805"/>
      <c r="H28" s="805"/>
      <c r="I28" s="805"/>
      <c r="J28" s="805"/>
      <c r="K28" s="805"/>
      <c r="L28" s="662"/>
      <c r="M28" s="805"/>
      <c r="N28" s="473" t="str">
        <f>VLOOKUP(_Output!D1017,_Guidance!B987:C992,2,FALSE)</f>
        <v xml:space="preserve"> </v>
      </c>
      <c r="O28" s="805"/>
      <c r="P28" s="662" t="s">
        <v>3379</v>
      </c>
      <c r="Q28" s="15"/>
    </row>
    <row r="29" spans="1:17" s="2" customFormat="1" ht="20.149999999999999" customHeight="1" x14ac:dyDescent="0.35">
      <c r="A29" s="6"/>
      <c r="B29" s="9" t="s">
        <v>706</v>
      </c>
      <c r="C29" s="805" t="s">
        <v>3384</v>
      </c>
      <c r="D29" s="805"/>
      <c r="E29" s="805"/>
      <c r="F29" s="805"/>
      <c r="G29" s="805"/>
      <c r="H29" s="805"/>
      <c r="I29" s="805"/>
      <c r="J29" s="805"/>
      <c r="K29" s="805"/>
      <c r="L29" s="662"/>
      <c r="M29" s="805"/>
      <c r="N29" s="473" t="str">
        <f>VLOOKUP(_Output!D1018,_Guidance!B993:C998,2,FALSE)</f>
        <v xml:space="preserve"> </v>
      </c>
      <c r="O29" s="805"/>
      <c r="P29" s="662" t="s">
        <v>3385</v>
      </c>
      <c r="Q29" s="15"/>
    </row>
    <row r="30" spans="1:17" s="2" customFormat="1" ht="20.149999999999999" customHeight="1" x14ac:dyDescent="0.35">
      <c r="A30" s="6"/>
      <c r="B30" s="774"/>
      <c r="C30" s="774"/>
      <c r="D30" s="774"/>
      <c r="E30" s="774"/>
      <c r="F30" s="774"/>
      <c r="G30" s="774"/>
      <c r="H30" s="774"/>
      <c r="I30" s="774"/>
      <c r="J30" s="774"/>
      <c r="K30" s="774"/>
      <c r="L30" s="662"/>
      <c r="M30" s="774"/>
      <c r="N30" s="473"/>
      <c r="O30" s="774"/>
      <c r="P30" s="662"/>
      <c r="Q30" s="15"/>
    </row>
    <row r="31" spans="1:17" s="2" customFormat="1" ht="20.149999999999999" customHeight="1" x14ac:dyDescent="0.35">
      <c r="A31" s="6"/>
      <c r="B31" s="135" t="s">
        <v>3162</v>
      </c>
      <c r="C31" s="774"/>
      <c r="D31" s="774"/>
      <c r="E31" s="774"/>
      <c r="F31" s="774"/>
      <c r="G31" s="774"/>
      <c r="H31" s="774"/>
      <c r="I31" s="774"/>
      <c r="J31" s="774"/>
      <c r="K31" s="774"/>
      <c r="L31" s="662"/>
      <c r="M31" s="774"/>
      <c r="N31" s="473"/>
      <c r="O31" s="774"/>
      <c r="P31" s="662"/>
      <c r="Q31" s="15"/>
    </row>
    <row r="32" spans="1:17" s="2" customFormat="1" ht="20.149999999999999" customHeight="1" x14ac:dyDescent="0.35">
      <c r="A32" s="6"/>
      <c r="B32" s="9" t="s">
        <v>86</v>
      </c>
      <c r="C32" s="774" t="s">
        <v>3158</v>
      </c>
      <c r="D32" s="774"/>
      <c r="E32" s="774"/>
      <c r="F32" s="774"/>
      <c r="G32" s="774"/>
      <c r="H32" s="774"/>
      <c r="I32" s="774"/>
      <c r="J32" s="774"/>
      <c r="K32" s="774"/>
      <c r="L32" s="662"/>
      <c r="M32" s="774"/>
      <c r="N32" s="473" t="str">
        <f>VLOOKUP(_Output!D1019,_Guidance!B999:C1004,2,FALSE)</f>
        <v xml:space="preserve"> </v>
      </c>
      <c r="O32" s="774"/>
      <c r="P32" s="662" t="s">
        <v>3353</v>
      </c>
      <c r="Q32" s="15"/>
    </row>
    <row r="33" spans="1:17" s="2" customFormat="1" ht="20.149999999999999" customHeight="1" x14ac:dyDescent="0.35">
      <c r="A33" s="6"/>
      <c r="B33" s="9" t="s">
        <v>87</v>
      </c>
      <c r="C33" s="774" t="s">
        <v>3146</v>
      </c>
      <c r="D33" s="774"/>
      <c r="E33" s="774"/>
      <c r="F33" s="774"/>
      <c r="G33" s="774"/>
      <c r="H33" s="774"/>
      <c r="I33" s="774"/>
      <c r="J33" s="774"/>
      <c r="K33" s="774"/>
      <c r="L33" s="662"/>
      <c r="M33" s="774"/>
      <c r="N33" s="473" t="str">
        <f>VLOOKUP(_Output!D1020,_Guidance!B1005:C1010,2,FALSE)</f>
        <v xml:space="preserve"> </v>
      </c>
      <c r="O33" s="774"/>
      <c r="P33" s="662" t="s">
        <v>3355</v>
      </c>
      <c r="Q33" s="15"/>
    </row>
    <row r="34" spans="1:17" s="2" customFormat="1" ht="20.149999999999999" customHeight="1" x14ac:dyDescent="0.35">
      <c r="A34" s="6"/>
      <c r="B34" s="9" t="s">
        <v>88</v>
      </c>
      <c r="C34" s="774" t="s">
        <v>3159</v>
      </c>
      <c r="D34" s="774"/>
      <c r="E34" s="774"/>
      <c r="F34" s="774"/>
      <c r="G34" s="774"/>
      <c r="H34" s="774"/>
      <c r="I34" s="774"/>
      <c r="J34" s="774"/>
      <c r="K34" s="774"/>
      <c r="L34" s="662"/>
      <c r="M34" s="774"/>
      <c r="N34" s="473" t="str">
        <f>VLOOKUP(_Output!D1021,_Guidance!B1011:C1016,2,FALSE)</f>
        <v xml:space="preserve"> </v>
      </c>
      <c r="O34" s="774"/>
      <c r="P34" s="662" t="s">
        <v>3354</v>
      </c>
      <c r="Q34" s="15"/>
    </row>
    <row r="35" spans="1:17" s="34" customFormat="1" ht="20.149999999999999" customHeight="1" x14ac:dyDescent="0.35">
      <c r="A35" s="35"/>
      <c r="B35" s="33"/>
      <c r="C35" s="33"/>
      <c r="D35" s="33"/>
      <c r="E35" s="33"/>
      <c r="F35" s="33"/>
      <c r="G35" s="33"/>
      <c r="H35" s="33"/>
      <c r="I35" s="33"/>
      <c r="J35" s="33"/>
      <c r="K35" s="33"/>
      <c r="L35" s="164"/>
      <c r="M35" s="33"/>
      <c r="N35" s="164"/>
      <c r="O35" s="33"/>
      <c r="P35" s="164"/>
      <c r="Q35" s="39"/>
    </row>
    <row r="36" spans="1:17" ht="20.149999999999999" customHeight="1" x14ac:dyDescent="0.35">
      <c r="A36" s="139"/>
      <c r="B36" s="140" t="s">
        <v>236</v>
      </c>
      <c r="C36" s="141"/>
      <c r="D36" s="140"/>
      <c r="E36" s="140"/>
      <c r="F36" s="140"/>
      <c r="G36" s="140"/>
      <c r="H36" s="140"/>
      <c r="I36" s="140"/>
      <c r="J36" s="140"/>
      <c r="K36" s="141"/>
      <c r="L36" s="144"/>
      <c r="M36" s="7"/>
      <c r="N36" s="148"/>
      <c r="O36" s="7"/>
      <c r="P36" s="150"/>
      <c r="Q36" s="16"/>
    </row>
    <row r="37" spans="1:17" ht="80.150000000000006" customHeight="1" x14ac:dyDescent="0.35">
      <c r="A37" s="10"/>
      <c r="B37" s="24" t="s">
        <v>116</v>
      </c>
      <c r="C37" s="24" t="s">
        <v>235</v>
      </c>
      <c r="D37" s="24"/>
      <c r="E37" s="24"/>
      <c r="F37" s="24"/>
      <c r="G37" s="24"/>
      <c r="H37" s="24"/>
      <c r="I37" s="24"/>
      <c r="J37" s="24"/>
      <c r="K37" s="24"/>
      <c r="L37" s="967"/>
      <c r="M37" s="968"/>
      <c r="N37" s="968"/>
      <c r="O37" s="968"/>
      <c r="P37" s="969"/>
      <c r="Q37" s="16"/>
    </row>
    <row r="38" spans="1:17" ht="20.149999999999999" customHeight="1" x14ac:dyDescent="0.35">
      <c r="A38" s="10"/>
      <c r="B38" s="694"/>
      <c r="C38" s="694"/>
      <c r="D38" s="694"/>
      <c r="E38" s="694"/>
      <c r="F38" s="694"/>
      <c r="G38" s="694"/>
      <c r="H38" s="694"/>
      <c r="I38" s="694"/>
      <c r="J38" s="694"/>
      <c r="K38" s="694"/>
      <c r="L38" s="695"/>
      <c r="M38" s="695"/>
      <c r="N38" s="695"/>
      <c r="O38" s="695"/>
      <c r="P38" s="695"/>
      <c r="Q38" s="16"/>
    </row>
    <row r="39" spans="1:17" ht="20.149999999999999" customHeight="1" x14ac:dyDescent="0.35">
      <c r="A39" s="10"/>
      <c r="B39" s="976" t="s">
        <v>2894</v>
      </c>
      <c r="C39" s="976"/>
      <c r="D39" s="976"/>
      <c r="E39" s="976"/>
      <c r="F39" s="976"/>
      <c r="G39" s="976"/>
      <c r="H39" s="976"/>
      <c r="I39" s="976"/>
      <c r="J39" s="976"/>
      <c r="K39" s="976"/>
      <c r="L39" s="695"/>
      <c r="M39" s="695"/>
      <c r="N39" s="695"/>
      <c r="O39" s="695"/>
      <c r="P39" s="695"/>
      <c r="Q39" s="16"/>
    </row>
    <row r="40" spans="1:17" ht="20.149999999999999" customHeight="1" x14ac:dyDescent="0.35">
      <c r="A40" s="10"/>
      <c r="B40" s="976"/>
      <c r="C40" s="976"/>
      <c r="D40" s="976"/>
      <c r="E40" s="976"/>
      <c r="F40" s="976"/>
      <c r="G40" s="976"/>
      <c r="H40" s="976"/>
      <c r="I40" s="976"/>
      <c r="J40" s="976"/>
      <c r="K40" s="976"/>
      <c r="L40" s="696"/>
      <c r="M40" s="695"/>
      <c r="N40" s="695"/>
      <c r="O40" s="695"/>
      <c r="P40" s="695"/>
      <c r="Q40" s="16"/>
    </row>
    <row r="41" spans="1:17" ht="20.149999999999999" customHeight="1" x14ac:dyDescent="0.35">
      <c r="A41" s="10"/>
      <c r="B41" s="696" t="s">
        <v>3038</v>
      </c>
      <c r="C41" s="697"/>
      <c r="D41" s="697"/>
      <c r="E41" s="697"/>
      <c r="F41" s="697"/>
      <c r="G41" s="697"/>
      <c r="H41" s="697"/>
      <c r="I41" s="697"/>
      <c r="J41" s="697"/>
      <c r="K41" s="697"/>
      <c r="L41" s="696"/>
      <c r="M41" s="695"/>
      <c r="N41" s="695"/>
      <c r="O41" s="695"/>
      <c r="P41" s="695"/>
      <c r="Q41" s="16"/>
    </row>
    <row r="42" spans="1:17" ht="20.149999999999999" customHeight="1" x14ac:dyDescent="0.35">
      <c r="A42" s="10"/>
      <c r="B42" s="976" t="s">
        <v>3161</v>
      </c>
      <c r="C42" s="976"/>
      <c r="D42" s="976"/>
      <c r="E42" s="976"/>
      <c r="F42" s="976"/>
      <c r="G42" s="976"/>
      <c r="H42" s="976"/>
      <c r="I42" s="976"/>
      <c r="J42" s="976"/>
      <c r="K42" s="976"/>
      <c r="L42" s="696"/>
      <c r="M42" s="776"/>
      <c r="N42" s="776"/>
      <c r="O42" s="776"/>
      <c r="P42" s="776"/>
      <c r="Q42" s="16"/>
    </row>
    <row r="43" spans="1:17" ht="20.149999999999999" customHeight="1" x14ac:dyDescent="0.35">
      <c r="A43" s="10"/>
      <c r="B43" s="972" t="s">
        <v>3160</v>
      </c>
      <c r="C43" s="976"/>
      <c r="D43" s="976"/>
      <c r="E43" s="976"/>
      <c r="F43" s="976"/>
      <c r="G43" s="976"/>
      <c r="H43" s="976"/>
      <c r="I43" s="976"/>
      <c r="J43" s="976"/>
      <c r="K43" s="976"/>
      <c r="L43" s="696"/>
      <c r="M43" s="776"/>
      <c r="N43" s="776"/>
      <c r="O43" s="776"/>
      <c r="P43" s="776"/>
      <c r="Q43" s="16"/>
    </row>
    <row r="44" spans="1:17" ht="20.149999999999999" customHeight="1" thickBot="1" x14ac:dyDescent="0.4">
      <c r="A44" s="11"/>
      <c r="B44" s="40"/>
      <c r="C44" s="40"/>
      <c r="D44" s="40"/>
      <c r="E44" s="40"/>
      <c r="F44" s="40"/>
      <c r="G44" s="40"/>
      <c r="H44" s="40"/>
      <c r="I44" s="40"/>
      <c r="J44" s="40"/>
      <c r="K44" s="12"/>
      <c r="L44" s="12"/>
      <c r="M44" s="12"/>
      <c r="N44" s="12"/>
      <c r="O44" s="12"/>
      <c r="P44" s="12"/>
      <c r="Q44" s="17"/>
    </row>
    <row r="45" spans="1:17" ht="14.5" hidden="1" x14ac:dyDescent="0.35"/>
    <row r="46" spans="1:17" ht="14.5" hidden="1" x14ac:dyDescent="0.35"/>
    <row r="47" spans="1:17" ht="14.5" hidden="1" x14ac:dyDescent="0.35"/>
    <row r="48" spans="1:17" ht="14.5" hidden="1" x14ac:dyDescent="0.35"/>
    <row r="49" ht="14.5" hidden="1" x14ac:dyDescent="0.35"/>
    <row r="50" ht="14.5" hidden="1" x14ac:dyDescent="0.35"/>
    <row r="51" ht="14.5" hidden="1" x14ac:dyDescent="0.35"/>
  </sheetData>
  <mergeCells count="13">
    <mergeCell ref="B43:K43"/>
    <mergeCell ref="B39:K40"/>
    <mergeCell ref="B6:F6"/>
    <mergeCell ref="L37:P37"/>
    <mergeCell ref="L1:L2"/>
    <mergeCell ref="B3:F3"/>
    <mergeCell ref="G3:K3"/>
    <mergeCell ref="B42:K42"/>
    <mergeCell ref="B4:F4"/>
    <mergeCell ref="G4:K4"/>
    <mergeCell ref="B5:F5"/>
    <mergeCell ref="G5:K5"/>
    <mergeCell ref="B1:K2"/>
  </mergeCells>
  <hyperlinks>
    <hyperlink ref="B3:F3" location="'Process - MGT'!A1" tooltip="1. Management" display="1. Management" xr:uid="{00000000-0004-0000-1300-000000000000}"/>
    <hyperlink ref="B4:F4" location="'Process - O&amp;F'!A1" tooltip="2. Operations and Facilities" display="2. Operations and Facilities" xr:uid="{00000000-0004-0000-1300-000001000000}"/>
    <hyperlink ref="B41" r:id="rId1" xr:uid="{00000000-0004-0000-1300-000003000000}"/>
    <hyperlink ref="B43" r:id="rId2" xr:uid="{EB39CCB8-DC8D-49BB-ACAE-5013121B8184}"/>
    <hyperlink ref="G3:K3" location="'Process - DTE'!A1" tooltip="5. Detection Engineering &amp; Validation" display="5. Detection Engineering &amp; Validation" xr:uid="{8487D934-F270-4C48-B36D-76DE7AB47F3A}"/>
    <hyperlink ref="B5:F5" location="'Process - RPT'!A1" tooltip="3. Reporting &amp; Communication" display="3. Reporting &amp; Communication" xr:uid="{E4B18454-2CE1-414F-B433-6541FFC6FA33}"/>
  </hyperlinks>
  <pageMargins left="0.7" right="0.7"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73830" r:id="rId6" name="Drop Down 102">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73831" r:id="rId7" name="Drop Down 103">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73832" r:id="rId8" name="Drop Down 104">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73833" r:id="rId9" name="Drop Down 105">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73834" r:id="rId10" name="Drop Down 106">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73835" r:id="rId11" name="Drop Down 107">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73836" r:id="rId12" name="Drop Down 108">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73837" r:id="rId13" name="Drop Down 109">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73839" r:id="rId14" name="Drop Down 111">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73840" r:id="rId15" name="Drop Down 112">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73841" r:id="rId16" name="Drop Down 113">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73862" r:id="rId17" name="Drop Down 134">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73863" r:id="rId18" name="Drop Down 135">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73864" r:id="rId19" name="Drop Down 136">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73865" r:id="rId20" name="Drop Down 137">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73866" r:id="rId21" name="Drop Down 138">
              <controlPr defaultSize="0" autoLine="0" autoPict="0">
                <anchor moveWithCells="1">
                  <from>
                    <xdr:col>11</xdr:col>
                    <xdr:colOff>12700</xdr:colOff>
                    <xdr:row>31</xdr:row>
                    <xdr:rowOff>25400</xdr:rowOff>
                  </from>
                  <to>
                    <xdr:col>12</xdr:col>
                    <xdr:colOff>12700</xdr:colOff>
                    <xdr:row>31</xdr:row>
                    <xdr:rowOff>228600</xdr:rowOff>
                  </to>
                </anchor>
              </controlPr>
            </control>
          </mc:Choice>
        </mc:AlternateContent>
        <mc:AlternateContent xmlns:mc="http://schemas.openxmlformats.org/markup-compatibility/2006">
          <mc:Choice Requires="x14">
            <control shapeId="73867" r:id="rId22" name="Drop Down 139">
              <controlPr defaultSize="0" autoLine="0" autoPict="0">
                <anchor moveWithCells="1">
                  <from>
                    <xdr:col>11</xdr:col>
                    <xdr:colOff>12700</xdr:colOff>
                    <xdr:row>32</xdr:row>
                    <xdr:rowOff>25400</xdr:rowOff>
                  </from>
                  <to>
                    <xdr:col>12</xdr:col>
                    <xdr:colOff>12700</xdr:colOff>
                    <xdr:row>32</xdr:row>
                    <xdr:rowOff>228600</xdr:rowOff>
                  </to>
                </anchor>
              </controlPr>
            </control>
          </mc:Choice>
        </mc:AlternateContent>
        <mc:AlternateContent xmlns:mc="http://schemas.openxmlformats.org/markup-compatibility/2006">
          <mc:Choice Requires="x14">
            <control shapeId="73868" r:id="rId23" name="Drop Down 140">
              <controlPr defaultSize="0" autoLine="0" autoPict="0">
                <anchor moveWithCells="1">
                  <from>
                    <xdr:col>11</xdr:col>
                    <xdr:colOff>12700</xdr:colOff>
                    <xdr:row>33</xdr:row>
                    <xdr:rowOff>25400</xdr:rowOff>
                  </from>
                  <to>
                    <xdr:col>12</xdr:col>
                    <xdr:colOff>12700</xdr:colOff>
                    <xdr:row>33</xdr:row>
                    <xdr:rowOff>228600</xdr:rowOff>
                  </to>
                </anchor>
              </controlPr>
            </control>
          </mc:Choice>
        </mc:AlternateContent>
        <mc:AlternateContent xmlns:mc="http://schemas.openxmlformats.org/markup-compatibility/2006">
          <mc:Choice Requires="x14">
            <control shapeId="73869" r:id="rId24" name="Drop Down 141">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mc:AlternateContent xmlns:mc="http://schemas.openxmlformats.org/markup-compatibility/2006">
          <mc:Choice Requires="x14">
            <control shapeId="73871" r:id="rId25" name="Drop Down 143">
              <controlPr defaultSize="0" autoLine="0" autoPict="0">
                <anchor moveWithCells="1">
                  <from>
                    <xdr:col>11</xdr:col>
                    <xdr:colOff>12700</xdr:colOff>
                    <xdr:row>28</xdr:row>
                    <xdr:rowOff>25400</xdr:rowOff>
                  </from>
                  <to>
                    <xdr:col>12</xdr:col>
                    <xdr:colOff>12700</xdr:colOff>
                    <xdr:row>28</xdr:row>
                    <xdr:rowOff>228600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7E86F-709F-4CDB-98CE-5C63D65117AD}">
  <sheetPr>
    <tabColor rgb="FF0070C0"/>
  </sheetPr>
  <dimension ref="A1:T39"/>
  <sheetViews>
    <sheetView showRowColHeaders="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2.26953125" customWidth="1"/>
    <col min="16" max="16" width="110.7265625" customWidth="1"/>
    <col min="17" max="17" width="2.26953125" customWidth="1"/>
    <col min="18" max="18" width="0" hidden="1" customWidth="1"/>
    <col min="21" max="16384" width="9.1796875" hidden="1"/>
  </cols>
  <sheetData>
    <row r="1" spans="1:17" ht="20.149999999999999" customHeight="1" x14ac:dyDescent="0.35">
      <c r="A1" s="512"/>
      <c r="B1" s="903" t="s">
        <v>153</v>
      </c>
      <c r="C1" s="904"/>
      <c r="D1" s="904"/>
      <c r="E1" s="904"/>
      <c r="F1" s="904"/>
      <c r="G1" s="904"/>
      <c r="H1" s="904"/>
      <c r="I1" s="904"/>
      <c r="J1" s="904"/>
      <c r="K1" s="904"/>
      <c r="L1" s="898"/>
      <c r="M1" s="513"/>
      <c r="N1" s="513"/>
      <c r="O1" s="513"/>
      <c r="P1" s="513"/>
      <c r="Q1" s="514"/>
    </row>
    <row r="2" spans="1:17" ht="20.149999999999999" customHeight="1" x14ac:dyDescent="0.35">
      <c r="A2" s="515"/>
      <c r="B2" s="905"/>
      <c r="C2" s="906"/>
      <c r="D2" s="906"/>
      <c r="E2" s="906"/>
      <c r="F2" s="906"/>
      <c r="G2" s="906"/>
      <c r="H2" s="906"/>
      <c r="I2" s="906"/>
      <c r="J2" s="906"/>
      <c r="K2" s="906"/>
      <c r="L2" s="899"/>
      <c r="M2" s="521"/>
      <c r="N2" s="521"/>
      <c r="O2" s="521"/>
      <c r="P2" s="521"/>
      <c r="Q2" s="522"/>
    </row>
    <row r="3" spans="1:17" ht="20.149999999999999" customHeight="1" x14ac:dyDescent="0.35">
      <c r="A3" s="515"/>
      <c r="B3" s="890" t="s">
        <v>3103</v>
      </c>
      <c r="C3" s="891"/>
      <c r="D3" s="891"/>
      <c r="E3" s="891"/>
      <c r="F3" s="891"/>
      <c r="G3" s="900" t="s">
        <v>3538</v>
      </c>
      <c r="H3" s="901"/>
      <c r="I3" s="901"/>
      <c r="J3" s="901"/>
      <c r="K3" s="902"/>
      <c r="L3" s="497"/>
      <c r="M3" s="516"/>
      <c r="N3" s="516"/>
      <c r="O3" s="516"/>
      <c r="P3" s="516"/>
      <c r="Q3" s="517"/>
    </row>
    <row r="4" spans="1:17" ht="20.149999999999999" customHeight="1" x14ac:dyDescent="0.35">
      <c r="A4" s="515"/>
      <c r="B4" s="890" t="s">
        <v>2358</v>
      </c>
      <c r="C4" s="891"/>
      <c r="D4" s="891"/>
      <c r="E4" s="891"/>
      <c r="F4" s="891"/>
      <c r="G4" s="896"/>
      <c r="H4" s="897"/>
      <c r="I4" s="897"/>
      <c r="J4" s="897"/>
      <c r="K4" s="897"/>
      <c r="L4" s="497"/>
      <c r="M4" s="516"/>
      <c r="N4" s="516"/>
      <c r="O4" s="516"/>
      <c r="P4" s="516"/>
      <c r="Q4" s="517"/>
    </row>
    <row r="5" spans="1:17" ht="20.149999999999999" customHeight="1" x14ac:dyDescent="0.35">
      <c r="A5" s="515"/>
      <c r="B5" s="890" t="s">
        <v>4163</v>
      </c>
      <c r="C5" s="891"/>
      <c r="D5" s="891"/>
      <c r="E5" s="891"/>
      <c r="F5" s="891"/>
      <c r="G5" s="896"/>
      <c r="H5" s="897"/>
      <c r="I5" s="897"/>
      <c r="J5" s="897"/>
      <c r="K5" s="897"/>
      <c r="L5" s="497"/>
      <c r="M5" s="516"/>
      <c r="N5" s="516"/>
      <c r="O5" s="516"/>
      <c r="P5" s="516"/>
      <c r="Q5" s="517"/>
    </row>
    <row r="6" spans="1:17" ht="20.149999999999999" customHeight="1" x14ac:dyDescent="0.35">
      <c r="A6" s="515"/>
      <c r="B6" s="890" t="s">
        <v>2359</v>
      </c>
      <c r="C6" s="891"/>
      <c r="D6" s="891"/>
      <c r="E6" s="891"/>
      <c r="F6" s="891"/>
      <c r="G6" s="773"/>
      <c r="H6" s="497"/>
      <c r="I6" s="497"/>
      <c r="J6" s="497"/>
      <c r="K6" s="497"/>
      <c r="L6" s="497"/>
      <c r="M6" s="516"/>
      <c r="N6" s="516"/>
      <c r="O6" s="516"/>
      <c r="P6" s="516"/>
      <c r="Q6" s="517"/>
    </row>
    <row r="7" spans="1:17" ht="20.149999999999999" customHeight="1" thickBot="1" x14ac:dyDescent="0.4">
      <c r="A7" s="518"/>
      <c r="B7" s="519"/>
      <c r="C7" s="519"/>
      <c r="D7" s="519"/>
      <c r="E7" s="519"/>
      <c r="F7" s="519"/>
      <c r="G7" s="519"/>
      <c r="H7" s="519"/>
      <c r="I7" s="519"/>
      <c r="J7" s="519"/>
      <c r="K7" s="519"/>
      <c r="L7" s="519"/>
      <c r="M7" s="519"/>
      <c r="N7" s="519"/>
      <c r="O7" s="519"/>
      <c r="P7" s="519"/>
      <c r="Q7" s="520"/>
    </row>
    <row r="8" spans="1:17" ht="20.149999999999999" customHeight="1" x14ac:dyDescent="0.35">
      <c r="A8" s="36"/>
      <c r="B8" s="37"/>
      <c r="C8" s="37"/>
      <c r="D8" s="37"/>
      <c r="E8" s="37"/>
      <c r="F8" s="37"/>
      <c r="G8" s="37"/>
      <c r="H8" s="37"/>
      <c r="I8" s="37"/>
      <c r="J8" s="37"/>
      <c r="K8" s="37"/>
      <c r="L8" s="37"/>
      <c r="M8" s="37"/>
      <c r="N8" s="37"/>
      <c r="O8" s="37"/>
      <c r="P8" s="37"/>
      <c r="Q8" s="38"/>
    </row>
    <row r="9" spans="1:17" s="2" customFormat="1" ht="20.149999999999999" customHeight="1" x14ac:dyDescent="0.35">
      <c r="A9" s="139">
        <v>5</v>
      </c>
      <c r="B9" s="140" t="s">
        <v>3157</v>
      </c>
      <c r="C9" s="141"/>
      <c r="D9" s="140"/>
      <c r="E9" s="140"/>
      <c r="F9" s="140"/>
      <c r="G9" s="140"/>
      <c r="H9" s="140"/>
      <c r="I9" s="140"/>
      <c r="J9" s="140"/>
      <c r="K9" s="141"/>
      <c r="L9" s="143" t="s">
        <v>148</v>
      </c>
      <c r="M9" s="140"/>
      <c r="N9" s="143" t="s">
        <v>1328</v>
      </c>
      <c r="O9" s="141"/>
      <c r="P9" s="149" t="s">
        <v>149</v>
      </c>
      <c r="Q9" s="15"/>
    </row>
    <row r="10" spans="1:17" s="2" customFormat="1" ht="20.149999999999999" customHeight="1" x14ac:dyDescent="0.35">
      <c r="A10" s="4"/>
      <c r="B10" s="135" t="s">
        <v>3141</v>
      </c>
      <c r="C10" s="774"/>
      <c r="D10" s="135"/>
      <c r="E10" s="135"/>
      <c r="F10" s="135"/>
      <c r="G10" s="135"/>
      <c r="H10" s="135"/>
      <c r="I10" s="135"/>
      <c r="J10" s="135"/>
      <c r="K10" s="774"/>
      <c r="L10" s="661"/>
      <c r="M10" s="135"/>
      <c r="N10" s="661"/>
      <c r="O10" s="774"/>
      <c r="P10" s="779"/>
      <c r="Q10" s="15"/>
    </row>
    <row r="11" spans="1:17" s="2" customFormat="1" ht="20.149999999999999" customHeight="1" x14ac:dyDescent="0.35">
      <c r="A11" s="6"/>
      <c r="B11" s="9" t="s">
        <v>3421</v>
      </c>
      <c r="C11" s="774" t="s">
        <v>3138</v>
      </c>
      <c r="D11" s="774"/>
      <c r="E11" s="774"/>
      <c r="F11" s="774"/>
      <c r="G11" s="774"/>
      <c r="H11" s="774"/>
      <c r="I11" s="774"/>
      <c r="J11" s="774"/>
      <c r="K11" s="774"/>
      <c r="L11" s="662"/>
      <c r="M11" s="774"/>
      <c r="N11" s="473" t="str">
        <f>VLOOKUP(_Output!D1024,_Guidance!B1019:C1024,2,FALSE)</f>
        <v xml:space="preserve"> </v>
      </c>
      <c r="O11" s="774"/>
      <c r="P11" s="662" t="s">
        <v>3433</v>
      </c>
      <c r="Q11" s="15"/>
    </row>
    <row r="12" spans="1:17" s="2" customFormat="1" ht="20.149999999999999" customHeight="1" x14ac:dyDescent="0.35">
      <c r="A12" s="6"/>
      <c r="B12" s="9" t="s">
        <v>3142</v>
      </c>
      <c r="C12" s="774" t="s">
        <v>3139</v>
      </c>
      <c r="D12" s="774"/>
      <c r="E12" s="774"/>
      <c r="F12" s="774"/>
      <c r="G12" s="774"/>
      <c r="H12" s="774"/>
      <c r="I12" s="774"/>
      <c r="J12" s="774"/>
      <c r="K12" s="774"/>
      <c r="L12" s="662"/>
      <c r="M12" s="774"/>
      <c r="N12" s="473" t="str">
        <f>VLOOKUP(_Output!D1025,_Guidance!B1025:C1030,2,FALSE)</f>
        <v xml:space="preserve"> </v>
      </c>
      <c r="O12" s="774"/>
      <c r="P12" s="662" t="s">
        <v>3434</v>
      </c>
      <c r="Q12" s="15"/>
    </row>
    <row r="13" spans="1:17" s="2" customFormat="1" ht="20.149999999999999" customHeight="1" x14ac:dyDescent="0.35">
      <c r="A13" s="6"/>
      <c r="B13" s="9" t="s">
        <v>3143</v>
      </c>
      <c r="C13" s="774" t="s">
        <v>3140</v>
      </c>
      <c r="D13" s="774"/>
      <c r="E13" s="774"/>
      <c r="F13" s="774"/>
      <c r="G13" s="774"/>
      <c r="H13" s="774"/>
      <c r="I13" s="774"/>
      <c r="J13" s="774"/>
      <c r="K13" s="774"/>
      <c r="L13" s="662"/>
      <c r="M13" s="774"/>
      <c r="N13" s="473" t="str">
        <f>VLOOKUP(_Output!D1026,_Guidance!B1031:C10298,2,FALSE)</f>
        <v xml:space="preserve"> </v>
      </c>
      <c r="O13" s="774"/>
      <c r="P13" s="662" t="s">
        <v>3435</v>
      </c>
      <c r="Q13" s="15"/>
    </row>
    <row r="14" spans="1:17" s="2" customFormat="1" ht="20.149999999999999" customHeight="1" x14ac:dyDescent="0.35">
      <c r="A14" s="6"/>
      <c r="B14" s="9" t="s">
        <v>3208</v>
      </c>
      <c r="C14" s="774" t="s">
        <v>3156</v>
      </c>
      <c r="D14" s="774"/>
      <c r="E14" s="774"/>
      <c r="F14" s="774"/>
      <c r="G14" s="774"/>
      <c r="H14" s="774"/>
      <c r="I14" s="774"/>
      <c r="J14" s="774"/>
      <c r="K14" s="774"/>
      <c r="L14" s="662"/>
      <c r="M14" s="774"/>
      <c r="N14" s="473" t="str">
        <f>VLOOKUP(_Output!D1027,_Guidance!B1037:C10304,2,FALSE)</f>
        <v xml:space="preserve"> </v>
      </c>
      <c r="O14" s="774"/>
      <c r="P14" s="662" t="s">
        <v>3436</v>
      </c>
      <c r="Q14" s="15"/>
    </row>
    <row r="15" spans="1:17" s="2" customFormat="1" ht="20.149999999999999" customHeight="1" x14ac:dyDescent="0.35">
      <c r="A15" s="6"/>
      <c r="B15" s="9" t="s">
        <v>3209</v>
      </c>
      <c r="C15" s="778" t="s">
        <v>3213</v>
      </c>
      <c r="D15" s="774"/>
      <c r="E15" s="774"/>
      <c r="F15" s="774"/>
      <c r="G15" s="774"/>
      <c r="H15" s="774"/>
      <c r="I15" s="774"/>
      <c r="J15" s="774"/>
      <c r="K15" s="774"/>
      <c r="L15" s="662"/>
      <c r="M15" s="774"/>
      <c r="N15" s="473" t="str">
        <f>VLOOKUP(_Output!D1028,_Guidance!B1043:C1048,2,FALSE)</f>
        <v xml:space="preserve"> </v>
      </c>
      <c r="O15" s="774"/>
      <c r="P15" s="662" t="s">
        <v>3437</v>
      </c>
      <c r="Q15" s="15"/>
    </row>
    <row r="16" spans="1:17" s="2" customFormat="1" ht="20.149999999999999" customHeight="1" x14ac:dyDescent="0.35">
      <c r="A16" s="6"/>
      <c r="B16" s="9" t="s">
        <v>3210</v>
      </c>
      <c r="C16" s="778" t="s">
        <v>3149</v>
      </c>
      <c r="D16" s="774"/>
      <c r="E16" s="774"/>
      <c r="F16" s="774"/>
      <c r="G16" s="774"/>
      <c r="H16" s="774"/>
      <c r="I16" s="774"/>
      <c r="J16" s="774"/>
      <c r="K16" s="774"/>
      <c r="L16" s="662"/>
      <c r="M16" s="774"/>
      <c r="N16" s="473" t="str">
        <f>VLOOKUP(_Output!D1029,_Guidance!B1049:C1054,2,FALSE)</f>
        <v xml:space="preserve"> </v>
      </c>
      <c r="O16" s="774"/>
      <c r="P16" s="662" t="s">
        <v>3438</v>
      </c>
      <c r="Q16" s="15"/>
    </row>
    <row r="17" spans="1:17" s="2" customFormat="1" ht="20.149999999999999" customHeight="1" x14ac:dyDescent="0.35">
      <c r="A17" s="6"/>
      <c r="B17" s="9" t="s">
        <v>3211</v>
      </c>
      <c r="C17" s="778" t="s">
        <v>3214</v>
      </c>
      <c r="D17" s="774"/>
      <c r="E17" s="774"/>
      <c r="F17" s="774"/>
      <c r="G17" s="774"/>
      <c r="H17" s="774"/>
      <c r="I17" s="774"/>
      <c r="J17" s="774"/>
      <c r="K17" s="774"/>
      <c r="L17" s="662"/>
      <c r="M17" s="774"/>
      <c r="N17" s="473" t="str">
        <f>VLOOKUP(_Output!D1030,_Guidance!B1055:C1060,2,FALSE)</f>
        <v xml:space="preserve"> </v>
      </c>
      <c r="O17" s="774"/>
      <c r="P17" s="662" t="s">
        <v>3439</v>
      </c>
      <c r="Q17" s="15"/>
    </row>
    <row r="18" spans="1:17" s="2" customFormat="1" ht="20.149999999999999" customHeight="1" x14ac:dyDescent="0.35">
      <c r="A18" s="6"/>
      <c r="B18" s="9" t="s">
        <v>3212</v>
      </c>
      <c r="C18" s="778" t="s">
        <v>3148</v>
      </c>
      <c r="D18" s="774"/>
      <c r="E18" s="774"/>
      <c r="F18" s="774"/>
      <c r="G18" s="774"/>
      <c r="H18" s="774"/>
      <c r="I18" s="774"/>
      <c r="J18" s="774"/>
      <c r="K18" s="774"/>
      <c r="L18" s="662"/>
      <c r="M18" s="774"/>
      <c r="N18" s="473" t="str">
        <f>VLOOKUP(_Output!D1031,_Guidance!B1061:C1066,2,FALSE)</f>
        <v xml:space="preserve"> </v>
      </c>
      <c r="O18" s="774"/>
      <c r="P18" s="662" t="s">
        <v>3440</v>
      </c>
      <c r="Q18" s="15"/>
    </row>
    <row r="19" spans="1:17" s="2" customFormat="1" ht="20.149999999999999" customHeight="1" x14ac:dyDescent="0.35">
      <c r="A19" s="6"/>
      <c r="B19" s="9" t="s">
        <v>3417</v>
      </c>
      <c r="C19" s="778" t="s">
        <v>3418</v>
      </c>
      <c r="D19" s="774"/>
      <c r="E19" s="774"/>
      <c r="F19" s="774"/>
      <c r="G19" s="774"/>
      <c r="H19" s="774"/>
      <c r="I19" s="774"/>
      <c r="J19" s="774"/>
      <c r="K19" s="774"/>
      <c r="L19" s="662"/>
      <c r="M19" s="774"/>
      <c r="N19" s="473" t="str">
        <f>VLOOKUP(_Output!D1032,_Guidance!B1067:C1072,2,FALSE)</f>
        <v xml:space="preserve"> </v>
      </c>
      <c r="O19" s="774"/>
      <c r="P19" s="662" t="s">
        <v>3441</v>
      </c>
      <c r="Q19" s="15"/>
    </row>
    <row r="20" spans="1:17" s="2" customFormat="1" ht="20.149999999999999" customHeight="1" x14ac:dyDescent="0.35">
      <c r="A20" s="6"/>
      <c r="B20" s="9" t="s">
        <v>3420</v>
      </c>
      <c r="C20" s="778" t="s">
        <v>3419</v>
      </c>
      <c r="D20" s="774"/>
      <c r="E20" s="774"/>
      <c r="F20" s="774"/>
      <c r="G20" s="774"/>
      <c r="H20" s="774"/>
      <c r="I20" s="774"/>
      <c r="J20" s="774"/>
      <c r="K20" s="774"/>
      <c r="L20" s="662"/>
      <c r="M20" s="774"/>
      <c r="N20" s="473" t="str">
        <f>VLOOKUP(_Output!D1033,_Guidance!B1073:C1078,2,FALSE)</f>
        <v xml:space="preserve"> </v>
      </c>
      <c r="O20" s="774"/>
      <c r="P20" s="662" t="s">
        <v>3442</v>
      </c>
      <c r="Q20" s="15"/>
    </row>
    <row r="21" spans="1:17" s="2" customFormat="1" ht="20.149999999999999" customHeight="1" x14ac:dyDescent="0.35">
      <c r="A21" s="6"/>
      <c r="B21" s="127"/>
      <c r="C21" s="778"/>
      <c r="D21" s="774"/>
      <c r="E21" s="774"/>
      <c r="F21" s="774"/>
      <c r="G21" s="774"/>
      <c r="H21" s="774"/>
      <c r="I21" s="774"/>
      <c r="J21" s="774"/>
      <c r="K21" s="774"/>
      <c r="L21" s="662"/>
      <c r="M21" s="774"/>
      <c r="N21" s="473" t="str">
        <f>VLOOKUP(_Output!D309,_Guidance!B951:C956,2,FALSE)</f>
        <v xml:space="preserve"> </v>
      </c>
      <c r="O21" s="774"/>
      <c r="P21" s="662"/>
      <c r="Q21" s="15"/>
    </row>
    <row r="22" spans="1:17" s="2" customFormat="1" ht="20.149999999999999" customHeight="1" x14ac:dyDescent="0.35">
      <c r="A22" s="6"/>
      <c r="B22" s="135" t="s">
        <v>3151</v>
      </c>
      <c r="C22" s="774"/>
      <c r="D22" s="774"/>
      <c r="E22" s="774"/>
      <c r="F22" s="774"/>
      <c r="G22" s="774"/>
      <c r="H22" s="774"/>
      <c r="I22" s="774"/>
      <c r="J22" s="774"/>
      <c r="K22" s="774"/>
      <c r="L22" s="662"/>
      <c r="M22" s="774"/>
      <c r="N22" s="473"/>
      <c r="O22" s="774"/>
      <c r="P22" s="662"/>
      <c r="Q22" s="15"/>
    </row>
    <row r="23" spans="1:17" s="2" customFormat="1" ht="20.149999999999999" customHeight="1" x14ac:dyDescent="0.35">
      <c r="A23" s="6"/>
      <c r="B23" s="9" t="s">
        <v>440</v>
      </c>
      <c r="C23" s="774" t="s">
        <v>3150</v>
      </c>
      <c r="D23" s="774"/>
      <c r="E23" s="774"/>
      <c r="F23" s="774"/>
      <c r="G23" s="774"/>
      <c r="H23" s="774"/>
      <c r="I23" s="774"/>
      <c r="J23" s="774"/>
      <c r="K23" s="774"/>
      <c r="L23" s="662"/>
      <c r="M23" s="774"/>
      <c r="N23" s="473" t="str">
        <f>VLOOKUP(_Output!D1034,_Guidance!B1079:C1084,2,FALSE)</f>
        <v xml:space="preserve"> </v>
      </c>
      <c r="O23" s="774"/>
      <c r="P23" s="662" t="s">
        <v>3449</v>
      </c>
      <c r="Q23" s="15"/>
    </row>
    <row r="24" spans="1:17" s="2" customFormat="1" ht="20.149999999999999" customHeight="1" x14ac:dyDescent="0.35">
      <c r="A24" s="6"/>
      <c r="B24" s="9" t="s">
        <v>444</v>
      </c>
      <c r="C24" s="774" t="s">
        <v>3153</v>
      </c>
      <c r="D24" s="774"/>
      <c r="E24" s="774"/>
      <c r="F24" s="774"/>
      <c r="G24" s="774"/>
      <c r="H24" s="774"/>
      <c r="I24" s="774"/>
      <c r="J24" s="774"/>
      <c r="K24" s="774"/>
      <c r="L24" s="662"/>
      <c r="M24" s="774"/>
      <c r="N24" s="473" t="str">
        <f>VLOOKUP(_Output!D1035,_Guidance!B1085:C1090,2,FALSE)</f>
        <v xml:space="preserve"> </v>
      </c>
      <c r="O24" s="774"/>
      <c r="P24" s="662" t="s">
        <v>3450</v>
      </c>
      <c r="Q24" s="15"/>
    </row>
    <row r="25" spans="1:17" s="2" customFormat="1" ht="20.149999999999999" customHeight="1" x14ac:dyDescent="0.35">
      <c r="A25" s="6"/>
      <c r="B25" s="9" t="s">
        <v>445</v>
      </c>
      <c r="C25" s="774" t="s">
        <v>3154</v>
      </c>
      <c r="D25" s="774"/>
      <c r="E25" s="774"/>
      <c r="F25" s="774"/>
      <c r="G25" s="774"/>
      <c r="H25" s="774"/>
      <c r="I25" s="774"/>
      <c r="J25" s="774"/>
      <c r="K25" s="774"/>
      <c r="L25" s="662"/>
      <c r="M25" s="774"/>
      <c r="N25" s="473" t="str">
        <f>VLOOKUP(_Output!D1036,_Guidance!B1091:C1096,2,FALSE)</f>
        <v xml:space="preserve"> </v>
      </c>
      <c r="O25" s="774"/>
      <c r="P25" s="662" t="s">
        <v>3451</v>
      </c>
      <c r="Q25" s="15"/>
    </row>
    <row r="26" spans="1:17" s="2" customFormat="1" ht="20.149999999999999" customHeight="1" x14ac:dyDescent="0.35">
      <c r="A26" s="6"/>
      <c r="B26" s="9" t="s">
        <v>446</v>
      </c>
      <c r="C26" s="774" t="s">
        <v>3155</v>
      </c>
      <c r="D26" s="774"/>
      <c r="E26" s="774"/>
      <c r="F26" s="774"/>
      <c r="G26" s="774"/>
      <c r="H26" s="774"/>
      <c r="I26" s="774"/>
      <c r="J26" s="774"/>
      <c r="K26" s="774"/>
      <c r="L26" s="662"/>
      <c r="M26" s="774"/>
      <c r="N26" s="473" t="str">
        <f>VLOOKUP(_Output!D1037,_Guidance!B1097:C1102,2,FALSE)</f>
        <v xml:space="preserve"> </v>
      </c>
      <c r="O26" s="774"/>
      <c r="P26" s="662" t="s">
        <v>3452</v>
      </c>
      <c r="Q26" s="15"/>
    </row>
    <row r="27" spans="1:17" s="2" customFormat="1" ht="20.149999999999999" customHeight="1" x14ac:dyDescent="0.35">
      <c r="A27" s="6"/>
      <c r="B27" s="9" t="s">
        <v>447</v>
      </c>
      <c r="C27" s="774" t="s">
        <v>3474</v>
      </c>
      <c r="D27" s="774"/>
      <c r="E27" s="774"/>
      <c r="F27" s="774"/>
      <c r="G27" s="774"/>
      <c r="H27" s="774"/>
      <c r="I27" s="774"/>
      <c r="J27" s="774"/>
      <c r="K27" s="774"/>
      <c r="L27" s="662"/>
      <c r="M27" s="774"/>
      <c r="N27" s="473" t="str">
        <f>VLOOKUP(_Output!D1038,_Guidance!B1103:C1108,2,FALSE)</f>
        <v xml:space="preserve"> </v>
      </c>
      <c r="O27" s="774"/>
      <c r="P27" s="662" t="s">
        <v>3453</v>
      </c>
      <c r="Q27" s="15"/>
    </row>
    <row r="28" spans="1:17" s="2" customFormat="1" ht="20.149999999999999" customHeight="1" x14ac:dyDescent="0.35">
      <c r="A28" s="6"/>
      <c r="B28" s="9" t="s">
        <v>448</v>
      </c>
      <c r="C28" s="774" t="s">
        <v>3475</v>
      </c>
      <c r="D28" s="774"/>
      <c r="E28" s="774"/>
      <c r="F28" s="774"/>
      <c r="G28" s="774"/>
      <c r="H28" s="774"/>
      <c r="I28" s="774"/>
      <c r="J28" s="774"/>
      <c r="K28" s="774"/>
      <c r="L28" s="662"/>
      <c r="M28" s="774"/>
      <c r="N28" s="473" t="str">
        <f>VLOOKUP(_Output!D1039,_Guidance!B1109:C1114,2,FALSE)</f>
        <v xml:space="preserve"> </v>
      </c>
      <c r="O28" s="774"/>
      <c r="P28" s="662" t="s">
        <v>3476</v>
      </c>
      <c r="Q28" s="15"/>
    </row>
    <row r="29" spans="1:17" s="34" customFormat="1" ht="20.149999999999999" customHeight="1" x14ac:dyDescent="0.35">
      <c r="A29" s="35"/>
      <c r="B29" s="33"/>
      <c r="C29" s="33"/>
      <c r="D29" s="33"/>
      <c r="E29" s="33"/>
      <c r="F29" s="33"/>
      <c r="G29" s="33"/>
      <c r="H29" s="33"/>
      <c r="I29" s="33"/>
      <c r="J29" s="33"/>
      <c r="K29" s="33"/>
      <c r="L29" s="164"/>
      <c r="M29" s="33"/>
      <c r="N29" s="164"/>
      <c r="O29" s="33"/>
      <c r="P29" s="164"/>
      <c r="Q29" s="39"/>
    </row>
    <row r="30" spans="1:17" ht="20.149999999999999" customHeight="1" x14ac:dyDescent="0.35">
      <c r="A30" s="139"/>
      <c r="B30" s="140" t="s">
        <v>236</v>
      </c>
      <c r="C30" s="141"/>
      <c r="D30" s="140"/>
      <c r="E30" s="140"/>
      <c r="F30" s="140"/>
      <c r="G30" s="140"/>
      <c r="H30" s="140"/>
      <c r="I30" s="140"/>
      <c r="J30" s="140"/>
      <c r="K30" s="141"/>
      <c r="L30" s="144"/>
      <c r="M30" s="7"/>
      <c r="N30" s="148"/>
      <c r="O30" s="7"/>
      <c r="P30" s="568"/>
      <c r="Q30" s="16"/>
    </row>
    <row r="31" spans="1:17" ht="80.150000000000006" customHeight="1" x14ac:dyDescent="0.35">
      <c r="A31" s="10"/>
      <c r="B31" s="777" t="s">
        <v>375</v>
      </c>
      <c r="C31" s="777" t="s">
        <v>235</v>
      </c>
      <c r="D31" s="777"/>
      <c r="E31" s="777"/>
      <c r="F31" s="777"/>
      <c r="G31" s="777"/>
      <c r="H31" s="777"/>
      <c r="I31" s="777"/>
      <c r="J31" s="777"/>
      <c r="K31" s="777"/>
      <c r="L31" s="967"/>
      <c r="M31" s="968"/>
      <c r="N31" s="968"/>
      <c r="O31" s="968"/>
      <c r="P31" s="969"/>
      <c r="Q31" s="16"/>
    </row>
    <row r="32" spans="1:17" ht="20.149999999999999" customHeight="1" thickBot="1" x14ac:dyDescent="0.4">
      <c r="A32" s="11"/>
      <c r="B32" s="40"/>
      <c r="C32" s="40"/>
      <c r="D32" s="40"/>
      <c r="E32" s="40"/>
      <c r="F32" s="40"/>
      <c r="G32" s="40"/>
      <c r="H32" s="40"/>
      <c r="I32" s="40"/>
      <c r="J32" s="40"/>
      <c r="K32" s="12"/>
      <c r="L32" s="12"/>
      <c r="M32" s="12"/>
      <c r="N32" s="12"/>
      <c r="O32" s="12"/>
      <c r="P32" s="12"/>
      <c r="Q32" s="17"/>
    </row>
    <row r="33" ht="14.5" hidden="1" x14ac:dyDescent="0.35"/>
    <row r="34" ht="14.5" hidden="1" x14ac:dyDescent="0.35"/>
    <row r="35" ht="14.5" hidden="1" x14ac:dyDescent="0.35"/>
    <row r="36" ht="14.5" hidden="1" x14ac:dyDescent="0.35"/>
    <row r="37" ht="14.5" hidden="1" x14ac:dyDescent="0.35"/>
    <row r="38" ht="14.5" hidden="1" x14ac:dyDescent="0.35"/>
    <row r="39" ht="14.5" hidden="1" x14ac:dyDescent="0.35"/>
  </sheetData>
  <mergeCells count="10">
    <mergeCell ref="B5:F5"/>
    <mergeCell ref="G5:K5"/>
    <mergeCell ref="B6:F6"/>
    <mergeCell ref="L31:P31"/>
    <mergeCell ref="B4:F4"/>
    <mergeCell ref="G4:K4"/>
    <mergeCell ref="B1:K2"/>
    <mergeCell ref="L1:L2"/>
    <mergeCell ref="B3:F3"/>
    <mergeCell ref="G3:K3"/>
  </mergeCells>
  <phoneticPr fontId="24" type="noConversion"/>
  <hyperlinks>
    <hyperlink ref="B3:F3" location="'Process - MGT'!A1" tooltip="1. Management" display="1. Management" xr:uid="{6EC0C2E1-F6F6-4F64-B0EB-3A4A41B61AA4}"/>
    <hyperlink ref="B4:F4" location="'Process - O&amp;F'!A1" tooltip="2. Operations and Facilities" display="2. Operations and Facilities" xr:uid="{7610547C-A636-4D87-BB3C-E6A05DA9705D}"/>
    <hyperlink ref="B6:F6" location="'Process - UCM'!A1" tooltip="4. Use Case Management" display="4. Use Case Management" xr:uid="{9DB9E320-E87B-4DEB-9821-F1EFA2E66CDD}"/>
    <hyperlink ref="B5:F5" location="'Process - RPT'!A1" tooltip="3. Reporting &amp; Communication" display="3. Reporting &amp; Communication" xr:uid="{5082E4B2-259A-4DA3-B3CF-CA57C55A4A98}"/>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71009" r:id="rId4" name="Drop Down 1">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171010" r:id="rId5" name="Drop Down 2">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171011" r:id="rId6" name="Drop Down 3">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171012" r:id="rId7" name="Drop Down 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171013" r:id="rId8" name="Drop Down 5">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171014" r:id="rId9" name="Drop Down 6">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171015" r:id="rId10" name="Drop Down 7">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171016" r:id="rId11" name="Drop Down 8">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171017" r:id="rId12" name="Drop Down 9">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171018" r:id="rId13" name="Drop Down 10">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171040" r:id="rId14" name="Drop Down 32">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171041" r:id="rId15" name="Drop Down 33">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171042" r:id="rId16" name="Drop Down 34">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171043" r:id="rId17" name="Drop Down 35">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171045" r:id="rId18" name="Drop Down 37">
              <controlPr defaultSize="0" autoLine="0" autoPict="0">
                <anchor moveWithCells="1">
                  <from>
                    <xdr:col>11</xdr:col>
                    <xdr:colOff>12700</xdr:colOff>
                    <xdr:row>26</xdr:row>
                    <xdr:rowOff>25400</xdr:rowOff>
                  </from>
                  <to>
                    <xdr:col>12</xdr:col>
                    <xdr:colOff>12700</xdr:colOff>
                    <xdr:row>26</xdr:row>
                    <xdr:rowOff>228600</xdr:rowOff>
                  </to>
                </anchor>
              </controlPr>
            </control>
          </mc:Choice>
        </mc:AlternateContent>
        <mc:AlternateContent xmlns:mc="http://schemas.openxmlformats.org/markup-compatibility/2006">
          <mc:Choice Requires="x14">
            <control shapeId="171046" r:id="rId19" name="Drop Down 38">
              <controlPr defaultSize="0" autoLine="0" autoPict="0">
                <anchor moveWithCells="1">
                  <from>
                    <xdr:col>11</xdr:col>
                    <xdr:colOff>12700</xdr:colOff>
                    <xdr:row>27</xdr:row>
                    <xdr:rowOff>25400</xdr:rowOff>
                  </from>
                  <to>
                    <xdr:col>12</xdr:col>
                    <xdr:colOff>12700</xdr:colOff>
                    <xdr:row>27</xdr:row>
                    <xdr:rowOff>228600</xdr:rowOff>
                  </to>
                </anchor>
              </controlPr>
            </control>
          </mc:Choice>
        </mc:AlternateContent>
      </controls>
    </mc:Choice>
  </mc:AlternateConten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Blad7">
    <tabColor rgb="FF0070C0"/>
  </sheetPr>
  <dimension ref="A1:Z76"/>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113" customWidth="1"/>
    <col min="16" max="16" width="2.26953125" customWidth="1"/>
    <col min="17" max="24" width="0" hidden="1" customWidth="1"/>
    <col min="27" max="16384" width="9.1796875" hidden="1"/>
  </cols>
  <sheetData>
    <row r="1" spans="1:16" ht="20.149999999999999" customHeight="1" x14ac:dyDescent="0.35">
      <c r="A1" s="502"/>
      <c r="B1" s="986" t="s">
        <v>159</v>
      </c>
      <c r="C1" s="987"/>
      <c r="D1" s="987"/>
      <c r="E1" s="987"/>
      <c r="F1" s="987"/>
      <c r="G1" s="987"/>
      <c r="H1" s="987"/>
      <c r="I1" s="987"/>
      <c r="J1" s="987"/>
      <c r="K1" s="987"/>
      <c r="L1" s="931"/>
      <c r="M1" s="569"/>
      <c r="N1" s="513"/>
      <c r="O1" s="569"/>
      <c r="P1" s="495"/>
    </row>
    <row r="2" spans="1:16" ht="20.149999999999999" customHeight="1" x14ac:dyDescent="0.35">
      <c r="A2" s="496"/>
      <c r="B2" s="905"/>
      <c r="C2" s="906"/>
      <c r="D2" s="906"/>
      <c r="E2" s="906"/>
      <c r="F2" s="906"/>
      <c r="G2" s="906"/>
      <c r="H2" s="906"/>
      <c r="I2" s="906"/>
      <c r="J2" s="906"/>
      <c r="K2" s="906"/>
      <c r="L2" s="899"/>
      <c r="M2" s="570"/>
      <c r="N2" s="521"/>
      <c r="O2" s="570"/>
      <c r="P2" s="498"/>
    </row>
    <row r="3" spans="1:16" ht="20.149999999999999" customHeight="1" x14ac:dyDescent="0.35">
      <c r="A3" s="496"/>
      <c r="B3" s="900" t="s">
        <v>2488</v>
      </c>
      <c r="C3" s="901"/>
      <c r="D3" s="901"/>
      <c r="E3" s="901"/>
      <c r="F3" s="902"/>
      <c r="G3" s="988"/>
      <c r="H3" s="989"/>
      <c r="I3" s="989"/>
      <c r="J3" s="989"/>
      <c r="K3" s="989"/>
      <c r="L3" s="497"/>
      <c r="M3" s="497"/>
      <c r="N3" s="497"/>
      <c r="O3" s="497"/>
      <c r="P3" s="498"/>
    </row>
    <row r="4" spans="1:16" ht="20.149999999999999" customHeight="1" x14ac:dyDescent="0.45">
      <c r="A4" s="496"/>
      <c r="B4" s="990" t="s">
        <v>2490</v>
      </c>
      <c r="C4" s="991"/>
      <c r="D4" s="991"/>
      <c r="E4" s="991"/>
      <c r="F4" s="992"/>
      <c r="G4" s="896"/>
      <c r="H4" s="897"/>
      <c r="I4" s="897"/>
      <c r="J4" s="897"/>
      <c r="K4" s="897"/>
      <c r="L4" s="497"/>
      <c r="M4" s="497"/>
      <c r="N4" s="497"/>
      <c r="O4" s="497"/>
      <c r="P4" s="498"/>
    </row>
    <row r="5" spans="1:16" ht="20.149999999999999" customHeight="1" x14ac:dyDescent="0.35">
      <c r="A5" s="496"/>
      <c r="B5" s="896" t="s">
        <v>2489</v>
      </c>
      <c r="C5" s="897"/>
      <c r="D5" s="897"/>
      <c r="E5" s="897"/>
      <c r="F5" s="897"/>
      <c r="G5" s="896"/>
      <c r="H5" s="897"/>
      <c r="I5" s="897"/>
      <c r="J5" s="897"/>
      <c r="K5" s="897"/>
      <c r="L5" s="497"/>
      <c r="M5" s="497"/>
      <c r="N5" s="497"/>
      <c r="O5" s="497"/>
      <c r="P5" s="498"/>
    </row>
    <row r="6" spans="1:16" ht="20.149999999999999" customHeight="1" x14ac:dyDescent="0.35">
      <c r="A6" s="496"/>
      <c r="B6" s="896" t="s">
        <v>2524</v>
      </c>
      <c r="C6" s="897"/>
      <c r="D6" s="897"/>
      <c r="E6" s="897"/>
      <c r="F6" s="897"/>
      <c r="G6" s="896"/>
      <c r="H6" s="897"/>
      <c r="I6" s="897"/>
      <c r="J6" s="897"/>
      <c r="K6" s="897"/>
      <c r="L6" s="497"/>
      <c r="M6" s="497"/>
      <c r="N6" s="497"/>
      <c r="O6" s="497"/>
      <c r="P6" s="498"/>
    </row>
    <row r="7" spans="1:16" ht="20.149999999999999" customHeight="1" thickBot="1" x14ac:dyDescent="0.4">
      <c r="A7" s="499"/>
      <c r="B7" s="500"/>
      <c r="C7" s="500"/>
      <c r="D7" s="500"/>
      <c r="E7" s="500"/>
      <c r="F7" s="500"/>
      <c r="G7" s="500"/>
      <c r="H7" s="500"/>
      <c r="I7" s="500"/>
      <c r="J7" s="500"/>
      <c r="K7" s="500"/>
      <c r="L7" s="500"/>
      <c r="M7" s="500"/>
      <c r="N7" s="500"/>
      <c r="O7" s="500"/>
      <c r="P7" s="501"/>
    </row>
    <row r="8" spans="1:16" ht="20.149999999999999" customHeight="1" x14ac:dyDescent="0.35">
      <c r="A8" s="188"/>
      <c r="B8" s="189"/>
      <c r="C8" s="189"/>
      <c r="D8" s="189"/>
      <c r="E8" s="189"/>
      <c r="F8" s="189"/>
      <c r="G8" s="189"/>
      <c r="H8" s="189"/>
      <c r="I8" s="189"/>
      <c r="J8" s="189"/>
      <c r="K8" s="189"/>
      <c r="L8" s="189"/>
      <c r="M8" s="189"/>
      <c r="N8" s="189"/>
      <c r="O8" s="189"/>
      <c r="P8" s="190"/>
    </row>
    <row r="9" spans="1:16" ht="20.149999999999999" customHeight="1" x14ac:dyDescent="0.35">
      <c r="A9" s="212">
        <v>1</v>
      </c>
      <c r="B9" s="210" t="s">
        <v>2388</v>
      </c>
      <c r="C9" s="210"/>
      <c r="D9" s="210"/>
      <c r="E9" s="210"/>
      <c r="F9" s="210"/>
      <c r="G9" s="210"/>
      <c r="H9" s="210"/>
      <c r="I9" s="210"/>
      <c r="J9" s="210"/>
      <c r="K9" s="210"/>
      <c r="L9" s="213" t="s">
        <v>148</v>
      </c>
      <c r="M9" s="210"/>
      <c r="N9" s="214" t="s">
        <v>1328</v>
      </c>
      <c r="O9" s="213" t="s">
        <v>149</v>
      </c>
      <c r="P9" s="191"/>
    </row>
    <row r="10" spans="1:16" ht="20.149999999999999" customHeight="1" x14ac:dyDescent="0.35">
      <c r="A10" s="192"/>
      <c r="B10" s="576" t="s">
        <v>1</v>
      </c>
      <c r="C10" s="583" t="s">
        <v>77</v>
      </c>
      <c r="D10" s="177"/>
      <c r="E10" s="177"/>
      <c r="F10" s="177"/>
      <c r="G10" s="177"/>
      <c r="H10" s="177"/>
      <c r="I10" s="177"/>
      <c r="J10" s="177"/>
      <c r="K10" s="177"/>
      <c r="L10" s="174"/>
      <c r="M10" s="177"/>
      <c r="N10" s="581"/>
      <c r="O10" s="174"/>
      <c r="P10" s="191"/>
    </row>
    <row r="11" spans="1:16" ht="20.149999999999999" customHeight="1" x14ac:dyDescent="0.35">
      <c r="A11" s="192"/>
      <c r="B11" s="205" t="s">
        <v>2389</v>
      </c>
      <c r="C11" s="198" t="s">
        <v>2390</v>
      </c>
      <c r="D11" s="198"/>
      <c r="E11" s="198"/>
      <c r="F11" s="198"/>
      <c r="G11" s="198"/>
      <c r="H11" s="198"/>
      <c r="I11" s="198"/>
      <c r="J11" s="198"/>
      <c r="K11" s="198"/>
      <c r="L11" s="174"/>
      <c r="M11" s="177"/>
      <c r="N11" s="581" t="str">
        <f>VLOOKUP(_Output!D321,_Guidance!B1118:C1123,2,FALSE)</f>
        <v xml:space="preserve"> </v>
      </c>
      <c r="O11" s="482" t="s">
        <v>2431</v>
      </c>
      <c r="P11" s="191"/>
    </row>
    <row r="12" spans="1:16" ht="20.149999999999999" customHeight="1" x14ac:dyDescent="0.35">
      <c r="A12" s="192"/>
      <c r="B12" s="205" t="s">
        <v>2391</v>
      </c>
      <c r="C12" s="575" t="s">
        <v>2430</v>
      </c>
      <c r="D12" s="204"/>
      <c r="E12" s="204"/>
      <c r="F12" s="204"/>
      <c r="G12" s="204"/>
      <c r="H12" s="204"/>
      <c r="I12" s="204"/>
      <c r="J12" s="204"/>
      <c r="K12" s="204"/>
      <c r="L12" s="174"/>
      <c r="M12" s="177"/>
      <c r="N12" s="581" t="str">
        <f>VLOOKUP(_Output!D322,_Guidance!B1124:C1129,2,FALSE)</f>
        <v xml:space="preserve"> </v>
      </c>
      <c r="O12" s="482" t="s">
        <v>2432</v>
      </c>
      <c r="P12" s="191"/>
    </row>
    <row r="13" spans="1:16" ht="20.149999999999999" customHeight="1" x14ac:dyDescent="0.35">
      <c r="A13" s="192"/>
      <c r="B13" s="211" t="s">
        <v>3</v>
      </c>
      <c r="C13" s="204" t="s">
        <v>2392</v>
      </c>
      <c r="D13" s="198"/>
      <c r="E13" s="198"/>
      <c r="F13" s="198"/>
      <c r="G13" s="198"/>
      <c r="H13" s="198"/>
      <c r="I13" s="198"/>
      <c r="J13" s="198"/>
      <c r="K13" s="198"/>
      <c r="L13" s="174"/>
      <c r="M13" s="177"/>
      <c r="N13" s="581"/>
      <c r="O13" s="482"/>
      <c r="P13" s="191"/>
    </row>
    <row r="14" spans="1:16" ht="20.149999999999999" customHeight="1" x14ac:dyDescent="0.35">
      <c r="A14" s="192"/>
      <c r="B14" s="205" t="s">
        <v>230</v>
      </c>
      <c r="C14" s="198" t="s">
        <v>3121</v>
      </c>
      <c r="D14" s="198"/>
      <c r="E14" s="198"/>
      <c r="F14" s="198"/>
      <c r="G14" s="198"/>
      <c r="H14" s="198"/>
      <c r="I14" s="198"/>
      <c r="J14" s="198"/>
      <c r="K14" s="198"/>
      <c r="L14" s="174"/>
      <c r="M14" s="177"/>
      <c r="N14" s="581" t="str">
        <f>VLOOKUP(_Output!D324,_Guidance!B1130:C1135,2,FALSE)</f>
        <v xml:space="preserve"> </v>
      </c>
      <c r="O14" s="482" t="s">
        <v>2433</v>
      </c>
      <c r="P14" s="191"/>
    </row>
    <row r="15" spans="1:16" ht="20.149999999999999" customHeight="1" x14ac:dyDescent="0.35">
      <c r="A15" s="192"/>
      <c r="B15" s="205" t="s">
        <v>613</v>
      </c>
      <c r="C15" s="198" t="s">
        <v>3122</v>
      </c>
      <c r="D15" s="198"/>
      <c r="E15" s="198"/>
      <c r="F15" s="198"/>
      <c r="G15" s="198"/>
      <c r="H15" s="198"/>
      <c r="I15" s="198"/>
      <c r="J15" s="198"/>
      <c r="K15" s="198"/>
      <c r="L15" s="174"/>
      <c r="M15" s="177"/>
      <c r="N15" s="581" t="str">
        <f>VLOOKUP(_Output!D325,_Guidance!B1136:C1141,2,FALSE)</f>
        <v xml:space="preserve"> </v>
      </c>
      <c r="O15" s="482" t="s">
        <v>2434</v>
      </c>
      <c r="P15" s="191"/>
    </row>
    <row r="16" spans="1:16" ht="20.149999999999999" customHeight="1" x14ac:dyDescent="0.35">
      <c r="A16" s="192"/>
      <c r="B16" s="211" t="s">
        <v>18</v>
      </c>
      <c r="C16" s="204" t="s">
        <v>2393</v>
      </c>
      <c r="D16" s="198"/>
      <c r="E16" s="198"/>
      <c r="F16" s="198"/>
      <c r="G16" s="198"/>
      <c r="H16" s="198"/>
      <c r="I16" s="198"/>
      <c r="J16" s="198"/>
      <c r="K16" s="198"/>
      <c r="L16" s="174"/>
      <c r="M16" s="177"/>
      <c r="N16" s="581"/>
      <c r="O16" s="482"/>
      <c r="P16" s="191"/>
    </row>
    <row r="17" spans="1:16" ht="20.149999999999999" customHeight="1" x14ac:dyDescent="0.35">
      <c r="A17" s="192"/>
      <c r="B17" s="205" t="s">
        <v>334</v>
      </c>
      <c r="C17" s="198" t="s">
        <v>2394</v>
      </c>
      <c r="D17" s="198"/>
      <c r="E17" s="198"/>
      <c r="F17" s="198"/>
      <c r="G17" s="198"/>
      <c r="H17" s="198"/>
      <c r="I17" s="198"/>
      <c r="J17" s="198"/>
      <c r="K17" s="198"/>
      <c r="L17" s="174"/>
      <c r="M17" s="177"/>
      <c r="N17" s="581" t="str">
        <f>VLOOKUP(_Output!D327,_Guidance!B1142:C1147,2,FALSE)</f>
        <v xml:space="preserve"> </v>
      </c>
      <c r="O17" s="482" t="s">
        <v>2971</v>
      </c>
      <c r="P17" s="191"/>
    </row>
    <row r="18" spans="1:16" ht="20.149999999999999" customHeight="1" x14ac:dyDescent="0.35">
      <c r="A18" s="192"/>
      <c r="B18" s="205" t="s">
        <v>335</v>
      </c>
      <c r="C18" s="198" t="s">
        <v>2395</v>
      </c>
      <c r="D18" s="198"/>
      <c r="E18" s="198"/>
      <c r="F18" s="198"/>
      <c r="G18" s="198"/>
      <c r="H18" s="198"/>
      <c r="I18" s="198"/>
      <c r="J18" s="198"/>
      <c r="K18" s="198"/>
      <c r="L18" s="174"/>
      <c r="M18" s="177"/>
      <c r="N18" s="581" t="str">
        <f>VLOOKUP(_Output!D328,_Guidance!B1148:C1153,2,FALSE)</f>
        <v xml:space="preserve"> </v>
      </c>
      <c r="O18" s="482" t="s">
        <v>2435</v>
      </c>
      <c r="P18" s="191"/>
    </row>
    <row r="19" spans="1:16" ht="20.149999999999999" customHeight="1" x14ac:dyDescent="0.35">
      <c r="A19" s="192"/>
      <c r="B19" s="205" t="s">
        <v>336</v>
      </c>
      <c r="C19" s="198" t="s">
        <v>2396</v>
      </c>
      <c r="D19" s="198"/>
      <c r="E19" s="198"/>
      <c r="F19" s="198"/>
      <c r="G19" s="198"/>
      <c r="H19" s="198"/>
      <c r="I19" s="198"/>
      <c r="J19" s="198"/>
      <c r="K19" s="198"/>
      <c r="L19" s="174"/>
      <c r="M19" s="177"/>
      <c r="N19" s="581" t="str">
        <f>VLOOKUP(_Output!D329,_Guidance!B1154:C1159,2,FALSE)</f>
        <v xml:space="preserve"> </v>
      </c>
      <c r="O19" s="482" t="s">
        <v>2436</v>
      </c>
      <c r="P19" s="191"/>
    </row>
    <row r="20" spans="1:16" ht="20.149999999999999" customHeight="1" x14ac:dyDescent="0.35">
      <c r="A20" s="192"/>
      <c r="B20" s="205" t="s">
        <v>337</v>
      </c>
      <c r="C20" s="198" t="s">
        <v>2397</v>
      </c>
      <c r="D20" s="198"/>
      <c r="E20" s="198"/>
      <c r="F20" s="198"/>
      <c r="G20" s="198"/>
      <c r="H20" s="198"/>
      <c r="I20" s="198"/>
      <c r="J20" s="198"/>
      <c r="K20" s="198"/>
      <c r="L20" s="174"/>
      <c r="M20" s="177"/>
      <c r="N20" s="581" t="str">
        <f>VLOOKUP(_Output!D330,_Guidance!B1160:C1165,2,FALSE)</f>
        <v xml:space="preserve"> </v>
      </c>
      <c r="O20" s="482" t="s">
        <v>2437</v>
      </c>
      <c r="P20" s="191"/>
    </row>
    <row r="21" spans="1:16" ht="20.149999999999999" customHeight="1" x14ac:dyDescent="0.35">
      <c r="A21" s="192"/>
      <c r="B21" s="211" t="s">
        <v>19</v>
      </c>
      <c r="C21" s="204" t="s">
        <v>3192</v>
      </c>
      <c r="D21" s="198"/>
      <c r="E21" s="198"/>
      <c r="F21" s="198"/>
      <c r="G21" s="198"/>
      <c r="H21" s="198"/>
      <c r="I21" s="198"/>
      <c r="J21" s="198"/>
      <c r="K21" s="198"/>
      <c r="L21" s="174"/>
      <c r="M21" s="177"/>
      <c r="N21" s="581"/>
      <c r="O21" s="482"/>
      <c r="P21" s="191"/>
    </row>
    <row r="22" spans="1:16" ht="20.149999999999999" customHeight="1" x14ac:dyDescent="0.35">
      <c r="A22" s="192"/>
      <c r="B22" s="205" t="s">
        <v>2399</v>
      </c>
      <c r="C22" s="198" t="s">
        <v>3215</v>
      </c>
      <c r="D22" s="198"/>
      <c r="E22" s="198"/>
      <c r="F22" s="198"/>
      <c r="G22" s="198"/>
      <c r="H22" s="198"/>
      <c r="I22" s="198"/>
      <c r="J22" s="198"/>
      <c r="K22" s="198"/>
      <c r="L22" s="174"/>
      <c r="M22" s="177"/>
      <c r="N22" s="581" t="str">
        <f>VLOOKUP(_Output!D1043,_Guidance!B1166:C1171,2,FALSE)</f>
        <v xml:space="preserve"> </v>
      </c>
      <c r="O22" s="482" t="s">
        <v>3604</v>
      </c>
      <c r="P22" s="191"/>
    </row>
    <row r="23" spans="1:16" ht="20.149999999999999" customHeight="1" x14ac:dyDescent="0.35">
      <c r="A23" s="192"/>
      <c r="B23" s="205" t="s">
        <v>2401</v>
      </c>
      <c r="C23" s="198" t="s">
        <v>3193</v>
      </c>
      <c r="D23" s="198"/>
      <c r="E23" s="198"/>
      <c r="F23" s="198"/>
      <c r="G23" s="198"/>
      <c r="H23" s="198"/>
      <c r="I23" s="198"/>
      <c r="J23" s="198"/>
      <c r="K23" s="198"/>
      <c r="L23" s="174"/>
      <c r="M23" s="177"/>
      <c r="N23" s="581" t="str">
        <f>VLOOKUP(_Output!D1044,_Guidance!B1172:C1177,2,FALSE)</f>
        <v xml:space="preserve"> </v>
      </c>
      <c r="O23" s="482" t="s">
        <v>3605</v>
      </c>
      <c r="P23" s="191"/>
    </row>
    <row r="24" spans="1:16" ht="20.149999999999999" customHeight="1" x14ac:dyDescent="0.35">
      <c r="A24" s="192"/>
      <c r="B24" s="205" t="s">
        <v>2402</v>
      </c>
      <c r="C24" s="198" t="s">
        <v>3607</v>
      </c>
      <c r="D24" s="198"/>
      <c r="E24" s="198"/>
      <c r="F24" s="198"/>
      <c r="G24" s="198"/>
      <c r="H24" s="198"/>
      <c r="I24" s="198"/>
      <c r="J24" s="198"/>
      <c r="K24" s="198"/>
      <c r="L24" s="174"/>
      <c r="M24" s="177"/>
      <c r="N24" s="581" t="str">
        <f>VLOOKUP(_Output!D1045,_Guidance!B1178:C1183,2,FALSE)</f>
        <v xml:space="preserve"> </v>
      </c>
      <c r="O24" s="482" t="s">
        <v>3606</v>
      </c>
      <c r="P24" s="191"/>
    </row>
    <row r="25" spans="1:16" ht="20.149999999999999" customHeight="1" x14ac:dyDescent="0.35">
      <c r="A25" s="192"/>
      <c r="B25" s="205" t="s">
        <v>2404</v>
      </c>
      <c r="C25" s="198" t="s">
        <v>3625</v>
      </c>
      <c r="D25" s="198"/>
      <c r="E25" s="198"/>
      <c r="F25" s="198"/>
      <c r="G25" s="198"/>
      <c r="H25" s="198"/>
      <c r="I25" s="198"/>
      <c r="J25" s="198"/>
      <c r="K25" s="198"/>
      <c r="L25" s="174"/>
      <c r="M25" s="177"/>
      <c r="N25" s="581" t="str">
        <f>VLOOKUP(_Output!D1046,_Guidance!B1184:C1189,2,FALSE)</f>
        <v xml:space="preserve"> </v>
      </c>
      <c r="O25" s="482" t="s">
        <v>3608</v>
      </c>
      <c r="P25" s="191"/>
    </row>
    <row r="26" spans="1:16" ht="20.149999999999999" customHeight="1" x14ac:dyDescent="0.35">
      <c r="A26" s="192"/>
      <c r="B26" s="205" t="s">
        <v>2895</v>
      </c>
      <c r="C26" s="198" t="s">
        <v>3195</v>
      </c>
      <c r="D26" s="198"/>
      <c r="E26" s="198"/>
      <c r="F26" s="198"/>
      <c r="G26" s="198"/>
      <c r="H26" s="198"/>
      <c r="I26" s="198"/>
      <c r="J26" s="198"/>
      <c r="K26" s="198"/>
      <c r="L26" s="174"/>
      <c r="M26" s="177"/>
      <c r="N26" s="581" t="str">
        <f>VLOOKUP(_Output!D1047,_Guidance!B1190:C1195,2,FALSE)</f>
        <v xml:space="preserve"> </v>
      </c>
      <c r="O26" s="482" t="s">
        <v>3609</v>
      </c>
      <c r="P26" s="191"/>
    </row>
    <row r="27" spans="1:16" ht="20.149999999999999" customHeight="1" x14ac:dyDescent="0.35">
      <c r="A27" s="192"/>
      <c r="B27" s="211" t="s">
        <v>20</v>
      </c>
      <c r="C27" s="204" t="s">
        <v>2398</v>
      </c>
      <c r="D27" s="198"/>
      <c r="E27" s="198"/>
      <c r="F27" s="198"/>
      <c r="G27" s="198"/>
      <c r="H27" s="198"/>
      <c r="I27" s="198"/>
      <c r="J27" s="198"/>
      <c r="K27" s="198"/>
      <c r="L27" s="174"/>
      <c r="M27" s="177"/>
      <c r="N27" s="581"/>
      <c r="O27" s="482"/>
      <c r="P27" s="191"/>
    </row>
    <row r="28" spans="1:16" ht="20.149999999999999" customHeight="1" x14ac:dyDescent="0.35">
      <c r="A28" s="192"/>
      <c r="B28" s="205" t="s">
        <v>2407</v>
      </c>
      <c r="C28" s="198" t="s">
        <v>2888</v>
      </c>
      <c r="D28" s="198"/>
      <c r="E28" s="198"/>
      <c r="F28" s="198"/>
      <c r="G28" s="198"/>
      <c r="H28" s="198"/>
      <c r="I28" s="198"/>
      <c r="J28" s="198"/>
      <c r="K28" s="198"/>
      <c r="L28" s="174"/>
      <c r="M28" s="177"/>
      <c r="N28" s="581" t="str">
        <f>VLOOKUP(_Output!D332,_Guidance!B1196:C1201,2,FALSE)</f>
        <v xml:space="preserve"> </v>
      </c>
      <c r="O28" s="482" t="s">
        <v>2438</v>
      </c>
      <c r="P28" s="191"/>
    </row>
    <row r="29" spans="1:16" ht="20.149999999999999" customHeight="1" x14ac:dyDescent="0.35">
      <c r="A29" s="192"/>
      <c r="B29" s="205" t="s">
        <v>2408</v>
      </c>
      <c r="C29" s="198" t="s">
        <v>2400</v>
      </c>
      <c r="D29" s="198"/>
      <c r="E29" s="198"/>
      <c r="F29" s="198"/>
      <c r="G29" s="198"/>
      <c r="H29" s="198"/>
      <c r="I29" s="198"/>
      <c r="J29" s="198"/>
      <c r="K29" s="198"/>
      <c r="L29" s="174"/>
      <c r="M29" s="177"/>
      <c r="N29" s="581" t="str">
        <f>VLOOKUP(_Output!D333,_Guidance!B1202:C1207,2,FALSE)</f>
        <v xml:space="preserve"> </v>
      </c>
      <c r="O29" s="482" t="s">
        <v>2439</v>
      </c>
      <c r="P29" s="191"/>
    </row>
    <row r="30" spans="1:16" ht="20.149999999999999" customHeight="1" x14ac:dyDescent="0.35">
      <c r="A30" s="192"/>
      <c r="B30" s="205" t="s">
        <v>3569</v>
      </c>
      <c r="C30" s="575" t="s">
        <v>2403</v>
      </c>
      <c r="D30" s="207"/>
      <c r="E30" s="207"/>
      <c r="F30" s="207"/>
      <c r="G30" s="207"/>
      <c r="H30" s="207"/>
      <c r="I30" s="207"/>
      <c r="J30" s="207"/>
      <c r="K30" s="207"/>
      <c r="L30" s="578"/>
      <c r="M30" s="574"/>
      <c r="N30" s="581" t="str">
        <f>VLOOKUP(_Output!D334,_Guidance!B1208:C1213,2,FALSE)</f>
        <v xml:space="preserve"> </v>
      </c>
      <c r="O30" s="578" t="s">
        <v>2813</v>
      </c>
      <c r="P30" s="191"/>
    </row>
    <row r="31" spans="1:16" ht="20.149999999999999" customHeight="1" x14ac:dyDescent="0.35">
      <c r="A31" s="192"/>
      <c r="B31" s="205" t="s">
        <v>3570</v>
      </c>
      <c r="C31" s="198" t="s">
        <v>2405</v>
      </c>
      <c r="D31" s="198"/>
      <c r="E31" s="198"/>
      <c r="F31" s="198"/>
      <c r="G31" s="198"/>
      <c r="H31" s="198"/>
      <c r="I31" s="198"/>
      <c r="J31" s="198"/>
      <c r="K31" s="198"/>
      <c r="L31" s="174"/>
      <c r="M31" s="177"/>
      <c r="N31" s="581" t="str">
        <f>VLOOKUP(_Output!D335,_Guidance!B1214:C1219,2,FALSE)</f>
        <v xml:space="preserve"> </v>
      </c>
      <c r="O31" s="482" t="s">
        <v>2440</v>
      </c>
      <c r="P31" s="191"/>
    </row>
    <row r="32" spans="1:16" ht="20.149999999999999" customHeight="1" x14ac:dyDescent="0.35">
      <c r="A32" s="192"/>
      <c r="B32" s="205" t="s">
        <v>3571</v>
      </c>
      <c r="C32" s="198" t="s">
        <v>2963</v>
      </c>
      <c r="D32" s="198"/>
      <c r="E32" s="198"/>
      <c r="F32" s="198"/>
      <c r="G32" s="198"/>
      <c r="H32" s="198"/>
      <c r="I32" s="198"/>
      <c r="J32" s="198"/>
      <c r="K32" s="198"/>
      <c r="L32" s="174"/>
      <c r="M32" s="177"/>
      <c r="N32" s="581" t="str">
        <f>VLOOKUP(_Output!D336,_Guidance!B1220:C1225,2,FALSE)</f>
        <v xml:space="preserve"> </v>
      </c>
      <c r="O32" s="482" t="s">
        <v>2964</v>
      </c>
      <c r="P32" s="191"/>
    </row>
    <row r="33" spans="1:16" ht="20.149999999999999" customHeight="1" x14ac:dyDescent="0.35">
      <c r="A33" s="192"/>
      <c r="B33" s="205" t="s">
        <v>3572</v>
      </c>
      <c r="C33" s="198" t="s">
        <v>2901</v>
      </c>
      <c r="D33" s="198"/>
      <c r="E33" s="198"/>
      <c r="F33" s="198"/>
      <c r="G33" s="198"/>
      <c r="H33" s="198"/>
      <c r="I33" s="198"/>
      <c r="J33" s="198"/>
      <c r="K33" s="198"/>
      <c r="L33" s="174"/>
      <c r="M33" s="177"/>
      <c r="N33" s="581" t="str">
        <f>VLOOKUP(_Output!D337,_Guidance!B1226:C1231,2,FALSE)</f>
        <v xml:space="preserve"> </v>
      </c>
      <c r="O33" s="482" t="s">
        <v>2896</v>
      </c>
      <c r="P33" s="191"/>
    </row>
    <row r="34" spans="1:16" ht="20.149999999999999" customHeight="1" x14ac:dyDescent="0.35">
      <c r="A34" s="192"/>
      <c r="B34" s="198" t="s">
        <v>365</v>
      </c>
      <c r="C34" s="204" t="s">
        <v>2406</v>
      </c>
      <c r="D34" s="198"/>
      <c r="E34" s="198"/>
      <c r="F34" s="198"/>
      <c r="G34" s="198"/>
      <c r="H34" s="198"/>
      <c r="I34" s="198"/>
      <c r="J34" s="198"/>
      <c r="K34" s="198"/>
      <c r="L34" s="174"/>
      <c r="M34" s="177"/>
      <c r="N34" s="581"/>
      <c r="O34" s="482"/>
      <c r="P34" s="191"/>
    </row>
    <row r="35" spans="1:16" ht="20.149999999999999" customHeight="1" x14ac:dyDescent="0.35">
      <c r="A35" s="192"/>
      <c r="B35" s="205" t="s">
        <v>2411</v>
      </c>
      <c r="C35" s="198" t="s">
        <v>2814</v>
      </c>
      <c r="D35" s="198"/>
      <c r="E35" s="198"/>
      <c r="F35" s="198"/>
      <c r="G35" s="198"/>
      <c r="H35" s="198"/>
      <c r="I35" s="198"/>
      <c r="J35" s="198"/>
      <c r="K35" s="198"/>
      <c r="L35" s="174"/>
      <c r="M35" s="177"/>
      <c r="N35" s="581" t="str">
        <f>VLOOKUP(_Output!D339,_Guidance!B1232:C1237,2,FALSE)</f>
        <v xml:space="preserve"> </v>
      </c>
      <c r="O35" s="482" t="s">
        <v>2441</v>
      </c>
      <c r="P35" s="191"/>
    </row>
    <row r="36" spans="1:16" ht="20.149999999999999" customHeight="1" x14ac:dyDescent="0.35">
      <c r="A36" s="192"/>
      <c r="B36" s="205" t="s">
        <v>2413</v>
      </c>
      <c r="C36" s="198" t="s">
        <v>2409</v>
      </c>
      <c r="D36" s="198"/>
      <c r="E36" s="198"/>
      <c r="F36" s="198"/>
      <c r="G36" s="198"/>
      <c r="H36" s="198"/>
      <c r="I36" s="198"/>
      <c r="J36" s="198"/>
      <c r="K36" s="198"/>
      <c r="L36" s="174"/>
      <c r="M36" s="177"/>
      <c r="N36" s="581" t="str">
        <f>VLOOKUP(_Output!D341,_Guidance!B1238:C1243,2,FALSE)</f>
        <v xml:space="preserve"> </v>
      </c>
      <c r="O36" s="482" t="s">
        <v>2442</v>
      </c>
      <c r="P36" s="191"/>
    </row>
    <row r="37" spans="1:16" ht="20.149999999999999" customHeight="1" x14ac:dyDescent="0.35">
      <c r="A37" s="192"/>
      <c r="B37" s="198" t="s">
        <v>429</v>
      </c>
      <c r="C37" s="204" t="s">
        <v>2410</v>
      </c>
      <c r="D37" s="198"/>
      <c r="E37" s="198"/>
      <c r="F37" s="198"/>
      <c r="G37" s="198"/>
      <c r="H37" s="198"/>
      <c r="I37" s="198"/>
      <c r="J37" s="198"/>
      <c r="K37" s="198"/>
      <c r="L37" s="174"/>
      <c r="M37" s="177"/>
      <c r="N37" s="831"/>
      <c r="O37" s="482"/>
      <c r="P37" s="191"/>
    </row>
    <row r="38" spans="1:16" ht="20.149999999999999" customHeight="1" x14ac:dyDescent="0.35">
      <c r="A38" s="192"/>
      <c r="B38" s="205" t="s">
        <v>3573</v>
      </c>
      <c r="C38" s="198" t="s">
        <v>2412</v>
      </c>
      <c r="D38" s="198"/>
      <c r="E38" s="198"/>
      <c r="F38" s="198"/>
      <c r="G38" s="198"/>
      <c r="H38" s="198"/>
      <c r="I38" s="198"/>
      <c r="J38" s="198"/>
      <c r="K38" s="198"/>
      <c r="L38" s="174"/>
      <c r="M38" s="177"/>
      <c r="N38" s="581" t="str">
        <f>VLOOKUP(_Output!D344,_Guidance!$B$2457:$C$2463,2,FALSE)</f>
        <v xml:space="preserve"> </v>
      </c>
      <c r="O38" s="482" t="s">
        <v>2443</v>
      </c>
      <c r="P38" s="191"/>
    </row>
    <row r="39" spans="1:16" ht="20.149999999999999" customHeight="1" x14ac:dyDescent="0.35">
      <c r="A39" s="192"/>
      <c r="B39" s="205" t="s">
        <v>3574</v>
      </c>
      <c r="C39" s="198" t="s">
        <v>2414</v>
      </c>
      <c r="D39" s="198"/>
      <c r="E39" s="198"/>
      <c r="F39" s="198"/>
      <c r="G39" s="198"/>
      <c r="H39" s="198"/>
      <c r="I39" s="198"/>
      <c r="J39" s="198"/>
      <c r="K39" s="198"/>
      <c r="L39" s="174"/>
      <c r="M39" s="177"/>
      <c r="N39" s="581" t="str">
        <f>VLOOKUP(_Output!D345,_Guidance!$B$2457:$C$2463,2,FALSE)</f>
        <v xml:space="preserve"> </v>
      </c>
      <c r="O39" s="482" t="s">
        <v>2444</v>
      </c>
      <c r="P39" s="191"/>
    </row>
    <row r="40" spans="1:16" ht="20.149999999999999" customHeight="1" x14ac:dyDescent="0.35">
      <c r="A40" s="192"/>
      <c r="B40" s="205" t="s">
        <v>3575</v>
      </c>
      <c r="C40" s="198" t="s">
        <v>2415</v>
      </c>
      <c r="D40" s="198"/>
      <c r="E40" s="198"/>
      <c r="F40" s="198"/>
      <c r="G40" s="198"/>
      <c r="H40" s="198"/>
      <c r="I40" s="198"/>
      <c r="J40" s="198"/>
      <c r="K40" s="198"/>
      <c r="L40" s="174"/>
      <c r="M40" s="177"/>
      <c r="N40" s="581" t="str">
        <f>VLOOKUP(_Output!D346,_Guidance!$B$2457:$C$2463,2,FALSE)</f>
        <v xml:space="preserve"> </v>
      </c>
      <c r="O40" s="482" t="s">
        <v>2815</v>
      </c>
      <c r="P40" s="191"/>
    </row>
    <row r="41" spans="1:16" ht="20.149999999999999" customHeight="1" x14ac:dyDescent="0.35">
      <c r="A41" s="192"/>
      <c r="B41" s="205" t="s">
        <v>3576</v>
      </c>
      <c r="C41" s="198" t="s">
        <v>2416</v>
      </c>
      <c r="D41" s="198"/>
      <c r="E41" s="198"/>
      <c r="F41" s="198"/>
      <c r="G41" s="198"/>
      <c r="H41" s="198"/>
      <c r="I41" s="198"/>
      <c r="J41" s="198"/>
      <c r="K41" s="198"/>
      <c r="L41" s="174"/>
      <c r="M41" s="177"/>
      <c r="N41" s="581" t="str">
        <f>VLOOKUP(_Output!D347,_Guidance!$B$2457:$C$2463,2,FALSE)</f>
        <v xml:space="preserve"> </v>
      </c>
      <c r="O41" s="482" t="s">
        <v>2445</v>
      </c>
      <c r="P41" s="191"/>
    </row>
    <row r="42" spans="1:16" ht="20.149999999999999" customHeight="1" x14ac:dyDescent="0.35">
      <c r="A42" s="192"/>
      <c r="B42" s="205" t="s">
        <v>3577</v>
      </c>
      <c r="C42" s="198" t="s">
        <v>343</v>
      </c>
      <c r="D42" s="198"/>
      <c r="E42" s="198"/>
      <c r="F42" s="198"/>
      <c r="G42" s="198"/>
      <c r="H42" s="198"/>
      <c r="I42" s="198"/>
      <c r="J42" s="198"/>
      <c r="K42" s="198"/>
      <c r="L42" s="174"/>
      <c r="M42" s="177"/>
      <c r="N42" s="581" t="str">
        <f>VLOOKUP(_Output!D348,_Guidance!$B$2457:$C$2463,2,FALSE)</f>
        <v xml:space="preserve"> </v>
      </c>
      <c r="O42" s="482" t="s">
        <v>2831</v>
      </c>
      <c r="P42" s="191"/>
    </row>
    <row r="43" spans="1:16" ht="20.149999999999999" customHeight="1" x14ac:dyDescent="0.35">
      <c r="A43" s="192"/>
      <c r="B43" s="205" t="s">
        <v>3578</v>
      </c>
      <c r="C43" s="198" t="s">
        <v>612</v>
      </c>
      <c r="D43" s="198"/>
      <c r="E43" s="198"/>
      <c r="F43" s="198"/>
      <c r="G43" s="198"/>
      <c r="H43" s="198"/>
      <c r="I43" s="198"/>
      <c r="J43" s="198"/>
      <c r="K43" s="198"/>
      <c r="L43" s="174"/>
      <c r="M43" s="177"/>
      <c r="N43" s="581" t="str">
        <f>VLOOKUP(_Output!D349,_Guidance!$B$2457:$C$2463,2,FALSE)</f>
        <v xml:space="preserve"> </v>
      </c>
      <c r="O43" s="482" t="s">
        <v>2446</v>
      </c>
      <c r="P43" s="191"/>
    </row>
    <row r="44" spans="1:16" ht="20.149999999999999" customHeight="1" x14ac:dyDescent="0.35">
      <c r="A44" s="192"/>
      <c r="B44" s="205" t="s">
        <v>3579</v>
      </c>
      <c r="C44" s="198" t="s">
        <v>2417</v>
      </c>
      <c r="D44" s="198"/>
      <c r="E44" s="198"/>
      <c r="F44" s="198"/>
      <c r="G44" s="198"/>
      <c r="H44" s="198"/>
      <c r="I44" s="198"/>
      <c r="J44" s="198"/>
      <c r="K44" s="198"/>
      <c r="L44" s="174"/>
      <c r="M44" s="177"/>
      <c r="N44" s="581" t="str">
        <f>VLOOKUP(_Output!D350,_Guidance!$B$2457:$C$2463,2,FALSE)</f>
        <v xml:space="preserve"> </v>
      </c>
      <c r="O44" s="482" t="s">
        <v>2447</v>
      </c>
      <c r="P44" s="191"/>
    </row>
    <row r="45" spans="1:16" ht="20.149999999999999" customHeight="1" x14ac:dyDescent="0.35">
      <c r="A45" s="192"/>
      <c r="B45" s="205" t="s">
        <v>3580</v>
      </c>
      <c r="C45" s="198" t="s">
        <v>2418</v>
      </c>
      <c r="D45" s="177"/>
      <c r="E45" s="177"/>
      <c r="F45" s="177"/>
      <c r="G45" s="177"/>
      <c r="H45" s="177"/>
      <c r="I45" s="177"/>
      <c r="J45" s="177"/>
      <c r="K45" s="177"/>
      <c r="L45" s="174"/>
      <c r="M45" s="177"/>
      <c r="N45" s="581" t="str">
        <f>VLOOKUP(_Output!D351,_Guidance!$B$2457:$C$2463,2,FALSE)</f>
        <v xml:space="preserve"> </v>
      </c>
      <c r="O45" s="482" t="s">
        <v>2448</v>
      </c>
      <c r="P45" s="191"/>
    </row>
    <row r="46" spans="1:16" ht="20.149999999999999" customHeight="1" x14ac:dyDescent="0.35">
      <c r="A46" s="192"/>
      <c r="B46" s="205" t="s">
        <v>3581</v>
      </c>
      <c r="C46" s="575" t="s">
        <v>2419</v>
      </c>
      <c r="D46" s="575"/>
      <c r="E46" s="204"/>
      <c r="F46" s="204"/>
      <c r="G46" s="204"/>
      <c r="H46" s="204"/>
      <c r="I46" s="204"/>
      <c r="J46" s="204"/>
      <c r="K46" s="204"/>
      <c r="L46" s="174"/>
      <c r="M46" s="177"/>
      <c r="N46" s="581" t="str">
        <f>VLOOKUP(_Output!D352,_Guidance!$B$2457:$C$2463,2,FALSE)</f>
        <v xml:space="preserve"> </v>
      </c>
      <c r="O46" s="482" t="s">
        <v>2449</v>
      </c>
      <c r="P46" s="191"/>
    </row>
    <row r="47" spans="1:16" ht="20.149999999999999" customHeight="1" x14ac:dyDescent="0.35">
      <c r="A47" s="192"/>
      <c r="B47" s="205" t="s">
        <v>3582</v>
      </c>
      <c r="C47" s="198" t="s">
        <v>2420</v>
      </c>
      <c r="D47" s="198"/>
      <c r="E47" s="198"/>
      <c r="F47" s="198"/>
      <c r="G47" s="198"/>
      <c r="H47" s="198"/>
      <c r="I47" s="198"/>
      <c r="J47" s="198"/>
      <c r="K47" s="198"/>
      <c r="L47" s="174"/>
      <c r="M47" s="177"/>
      <c r="N47" s="581" t="str">
        <f>VLOOKUP(_Output!D353,_Guidance!$B$2457:$C$2463,2,FALSE)</f>
        <v xml:space="preserve"> </v>
      </c>
      <c r="O47" s="482" t="s">
        <v>2450</v>
      </c>
      <c r="P47" s="191"/>
    </row>
    <row r="48" spans="1:16" ht="20.149999999999999" customHeight="1" x14ac:dyDescent="0.35">
      <c r="A48" s="192"/>
      <c r="B48" s="205" t="s">
        <v>3583</v>
      </c>
      <c r="C48" s="198" t="s">
        <v>362</v>
      </c>
      <c r="D48" s="198"/>
      <c r="E48" s="198"/>
      <c r="F48" s="198"/>
      <c r="G48" s="198"/>
      <c r="H48" s="198"/>
      <c r="I48" s="198"/>
      <c r="J48" s="198"/>
      <c r="K48" s="198"/>
      <c r="L48" s="174"/>
      <c r="M48" s="177"/>
      <c r="N48" s="581" t="str">
        <f>VLOOKUP(_Output!D354,_Guidance!$B$2457:$C$2463,2,FALSE)</f>
        <v xml:space="preserve"> </v>
      </c>
      <c r="O48" s="482" t="s">
        <v>2451</v>
      </c>
      <c r="P48" s="191"/>
    </row>
    <row r="49" spans="1:16" ht="20.149999999999999" customHeight="1" x14ac:dyDescent="0.35">
      <c r="A49" s="192"/>
      <c r="B49" s="205" t="s">
        <v>3584</v>
      </c>
      <c r="C49" s="198" t="s">
        <v>380</v>
      </c>
      <c r="D49" s="198"/>
      <c r="E49" s="198"/>
      <c r="F49" s="198"/>
      <c r="G49" s="198"/>
      <c r="H49" s="198"/>
      <c r="I49" s="198"/>
      <c r="J49" s="198"/>
      <c r="K49" s="198"/>
      <c r="L49" s="174"/>
      <c r="M49" s="177"/>
      <c r="N49" s="581" t="str">
        <f>VLOOKUP(_Output!D355,_Guidance!$B$2457:$C$2463,2,FALSE)</f>
        <v xml:space="preserve"> </v>
      </c>
      <c r="O49" s="482" t="s">
        <v>2452</v>
      </c>
      <c r="P49" s="191"/>
    </row>
    <row r="50" spans="1:16" ht="20.149999999999999" customHeight="1" x14ac:dyDescent="0.35">
      <c r="A50" s="192"/>
      <c r="B50" s="205" t="s">
        <v>3585</v>
      </c>
      <c r="C50" s="198" t="s">
        <v>2421</v>
      </c>
      <c r="D50" s="198"/>
      <c r="E50" s="198"/>
      <c r="F50" s="198"/>
      <c r="G50" s="198"/>
      <c r="H50" s="198"/>
      <c r="I50" s="198"/>
      <c r="J50" s="198"/>
      <c r="K50" s="198"/>
      <c r="L50" s="174"/>
      <c r="M50" s="177"/>
      <c r="N50" s="581" t="str">
        <f>VLOOKUP(_Output!D356,_Guidance!$B$2457:$C$2463,2,FALSE)</f>
        <v xml:space="preserve"> </v>
      </c>
      <c r="O50" s="482" t="s">
        <v>2453</v>
      </c>
      <c r="P50" s="191"/>
    </row>
    <row r="51" spans="1:16" ht="20.149999999999999" customHeight="1" x14ac:dyDescent="0.35">
      <c r="A51" s="192"/>
      <c r="B51" s="205" t="s">
        <v>3586</v>
      </c>
      <c r="C51" s="198" t="s">
        <v>2720</v>
      </c>
      <c r="D51" s="198"/>
      <c r="E51" s="198"/>
      <c r="F51" s="198"/>
      <c r="G51" s="198"/>
      <c r="H51" s="198"/>
      <c r="I51" s="198"/>
      <c r="J51" s="198"/>
      <c r="K51" s="198"/>
      <c r="L51" s="174"/>
      <c r="M51" s="177"/>
      <c r="N51" s="581" t="str">
        <f>VLOOKUP(_Output!D357,_Guidance!$B$2457:$C$2463,2,FALSE)</f>
        <v xml:space="preserve"> </v>
      </c>
      <c r="O51" s="482" t="s">
        <v>2454</v>
      </c>
      <c r="P51" s="191"/>
    </row>
    <row r="52" spans="1:16" ht="20.149999999999999" customHeight="1" x14ac:dyDescent="0.35">
      <c r="A52" s="192"/>
      <c r="B52" s="205" t="s">
        <v>3587</v>
      </c>
      <c r="C52" s="198" t="s">
        <v>2422</v>
      </c>
      <c r="D52" s="198"/>
      <c r="E52" s="198"/>
      <c r="F52" s="198"/>
      <c r="G52" s="198"/>
      <c r="H52" s="198"/>
      <c r="I52" s="198"/>
      <c r="J52" s="198"/>
      <c r="K52" s="198"/>
      <c r="L52" s="174"/>
      <c r="M52" s="177"/>
      <c r="N52" s="581" t="str">
        <f>VLOOKUP(_Output!D358,_Guidance!$B$2457:$C$2463,2,FALSE)</f>
        <v xml:space="preserve"> </v>
      </c>
      <c r="O52" s="482" t="s">
        <v>2455</v>
      </c>
      <c r="P52" s="191"/>
    </row>
    <row r="53" spans="1:16" ht="20.149999999999999" customHeight="1" x14ac:dyDescent="0.35">
      <c r="A53" s="192"/>
      <c r="B53" s="205" t="s">
        <v>3588</v>
      </c>
      <c r="C53" s="198" t="s">
        <v>2423</v>
      </c>
      <c r="D53" s="198"/>
      <c r="E53" s="198"/>
      <c r="F53" s="198"/>
      <c r="G53" s="198"/>
      <c r="H53" s="198"/>
      <c r="I53" s="198"/>
      <c r="J53" s="198"/>
      <c r="K53" s="198"/>
      <c r="L53" s="174"/>
      <c r="M53" s="177"/>
      <c r="N53" s="581" t="str">
        <f>VLOOKUP(_Output!D359,_Guidance!$B$2457:$C$2463,2,FALSE)</f>
        <v xml:space="preserve"> </v>
      </c>
      <c r="O53" s="482" t="s">
        <v>2456</v>
      </c>
      <c r="P53" s="191"/>
    </row>
    <row r="54" spans="1:16" ht="20.149999999999999" customHeight="1" x14ac:dyDescent="0.35">
      <c r="A54" s="192"/>
      <c r="B54" s="205" t="s">
        <v>3589</v>
      </c>
      <c r="C54" s="198" t="s">
        <v>2424</v>
      </c>
      <c r="D54" s="198"/>
      <c r="E54" s="198"/>
      <c r="F54" s="198"/>
      <c r="G54" s="198"/>
      <c r="H54" s="198"/>
      <c r="I54" s="198"/>
      <c r="J54" s="198"/>
      <c r="K54" s="198"/>
      <c r="L54" s="174"/>
      <c r="M54" s="177"/>
      <c r="N54" s="581" t="str">
        <f>VLOOKUP(_Output!D360,_Guidance!$B$2457:$C$2463,2,FALSE)</f>
        <v xml:space="preserve"> </v>
      </c>
      <c r="O54" s="482" t="s">
        <v>2457</v>
      </c>
      <c r="P54" s="191"/>
    </row>
    <row r="55" spans="1:16" ht="20.149999999999999" customHeight="1" x14ac:dyDescent="0.35">
      <c r="A55" s="192"/>
      <c r="B55" s="205" t="s">
        <v>3590</v>
      </c>
      <c r="C55" s="198" t="s">
        <v>2425</v>
      </c>
      <c r="D55" s="198"/>
      <c r="E55" s="198"/>
      <c r="F55" s="198"/>
      <c r="G55" s="198"/>
      <c r="H55" s="198"/>
      <c r="I55" s="198"/>
      <c r="J55" s="198"/>
      <c r="K55" s="198"/>
      <c r="L55" s="174"/>
      <c r="M55" s="177"/>
      <c r="N55" s="581" t="str">
        <f>VLOOKUP(_Output!D361,_Guidance!$B$2457:$C$2463,2,FALSE)</f>
        <v xml:space="preserve"> </v>
      </c>
      <c r="O55" s="482" t="s">
        <v>2458</v>
      </c>
      <c r="P55" s="191"/>
    </row>
    <row r="56" spans="1:16" ht="20.149999999999999" customHeight="1" x14ac:dyDescent="0.35">
      <c r="A56" s="192"/>
      <c r="B56" s="205" t="s">
        <v>3591</v>
      </c>
      <c r="C56" s="198" t="s">
        <v>2426</v>
      </c>
      <c r="D56" s="198"/>
      <c r="E56" s="198"/>
      <c r="F56" s="198"/>
      <c r="G56" s="198"/>
      <c r="H56" s="198"/>
      <c r="I56" s="198"/>
      <c r="J56" s="198"/>
      <c r="K56" s="198"/>
      <c r="L56" s="174"/>
      <c r="M56" s="177"/>
      <c r="N56" s="581" t="str">
        <f>VLOOKUP(_Output!D362,_Guidance!$B$2457:$C$2463,2,FALSE)</f>
        <v xml:space="preserve"> </v>
      </c>
      <c r="O56" s="482" t="s">
        <v>2459</v>
      </c>
      <c r="P56" s="191"/>
    </row>
    <row r="57" spans="1:16" ht="20.149999999999999" customHeight="1" x14ac:dyDescent="0.35">
      <c r="A57" s="192"/>
      <c r="B57" s="205" t="s">
        <v>3592</v>
      </c>
      <c r="C57" s="198" t="s">
        <v>2816</v>
      </c>
      <c r="D57" s="198"/>
      <c r="E57" s="198"/>
      <c r="F57" s="198"/>
      <c r="G57" s="198"/>
      <c r="H57" s="198"/>
      <c r="I57" s="198"/>
      <c r="J57" s="198"/>
      <c r="K57" s="198"/>
      <c r="L57" s="174"/>
      <c r="M57" s="177"/>
      <c r="N57" s="581" t="str">
        <f>VLOOKUP(_Output!D363,_Guidance!$B$2457:$C$2463,2,FALSE)</f>
        <v xml:space="preserve"> </v>
      </c>
      <c r="O57" s="482" t="s">
        <v>2460</v>
      </c>
      <c r="P57" s="191"/>
    </row>
    <row r="58" spans="1:16" ht="20.149999999999999" customHeight="1" x14ac:dyDescent="0.35">
      <c r="A58" s="192"/>
      <c r="B58" s="205" t="s">
        <v>3593</v>
      </c>
      <c r="C58" s="198" t="s">
        <v>2817</v>
      </c>
      <c r="D58" s="198"/>
      <c r="E58" s="198"/>
      <c r="F58" s="198"/>
      <c r="G58" s="198"/>
      <c r="H58" s="198"/>
      <c r="I58" s="198"/>
      <c r="J58" s="198"/>
      <c r="K58" s="198"/>
      <c r="L58" s="174"/>
      <c r="M58" s="177"/>
      <c r="N58" s="581" t="str">
        <f>VLOOKUP(_Output!D364,_Guidance!$B$2457:$C$2463,2,FALSE)</f>
        <v xml:space="preserve"> </v>
      </c>
      <c r="O58" s="482" t="s">
        <v>2461</v>
      </c>
      <c r="P58" s="191"/>
    </row>
    <row r="59" spans="1:16" ht="20.149999999999999" customHeight="1" x14ac:dyDescent="0.35">
      <c r="A59" s="192"/>
      <c r="B59" s="205" t="s">
        <v>3594</v>
      </c>
      <c r="C59" s="198" t="s">
        <v>2856</v>
      </c>
      <c r="D59" s="198"/>
      <c r="E59" s="198"/>
      <c r="F59" s="198"/>
      <c r="G59" s="198"/>
      <c r="H59" s="198"/>
      <c r="I59" s="198"/>
      <c r="J59" s="198"/>
      <c r="K59" s="198"/>
      <c r="L59" s="174"/>
      <c r="M59" s="177"/>
      <c r="N59" s="581" t="str">
        <f>VLOOKUP(_Output!D365,_Guidance!$B$2457:$C$2463,2,FALSE)</f>
        <v xml:space="preserve"> </v>
      </c>
      <c r="O59" s="482" t="s">
        <v>2857</v>
      </c>
      <c r="P59" s="191"/>
    </row>
    <row r="60" spans="1:16" ht="20.149999999999999" customHeight="1" x14ac:dyDescent="0.35">
      <c r="A60" s="192"/>
      <c r="B60" s="205" t="s">
        <v>3595</v>
      </c>
      <c r="C60" s="198" t="s">
        <v>2427</v>
      </c>
      <c r="D60" s="198"/>
      <c r="E60" s="198"/>
      <c r="F60" s="198"/>
      <c r="G60" s="198"/>
      <c r="H60" s="198"/>
      <c r="I60" s="198"/>
      <c r="J60" s="198"/>
      <c r="K60" s="198"/>
      <c r="L60" s="174"/>
      <c r="M60" s="177"/>
      <c r="N60" s="581" t="str">
        <f>VLOOKUP(_Output!D368,_Guidance!$B$2457:$C$2463,2,FALSE)</f>
        <v xml:space="preserve"> </v>
      </c>
      <c r="O60" s="482" t="s">
        <v>2462</v>
      </c>
      <c r="P60" s="191"/>
    </row>
    <row r="61" spans="1:16" ht="20.149999999999999" customHeight="1" x14ac:dyDescent="0.35">
      <c r="A61" s="192"/>
      <c r="B61" s="205" t="s">
        <v>3596</v>
      </c>
      <c r="C61" s="198" t="s">
        <v>2428</v>
      </c>
      <c r="D61" s="198"/>
      <c r="E61" s="198"/>
      <c r="F61" s="198"/>
      <c r="G61" s="198"/>
      <c r="H61" s="198"/>
      <c r="I61" s="198"/>
      <c r="J61" s="198"/>
      <c r="K61" s="198"/>
      <c r="L61" s="174"/>
      <c r="M61" s="177"/>
      <c r="N61" s="581" t="str">
        <f>VLOOKUP(_Output!D369,_Guidance!$B$2457:$C$2463,2,FALSE)</f>
        <v xml:space="preserve"> </v>
      </c>
      <c r="O61" s="482" t="s">
        <v>2463</v>
      </c>
      <c r="P61" s="191"/>
    </row>
    <row r="62" spans="1:16" ht="20.149999999999999" customHeight="1" x14ac:dyDescent="0.35">
      <c r="A62" s="192"/>
      <c r="B62" s="205" t="s">
        <v>3597</v>
      </c>
      <c r="C62" s="206" t="s">
        <v>2429</v>
      </c>
      <c r="D62" s="206"/>
      <c r="E62" s="206"/>
      <c r="F62" s="206"/>
      <c r="G62" s="206"/>
      <c r="H62" s="206"/>
      <c r="I62" s="206"/>
      <c r="J62" s="206"/>
      <c r="K62" s="206"/>
      <c r="L62" s="176"/>
      <c r="M62" s="180"/>
      <c r="N62" s="832" t="str">
        <f>VLOOKUP(_Output!D370,_Guidance!$B$2457:$C$2463,2,FALSE)</f>
        <v xml:space="preserve"> </v>
      </c>
      <c r="O62" s="486" t="s">
        <v>2464</v>
      </c>
      <c r="P62" s="191"/>
    </row>
    <row r="63" spans="1:16" ht="20.149999999999999" customHeight="1" x14ac:dyDescent="0.35">
      <c r="A63" s="192"/>
      <c r="B63" s="177"/>
      <c r="C63" s="207" t="s">
        <v>641</v>
      </c>
      <c r="D63" s="207"/>
      <c r="E63" s="207"/>
      <c r="F63" s="207"/>
      <c r="G63" s="207"/>
      <c r="H63" s="207"/>
      <c r="I63" s="207"/>
      <c r="J63" s="207"/>
      <c r="K63" s="207"/>
      <c r="L63" s="491">
        <f>ROUND(_Output!K371,0)</f>
        <v>0</v>
      </c>
      <c r="M63" s="177"/>
      <c r="N63" s="216"/>
      <c r="O63" s="482"/>
      <c r="P63" s="191"/>
    </row>
    <row r="64" spans="1:16" ht="20.149999999999999" customHeight="1" x14ac:dyDescent="0.35">
      <c r="A64" s="192"/>
      <c r="B64" s="177"/>
      <c r="C64" s="207"/>
      <c r="D64" s="207"/>
      <c r="E64" s="207"/>
      <c r="F64" s="207"/>
      <c r="G64" s="207"/>
      <c r="H64" s="207"/>
      <c r="I64" s="207"/>
      <c r="J64" s="207"/>
      <c r="K64" s="207"/>
      <c r="L64" s="577"/>
      <c r="M64" s="177"/>
      <c r="N64" s="216"/>
      <c r="O64" s="482"/>
      <c r="P64" s="191"/>
    </row>
    <row r="65" spans="1:16" ht="20.149999999999999" customHeight="1" x14ac:dyDescent="0.35">
      <c r="A65" s="212"/>
      <c r="B65" s="210" t="s">
        <v>236</v>
      </c>
      <c r="C65" s="210"/>
      <c r="D65" s="210"/>
      <c r="E65" s="210"/>
      <c r="F65" s="210"/>
      <c r="G65" s="210"/>
      <c r="H65" s="210"/>
      <c r="I65" s="210"/>
      <c r="J65" s="210"/>
      <c r="K65" s="210"/>
      <c r="L65" s="176"/>
      <c r="M65" s="177"/>
      <c r="N65" s="176"/>
      <c r="O65" s="176"/>
      <c r="P65" s="191"/>
    </row>
    <row r="66" spans="1:16" ht="20.149999999999999" customHeight="1" x14ac:dyDescent="0.35">
      <c r="A66" s="10"/>
      <c r="B66" s="571" t="s">
        <v>973</v>
      </c>
      <c r="C66" s="571" t="s">
        <v>235</v>
      </c>
      <c r="D66" s="7"/>
      <c r="E66" s="7"/>
      <c r="F66" s="7"/>
      <c r="G66" s="7"/>
      <c r="H66" s="7"/>
      <c r="I66" s="7"/>
      <c r="J66" s="7"/>
      <c r="K66" s="7"/>
      <c r="L66" s="977"/>
      <c r="M66" s="978"/>
      <c r="N66" s="978"/>
      <c r="O66" s="979"/>
      <c r="P66" s="16"/>
    </row>
    <row r="67" spans="1:16" ht="20.149999999999999" customHeight="1" x14ac:dyDescent="0.35">
      <c r="A67" s="10"/>
      <c r="B67" s="7"/>
      <c r="C67" s="7"/>
      <c r="D67" s="7"/>
      <c r="E67" s="7"/>
      <c r="F67" s="7"/>
      <c r="G67" s="7"/>
      <c r="H67" s="7"/>
      <c r="I67" s="7"/>
      <c r="J67" s="7"/>
      <c r="K67" s="7"/>
      <c r="L67" s="980"/>
      <c r="M67" s="981"/>
      <c r="N67" s="981"/>
      <c r="O67" s="982"/>
      <c r="P67" s="16"/>
    </row>
    <row r="68" spans="1:16" ht="20.149999999999999" customHeight="1" x14ac:dyDescent="0.35">
      <c r="A68" s="10"/>
      <c r="B68" s="7"/>
      <c r="C68" s="7"/>
      <c r="D68" s="7"/>
      <c r="E68" s="7"/>
      <c r="F68" s="7"/>
      <c r="G68" s="7"/>
      <c r="H68" s="7"/>
      <c r="I68" s="7"/>
      <c r="J68" s="7"/>
      <c r="K68" s="7"/>
      <c r="L68" s="980"/>
      <c r="M68" s="981"/>
      <c r="N68" s="981"/>
      <c r="O68" s="982"/>
      <c r="P68" s="16"/>
    </row>
    <row r="69" spans="1:16" ht="20.149999999999999" customHeight="1" x14ac:dyDescent="0.35">
      <c r="A69" s="10"/>
      <c r="B69" s="7"/>
      <c r="C69" s="7"/>
      <c r="D69" s="7"/>
      <c r="E69" s="7"/>
      <c r="F69" s="7"/>
      <c r="G69" s="7"/>
      <c r="H69" s="7"/>
      <c r="I69" s="7"/>
      <c r="J69" s="7"/>
      <c r="K69" s="7"/>
      <c r="L69" s="983"/>
      <c r="M69" s="984"/>
      <c r="N69" s="984"/>
      <c r="O69" s="985"/>
      <c r="P69" s="16"/>
    </row>
    <row r="70" spans="1:16" ht="20.149999999999999" customHeight="1" thickBot="1" x14ac:dyDescent="0.4">
      <c r="A70" s="11"/>
      <c r="B70" s="12"/>
      <c r="C70" s="12"/>
      <c r="D70" s="12"/>
      <c r="E70" s="12"/>
      <c r="F70" s="12"/>
      <c r="G70" s="12"/>
      <c r="H70" s="12"/>
      <c r="I70" s="12"/>
      <c r="J70" s="12"/>
      <c r="K70" s="12"/>
      <c r="L70" s="12"/>
      <c r="M70" s="12"/>
      <c r="N70" s="12"/>
      <c r="O70" s="12"/>
      <c r="P70" s="17"/>
    </row>
    <row r="71" spans="1:16" ht="14.5" hidden="1" x14ac:dyDescent="0.35"/>
    <row r="72" spans="1:16" ht="14.5" hidden="1" x14ac:dyDescent="0.35"/>
    <row r="73" spans="1:16" ht="14.5" hidden="1" x14ac:dyDescent="0.35"/>
    <row r="74" spans="1:16" ht="14.5" hidden="1" x14ac:dyDescent="0.35"/>
    <row r="75" spans="1:16" ht="14.5" hidden="1" x14ac:dyDescent="0.35"/>
    <row r="76" spans="1:16" ht="14.5" hidden="1" x14ac:dyDescent="0.35"/>
  </sheetData>
  <mergeCells count="11">
    <mergeCell ref="L66:O69"/>
    <mergeCell ref="B5:F5"/>
    <mergeCell ref="G5:K5"/>
    <mergeCell ref="B1:K2"/>
    <mergeCell ref="L1:L2"/>
    <mergeCell ref="B3:F3"/>
    <mergeCell ref="G3:K3"/>
    <mergeCell ref="B4:F4"/>
    <mergeCell ref="G4:K4"/>
    <mergeCell ref="B6:F6"/>
    <mergeCell ref="G6:K6"/>
  </mergeCells>
  <phoneticPr fontId="24" type="noConversion"/>
  <conditionalFormatting sqref="L63:L64">
    <cfRule type="dataBar" priority="13">
      <dataBar>
        <cfvo type="num" val="0"/>
        <cfvo type="num" val="100"/>
        <color rgb="FF638EC6"/>
      </dataBar>
      <extLst>
        <ext xmlns:x14="http://schemas.microsoft.com/office/spreadsheetml/2009/9/main" uri="{B025F937-C7B1-47D3-B67F-A62EFF666E3E}">
          <x14:id>{2666E9F1-7D31-42FE-936C-395106070B1A}</x14:id>
        </ext>
      </extLst>
    </cfRule>
  </conditionalFormatting>
  <hyperlinks>
    <hyperlink ref="B4:F4" location="'Technology - IDS'!A1" tooltip="2. IDPS tooling" display="2. IDPS tooling" xr:uid="{00000000-0004-0000-1400-000000000000}"/>
    <hyperlink ref="B5:F5" location="'Technology - SEA'!A1" tooltip="3. Security Analytics tooling" display="3. Security Analytics tooling" xr:uid="{00000000-0004-0000-1400-000001000000}"/>
    <hyperlink ref="B6:H6" location="'Technology - A&amp;O'!A1" tooltip="4. Security Automation &amp; Orchestration tooling" display="4. Security Automation &amp; Orchestration tooling" xr:uid="{00000000-0004-0000-1400-000002000000}"/>
    <hyperlink ref="B6:F6" location="'Technology - A&amp;O'!A1" tooltip="4. Automation &amp; Orchestration tooling" display="4. Automation &amp; Orchestration tooling" xr:uid="{00000000-0004-0000-1400-000003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5180" r:id="rId4" name="Drop Down 12">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35535" r:id="rId5" name="Drop Down 367">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35538" r:id="rId6" name="Drop Down 370">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35539" r:id="rId7" name="Drop Down 371">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35544" r:id="rId8" name="Drop Down 376">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35545" r:id="rId9" name="Drop Down 377">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35546" r:id="rId10" name="Drop Down 378">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35547" r:id="rId11" name="Drop Down 379">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35552" r:id="rId12" name="Drop Down 384">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35553" r:id="rId13" name="Drop Down 385">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35554" r:id="rId14" name="Drop Down 386">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35555" r:id="rId15" name="Drop Down 387">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35560" r:id="rId16" name="Drop Down 392">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35561" r:id="rId17" name="Drop Down 393">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35564" r:id="rId18" name="Drop Down 396">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135565" r:id="rId19" name="Drop Down 397">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35566" r:id="rId20" name="Drop Down 398">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35567" r:id="rId21" name="Drop Down 399">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35568" r:id="rId22" name="Drop Down 400">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35569" r:id="rId23" name="Drop Down 401">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35571" r:id="rId24" name="Drop Down 403">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35572" r:id="rId25" name="Drop Down 404">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35573" r:id="rId26" name="Drop Down 405">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35574" r:id="rId27" name="Drop Down 406">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35575" r:id="rId28" name="Drop Down 407">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35576" r:id="rId29" name="Drop Down 408">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35577" r:id="rId30" name="Drop Down 409">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35578" r:id="rId31" name="Drop Down 410">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35579" r:id="rId32" name="Drop Down 411">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35580" r:id="rId33" name="Drop Down 412">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35581" r:id="rId34" name="Drop Down 413">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35582" r:id="rId35" name="Drop Down 414">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35583" r:id="rId36" name="Drop Down 415">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35584" r:id="rId37" name="Drop Down 416">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35585" r:id="rId38" name="Drop Down 417">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35587" r:id="rId39" name="Drop Down 419">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35588" r:id="rId40" name="Drop Down 420">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135589" r:id="rId41" name="Drop Down 421">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135590" r:id="rId42" name="Drop Down 422">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35592" r:id="rId43" name="Drop Down 424">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35594" r:id="rId44" name="Drop Down 426">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35596" r:id="rId45" name="Drop Down 428">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35597" r:id="rId46" name="Drop Down 429">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35598" r:id="rId47" name="Drop Down 430">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35599" r:id="rId48" name="Drop Down 431">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35600" r:id="rId49" name="Drop Down 432">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666E9F1-7D31-42FE-936C-395106070B1A}">
            <x14:dataBar minLength="0" maxLength="100" border="1" gradient="0">
              <x14:cfvo type="num">
                <xm:f>0</xm:f>
              </x14:cfvo>
              <x14:cfvo type="num">
                <xm:f>100</xm:f>
              </x14:cfvo>
              <x14:borderColor theme="3"/>
              <x14:negativeFillColor rgb="FFFF0000"/>
              <x14:axisColor rgb="FF000000"/>
            </x14:dataBar>
          </x14:cfRule>
          <xm:sqref>L63:L64</xm:sqref>
        </x14:conditionalFormatting>
        <x14:conditionalFormatting xmlns:xm="http://schemas.microsoft.com/office/excel/2006/main">
          <x14:cfRule type="expression" priority="12" id="{926FEA6D-FAEE-4F91-B625-78C34ADD8E82}">
            <xm:f>_Output!$D$319=1</xm:f>
            <x14:dxf>
              <font>
                <strike/>
              </font>
              <fill>
                <patternFill>
                  <bgColor rgb="FFFFC000"/>
                </patternFill>
              </fill>
            </x14:dxf>
          </x14:cfRule>
          <xm:sqref>A9:P64</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Blad13">
    <tabColor rgb="FF0070C0"/>
  </sheetPr>
  <dimension ref="A1:Z67"/>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113" customWidth="1"/>
    <col min="16" max="16" width="2.26953125" customWidth="1"/>
    <col min="17" max="24" width="0" hidden="1" customWidth="1"/>
    <col min="27" max="16384" width="9.1796875" hidden="1"/>
  </cols>
  <sheetData>
    <row r="1" spans="1:16" ht="20.149999999999999" customHeight="1" x14ac:dyDescent="0.35">
      <c r="A1" s="502"/>
      <c r="B1" s="986" t="s">
        <v>159</v>
      </c>
      <c r="C1" s="987"/>
      <c r="D1" s="987"/>
      <c r="E1" s="987"/>
      <c r="F1" s="987"/>
      <c r="G1" s="987"/>
      <c r="H1" s="987"/>
      <c r="I1" s="987"/>
      <c r="J1" s="987"/>
      <c r="K1" s="987"/>
      <c r="L1" s="931"/>
      <c r="M1" s="572"/>
      <c r="N1" s="513"/>
      <c r="O1" s="572"/>
      <c r="P1" s="495"/>
    </row>
    <row r="2" spans="1:16" ht="20.149999999999999" customHeight="1" x14ac:dyDescent="0.35">
      <c r="A2" s="496"/>
      <c r="B2" s="905"/>
      <c r="C2" s="906"/>
      <c r="D2" s="906"/>
      <c r="E2" s="906"/>
      <c r="F2" s="906"/>
      <c r="G2" s="906"/>
      <c r="H2" s="906"/>
      <c r="I2" s="906"/>
      <c r="J2" s="906"/>
      <c r="K2" s="906"/>
      <c r="L2" s="899"/>
      <c r="M2" s="573"/>
      <c r="N2" s="521"/>
      <c r="O2" s="573"/>
      <c r="P2" s="498"/>
    </row>
    <row r="3" spans="1:16" ht="20.149999999999999" customHeight="1" x14ac:dyDescent="0.35">
      <c r="A3" s="496"/>
      <c r="B3" s="896" t="s">
        <v>2488</v>
      </c>
      <c r="C3" s="897"/>
      <c r="D3" s="897"/>
      <c r="E3" s="897"/>
      <c r="F3" s="897"/>
      <c r="G3" s="988"/>
      <c r="H3" s="989"/>
      <c r="I3" s="989"/>
      <c r="J3" s="989"/>
      <c r="K3" s="989"/>
      <c r="L3" s="497"/>
      <c r="M3" s="497"/>
      <c r="N3" s="497"/>
      <c r="O3" s="497"/>
      <c r="P3" s="498"/>
    </row>
    <row r="4" spans="1:16" ht="20.149999999999999" customHeight="1" x14ac:dyDescent="0.35">
      <c r="A4" s="496"/>
      <c r="B4" s="900" t="s">
        <v>2490</v>
      </c>
      <c r="C4" s="901"/>
      <c r="D4" s="901"/>
      <c r="E4" s="901"/>
      <c r="F4" s="902"/>
      <c r="G4" s="896"/>
      <c r="H4" s="897"/>
      <c r="I4" s="897"/>
      <c r="J4" s="897"/>
      <c r="K4" s="897"/>
      <c r="L4" s="497"/>
      <c r="M4" s="497"/>
      <c r="N4" s="497"/>
      <c r="O4" s="497"/>
      <c r="P4" s="498"/>
    </row>
    <row r="5" spans="1:16" ht="20.149999999999999" customHeight="1" x14ac:dyDescent="0.35">
      <c r="A5" s="496"/>
      <c r="B5" s="896" t="s">
        <v>2489</v>
      </c>
      <c r="C5" s="897"/>
      <c r="D5" s="897"/>
      <c r="E5" s="897"/>
      <c r="F5" s="897"/>
      <c r="G5" s="896"/>
      <c r="H5" s="897"/>
      <c r="I5" s="897"/>
      <c r="J5" s="897"/>
      <c r="K5" s="897"/>
      <c r="L5" s="497"/>
      <c r="M5" s="497"/>
      <c r="N5" s="497"/>
      <c r="O5" s="497"/>
      <c r="P5" s="498"/>
    </row>
    <row r="6" spans="1:16" ht="20.149999999999999" customHeight="1" x14ac:dyDescent="0.35">
      <c r="A6" s="496"/>
      <c r="B6" s="896" t="s">
        <v>2524</v>
      </c>
      <c r="C6" s="897"/>
      <c r="D6" s="897"/>
      <c r="E6" s="897"/>
      <c r="F6" s="897"/>
      <c r="G6" s="896"/>
      <c r="H6" s="897"/>
      <c r="I6" s="897"/>
      <c r="J6" s="897"/>
      <c r="K6" s="897"/>
      <c r="L6" s="497"/>
      <c r="M6" s="497"/>
      <c r="N6" s="497"/>
      <c r="O6" s="497"/>
      <c r="P6" s="498"/>
    </row>
    <row r="7" spans="1:16" ht="20.149999999999999" customHeight="1" thickBot="1" x14ac:dyDescent="0.4">
      <c r="A7" s="499"/>
      <c r="B7" s="500"/>
      <c r="C7" s="500"/>
      <c r="D7" s="500"/>
      <c r="E7" s="500"/>
      <c r="F7" s="500"/>
      <c r="G7" s="500"/>
      <c r="H7" s="500"/>
      <c r="I7" s="500"/>
      <c r="J7" s="500"/>
      <c r="K7" s="500"/>
      <c r="L7" s="500"/>
      <c r="M7" s="500"/>
      <c r="N7" s="500"/>
      <c r="O7" s="500"/>
      <c r="P7" s="501"/>
    </row>
    <row r="8" spans="1:16" ht="20.149999999999999" customHeight="1" x14ac:dyDescent="0.35">
      <c r="A8" s="188"/>
      <c r="B8" s="189"/>
      <c r="C8" s="189"/>
      <c r="D8" s="189"/>
      <c r="E8" s="189"/>
      <c r="F8" s="189"/>
      <c r="G8" s="189"/>
      <c r="H8" s="189"/>
      <c r="I8" s="189"/>
      <c r="J8" s="189"/>
      <c r="K8" s="189"/>
      <c r="L8" s="189"/>
      <c r="M8" s="189"/>
      <c r="N8" s="189"/>
      <c r="O8" s="189"/>
      <c r="P8" s="190"/>
    </row>
    <row r="9" spans="1:16" ht="20.149999999999999" customHeight="1" x14ac:dyDescent="0.35">
      <c r="A9" s="212">
        <v>2</v>
      </c>
      <c r="B9" s="210" t="s">
        <v>615</v>
      </c>
      <c r="C9" s="210"/>
      <c r="D9" s="210"/>
      <c r="E9" s="210"/>
      <c r="F9" s="210"/>
      <c r="G9" s="210"/>
      <c r="H9" s="210"/>
      <c r="I9" s="210"/>
      <c r="J9" s="210"/>
      <c r="K9" s="210"/>
      <c r="L9" s="213" t="s">
        <v>148</v>
      </c>
      <c r="M9" s="210"/>
      <c r="N9" s="214" t="s">
        <v>1328</v>
      </c>
      <c r="O9" s="213" t="s">
        <v>149</v>
      </c>
      <c r="P9" s="191"/>
    </row>
    <row r="10" spans="1:16" ht="20.149999999999999" customHeight="1" x14ac:dyDescent="0.35">
      <c r="A10" s="192"/>
      <c r="B10" s="576" t="s">
        <v>5</v>
      </c>
      <c r="C10" s="583" t="s">
        <v>77</v>
      </c>
      <c r="D10" s="177"/>
      <c r="E10" s="177"/>
      <c r="F10" s="177"/>
      <c r="G10" s="177"/>
      <c r="H10" s="177"/>
      <c r="I10" s="177"/>
      <c r="J10" s="177"/>
      <c r="K10" s="177"/>
      <c r="L10" s="174"/>
      <c r="M10" s="177"/>
      <c r="N10" s="581"/>
      <c r="O10" s="174"/>
      <c r="P10" s="191"/>
    </row>
    <row r="11" spans="1:16" ht="20.149999999999999" customHeight="1" x14ac:dyDescent="0.35">
      <c r="A11" s="192"/>
      <c r="B11" s="205" t="s">
        <v>540</v>
      </c>
      <c r="C11" s="198" t="s">
        <v>2390</v>
      </c>
      <c r="D11" s="198"/>
      <c r="E11" s="198"/>
      <c r="F11" s="198"/>
      <c r="G11" s="198"/>
      <c r="H11" s="198"/>
      <c r="I11" s="198"/>
      <c r="J11" s="198"/>
      <c r="K11" s="198"/>
      <c r="L11" s="174"/>
      <c r="M11" s="177"/>
      <c r="N11" s="581" t="str">
        <f>VLOOKUP(_Output!D377,_Guidance!B1271:C1276,2,FALSE)</f>
        <v xml:space="preserve"> </v>
      </c>
      <c r="O11" s="482" t="s">
        <v>2431</v>
      </c>
      <c r="P11" s="191"/>
    </row>
    <row r="12" spans="1:16" ht="20.149999999999999" customHeight="1" x14ac:dyDescent="0.35">
      <c r="A12" s="192"/>
      <c r="B12" s="205" t="s">
        <v>541</v>
      </c>
      <c r="C12" s="575" t="s">
        <v>2430</v>
      </c>
      <c r="D12" s="204"/>
      <c r="E12" s="204"/>
      <c r="F12" s="204"/>
      <c r="G12" s="204"/>
      <c r="H12" s="204"/>
      <c r="I12" s="204"/>
      <c r="J12" s="204"/>
      <c r="K12" s="204"/>
      <c r="L12" s="174"/>
      <c r="M12" s="177"/>
      <c r="N12" s="581" t="str">
        <f>VLOOKUP(_Output!D378,_Guidance!B1277:C1282,2,FALSE)</f>
        <v xml:space="preserve"> </v>
      </c>
      <c r="O12" s="482" t="s">
        <v>2432</v>
      </c>
      <c r="P12" s="191"/>
    </row>
    <row r="13" spans="1:16" ht="20.149999999999999" customHeight="1" x14ac:dyDescent="0.35">
      <c r="A13" s="192"/>
      <c r="B13" s="211" t="s">
        <v>7</v>
      </c>
      <c r="C13" s="204" t="s">
        <v>2392</v>
      </c>
      <c r="D13" s="198"/>
      <c r="E13" s="198"/>
      <c r="F13" s="198"/>
      <c r="G13" s="198"/>
      <c r="H13" s="198"/>
      <c r="I13" s="198"/>
      <c r="J13" s="198"/>
      <c r="K13" s="198"/>
      <c r="L13" s="174"/>
      <c r="M13" s="177"/>
      <c r="N13" s="581"/>
      <c r="O13" s="482"/>
      <c r="P13" s="191"/>
    </row>
    <row r="14" spans="1:16" ht="20.149999999999999" customHeight="1" x14ac:dyDescent="0.35">
      <c r="A14" s="192"/>
      <c r="B14" s="205" t="s">
        <v>248</v>
      </c>
      <c r="C14" s="198" t="s">
        <v>3121</v>
      </c>
      <c r="D14" s="198"/>
      <c r="E14" s="198"/>
      <c r="F14" s="198"/>
      <c r="G14" s="198"/>
      <c r="H14" s="198"/>
      <c r="I14" s="198"/>
      <c r="J14" s="198"/>
      <c r="K14" s="198"/>
      <c r="L14" s="174"/>
      <c r="M14" s="177"/>
      <c r="N14" s="581" t="str">
        <f>VLOOKUP(_Output!D380,_Guidance!B1283:C1288,2,FALSE)</f>
        <v xml:space="preserve"> </v>
      </c>
      <c r="O14" s="482" t="s">
        <v>2474</v>
      </c>
      <c r="P14" s="191"/>
    </row>
    <row r="15" spans="1:16" ht="20.149999999999999" customHeight="1" x14ac:dyDescent="0.35">
      <c r="A15" s="192"/>
      <c r="B15" s="205" t="s">
        <v>249</v>
      </c>
      <c r="C15" s="198" t="s">
        <v>3122</v>
      </c>
      <c r="D15" s="198"/>
      <c r="E15" s="198"/>
      <c r="F15" s="198"/>
      <c r="G15" s="198"/>
      <c r="H15" s="198"/>
      <c r="I15" s="198"/>
      <c r="J15" s="198"/>
      <c r="K15" s="198"/>
      <c r="L15" s="174"/>
      <c r="M15" s="177"/>
      <c r="N15" s="581" t="str">
        <f>VLOOKUP(_Output!D381,_Guidance!B1289:C1294,2,FALSE)</f>
        <v xml:space="preserve"> </v>
      </c>
      <c r="O15" s="482" t="s">
        <v>2475</v>
      </c>
      <c r="P15" s="191"/>
    </row>
    <row r="16" spans="1:16" ht="20.149999999999999" customHeight="1" x14ac:dyDescent="0.35">
      <c r="A16" s="192"/>
      <c r="B16" s="211" t="s">
        <v>10</v>
      </c>
      <c r="C16" s="204" t="s">
        <v>2393</v>
      </c>
      <c r="D16" s="198"/>
      <c r="E16" s="198"/>
      <c r="F16" s="198"/>
      <c r="G16" s="198"/>
      <c r="H16" s="198"/>
      <c r="I16" s="198"/>
      <c r="J16" s="198"/>
      <c r="K16" s="198"/>
      <c r="L16" s="174"/>
      <c r="M16" s="177"/>
      <c r="N16" s="581"/>
      <c r="O16" s="482"/>
      <c r="P16" s="191"/>
    </row>
    <row r="17" spans="1:16" ht="20.149999999999999" customHeight="1" x14ac:dyDescent="0.35">
      <c r="A17" s="192"/>
      <c r="B17" s="205" t="s">
        <v>264</v>
      </c>
      <c r="C17" s="198" t="s">
        <v>2394</v>
      </c>
      <c r="D17" s="198"/>
      <c r="E17" s="198"/>
      <c r="F17" s="198"/>
      <c r="G17" s="198"/>
      <c r="H17" s="198"/>
      <c r="I17" s="198"/>
      <c r="J17" s="198"/>
      <c r="K17" s="198"/>
      <c r="L17" s="174"/>
      <c r="M17" s="177"/>
      <c r="N17" s="581" t="str">
        <f>VLOOKUP(_Output!D383,_Guidance!B1295:C1300,2,FALSE)</f>
        <v xml:space="preserve"> </v>
      </c>
      <c r="O17" s="482" t="s">
        <v>2971</v>
      </c>
      <c r="P17" s="191"/>
    </row>
    <row r="18" spans="1:16" ht="20.149999999999999" customHeight="1" x14ac:dyDescent="0.35">
      <c r="A18" s="192"/>
      <c r="B18" s="205" t="s">
        <v>546</v>
      </c>
      <c r="C18" s="198" t="s">
        <v>2395</v>
      </c>
      <c r="D18" s="198"/>
      <c r="E18" s="198"/>
      <c r="F18" s="198"/>
      <c r="G18" s="198"/>
      <c r="H18" s="198"/>
      <c r="I18" s="198"/>
      <c r="J18" s="198"/>
      <c r="K18" s="198"/>
      <c r="L18" s="174"/>
      <c r="M18" s="177"/>
      <c r="N18" s="581" t="str">
        <f>VLOOKUP(_Output!D384,_Guidance!B1301:C1306,2,FALSE)</f>
        <v xml:space="preserve"> </v>
      </c>
      <c r="O18" s="482" t="s">
        <v>2435</v>
      </c>
      <c r="P18" s="191"/>
    </row>
    <row r="19" spans="1:16" ht="20.149999999999999" customHeight="1" x14ac:dyDescent="0.35">
      <c r="A19" s="192"/>
      <c r="B19" s="205" t="s">
        <v>547</v>
      </c>
      <c r="C19" s="198" t="s">
        <v>2396</v>
      </c>
      <c r="D19" s="198"/>
      <c r="E19" s="198"/>
      <c r="F19" s="198"/>
      <c r="G19" s="198"/>
      <c r="H19" s="198"/>
      <c r="I19" s="198"/>
      <c r="J19" s="198"/>
      <c r="K19" s="198"/>
      <c r="L19" s="174"/>
      <c r="M19" s="177"/>
      <c r="N19" s="581" t="str">
        <f>VLOOKUP(_Output!D385,_Guidance!B1307:C1312,2,FALSE)</f>
        <v xml:space="preserve"> </v>
      </c>
      <c r="O19" s="482" t="s">
        <v>2436</v>
      </c>
      <c r="P19" s="191"/>
    </row>
    <row r="20" spans="1:16" ht="20.149999999999999" customHeight="1" x14ac:dyDescent="0.35">
      <c r="A20" s="192"/>
      <c r="B20" s="205" t="s">
        <v>548</v>
      </c>
      <c r="C20" s="198" t="s">
        <v>2397</v>
      </c>
      <c r="D20" s="198"/>
      <c r="E20" s="198"/>
      <c r="F20" s="198"/>
      <c r="G20" s="198"/>
      <c r="H20" s="198"/>
      <c r="I20" s="198"/>
      <c r="J20" s="198"/>
      <c r="K20" s="198"/>
      <c r="L20" s="174"/>
      <c r="M20" s="177"/>
      <c r="N20" s="581" t="str">
        <f>VLOOKUP(_Output!D386,_Guidance!B1313:C1318,2,FALSE)</f>
        <v xml:space="preserve"> </v>
      </c>
      <c r="O20" s="482" t="s">
        <v>2437</v>
      </c>
      <c r="P20" s="191"/>
    </row>
    <row r="21" spans="1:16" ht="20.149999999999999" customHeight="1" x14ac:dyDescent="0.35">
      <c r="A21" s="192"/>
      <c r="B21" s="211" t="s">
        <v>21</v>
      </c>
      <c r="C21" s="204" t="s">
        <v>3192</v>
      </c>
      <c r="D21" s="198"/>
      <c r="E21" s="198"/>
      <c r="F21" s="198"/>
      <c r="G21" s="198"/>
      <c r="H21" s="198"/>
      <c r="I21" s="198"/>
      <c r="J21" s="198"/>
      <c r="K21" s="198"/>
      <c r="L21" s="174"/>
      <c r="M21" s="177"/>
      <c r="N21" s="581"/>
      <c r="O21" s="482"/>
      <c r="P21" s="191"/>
    </row>
    <row r="22" spans="1:16" ht="20.149999999999999" customHeight="1" x14ac:dyDescent="0.35">
      <c r="A22" s="192"/>
      <c r="B22" s="205" t="s">
        <v>545</v>
      </c>
      <c r="C22" s="198" t="s">
        <v>3215</v>
      </c>
      <c r="D22" s="198"/>
      <c r="E22" s="198"/>
      <c r="F22" s="198"/>
      <c r="G22" s="198"/>
      <c r="H22" s="198"/>
      <c r="I22" s="198"/>
      <c r="J22" s="198"/>
      <c r="K22" s="198"/>
      <c r="L22" s="174"/>
      <c r="M22" s="177"/>
      <c r="N22" s="581" t="str">
        <f>VLOOKUP(_Output!D1048,_Guidance!B1319:C1324,2,FALSE)</f>
        <v xml:space="preserve"> </v>
      </c>
      <c r="O22" s="482" t="s">
        <v>3604</v>
      </c>
      <c r="P22" s="191"/>
    </row>
    <row r="23" spans="1:16" ht="20.149999999999999" customHeight="1" x14ac:dyDescent="0.35">
      <c r="A23" s="192"/>
      <c r="B23" s="205" t="s">
        <v>549</v>
      </c>
      <c r="C23" s="198" t="s">
        <v>3193</v>
      </c>
      <c r="D23" s="198"/>
      <c r="E23" s="198"/>
      <c r="F23" s="198"/>
      <c r="G23" s="198"/>
      <c r="H23" s="198"/>
      <c r="I23" s="198"/>
      <c r="J23" s="198"/>
      <c r="K23" s="198"/>
      <c r="L23" s="174"/>
      <c r="M23" s="177"/>
      <c r="N23" s="581" t="str">
        <f>VLOOKUP(_Output!D1049,_Guidance!B1325:C1330,2,FALSE)</f>
        <v xml:space="preserve"> </v>
      </c>
      <c r="O23" s="482" t="s">
        <v>3605</v>
      </c>
      <c r="P23" s="191"/>
    </row>
    <row r="24" spans="1:16" ht="20.149999999999999" customHeight="1" x14ac:dyDescent="0.35">
      <c r="A24" s="192"/>
      <c r="B24" s="205" t="s">
        <v>550</v>
      </c>
      <c r="C24" s="198" t="s">
        <v>3607</v>
      </c>
      <c r="D24" s="198"/>
      <c r="E24" s="198"/>
      <c r="F24" s="198"/>
      <c r="G24" s="198"/>
      <c r="H24" s="198"/>
      <c r="I24" s="198"/>
      <c r="J24" s="198"/>
      <c r="K24" s="198"/>
      <c r="L24" s="174"/>
      <c r="M24" s="177"/>
      <c r="N24" s="581" t="str">
        <f>VLOOKUP(_Output!D1050,_Guidance!B1331:C1336,2,FALSE)</f>
        <v xml:space="preserve"> </v>
      </c>
      <c r="O24" s="482" t="s">
        <v>3606</v>
      </c>
      <c r="P24" s="191"/>
    </row>
    <row r="25" spans="1:16" ht="20.149999999999999" customHeight="1" x14ac:dyDescent="0.35">
      <c r="A25" s="192"/>
      <c r="B25" s="205" t="s">
        <v>551</v>
      </c>
      <c r="C25" s="198" t="s">
        <v>3625</v>
      </c>
      <c r="D25" s="198"/>
      <c r="E25" s="198"/>
      <c r="F25" s="198"/>
      <c r="G25" s="198"/>
      <c r="H25" s="198"/>
      <c r="I25" s="198"/>
      <c r="J25" s="198"/>
      <c r="K25" s="198"/>
      <c r="L25" s="174"/>
      <c r="M25" s="177"/>
      <c r="N25" s="581" t="str">
        <f>VLOOKUP(_Output!D1051,_Guidance!B1337:C1342,2,FALSE)</f>
        <v xml:space="preserve"> </v>
      </c>
      <c r="O25" s="482" t="s">
        <v>3608</v>
      </c>
      <c r="P25" s="191"/>
    </row>
    <row r="26" spans="1:16" ht="20.149999999999999" customHeight="1" x14ac:dyDescent="0.35">
      <c r="A26" s="192"/>
      <c r="B26" s="205" t="s">
        <v>1016</v>
      </c>
      <c r="C26" s="198" t="s">
        <v>3195</v>
      </c>
      <c r="D26" s="198"/>
      <c r="E26" s="198"/>
      <c r="F26" s="198"/>
      <c r="G26" s="198"/>
      <c r="H26" s="198"/>
      <c r="I26" s="198"/>
      <c r="J26" s="198"/>
      <c r="K26" s="198"/>
      <c r="L26" s="174"/>
      <c r="M26" s="177"/>
      <c r="N26" s="581" t="str">
        <f>VLOOKUP(_Output!D1052,_Guidance!B1343:C1348,2,FALSE)</f>
        <v xml:space="preserve"> </v>
      </c>
      <c r="O26" s="482" t="s">
        <v>3609</v>
      </c>
      <c r="P26" s="191"/>
    </row>
    <row r="27" spans="1:16" ht="20.149999999999999" customHeight="1" x14ac:dyDescent="0.35">
      <c r="A27" s="192"/>
      <c r="B27" s="211" t="s">
        <v>22</v>
      </c>
      <c r="C27" s="204" t="s">
        <v>2398</v>
      </c>
      <c r="D27" s="198"/>
      <c r="E27" s="198"/>
      <c r="F27" s="198"/>
      <c r="G27" s="198"/>
      <c r="H27" s="198"/>
      <c r="I27" s="198"/>
      <c r="J27" s="198"/>
      <c r="K27" s="198"/>
      <c r="L27" s="174"/>
      <c r="M27" s="177"/>
      <c r="N27" s="581"/>
      <c r="O27" s="482"/>
      <c r="P27" s="191"/>
    </row>
    <row r="28" spans="1:16" ht="20.149999999999999" customHeight="1" x14ac:dyDescent="0.35">
      <c r="A28" s="192"/>
      <c r="B28" s="205" t="s">
        <v>360</v>
      </c>
      <c r="C28" s="198" t="s">
        <v>2888</v>
      </c>
      <c r="D28" s="198"/>
      <c r="E28" s="198"/>
      <c r="F28" s="198"/>
      <c r="G28" s="198"/>
      <c r="H28" s="198"/>
      <c r="I28" s="198"/>
      <c r="J28" s="198"/>
      <c r="K28" s="198"/>
      <c r="L28" s="174"/>
      <c r="M28" s="177"/>
      <c r="N28" s="581" t="str">
        <f>VLOOKUP(_Output!D388,_Guidance!B1349:C1354,2,FALSE)</f>
        <v xml:space="preserve"> </v>
      </c>
      <c r="O28" s="482" t="s">
        <v>2438</v>
      </c>
      <c r="P28" s="191"/>
    </row>
    <row r="29" spans="1:16" ht="20.149999999999999" customHeight="1" x14ac:dyDescent="0.35">
      <c r="A29" s="192"/>
      <c r="B29" s="205" t="s">
        <v>361</v>
      </c>
      <c r="C29" s="198" t="s">
        <v>2400</v>
      </c>
      <c r="D29" s="198"/>
      <c r="E29" s="198"/>
      <c r="F29" s="198"/>
      <c r="G29" s="198"/>
      <c r="H29" s="198"/>
      <c r="I29" s="198"/>
      <c r="J29" s="198"/>
      <c r="K29" s="198"/>
      <c r="L29" s="174"/>
      <c r="M29" s="177"/>
      <c r="N29" s="581" t="str">
        <f>VLOOKUP(_Output!D389,_Guidance!B1355:C1360,2,FALSE)</f>
        <v xml:space="preserve"> </v>
      </c>
      <c r="O29" s="482" t="s">
        <v>2476</v>
      </c>
      <c r="P29" s="191"/>
    </row>
    <row r="30" spans="1:16" ht="20.149999999999999" customHeight="1" x14ac:dyDescent="0.35">
      <c r="A30" s="192"/>
      <c r="B30" s="205" t="s">
        <v>3701</v>
      </c>
      <c r="C30" s="575" t="s">
        <v>2403</v>
      </c>
      <c r="D30" s="207"/>
      <c r="E30" s="207"/>
      <c r="F30" s="207"/>
      <c r="G30" s="207"/>
      <c r="H30" s="207"/>
      <c r="I30" s="207"/>
      <c r="J30" s="207"/>
      <c r="K30" s="207"/>
      <c r="L30" s="578"/>
      <c r="M30" s="574"/>
      <c r="N30" s="581" t="str">
        <f>VLOOKUP(_Output!D390,_Guidance!B1361:C1366,2,FALSE)</f>
        <v xml:space="preserve"> </v>
      </c>
      <c r="O30" s="578" t="s">
        <v>2813</v>
      </c>
      <c r="P30" s="191"/>
    </row>
    <row r="31" spans="1:16" ht="20.149999999999999" customHeight="1" x14ac:dyDescent="0.35">
      <c r="A31" s="192"/>
      <c r="B31" s="205" t="s">
        <v>3702</v>
      </c>
      <c r="C31" s="198" t="s">
        <v>2405</v>
      </c>
      <c r="D31" s="198"/>
      <c r="E31" s="198"/>
      <c r="F31" s="198"/>
      <c r="G31" s="198"/>
      <c r="H31" s="198"/>
      <c r="I31" s="198"/>
      <c r="J31" s="198"/>
      <c r="K31" s="198"/>
      <c r="L31" s="174"/>
      <c r="M31" s="177"/>
      <c r="N31" s="581" t="str">
        <f>VLOOKUP(_Output!D391,_Guidance!B1367:C1372,2,FALSE)</f>
        <v xml:space="preserve"> </v>
      </c>
      <c r="O31" s="482" t="s">
        <v>2440</v>
      </c>
      <c r="P31" s="191"/>
    </row>
    <row r="32" spans="1:16" ht="20.149999999999999" customHeight="1" x14ac:dyDescent="0.35">
      <c r="A32" s="192"/>
      <c r="B32" s="205" t="s">
        <v>3703</v>
      </c>
      <c r="C32" s="198" t="s">
        <v>2963</v>
      </c>
      <c r="D32" s="198"/>
      <c r="E32" s="198"/>
      <c r="F32" s="198"/>
      <c r="G32" s="198"/>
      <c r="H32" s="198"/>
      <c r="I32" s="198"/>
      <c r="J32" s="198"/>
      <c r="K32" s="198"/>
      <c r="L32" s="174"/>
      <c r="M32" s="177"/>
      <c r="N32" s="581" t="str">
        <f>VLOOKUP(_Output!D392,_Guidance!B1373:C1379,2,FALSE)</f>
        <v xml:space="preserve"> </v>
      </c>
      <c r="O32" s="482"/>
      <c r="P32" s="191"/>
    </row>
    <row r="33" spans="1:16" ht="20.149999999999999" customHeight="1" x14ac:dyDescent="0.35">
      <c r="A33" s="192"/>
      <c r="B33" s="205" t="s">
        <v>3704</v>
      </c>
      <c r="C33" s="198" t="s">
        <v>2901</v>
      </c>
      <c r="D33" s="198"/>
      <c r="E33" s="198"/>
      <c r="F33" s="198"/>
      <c r="G33" s="198"/>
      <c r="H33" s="198"/>
      <c r="I33" s="198"/>
      <c r="J33" s="198"/>
      <c r="K33" s="198"/>
      <c r="L33" s="174"/>
      <c r="M33" s="177"/>
      <c r="N33" s="581" t="str">
        <f>VLOOKUP(_Output!D393,_Guidance!B1379:C1384,2,FALSE)</f>
        <v xml:space="preserve"> </v>
      </c>
      <c r="O33" s="482" t="s">
        <v>2896</v>
      </c>
      <c r="P33" s="191"/>
    </row>
    <row r="34" spans="1:16" ht="20.149999999999999" customHeight="1" x14ac:dyDescent="0.35">
      <c r="A34" s="192"/>
      <c r="B34" s="198" t="s">
        <v>202</v>
      </c>
      <c r="C34" s="204" t="s">
        <v>2406</v>
      </c>
      <c r="D34" s="198"/>
      <c r="E34" s="198"/>
      <c r="F34" s="198"/>
      <c r="G34" s="198"/>
      <c r="H34" s="198"/>
      <c r="I34" s="198"/>
      <c r="J34" s="198"/>
      <c r="K34" s="198"/>
      <c r="L34" s="174"/>
      <c r="M34" s="177"/>
      <c r="N34" s="581"/>
      <c r="O34" s="482"/>
      <c r="P34" s="191"/>
    </row>
    <row r="35" spans="1:16" ht="20.149999999999999" customHeight="1" x14ac:dyDescent="0.35">
      <c r="A35" s="192"/>
      <c r="B35" s="205" t="s">
        <v>2465</v>
      </c>
      <c r="C35" s="198" t="s">
        <v>2814</v>
      </c>
      <c r="D35" s="198"/>
      <c r="E35" s="198"/>
      <c r="F35" s="198"/>
      <c r="G35" s="198"/>
      <c r="H35" s="198"/>
      <c r="I35" s="198"/>
      <c r="J35" s="198"/>
      <c r="K35" s="198"/>
      <c r="L35" s="174"/>
      <c r="M35" s="177"/>
      <c r="N35" s="581" t="str">
        <f>VLOOKUP(_Output!D395,_Guidance!B1385:C1390,2,FALSE)</f>
        <v xml:space="preserve"> </v>
      </c>
      <c r="O35" s="482" t="s">
        <v>2477</v>
      </c>
      <c r="P35" s="191"/>
    </row>
    <row r="36" spans="1:16" ht="20.149999999999999" customHeight="1" x14ac:dyDescent="0.35">
      <c r="A36" s="192"/>
      <c r="B36" s="205" t="s">
        <v>2467</v>
      </c>
      <c r="C36" s="198" t="s">
        <v>2409</v>
      </c>
      <c r="D36" s="198"/>
      <c r="E36" s="198"/>
      <c r="F36" s="198"/>
      <c r="G36" s="198"/>
      <c r="H36" s="198"/>
      <c r="I36" s="198"/>
      <c r="J36" s="198"/>
      <c r="K36" s="198"/>
      <c r="L36" s="174"/>
      <c r="M36" s="177"/>
      <c r="N36" s="581" t="str">
        <f>VLOOKUP(_Output!D397,_Guidance!B1391:C1396,2,FALSE)</f>
        <v xml:space="preserve"> </v>
      </c>
      <c r="O36" s="482" t="s">
        <v>2442</v>
      </c>
      <c r="P36" s="191"/>
    </row>
    <row r="37" spans="1:16" ht="20.149999999999999" customHeight="1" x14ac:dyDescent="0.35">
      <c r="A37" s="192"/>
      <c r="B37" s="198" t="s">
        <v>259</v>
      </c>
      <c r="C37" s="204" t="s">
        <v>2410</v>
      </c>
      <c r="D37" s="198"/>
      <c r="E37" s="198"/>
      <c r="F37" s="198"/>
      <c r="G37" s="198"/>
      <c r="H37" s="198"/>
      <c r="I37" s="198"/>
      <c r="J37" s="198"/>
      <c r="K37" s="198"/>
      <c r="L37" s="174"/>
      <c r="M37" s="177"/>
      <c r="N37" s="216"/>
      <c r="O37" s="482"/>
      <c r="P37" s="191"/>
    </row>
    <row r="38" spans="1:16" ht="20.149999999999999" customHeight="1" x14ac:dyDescent="0.35">
      <c r="A38" s="192"/>
      <c r="B38" s="205" t="s">
        <v>2863</v>
      </c>
      <c r="C38" s="198" t="s">
        <v>2466</v>
      </c>
      <c r="D38" s="198"/>
      <c r="E38" s="198"/>
      <c r="F38" s="198"/>
      <c r="G38" s="198"/>
      <c r="H38" s="198"/>
      <c r="I38" s="198"/>
      <c r="J38" s="198"/>
      <c r="K38" s="198"/>
      <c r="L38" s="174"/>
      <c r="M38" s="177"/>
      <c r="N38" s="581" t="str">
        <f>VLOOKUP(_Output!D400,_Guidance!$B$2457:$C$2463,2,FALSE)</f>
        <v xml:space="preserve"> </v>
      </c>
      <c r="O38" s="482" t="s">
        <v>2478</v>
      </c>
      <c r="P38" s="191"/>
    </row>
    <row r="39" spans="1:16" ht="20.149999999999999" customHeight="1" x14ac:dyDescent="0.35">
      <c r="A39" s="192"/>
      <c r="B39" s="205" t="s">
        <v>2864</v>
      </c>
      <c r="C39" s="198" t="s">
        <v>2468</v>
      </c>
      <c r="D39" s="198"/>
      <c r="E39" s="198"/>
      <c r="F39" s="198"/>
      <c r="G39" s="198"/>
      <c r="H39" s="198"/>
      <c r="I39" s="198"/>
      <c r="J39" s="198"/>
      <c r="K39" s="198"/>
      <c r="L39" s="174"/>
      <c r="M39" s="177"/>
      <c r="N39" s="581" t="str">
        <f>VLOOKUP(_Output!D401,_Guidance!$B$2457:$C$2463,2,FALSE)</f>
        <v xml:space="preserve"> </v>
      </c>
      <c r="O39" s="482" t="s">
        <v>2479</v>
      </c>
      <c r="P39" s="191"/>
    </row>
    <row r="40" spans="1:16" ht="20.149999999999999" customHeight="1" x14ac:dyDescent="0.35">
      <c r="A40" s="192"/>
      <c r="B40" s="205" t="s">
        <v>2865</v>
      </c>
      <c r="C40" s="198" t="s">
        <v>2469</v>
      </c>
      <c r="D40" s="198"/>
      <c r="E40" s="198"/>
      <c r="F40" s="198"/>
      <c r="G40" s="198"/>
      <c r="H40" s="198"/>
      <c r="I40" s="198"/>
      <c r="J40" s="198"/>
      <c r="K40" s="198"/>
      <c r="L40" s="174"/>
      <c r="M40" s="177"/>
      <c r="N40" s="581" t="str">
        <f>VLOOKUP(_Output!D402,_Guidance!$B$2457:$C$2463,2,FALSE)</f>
        <v xml:space="preserve"> </v>
      </c>
      <c r="O40" s="482" t="s">
        <v>2480</v>
      </c>
      <c r="P40" s="191"/>
    </row>
    <row r="41" spans="1:16" ht="20.149999999999999" customHeight="1" x14ac:dyDescent="0.35">
      <c r="A41" s="192"/>
      <c r="B41" s="205" t="s">
        <v>2866</v>
      </c>
      <c r="C41" s="198" t="s">
        <v>2470</v>
      </c>
      <c r="D41" s="198"/>
      <c r="E41" s="198"/>
      <c r="F41" s="198"/>
      <c r="G41" s="198"/>
      <c r="H41" s="198"/>
      <c r="I41" s="198"/>
      <c r="J41" s="198"/>
      <c r="K41" s="198"/>
      <c r="L41" s="174"/>
      <c r="M41" s="177"/>
      <c r="N41" s="581" t="str">
        <f>VLOOKUP(_Output!D403,_Guidance!$B$2457:$C$2463,2,FALSE)</f>
        <v xml:space="preserve"> </v>
      </c>
      <c r="O41" s="482" t="s">
        <v>2818</v>
      </c>
      <c r="P41" s="191"/>
    </row>
    <row r="42" spans="1:16" ht="20.149999999999999" customHeight="1" x14ac:dyDescent="0.35">
      <c r="A42" s="192"/>
      <c r="B42" s="205" t="s">
        <v>2867</v>
      </c>
      <c r="C42" s="198" t="s">
        <v>2471</v>
      </c>
      <c r="D42" s="198"/>
      <c r="E42" s="198"/>
      <c r="F42" s="198"/>
      <c r="G42" s="198"/>
      <c r="H42" s="198"/>
      <c r="I42" s="198"/>
      <c r="J42" s="198"/>
      <c r="K42" s="198"/>
      <c r="L42" s="174"/>
      <c r="M42" s="177"/>
      <c r="N42" s="581" t="str">
        <f>VLOOKUP(_Output!D404,_Guidance!$B$2457:$C$2463,2,FALSE)</f>
        <v xml:space="preserve"> </v>
      </c>
      <c r="O42" s="482" t="s">
        <v>2481</v>
      </c>
      <c r="P42" s="191"/>
    </row>
    <row r="43" spans="1:16" ht="20.149999999999999" customHeight="1" x14ac:dyDescent="0.35">
      <c r="A43" s="192"/>
      <c r="B43" s="205" t="s">
        <v>2868</v>
      </c>
      <c r="C43" s="198" t="s">
        <v>2472</v>
      </c>
      <c r="D43" s="198"/>
      <c r="E43" s="198"/>
      <c r="F43" s="198"/>
      <c r="G43" s="198"/>
      <c r="H43" s="198"/>
      <c r="I43" s="198"/>
      <c r="J43" s="198"/>
      <c r="K43" s="198"/>
      <c r="L43" s="174"/>
      <c r="M43" s="177"/>
      <c r="N43" s="581" t="str">
        <f>VLOOKUP(_Output!D405,_Guidance!$B$2457:$C$2463,2,FALSE)</f>
        <v xml:space="preserve"> </v>
      </c>
      <c r="O43" s="482" t="s">
        <v>2482</v>
      </c>
      <c r="P43" s="191"/>
    </row>
    <row r="44" spans="1:16" ht="20.149999999999999" customHeight="1" x14ac:dyDescent="0.35">
      <c r="A44" s="192"/>
      <c r="B44" s="205" t="s">
        <v>2869</v>
      </c>
      <c r="C44" s="198" t="s">
        <v>344</v>
      </c>
      <c r="D44" s="198"/>
      <c r="E44" s="198"/>
      <c r="F44" s="198"/>
      <c r="G44" s="198"/>
      <c r="H44" s="198"/>
      <c r="I44" s="198"/>
      <c r="J44" s="198"/>
      <c r="K44" s="198"/>
      <c r="L44" s="174"/>
      <c r="M44" s="177"/>
      <c r="N44" s="581" t="str">
        <f>VLOOKUP(_Output!D406,_Guidance!$B$2457:$C$2463,2,FALSE)</f>
        <v xml:space="preserve"> </v>
      </c>
      <c r="O44" s="482" t="s">
        <v>2483</v>
      </c>
      <c r="P44" s="191"/>
    </row>
    <row r="45" spans="1:16" ht="20.149999999999999" customHeight="1" x14ac:dyDescent="0.35">
      <c r="A45" s="192"/>
      <c r="B45" s="205" t="s">
        <v>2870</v>
      </c>
      <c r="C45" s="198" t="s">
        <v>612</v>
      </c>
      <c r="D45" s="177"/>
      <c r="E45" s="177"/>
      <c r="F45" s="177"/>
      <c r="G45" s="177"/>
      <c r="H45" s="177"/>
      <c r="I45" s="177"/>
      <c r="J45" s="177"/>
      <c r="K45" s="177"/>
      <c r="L45" s="174"/>
      <c r="M45" s="177"/>
      <c r="N45" s="581" t="str">
        <f>VLOOKUP(_Output!D407,_Guidance!$B$2457:$C$2463,2,FALSE)</f>
        <v xml:space="preserve"> </v>
      </c>
      <c r="O45" s="482" t="s">
        <v>2446</v>
      </c>
      <c r="P45" s="191"/>
    </row>
    <row r="46" spans="1:16" ht="20.149999999999999" customHeight="1" x14ac:dyDescent="0.35">
      <c r="A46" s="192"/>
      <c r="B46" s="205" t="s">
        <v>3705</v>
      </c>
      <c r="C46" s="575" t="s">
        <v>2473</v>
      </c>
      <c r="D46" s="575"/>
      <c r="E46" s="204"/>
      <c r="F46" s="204"/>
      <c r="G46" s="204"/>
      <c r="H46" s="204"/>
      <c r="I46" s="204"/>
      <c r="J46" s="204"/>
      <c r="K46" s="204"/>
      <c r="L46" s="174"/>
      <c r="M46" s="177"/>
      <c r="N46" s="581" t="str">
        <f>VLOOKUP(_Output!D408,_Guidance!$B$2457:$C$2463,2,FALSE)</f>
        <v xml:space="preserve"> </v>
      </c>
      <c r="O46" s="482" t="s">
        <v>2819</v>
      </c>
      <c r="P46" s="191"/>
    </row>
    <row r="47" spans="1:16" ht="20.149999999999999" customHeight="1" x14ac:dyDescent="0.35">
      <c r="A47" s="192"/>
      <c r="B47" s="205" t="s">
        <v>3706</v>
      </c>
      <c r="C47" s="198" t="s">
        <v>2972</v>
      </c>
      <c r="D47" s="198"/>
      <c r="E47" s="198"/>
      <c r="F47" s="198"/>
      <c r="G47" s="198"/>
      <c r="H47" s="198"/>
      <c r="I47" s="198"/>
      <c r="J47" s="198"/>
      <c r="K47" s="198"/>
      <c r="L47" s="174"/>
      <c r="M47" s="177"/>
      <c r="N47" s="581" t="str">
        <f>VLOOKUP(_Output!D409,_Guidance!$B$2457:$C$2463,2,FALSE)</f>
        <v xml:space="preserve"> </v>
      </c>
      <c r="O47" s="482" t="s">
        <v>2485</v>
      </c>
      <c r="P47" s="191"/>
    </row>
    <row r="48" spans="1:16" ht="20.149999999999999" customHeight="1" x14ac:dyDescent="0.35">
      <c r="A48" s="192"/>
      <c r="B48" s="205" t="s">
        <v>3707</v>
      </c>
      <c r="C48" s="198" t="s">
        <v>2973</v>
      </c>
      <c r="D48" s="198"/>
      <c r="E48" s="198"/>
      <c r="F48" s="198"/>
      <c r="G48" s="198"/>
      <c r="H48" s="198"/>
      <c r="I48" s="198"/>
      <c r="J48" s="198"/>
      <c r="K48" s="198"/>
      <c r="L48" s="174"/>
      <c r="M48" s="177"/>
      <c r="N48" s="581" t="str">
        <f>VLOOKUP(_Output!D410,_Guidance!$B$2457:$C$2463,2,FALSE)</f>
        <v xml:space="preserve"> </v>
      </c>
      <c r="O48" s="482"/>
      <c r="P48" s="191"/>
    </row>
    <row r="49" spans="1:16" ht="20.149999999999999" customHeight="1" x14ac:dyDescent="0.35">
      <c r="A49" s="192"/>
      <c r="B49" s="205" t="s">
        <v>3708</v>
      </c>
      <c r="C49" s="198" t="s">
        <v>2974</v>
      </c>
      <c r="D49" s="198"/>
      <c r="E49" s="198"/>
      <c r="F49" s="198"/>
      <c r="G49" s="198"/>
      <c r="H49" s="198"/>
      <c r="I49" s="198"/>
      <c r="J49" s="198"/>
      <c r="K49" s="198"/>
      <c r="L49" s="174"/>
      <c r="M49" s="177"/>
      <c r="N49" s="581" t="str">
        <f>VLOOKUP(_Output!D411,_Guidance!$B$2457:$C$2463,2,FALSE)</f>
        <v xml:space="preserve"> </v>
      </c>
      <c r="O49" s="482"/>
      <c r="P49" s="191"/>
    </row>
    <row r="50" spans="1:16" ht="20.149999999999999" customHeight="1" x14ac:dyDescent="0.35">
      <c r="A50" s="192"/>
      <c r="B50" s="205" t="s">
        <v>3709</v>
      </c>
      <c r="C50" s="198" t="s">
        <v>2856</v>
      </c>
      <c r="D50" s="198"/>
      <c r="E50" s="198"/>
      <c r="F50" s="198"/>
      <c r="G50" s="198"/>
      <c r="H50" s="198"/>
      <c r="I50" s="198"/>
      <c r="J50" s="198"/>
      <c r="K50" s="198"/>
      <c r="L50" s="174"/>
      <c r="M50" s="177"/>
      <c r="N50" s="581" t="str">
        <f>VLOOKUP(_Output!D412,_Guidance!$B$2457:$C$2463,2,FALSE)</f>
        <v xml:space="preserve"> </v>
      </c>
      <c r="O50" s="482" t="s">
        <v>2857</v>
      </c>
      <c r="P50" s="191"/>
    </row>
    <row r="51" spans="1:16" ht="20.149999999999999" customHeight="1" x14ac:dyDescent="0.35">
      <c r="A51" s="192"/>
      <c r="B51" s="205" t="s">
        <v>3710</v>
      </c>
      <c r="C51" s="198" t="s">
        <v>2718</v>
      </c>
      <c r="D51" s="198"/>
      <c r="E51" s="198"/>
      <c r="F51" s="198"/>
      <c r="G51" s="198"/>
      <c r="H51" s="198"/>
      <c r="I51" s="198"/>
      <c r="J51" s="198"/>
      <c r="K51" s="198"/>
      <c r="L51" s="174"/>
      <c r="M51" s="177"/>
      <c r="N51" s="581" t="str">
        <f>VLOOKUP(_Output!D415,_Guidance!$B$2457:$C$2463,2,FALSE)</f>
        <v xml:space="preserve"> </v>
      </c>
      <c r="O51" s="482" t="s">
        <v>2484</v>
      </c>
      <c r="P51" s="191"/>
    </row>
    <row r="52" spans="1:16" ht="20.149999999999999" customHeight="1" x14ac:dyDescent="0.35">
      <c r="A52" s="192"/>
      <c r="B52" s="205" t="s">
        <v>3711</v>
      </c>
      <c r="C52" s="198" t="s">
        <v>2719</v>
      </c>
      <c r="D52" s="198"/>
      <c r="E52" s="198"/>
      <c r="F52" s="198"/>
      <c r="G52" s="198"/>
      <c r="H52" s="198"/>
      <c r="I52" s="198"/>
      <c r="J52" s="198"/>
      <c r="K52" s="198"/>
      <c r="L52" s="174"/>
      <c r="M52" s="177"/>
      <c r="N52" s="581" t="str">
        <f>VLOOKUP(_Output!D416,_Guidance!$B$2457:$C$2463,2,FALSE)</f>
        <v xml:space="preserve"> </v>
      </c>
      <c r="O52" s="482" t="s">
        <v>2486</v>
      </c>
      <c r="P52" s="191"/>
    </row>
    <row r="53" spans="1:16" ht="20.149999999999999" customHeight="1" x14ac:dyDescent="0.35">
      <c r="A53" s="192"/>
      <c r="B53" s="205" t="s">
        <v>3712</v>
      </c>
      <c r="C53" s="206" t="s">
        <v>2416</v>
      </c>
      <c r="D53" s="206"/>
      <c r="E53" s="206"/>
      <c r="F53" s="206"/>
      <c r="G53" s="206"/>
      <c r="H53" s="206"/>
      <c r="I53" s="206"/>
      <c r="J53" s="206"/>
      <c r="K53" s="206"/>
      <c r="L53" s="176"/>
      <c r="M53" s="180"/>
      <c r="N53" s="832" t="str">
        <f>VLOOKUP(_Output!D417,_Guidance!$B$2457:$C$2463,2,FALSE)</f>
        <v xml:space="preserve"> </v>
      </c>
      <c r="O53" s="486" t="s">
        <v>2487</v>
      </c>
      <c r="P53" s="191"/>
    </row>
    <row r="54" spans="1:16" ht="20.149999999999999" customHeight="1" x14ac:dyDescent="0.35">
      <c r="A54" s="192"/>
      <c r="B54" s="177"/>
      <c r="C54" s="207" t="s">
        <v>641</v>
      </c>
      <c r="D54" s="207"/>
      <c r="E54" s="207"/>
      <c r="F54" s="207"/>
      <c r="G54" s="207"/>
      <c r="H54" s="207"/>
      <c r="I54" s="207"/>
      <c r="J54" s="207"/>
      <c r="K54" s="207"/>
      <c r="L54" s="491">
        <f>ROUND(_Output!K418,0)</f>
        <v>0</v>
      </c>
      <c r="M54" s="177"/>
      <c r="N54" s="216"/>
      <c r="O54" s="482"/>
      <c r="P54" s="191"/>
    </row>
    <row r="55" spans="1:16" ht="20.149999999999999" customHeight="1" x14ac:dyDescent="0.35">
      <c r="A55" s="192"/>
      <c r="B55" s="177"/>
      <c r="C55" s="207"/>
      <c r="D55" s="207"/>
      <c r="E55" s="207"/>
      <c r="F55" s="207"/>
      <c r="G55" s="207"/>
      <c r="H55" s="207"/>
      <c r="I55" s="207"/>
      <c r="J55" s="207"/>
      <c r="K55" s="207"/>
      <c r="L55" s="577"/>
      <c r="M55" s="177"/>
      <c r="N55" s="216"/>
      <c r="O55" s="482"/>
      <c r="P55" s="191"/>
    </row>
    <row r="56" spans="1:16" ht="20.149999999999999" customHeight="1" x14ac:dyDescent="0.35">
      <c r="A56" s="212"/>
      <c r="B56" s="210" t="s">
        <v>236</v>
      </c>
      <c r="C56" s="210"/>
      <c r="D56" s="210"/>
      <c r="E56" s="210"/>
      <c r="F56" s="210"/>
      <c r="G56" s="210"/>
      <c r="H56" s="210"/>
      <c r="I56" s="210"/>
      <c r="J56" s="210"/>
      <c r="K56" s="210"/>
      <c r="L56" s="176"/>
      <c r="M56" s="177"/>
      <c r="N56" s="176"/>
      <c r="O56" s="176"/>
      <c r="P56" s="191"/>
    </row>
    <row r="57" spans="1:16" ht="20.149999999999999" customHeight="1" x14ac:dyDescent="0.35">
      <c r="A57" s="10"/>
      <c r="B57" s="571" t="s">
        <v>289</v>
      </c>
      <c r="C57" s="571" t="s">
        <v>235</v>
      </c>
      <c r="D57" s="7"/>
      <c r="E57" s="7"/>
      <c r="F57" s="7"/>
      <c r="G57" s="7"/>
      <c r="H57" s="7"/>
      <c r="I57" s="7"/>
      <c r="J57" s="7"/>
      <c r="K57" s="7"/>
      <c r="L57" s="977"/>
      <c r="M57" s="978"/>
      <c r="N57" s="978"/>
      <c r="O57" s="979"/>
      <c r="P57" s="16"/>
    </row>
    <row r="58" spans="1:16" ht="20.149999999999999" customHeight="1" x14ac:dyDescent="0.35">
      <c r="A58" s="10"/>
      <c r="B58" s="7"/>
      <c r="C58" s="7"/>
      <c r="D58" s="7"/>
      <c r="E58" s="7"/>
      <c r="F58" s="7"/>
      <c r="G58" s="7"/>
      <c r="H58" s="7"/>
      <c r="I58" s="7"/>
      <c r="J58" s="7"/>
      <c r="K58" s="7"/>
      <c r="L58" s="980"/>
      <c r="M58" s="981"/>
      <c r="N58" s="981"/>
      <c r="O58" s="982"/>
      <c r="P58" s="16"/>
    </row>
    <row r="59" spans="1:16" ht="20.149999999999999" customHeight="1" x14ac:dyDescent="0.35">
      <c r="A59" s="10"/>
      <c r="B59" s="7"/>
      <c r="C59" s="7"/>
      <c r="D59" s="7"/>
      <c r="E59" s="7"/>
      <c r="F59" s="7"/>
      <c r="G59" s="7"/>
      <c r="H59" s="7"/>
      <c r="I59" s="7"/>
      <c r="J59" s="7"/>
      <c r="K59" s="7"/>
      <c r="L59" s="980"/>
      <c r="M59" s="981"/>
      <c r="N59" s="981"/>
      <c r="O59" s="982"/>
      <c r="P59" s="16"/>
    </row>
    <row r="60" spans="1:16" ht="20.149999999999999" customHeight="1" x14ac:dyDescent="0.35">
      <c r="A60" s="10"/>
      <c r="B60" s="7"/>
      <c r="C60" s="7"/>
      <c r="D60" s="7"/>
      <c r="E60" s="7"/>
      <c r="F60" s="7"/>
      <c r="G60" s="7"/>
      <c r="H60" s="7"/>
      <c r="I60" s="7"/>
      <c r="J60" s="7"/>
      <c r="K60" s="7"/>
      <c r="L60" s="983"/>
      <c r="M60" s="984"/>
      <c r="N60" s="984"/>
      <c r="O60" s="985"/>
      <c r="P60" s="16"/>
    </row>
    <row r="61" spans="1:16" ht="20.149999999999999" customHeight="1" thickBot="1" x14ac:dyDescent="0.4">
      <c r="A61" s="11"/>
      <c r="B61" s="12"/>
      <c r="C61" s="12"/>
      <c r="D61" s="12"/>
      <c r="E61" s="12"/>
      <c r="F61" s="12"/>
      <c r="G61" s="12"/>
      <c r="H61" s="12"/>
      <c r="I61" s="12"/>
      <c r="J61" s="12"/>
      <c r="K61" s="12"/>
      <c r="L61" s="12"/>
      <c r="M61" s="12"/>
      <c r="N61" s="12"/>
      <c r="O61" s="12"/>
      <c r="P61" s="17"/>
    </row>
    <row r="62" spans="1:16" ht="14.5" hidden="1" x14ac:dyDescent="0.35"/>
    <row r="63" spans="1:16" ht="14.5" hidden="1" x14ac:dyDescent="0.35"/>
    <row r="64" spans="1:16" ht="14.5" hidden="1" x14ac:dyDescent="0.35"/>
    <row r="65" ht="14.5" hidden="1" x14ac:dyDescent="0.35"/>
    <row r="66" ht="14.5" hidden="1" x14ac:dyDescent="0.35"/>
    <row r="67" ht="14.5" hidden="1" x14ac:dyDescent="0.35"/>
  </sheetData>
  <mergeCells count="11">
    <mergeCell ref="B5:F5"/>
    <mergeCell ref="G5:K5"/>
    <mergeCell ref="L57:O60"/>
    <mergeCell ref="B1:K2"/>
    <mergeCell ref="L1:L2"/>
    <mergeCell ref="B3:F3"/>
    <mergeCell ref="G3:K3"/>
    <mergeCell ref="B4:F4"/>
    <mergeCell ref="G4:K4"/>
    <mergeCell ref="B6:F6"/>
    <mergeCell ref="G6:K6"/>
  </mergeCells>
  <phoneticPr fontId="24" type="noConversion"/>
  <conditionalFormatting sqref="L54:L55">
    <cfRule type="dataBar" priority="31">
      <dataBar>
        <cfvo type="num" val="0"/>
        <cfvo type="num" val="100"/>
        <color rgb="FF638EC6"/>
      </dataBar>
      <extLst>
        <ext xmlns:x14="http://schemas.microsoft.com/office/spreadsheetml/2009/9/main" uri="{B025F937-C7B1-47D3-B67F-A62EFF666E3E}">
          <x14:id>{062D2707-FF12-4536-83A9-882B5DB068BB}</x14:id>
        </ext>
      </extLst>
    </cfRule>
  </conditionalFormatting>
  <hyperlinks>
    <hyperlink ref="B3:F3" location="'Technology - SIM'!A1" tooltip="1. SIEM tooling" display="1. SIEM tooling" xr:uid="{00000000-0004-0000-1500-000000000000}"/>
    <hyperlink ref="B5:F5" location="'Technology - SEA'!A1" tooltip="3. Security Analytics tooling" display="3. Security Analytics tooling" xr:uid="{00000000-0004-0000-1500-000001000000}"/>
    <hyperlink ref="B6:F6" location="'Technology - A&amp;O'!A1" tooltip="4. Automation &amp; Orchestration tooling" display="4. Automation &amp; Orchestration tooling" xr:uid="{00000000-0004-0000-1500-000002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9265" r:id="rId4" name="Drop Down 1">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39267" r:id="rId5" name="Drop Down 3">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39269" r:id="rId6" name="Drop Down 5">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39270" r:id="rId7" name="Drop Down 6">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39273" r:id="rId8" name="Drop Down 9">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39274" r:id="rId9" name="Drop Down 10">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39275" r:id="rId10" name="Drop Down 11">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39276" r:id="rId11" name="Drop Down 12">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39281" r:id="rId12" name="Drop Down 17">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39282" r:id="rId13" name="Drop Down 18">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39283" r:id="rId14" name="Drop Down 19">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39284" r:id="rId15" name="Drop Down 20">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39289" r:id="rId16" name="Drop Down 25">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39290" r:id="rId17" name="Drop Down 26">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39293" r:id="rId18" name="Drop Down 29">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139318" r:id="rId19" name="Drop Down 54">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39319" r:id="rId20" name="Drop Down 55">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39320" r:id="rId21" name="Drop Down 56">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39321" r:id="rId22" name="Drop Down 57">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39322" r:id="rId23" name="Drop Down 58">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39323" r:id="rId24" name="Drop Down 59">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39324" r:id="rId25" name="Drop Down 60">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39325" r:id="rId26" name="Drop Down 61">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39326" r:id="rId27" name="Drop Down 62">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39327" r:id="rId28" name="Drop Down 63">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39328" r:id="rId29" name="Drop Down 64">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39329" r:id="rId30" name="Drop Down 65">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39330" r:id="rId31" name="Drop Down 66">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39332" r:id="rId32" name="Drop Down 68">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39334" r:id="rId33" name="Drop Down 70">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39336" r:id="rId34" name="Drop Down 72">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39337" r:id="rId35" name="Drop Down 73">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39338" r:id="rId36" name="Drop Down 74">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39339" r:id="rId37" name="Drop Down 75">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39340" r:id="rId38" name="Drop Down 76">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39341" r:id="rId39" name="Drop Down 77">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39342" r:id="rId40" name="Drop Down 78">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62D2707-FF12-4536-83A9-882B5DB068BB}">
            <x14:dataBar minLength="0" maxLength="100" border="1" gradient="0">
              <x14:cfvo type="num">
                <xm:f>0</xm:f>
              </x14:cfvo>
              <x14:cfvo type="num">
                <xm:f>100</xm:f>
              </x14:cfvo>
              <x14:borderColor theme="3"/>
              <x14:negativeFillColor rgb="FFFF0000"/>
              <x14:axisColor rgb="FF000000"/>
            </x14:dataBar>
          </x14:cfRule>
          <xm:sqref>L54:L55</xm:sqref>
        </x14:conditionalFormatting>
        <x14:conditionalFormatting xmlns:xm="http://schemas.microsoft.com/office/excel/2006/main">
          <x14:cfRule type="expression" priority="30" id="{B4E5EF34-13FA-4403-8E1A-04FD42224FB0}">
            <xm:f>_Output!$D$375=1</xm:f>
            <x14:dxf>
              <font>
                <strike/>
              </font>
              <fill>
                <patternFill>
                  <bgColor rgb="FFFFC000"/>
                </patternFill>
              </fill>
            </x14:dxf>
          </x14:cfRule>
          <xm:sqref>A21:A27 O38:P53 A9:P20 D21:P26 C27:P27 A54:P55 A28:P37 A38:M53</xm:sqref>
        </x14:conditionalFormatting>
        <x14:conditionalFormatting xmlns:xm="http://schemas.microsoft.com/office/excel/2006/main">
          <x14:cfRule type="expression" priority="7" id="{12C01370-688A-4D68-97A6-800484C47559}">
            <xm:f>_Output!$D$319=1</xm:f>
            <x14:dxf>
              <font>
                <strike/>
              </font>
              <fill>
                <patternFill>
                  <bgColor rgb="FFFFC000"/>
                </patternFill>
              </fill>
            </x14:dxf>
          </x14:cfRule>
          <xm:sqref>C21</xm:sqref>
        </x14:conditionalFormatting>
        <x14:conditionalFormatting xmlns:xm="http://schemas.microsoft.com/office/excel/2006/main">
          <x14:cfRule type="expression" priority="6" id="{49348C4A-7B17-47C7-BD64-96EE4E4E73E6}">
            <xm:f>_Output!$D$375=1</xm:f>
            <x14:dxf>
              <font>
                <strike/>
              </font>
              <fill>
                <patternFill>
                  <bgColor rgb="FFFFC000"/>
                </patternFill>
              </fill>
            </x14:dxf>
          </x14:cfRule>
          <xm:sqref>B22:B26</xm:sqref>
        </x14:conditionalFormatting>
        <x14:conditionalFormatting xmlns:xm="http://schemas.microsoft.com/office/excel/2006/main">
          <x14:cfRule type="expression" priority="5" id="{95C85372-D05B-45DE-880B-9E252DBF93EF}">
            <xm:f>_Output!$D$375=1</xm:f>
            <x14:dxf>
              <font>
                <strike/>
              </font>
              <fill>
                <patternFill>
                  <bgColor rgb="FFFFC000"/>
                </patternFill>
              </fill>
            </x14:dxf>
          </x14:cfRule>
          <xm:sqref>B21</xm:sqref>
        </x14:conditionalFormatting>
        <x14:conditionalFormatting xmlns:xm="http://schemas.microsoft.com/office/excel/2006/main">
          <x14:cfRule type="expression" priority="4" id="{88DB2513-C49A-4AA3-B7F6-188D745F0015}">
            <xm:f>_Output!$D$375=1</xm:f>
            <x14:dxf>
              <font>
                <strike/>
              </font>
              <fill>
                <patternFill>
                  <bgColor rgb="FFFFC000"/>
                </patternFill>
              </fill>
            </x14:dxf>
          </x14:cfRule>
          <xm:sqref>B27</xm:sqref>
        </x14:conditionalFormatting>
        <x14:conditionalFormatting xmlns:xm="http://schemas.microsoft.com/office/excel/2006/main">
          <x14:cfRule type="expression" priority="3" id="{682F0F1B-B527-4174-8051-A0C61B87E91F}">
            <xm:f>_Output!$D$319=1</xm:f>
            <x14:dxf>
              <font>
                <strike/>
              </font>
              <fill>
                <patternFill>
                  <bgColor rgb="FFFFC000"/>
                </patternFill>
              </fill>
            </x14:dxf>
          </x14:cfRule>
          <xm:sqref>N38:N52</xm:sqref>
        </x14:conditionalFormatting>
        <x14:conditionalFormatting xmlns:xm="http://schemas.microsoft.com/office/excel/2006/main">
          <x14:cfRule type="expression" priority="2" id="{01DEDE6D-F3F7-4112-B389-6F2954947649}">
            <xm:f>_Output!$D$375=1</xm:f>
            <x14:dxf>
              <font>
                <strike/>
              </font>
              <fill>
                <patternFill>
                  <bgColor rgb="FFFFC000"/>
                </patternFill>
              </fill>
            </x14:dxf>
          </x14:cfRule>
          <xm:sqref>N53</xm:sqref>
        </x14:conditionalFormatting>
        <x14:conditionalFormatting xmlns:xm="http://schemas.microsoft.com/office/excel/2006/main">
          <x14:cfRule type="expression" priority="1" id="{C227A525-7938-46C1-AE3C-A407E1E94ED6}">
            <xm:f>_Output!$D$319=1</xm:f>
            <x14:dxf>
              <font>
                <strike/>
              </font>
              <fill>
                <patternFill>
                  <bgColor rgb="FFFFC000"/>
                </patternFill>
              </fill>
            </x14:dxf>
          </x14:cfRule>
          <xm:sqref>C22:C26</xm:sqref>
        </x14:conditionalFormatting>
      </x14:conditionalFormatting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Blad31">
    <tabColor rgb="FF0070C0"/>
  </sheetPr>
  <dimension ref="A1:Z74"/>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113" customWidth="1"/>
    <col min="16" max="16" width="2.26953125" customWidth="1"/>
    <col min="17" max="24" width="0" hidden="1" customWidth="1"/>
    <col min="27" max="16384" width="9.1796875" hidden="1"/>
  </cols>
  <sheetData>
    <row r="1" spans="1:16" ht="20.149999999999999" customHeight="1" x14ac:dyDescent="0.35">
      <c r="A1" s="502"/>
      <c r="B1" s="986" t="s">
        <v>159</v>
      </c>
      <c r="C1" s="987"/>
      <c r="D1" s="987"/>
      <c r="E1" s="987"/>
      <c r="F1" s="987"/>
      <c r="G1" s="987"/>
      <c r="H1" s="987"/>
      <c r="I1" s="987"/>
      <c r="J1" s="987"/>
      <c r="K1" s="987"/>
      <c r="L1" s="931"/>
      <c r="M1" s="572"/>
      <c r="N1" s="513"/>
      <c r="O1" s="572"/>
      <c r="P1" s="495"/>
    </row>
    <row r="2" spans="1:16" ht="20.149999999999999" customHeight="1" x14ac:dyDescent="0.35">
      <c r="A2" s="496"/>
      <c r="B2" s="905"/>
      <c r="C2" s="906"/>
      <c r="D2" s="906"/>
      <c r="E2" s="906"/>
      <c r="F2" s="906"/>
      <c r="G2" s="906"/>
      <c r="H2" s="906"/>
      <c r="I2" s="906"/>
      <c r="J2" s="906"/>
      <c r="K2" s="906"/>
      <c r="L2" s="899"/>
      <c r="M2" s="573"/>
      <c r="N2" s="521"/>
      <c r="O2" s="573"/>
      <c r="P2" s="498"/>
    </row>
    <row r="3" spans="1:16" ht="20.149999999999999" customHeight="1" x14ac:dyDescent="0.35">
      <c r="A3" s="496"/>
      <c r="B3" s="896" t="s">
        <v>2488</v>
      </c>
      <c r="C3" s="897"/>
      <c r="D3" s="897"/>
      <c r="E3" s="897"/>
      <c r="F3" s="897"/>
      <c r="G3" s="988"/>
      <c r="H3" s="989"/>
      <c r="I3" s="989"/>
      <c r="J3" s="989"/>
      <c r="K3" s="989"/>
      <c r="L3" s="497"/>
      <c r="M3" s="497"/>
      <c r="N3" s="497"/>
      <c r="O3" s="497"/>
      <c r="P3" s="498"/>
    </row>
    <row r="4" spans="1:16" ht="20.149999999999999" customHeight="1" x14ac:dyDescent="0.35">
      <c r="A4" s="496"/>
      <c r="B4" s="896" t="s">
        <v>2490</v>
      </c>
      <c r="C4" s="897"/>
      <c r="D4" s="897"/>
      <c r="E4" s="897"/>
      <c r="F4" s="897"/>
      <c r="G4" s="896"/>
      <c r="H4" s="897"/>
      <c r="I4" s="897"/>
      <c r="J4" s="897"/>
      <c r="K4" s="897"/>
      <c r="L4" s="497"/>
      <c r="M4" s="497"/>
      <c r="N4" s="497"/>
      <c r="O4" s="497"/>
      <c r="P4" s="498"/>
    </row>
    <row r="5" spans="1:16" ht="20.149999999999999" customHeight="1" x14ac:dyDescent="0.35">
      <c r="A5" s="496"/>
      <c r="B5" s="900" t="s">
        <v>2489</v>
      </c>
      <c r="C5" s="901"/>
      <c r="D5" s="901"/>
      <c r="E5" s="901"/>
      <c r="F5" s="902"/>
      <c r="G5" s="896"/>
      <c r="H5" s="897"/>
      <c r="I5" s="897"/>
      <c r="J5" s="897"/>
      <c r="K5" s="897"/>
      <c r="L5" s="497"/>
      <c r="M5" s="497"/>
      <c r="N5" s="497"/>
      <c r="O5" s="497"/>
      <c r="P5" s="498"/>
    </row>
    <row r="6" spans="1:16" ht="20.149999999999999" customHeight="1" x14ac:dyDescent="0.35">
      <c r="A6" s="496"/>
      <c r="B6" s="896" t="s">
        <v>2524</v>
      </c>
      <c r="C6" s="897"/>
      <c r="D6" s="897"/>
      <c r="E6" s="897"/>
      <c r="F6" s="897"/>
      <c r="G6" s="896"/>
      <c r="H6" s="897"/>
      <c r="I6" s="897"/>
      <c r="J6" s="897"/>
      <c r="K6" s="897"/>
      <c r="L6" s="497"/>
      <c r="M6" s="497"/>
      <c r="N6" s="497"/>
      <c r="O6" s="497"/>
      <c r="P6" s="498"/>
    </row>
    <row r="7" spans="1:16" ht="20.149999999999999" customHeight="1" thickBot="1" x14ac:dyDescent="0.4">
      <c r="A7" s="499"/>
      <c r="B7" s="500"/>
      <c r="C7" s="500"/>
      <c r="D7" s="500"/>
      <c r="E7" s="500"/>
      <c r="F7" s="500"/>
      <c r="G7" s="500"/>
      <c r="H7" s="500"/>
      <c r="I7" s="500"/>
      <c r="J7" s="500"/>
      <c r="K7" s="500"/>
      <c r="L7" s="500"/>
      <c r="M7" s="500"/>
      <c r="N7" s="500"/>
      <c r="O7" s="500"/>
      <c r="P7" s="501"/>
    </row>
    <row r="8" spans="1:16" ht="20.149999999999999" customHeight="1" x14ac:dyDescent="0.35">
      <c r="A8" s="188"/>
      <c r="B8" s="189"/>
      <c r="C8" s="189"/>
      <c r="D8" s="189"/>
      <c r="E8" s="189"/>
      <c r="F8" s="189"/>
      <c r="G8" s="189"/>
      <c r="H8" s="189"/>
      <c r="I8" s="189"/>
      <c r="J8" s="189"/>
      <c r="K8" s="189"/>
      <c r="L8" s="189"/>
      <c r="M8" s="189"/>
      <c r="N8" s="189"/>
      <c r="O8" s="189"/>
      <c r="P8" s="190"/>
    </row>
    <row r="9" spans="1:16" ht="20.149999999999999" customHeight="1" x14ac:dyDescent="0.35">
      <c r="A9" s="212">
        <v>3</v>
      </c>
      <c r="B9" s="210" t="s">
        <v>614</v>
      </c>
      <c r="C9" s="210"/>
      <c r="D9" s="210"/>
      <c r="E9" s="210"/>
      <c r="F9" s="210"/>
      <c r="G9" s="210"/>
      <c r="H9" s="210"/>
      <c r="I9" s="210"/>
      <c r="J9" s="210"/>
      <c r="K9" s="210"/>
      <c r="L9" s="213" t="s">
        <v>148</v>
      </c>
      <c r="M9" s="210"/>
      <c r="N9" s="214" t="s">
        <v>1328</v>
      </c>
      <c r="O9" s="213" t="s">
        <v>149</v>
      </c>
      <c r="P9" s="191"/>
    </row>
    <row r="10" spans="1:16" ht="20.149999999999999" customHeight="1" x14ac:dyDescent="0.35">
      <c r="A10" s="192"/>
      <c r="B10" s="576" t="s">
        <v>12</v>
      </c>
      <c r="C10" s="583" t="s">
        <v>77</v>
      </c>
      <c r="D10" s="177"/>
      <c r="E10" s="177"/>
      <c r="F10" s="177"/>
      <c r="G10" s="177"/>
      <c r="H10" s="177"/>
      <c r="I10" s="177"/>
      <c r="J10" s="177"/>
      <c r="K10" s="177"/>
      <c r="L10" s="174"/>
      <c r="M10" s="177"/>
      <c r="N10" s="581"/>
      <c r="O10" s="174"/>
      <c r="P10" s="191"/>
    </row>
    <row r="11" spans="1:16" ht="20.149999999999999" customHeight="1" x14ac:dyDescent="0.35">
      <c r="A11" s="192"/>
      <c r="B11" s="205" t="s">
        <v>2491</v>
      </c>
      <c r="C11" s="198" t="s">
        <v>2390</v>
      </c>
      <c r="D11" s="198"/>
      <c r="E11" s="198"/>
      <c r="F11" s="198"/>
      <c r="G11" s="198"/>
      <c r="H11" s="198"/>
      <c r="I11" s="198"/>
      <c r="J11" s="198"/>
      <c r="K11" s="198"/>
      <c r="L11" s="174"/>
      <c r="M11" s="177"/>
      <c r="N11" s="581" t="str">
        <f>VLOOKUP(_Output!D424,_Guidance!B1412:C1417,2,FALSE)</f>
        <v xml:space="preserve"> </v>
      </c>
      <c r="O11" s="482" t="s">
        <v>2431</v>
      </c>
      <c r="P11" s="191"/>
    </row>
    <row r="12" spans="1:16" ht="20.149999999999999" customHeight="1" x14ac:dyDescent="0.35">
      <c r="A12" s="192"/>
      <c r="B12" s="205" t="s">
        <v>2492</v>
      </c>
      <c r="C12" s="575" t="s">
        <v>2430</v>
      </c>
      <c r="D12" s="204"/>
      <c r="E12" s="204"/>
      <c r="F12" s="204"/>
      <c r="G12" s="204"/>
      <c r="H12" s="204"/>
      <c r="I12" s="204"/>
      <c r="J12" s="204"/>
      <c r="K12" s="204"/>
      <c r="L12" s="174"/>
      <c r="M12" s="177"/>
      <c r="N12" s="581" t="str">
        <f>VLOOKUP(_Output!D425,_Guidance!B1418:C1423,2,FALSE)</f>
        <v xml:space="preserve"> </v>
      </c>
      <c r="O12" s="482" t="s">
        <v>2432</v>
      </c>
      <c r="P12" s="191"/>
    </row>
    <row r="13" spans="1:16" ht="20.149999999999999" customHeight="1" x14ac:dyDescent="0.35">
      <c r="A13" s="192"/>
      <c r="B13" s="211" t="s">
        <v>24</v>
      </c>
      <c r="C13" s="204" t="s">
        <v>2392</v>
      </c>
      <c r="D13" s="198"/>
      <c r="E13" s="198"/>
      <c r="F13" s="198"/>
      <c r="G13" s="198"/>
      <c r="H13" s="198"/>
      <c r="I13" s="198"/>
      <c r="J13" s="198"/>
      <c r="K13" s="198"/>
      <c r="L13" s="174"/>
      <c r="M13" s="177"/>
      <c r="N13" s="581"/>
      <c r="O13" s="482"/>
      <c r="P13" s="191"/>
    </row>
    <row r="14" spans="1:16" ht="20.149999999999999" customHeight="1" x14ac:dyDescent="0.35">
      <c r="A14" s="192"/>
      <c r="B14" s="205" t="s">
        <v>25</v>
      </c>
      <c r="C14" s="198" t="s">
        <v>3121</v>
      </c>
      <c r="D14" s="198"/>
      <c r="E14" s="198"/>
      <c r="F14" s="198"/>
      <c r="G14" s="198"/>
      <c r="H14" s="198"/>
      <c r="I14" s="198"/>
      <c r="J14" s="198"/>
      <c r="K14" s="198"/>
      <c r="L14" s="174"/>
      <c r="M14" s="177"/>
      <c r="N14" s="581" t="str">
        <f>VLOOKUP(_Output!D427,_Guidance!B1424:C1429,2,FALSE)</f>
        <v xml:space="preserve"> </v>
      </c>
      <c r="O14" s="482" t="s">
        <v>2585</v>
      </c>
      <c r="P14" s="191"/>
    </row>
    <row r="15" spans="1:16" ht="20.149999999999999" customHeight="1" x14ac:dyDescent="0.35">
      <c r="A15" s="192"/>
      <c r="B15" s="205" t="s">
        <v>36</v>
      </c>
      <c r="C15" s="198" t="s">
        <v>3122</v>
      </c>
      <c r="D15" s="198"/>
      <c r="E15" s="198"/>
      <c r="F15" s="198"/>
      <c r="G15" s="198"/>
      <c r="H15" s="198"/>
      <c r="I15" s="198"/>
      <c r="J15" s="198"/>
      <c r="K15" s="198"/>
      <c r="L15" s="174"/>
      <c r="M15" s="177"/>
      <c r="N15" s="581" t="str">
        <f>VLOOKUP(_Output!D428,_Guidance!B1430:C1435,2,FALSE)</f>
        <v xml:space="preserve"> </v>
      </c>
      <c r="O15" s="482" t="s">
        <v>2586</v>
      </c>
      <c r="P15" s="191"/>
    </row>
    <row r="16" spans="1:16" ht="20.149999999999999" customHeight="1" x14ac:dyDescent="0.35">
      <c r="A16" s="192"/>
      <c r="B16" s="211" t="s">
        <v>69</v>
      </c>
      <c r="C16" s="204" t="s">
        <v>2393</v>
      </c>
      <c r="D16" s="198"/>
      <c r="E16" s="198"/>
      <c r="F16" s="198"/>
      <c r="G16" s="198"/>
      <c r="H16" s="198"/>
      <c r="I16" s="198"/>
      <c r="J16" s="198"/>
      <c r="K16" s="198"/>
      <c r="L16" s="174"/>
      <c r="M16" s="177"/>
      <c r="N16" s="581"/>
      <c r="O16" s="482"/>
      <c r="P16" s="191"/>
    </row>
    <row r="17" spans="1:16" ht="20.149999999999999" customHeight="1" x14ac:dyDescent="0.35">
      <c r="A17" s="192"/>
      <c r="B17" s="205" t="s">
        <v>2493</v>
      </c>
      <c r="C17" s="198" t="s">
        <v>2394</v>
      </c>
      <c r="D17" s="198"/>
      <c r="E17" s="198"/>
      <c r="F17" s="198"/>
      <c r="G17" s="198"/>
      <c r="H17" s="198"/>
      <c r="I17" s="198"/>
      <c r="J17" s="198"/>
      <c r="K17" s="198"/>
      <c r="L17" s="174"/>
      <c r="M17" s="177"/>
      <c r="N17" s="581" t="str">
        <f>VLOOKUP(_Output!D430,_Guidance!B1436:C1441,2,FALSE)</f>
        <v xml:space="preserve"> </v>
      </c>
      <c r="O17" s="482" t="s">
        <v>2971</v>
      </c>
      <c r="P17" s="191"/>
    </row>
    <row r="18" spans="1:16" ht="20.149999999999999" customHeight="1" x14ac:dyDescent="0.35">
      <c r="A18" s="192"/>
      <c r="B18" s="205" t="s">
        <v>2494</v>
      </c>
      <c r="C18" s="198" t="s">
        <v>2395</v>
      </c>
      <c r="D18" s="198"/>
      <c r="E18" s="198"/>
      <c r="F18" s="198"/>
      <c r="G18" s="198"/>
      <c r="H18" s="198"/>
      <c r="I18" s="198"/>
      <c r="J18" s="198"/>
      <c r="K18" s="198"/>
      <c r="L18" s="174"/>
      <c r="M18" s="177"/>
      <c r="N18" s="581" t="str">
        <f>VLOOKUP(_Output!D431,_Guidance!B1442:C1447,2,FALSE)</f>
        <v xml:space="preserve"> </v>
      </c>
      <c r="O18" s="482" t="s">
        <v>2435</v>
      </c>
      <c r="P18" s="191"/>
    </row>
    <row r="19" spans="1:16" ht="20.149999999999999" customHeight="1" x14ac:dyDescent="0.35">
      <c r="A19" s="192"/>
      <c r="B19" s="205" t="s">
        <v>2495</v>
      </c>
      <c r="C19" s="198" t="s">
        <v>2396</v>
      </c>
      <c r="D19" s="198"/>
      <c r="E19" s="198"/>
      <c r="F19" s="198"/>
      <c r="G19" s="198"/>
      <c r="H19" s="198"/>
      <c r="I19" s="198"/>
      <c r="J19" s="198"/>
      <c r="K19" s="198"/>
      <c r="L19" s="174"/>
      <c r="M19" s="177"/>
      <c r="N19" s="581" t="str">
        <f>VLOOKUP(_Output!D432,_Guidance!B1448:C1453,2,FALSE)</f>
        <v xml:space="preserve"> </v>
      </c>
      <c r="O19" s="482" t="s">
        <v>2436</v>
      </c>
      <c r="P19" s="191"/>
    </row>
    <row r="20" spans="1:16" ht="20.149999999999999" customHeight="1" x14ac:dyDescent="0.35">
      <c r="A20" s="192"/>
      <c r="B20" s="205" t="s">
        <v>2496</v>
      </c>
      <c r="C20" s="198" t="s">
        <v>2397</v>
      </c>
      <c r="D20" s="198"/>
      <c r="E20" s="198"/>
      <c r="F20" s="198"/>
      <c r="G20" s="198"/>
      <c r="H20" s="198"/>
      <c r="I20" s="198"/>
      <c r="J20" s="198"/>
      <c r="K20" s="198"/>
      <c r="L20" s="174"/>
      <c r="M20" s="177"/>
      <c r="N20" s="581" t="str">
        <f>VLOOKUP(_Output!D433,_Guidance!B1454:C1459,2,FALSE)</f>
        <v xml:space="preserve"> </v>
      </c>
      <c r="O20" s="482" t="s">
        <v>2437</v>
      </c>
      <c r="P20" s="191"/>
    </row>
    <row r="21" spans="1:16" ht="20.149999999999999" customHeight="1" x14ac:dyDescent="0.35">
      <c r="A21" s="192"/>
      <c r="B21" s="211" t="s">
        <v>71</v>
      </c>
      <c r="C21" s="204" t="s">
        <v>3192</v>
      </c>
      <c r="D21" s="198"/>
      <c r="E21" s="198"/>
      <c r="F21" s="198"/>
      <c r="G21" s="198"/>
      <c r="H21" s="198"/>
      <c r="I21" s="198"/>
      <c r="J21" s="198"/>
      <c r="K21" s="198"/>
      <c r="L21" s="174"/>
      <c r="M21" s="177"/>
      <c r="N21" s="581"/>
      <c r="O21" s="482"/>
      <c r="P21" s="191"/>
    </row>
    <row r="22" spans="1:16" ht="20.149999999999999" customHeight="1" x14ac:dyDescent="0.35">
      <c r="A22" s="192"/>
      <c r="B22" s="205" t="s">
        <v>2497</v>
      </c>
      <c r="C22" s="198" t="s">
        <v>3215</v>
      </c>
      <c r="D22" s="198"/>
      <c r="E22" s="198"/>
      <c r="F22" s="198"/>
      <c r="G22" s="198"/>
      <c r="H22" s="198"/>
      <c r="I22" s="198"/>
      <c r="J22" s="198"/>
      <c r="K22" s="198"/>
      <c r="L22" s="174"/>
      <c r="M22" s="177"/>
      <c r="N22" s="581" t="str">
        <f>VLOOKUP(_Output!D1053,_Guidance!B1460:C1465,2,FALSE)</f>
        <v xml:space="preserve"> </v>
      </c>
      <c r="O22" s="482" t="s">
        <v>3604</v>
      </c>
      <c r="P22" s="191"/>
    </row>
    <row r="23" spans="1:16" ht="20.149999999999999" customHeight="1" x14ac:dyDescent="0.35">
      <c r="A23" s="192"/>
      <c r="B23" s="205" t="s">
        <v>2498</v>
      </c>
      <c r="C23" s="198" t="s">
        <v>3193</v>
      </c>
      <c r="D23" s="198"/>
      <c r="E23" s="198"/>
      <c r="F23" s="198"/>
      <c r="G23" s="198"/>
      <c r="H23" s="198"/>
      <c r="I23" s="198"/>
      <c r="J23" s="198"/>
      <c r="K23" s="198"/>
      <c r="L23" s="174"/>
      <c r="M23" s="177"/>
      <c r="N23" s="581" t="str">
        <f>VLOOKUP(_Output!D1054,_Guidance!B1466:C1471,2,FALSE)</f>
        <v xml:space="preserve"> </v>
      </c>
      <c r="O23" s="482" t="s">
        <v>3605</v>
      </c>
      <c r="P23" s="191"/>
    </row>
    <row r="24" spans="1:16" ht="20.149999999999999" customHeight="1" x14ac:dyDescent="0.35">
      <c r="A24" s="192"/>
      <c r="B24" s="205" t="s">
        <v>2499</v>
      </c>
      <c r="C24" s="198" t="s">
        <v>3607</v>
      </c>
      <c r="D24" s="198"/>
      <c r="E24" s="198"/>
      <c r="F24" s="198"/>
      <c r="G24" s="198"/>
      <c r="H24" s="198"/>
      <c r="I24" s="198"/>
      <c r="J24" s="198"/>
      <c r="K24" s="198"/>
      <c r="L24" s="174"/>
      <c r="M24" s="177"/>
      <c r="N24" s="581" t="str">
        <f>VLOOKUP(_Output!D1055,_Guidance!B1472:C1477,2,FALSE)</f>
        <v xml:space="preserve"> </v>
      </c>
      <c r="O24" s="482" t="s">
        <v>3606</v>
      </c>
      <c r="P24" s="191"/>
    </row>
    <row r="25" spans="1:16" ht="20.149999999999999" customHeight="1" x14ac:dyDescent="0.35">
      <c r="A25" s="192"/>
      <c r="B25" s="205" t="s">
        <v>2500</v>
      </c>
      <c r="C25" s="198" t="s">
        <v>3625</v>
      </c>
      <c r="D25" s="198"/>
      <c r="E25" s="198"/>
      <c r="F25" s="198"/>
      <c r="G25" s="198"/>
      <c r="H25" s="198"/>
      <c r="I25" s="198"/>
      <c r="J25" s="198"/>
      <c r="K25" s="198"/>
      <c r="L25" s="174"/>
      <c r="M25" s="177"/>
      <c r="N25" s="581" t="str">
        <f>VLOOKUP(_Output!D1056,_Guidance!B1478:C1483,2,FALSE)</f>
        <v xml:space="preserve"> </v>
      </c>
      <c r="O25" s="482" t="s">
        <v>3608</v>
      </c>
      <c r="P25" s="191"/>
    </row>
    <row r="26" spans="1:16" ht="20.149999999999999" customHeight="1" x14ac:dyDescent="0.35">
      <c r="A26" s="192"/>
      <c r="B26" s="205" t="s">
        <v>2899</v>
      </c>
      <c r="C26" s="198" t="s">
        <v>3195</v>
      </c>
      <c r="D26" s="198"/>
      <c r="E26" s="198"/>
      <c r="F26" s="198"/>
      <c r="G26" s="198"/>
      <c r="H26" s="198"/>
      <c r="I26" s="198"/>
      <c r="J26" s="198"/>
      <c r="K26" s="198"/>
      <c r="L26" s="174"/>
      <c r="M26" s="177"/>
      <c r="N26" s="581" t="str">
        <f>VLOOKUP(_Output!D1057,_Guidance!B1484:C1489,2,FALSE)</f>
        <v xml:space="preserve"> </v>
      </c>
      <c r="O26" s="482" t="s">
        <v>3609</v>
      </c>
      <c r="P26" s="191"/>
    </row>
    <row r="27" spans="1:16" ht="20.149999999999999" customHeight="1" x14ac:dyDescent="0.35">
      <c r="A27" s="192"/>
      <c r="B27" s="211" t="s">
        <v>182</v>
      </c>
      <c r="C27" s="204" t="s">
        <v>2398</v>
      </c>
      <c r="D27" s="198"/>
      <c r="E27" s="198"/>
      <c r="F27" s="198"/>
      <c r="G27" s="198"/>
      <c r="H27" s="198"/>
      <c r="I27" s="198"/>
      <c r="J27" s="198"/>
      <c r="K27" s="198"/>
      <c r="L27" s="174"/>
      <c r="M27" s="177"/>
      <c r="N27" s="581"/>
      <c r="O27" s="482"/>
      <c r="P27" s="191"/>
    </row>
    <row r="28" spans="1:16" ht="20.149999999999999" customHeight="1" x14ac:dyDescent="0.35">
      <c r="A28" s="192"/>
      <c r="B28" s="205" t="s">
        <v>2501</v>
      </c>
      <c r="C28" s="198" t="s">
        <v>2888</v>
      </c>
      <c r="D28" s="198"/>
      <c r="E28" s="198"/>
      <c r="F28" s="198"/>
      <c r="G28" s="198"/>
      <c r="H28" s="198"/>
      <c r="I28" s="198"/>
      <c r="J28" s="198"/>
      <c r="K28" s="198"/>
      <c r="L28" s="174"/>
      <c r="M28" s="177"/>
      <c r="N28" s="581" t="str">
        <f>VLOOKUP(_Output!D435,_Guidance!B1490:C1495,2,FALSE)</f>
        <v xml:space="preserve"> </v>
      </c>
      <c r="O28" s="482" t="s">
        <v>2438</v>
      </c>
      <c r="P28" s="191"/>
    </row>
    <row r="29" spans="1:16" ht="20.149999999999999" customHeight="1" x14ac:dyDescent="0.35">
      <c r="A29" s="192"/>
      <c r="B29" s="205" t="s">
        <v>2502</v>
      </c>
      <c r="C29" s="198" t="s">
        <v>2400</v>
      </c>
      <c r="D29" s="198"/>
      <c r="E29" s="198"/>
      <c r="F29" s="198"/>
      <c r="G29" s="198"/>
      <c r="H29" s="198"/>
      <c r="I29" s="198"/>
      <c r="J29" s="198"/>
      <c r="K29" s="198"/>
      <c r="L29" s="174"/>
      <c r="M29" s="177"/>
      <c r="N29" s="581" t="str">
        <f>VLOOKUP(_Output!D436,_Guidance!B1496:C1501,2,FALSE)</f>
        <v xml:space="preserve"> </v>
      </c>
      <c r="O29" s="482" t="s">
        <v>2587</v>
      </c>
      <c r="P29" s="191"/>
    </row>
    <row r="30" spans="1:16" ht="20.149999999999999" customHeight="1" x14ac:dyDescent="0.35">
      <c r="A30" s="192"/>
      <c r="B30" s="205" t="s">
        <v>3682</v>
      </c>
      <c r="C30" s="575" t="s">
        <v>2403</v>
      </c>
      <c r="D30" s="207"/>
      <c r="E30" s="207"/>
      <c r="F30" s="207"/>
      <c r="G30" s="207"/>
      <c r="H30" s="207"/>
      <c r="I30" s="207"/>
      <c r="J30" s="207"/>
      <c r="K30" s="207"/>
      <c r="L30" s="578"/>
      <c r="M30" s="574"/>
      <c r="N30" s="581" t="str">
        <f>VLOOKUP(_Output!D437,_Guidance!B1502:C1507,2,FALSE)</f>
        <v xml:space="preserve"> </v>
      </c>
      <c r="O30" s="578" t="s">
        <v>2813</v>
      </c>
      <c r="P30" s="191"/>
    </row>
    <row r="31" spans="1:16" ht="20.149999999999999" customHeight="1" x14ac:dyDescent="0.35">
      <c r="A31" s="192"/>
      <c r="B31" s="205" t="s">
        <v>3683</v>
      </c>
      <c r="C31" s="198" t="s">
        <v>2405</v>
      </c>
      <c r="D31" s="198"/>
      <c r="E31" s="198"/>
      <c r="F31" s="198"/>
      <c r="G31" s="198"/>
      <c r="H31" s="198"/>
      <c r="I31" s="198"/>
      <c r="J31" s="198"/>
      <c r="K31" s="198"/>
      <c r="L31" s="174"/>
      <c r="M31" s="177"/>
      <c r="N31" s="581" t="str">
        <f>VLOOKUP(_Output!D438,_Guidance!B1508:C1513,2,FALSE)</f>
        <v xml:space="preserve"> </v>
      </c>
      <c r="O31" s="482" t="s">
        <v>2440</v>
      </c>
      <c r="P31" s="191"/>
    </row>
    <row r="32" spans="1:16" ht="20.149999999999999" customHeight="1" x14ac:dyDescent="0.35">
      <c r="A32" s="192"/>
      <c r="B32" s="205" t="s">
        <v>3684</v>
      </c>
      <c r="C32" s="198" t="s">
        <v>2963</v>
      </c>
      <c r="D32" s="198"/>
      <c r="E32" s="198"/>
      <c r="F32" s="198"/>
      <c r="G32" s="198"/>
      <c r="H32" s="198"/>
      <c r="I32" s="198"/>
      <c r="J32" s="198"/>
      <c r="K32" s="198"/>
      <c r="L32" s="174"/>
      <c r="M32" s="177"/>
      <c r="N32" s="581" t="str">
        <f>VLOOKUP(_Output!D439,_Guidance!B1514:C1519,2,FALSE)</f>
        <v xml:space="preserve"> </v>
      </c>
      <c r="O32" s="482"/>
      <c r="P32" s="191"/>
    </row>
    <row r="33" spans="1:16" ht="20.149999999999999" customHeight="1" x14ac:dyDescent="0.35">
      <c r="A33" s="192"/>
      <c r="B33" s="205" t="s">
        <v>3685</v>
      </c>
      <c r="C33" s="198" t="s">
        <v>2901</v>
      </c>
      <c r="D33" s="198"/>
      <c r="E33" s="198"/>
      <c r="F33" s="198"/>
      <c r="G33" s="198"/>
      <c r="H33" s="198"/>
      <c r="I33" s="198"/>
      <c r="J33" s="198"/>
      <c r="K33" s="198"/>
      <c r="L33" s="174"/>
      <c r="M33" s="177"/>
      <c r="N33" s="581" t="str">
        <f>VLOOKUP(_Output!D440,_Guidance!B1520:C1525,2,FALSE)</f>
        <v xml:space="preserve"> </v>
      </c>
      <c r="O33" s="482" t="s">
        <v>2896</v>
      </c>
      <c r="P33" s="191"/>
    </row>
    <row r="34" spans="1:16" ht="20.149999999999999" customHeight="1" x14ac:dyDescent="0.35">
      <c r="A34" s="192"/>
      <c r="B34" s="198" t="s">
        <v>294</v>
      </c>
      <c r="C34" s="204" t="s">
        <v>2406</v>
      </c>
      <c r="D34" s="198"/>
      <c r="E34" s="198"/>
      <c r="F34" s="198"/>
      <c r="G34" s="198"/>
      <c r="H34" s="198"/>
      <c r="I34" s="198"/>
      <c r="J34" s="198"/>
      <c r="K34" s="198"/>
      <c r="L34" s="174"/>
      <c r="M34" s="177"/>
      <c r="N34" s="581"/>
      <c r="O34" s="482"/>
      <c r="P34" s="191"/>
    </row>
    <row r="35" spans="1:16" ht="20.149999999999999" customHeight="1" x14ac:dyDescent="0.35">
      <c r="A35" s="192"/>
      <c r="B35" s="205" t="s">
        <v>2503</v>
      </c>
      <c r="C35" s="198" t="s">
        <v>2814</v>
      </c>
      <c r="D35" s="198"/>
      <c r="E35" s="198"/>
      <c r="F35" s="198"/>
      <c r="G35" s="198"/>
      <c r="H35" s="198"/>
      <c r="I35" s="198"/>
      <c r="J35" s="198"/>
      <c r="K35" s="198"/>
      <c r="L35" s="174"/>
      <c r="M35" s="177"/>
      <c r="N35" s="581" t="str">
        <f>VLOOKUP(_Output!D442,_Guidance!B1526:C1531,2,FALSE)</f>
        <v xml:space="preserve"> </v>
      </c>
      <c r="O35" s="482" t="s">
        <v>2588</v>
      </c>
      <c r="P35" s="191"/>
    </row>
    <row r="36" spans="1:16" ht="20.149999999999999" customHeight="1" x14ac:dyDescent="0.35">
      <c r="A36" s="192"/>
      <c r="B36" s="205" t="s">
        <v>2505</v>
      </c>
      <c r="C36" s="198" t="s">
        <v>2409</v>
      </c>
      <c r="D36" s="198"/>
      <c r="E36" s="198"/>
      <c r="F36" s="198"/>
      <c r="G36" s="198"/>
      <c r="H36" s="198"/>
      <c r="I36" s="198"/>
      <c r="J36" s="198"/>
      <c r="K36" s="198"/>
      <c r="L36" s="174"/>
      <c r="M36" s="177"/>
      <c r="N36" s="581" t="str">
        <f>VLOOKUP(_Output!D444,_Guidance!B1532:C1537,2,FALSE)</f>
        <v xml:space="preserve"> </v>
      </c>
      <c r="O36" s="482" t="s">
        <v>2442</v>
      </c>
      <c r="P36" s="191"/>
    </row>
    <row r="37" spans="1:16" ht="20.149999999999999" customHeight="1" x14ac:dyDescent="0.35">
      <c r="A37" s="192"/>
      <c r="B37" s="198" t="s">
        <v>552</v>
      </c>
      <c r="C37" s="204" t="s">
        <v>2410</v>
      </c>
      <c r="D37" s="198"/>
      <c r="E37" s="198"/>
      <c r="F37" s="198"/>
      <c r="G37" s="198"/>
      <c r="H37" s="198"/>
      <c r="I37" s="198"/>
      <c r="J37" s="198"/>
      <c r="K37" s="198"/>
      <c r="L37" s="174"/>
      <c r="M37" s="177"/>
      <c r="N37" s="216"/>
      <c r="O37" s="482"/>
      <c r="P37" s="191"/>
    </row>
    <row r="38" spans="1:16" ht="20.149999999999999" customHeight="1" x14ac:dyDescent="0.35">
      <c r="A38" s="192"/>
      <c r="B38" s="205" t="s">
        <v>564</v>
      </c>
      <c r="C38" s="198" t="s">
        <v>2504</v>
      </c>
      <c r="D38" s="198"/>
      <c r="E38" s="198"/>
      <c r="F38" s="198"/>
      <c r="G38" s="198"/>
      <c r="H38" s="198"/>
      <c r="I38" s="198"/>
      <c r="J38" s="198"/>
      <c r="K38" s="198"/>
      <c r="L38" s="174"/>
      <c r="M38" s="177"/>
      <c r="N38" s="581" t="str">
        <f>VLOOKUP(_Output!D447,_Guidance!$B$2457:$C$2463,2,FALSE)</f>
        <v xml:space="preserve"> </v>
      </c>
      <c r="O38" s="482" t="s">
        <v>2553</v>
      </c>
      <c r="P38" s="191"/>
    </row>
    <row r="39" spans="1:16" ht="20.149999999999999" customHeight="1" x14ac:dyDescent="0.35">
      <c r="A39" s="192"/>
      <c r="B39" s="205" t="s">
        <v>565</v>
      </c>
      <c r="C39" s="198" t="s">
        <v>2826</v>
      </c>
      <c r="D39" s="198"/>
      <c r="E39" s="198"/>
      <c r="F39" s="198"/>
      <c r="G39" s="198"/>
      <c r="H39" s="198"/>
      <c r="I39" s="198"/>
      <c r="J39" s="198"/>
      <c r="K39" s="198"/>
      <c r="L39" s="174"/>
      <c r="M39" s="177"/>
      <c r="N39" s="581" t="str">
        <f>VLOOKUP(_Output!D448,_Guidance!$B$2457:$C$2463,2,FALSE)</f>
        <v xml:space="preserve"> </v>
      </c>
      <c r="O39" s="482" t="s">
        <v>2827</v>
      </c>
      <c r="P39" s="191"/>
    </row>
    <row r="40" spans="1:16" ht="20.149999999999999" customHeight="1" x14ac:dyDescent="0.35">
      <c r="A40" s="192"/>
      <c r="B40" s="205" t="s">
        <v>566</v>
      </c>
      <c r="C40" s="198" t="s">
        <v>2506</v>
      </c>
      <c r="D40" s="198"/>
      <c r="E40" s="198"/>
      <c r="F40" s="198"/>
      <c r="G40" s="198"/>
      <c r="H40" s="198"/>
      <c r="I40" s="198"/>
      <c r="J40" s="198"/>
      <c r="K40" s="198"/>
      <c r="L40" s="174"/>
      <c r="M40" s="177"/>
      <c r="N40" s="581" t="str">
        <f>VLOOKUP(_Output!D449,_Guidance!$B$2457:$C$2463,2,FALSE)</f>
        <v xml:space="preserve"> </v>
      </c>
      <c r="O40" s="482" t="s">
        <v>2554</v>
      </c>
      <c r="P40" s="191"/>
    </row>
    <row r="41" spans="1:16" ht="20.149999999999999" customHeight="1" x14ac:dyDescent="0.35">
      <c r="A41" s="192"/>
      <c r="B41" s="205" t="s">
        <v>567</v>
      </c>
      <c r="C41" s="198" t="s">
        <v>2507</v>
      </c>
      <c r="D41" s="198"/>
      <c r="E41" s="198"/>
      <c r="F41" s="198"/>
      <c r="G41" s="198"/>
      <c r="H41" s="198"/>
      <c r="I41" s="198"/>
      <c r="J41" s="198"/>
      <c r="K41" s="198"/>
      <c r="L41" s="174"/>
      <c r="M41" s="177"/>
      <c r="N41" s="581" t="str">
        <f>VLOOKUP(_Output!D450,_Guidance!$B$2457:$C$2463,2,FALSE)</f>
        <v xml:space="preserve"> </v>
      </c>
      <c r="O41" s="482" t="s">
        <v>2555</v>
      </c>
      <c r="P41" s="191"/>
    </row>
    <row r="42" spans="1:16" ht="20.149999999999999" customHeight="1" x14ac:dyDescent="0.35">
      <c r="A42" s="192"/>
      <c r="B42" s="205" t="s">
        <v>568</v>
      </c>
      <c r="C42" s="198" t="s">
        <v>2508</v>
      </c>
      <c r="D42" s="198"/>
      <c r="E42" s="198"/>
      <c r="F42" s="198"/>
      <c r="G42" s="198"/>
      <c r="H42" s="198"/>
      <c r="I42" s="198"/>
      <c r="J42" s="198"/>
      <c r="K42" s="198"/>
      <c r="L42" s="174"/>
      <c r="M42" s="177"/>
      <c r="N42" s="581" t="str">
        <f>VLOOKUP(_Output!D451,_Guidance!$B$2457:$C$2463,2,FALSE)</f>
        <v xml:space="preserve"> </v>
      </c>
      <c r="O42" s="482" t="s">
        <v>2556</v>
      </c>
      <c r="P42" s="191"/>
    </row>
    <row r="43" spans="1:16" ht="20.149999999999999" customHeight="1" x14ac:dyDescent="0.35">
      <c r="A43" s="192"/>
      <c r="B43" s="205" t="s">
        <v>1915</v>
      </c>
      <c r="C43" s="198" t="s">
        <v>2509</v>
      </c>
      <c r="D43" s="198"/>
      <c r="E43" s="198"/>
      <c r="F43" s="198"/>
      <c r="G43" s="198"/>
      <c r="H43" s="198"/>
      <c r="I43" s="198"/>
      <c r="J43" s="198"/>
      <c r="K43" s="198"/>
      <c r="L43" s="174"/>
      <c r="M43" s="177"/>
      <c r="N43" s="581" t="str">
        <f>VLOOKUP(_Output!D452,_Guidance!$B$2457:$C$2463,2,FALSE)</f>
        <v xml:space="preserve"> </v>
      </c>
      <c r="O43" s="482" t="s">
        <v>2557</v>
      </c>
      <c r="P43" s="191"/>
    </row>
    <row r="44" spans="1:16" ht="20.149999999999999" customHeight="1" x14ac:dyDescent="0.35">
      <c r="A44" s="192"/>
      <c r="B44" s="205" t="s">
        <v>1916</v>
      </c>
      <c r="C44" s="198" t="s">
        <v>2510</v>
      </c>
      <c r="D44" s="198"/>
      <c r="E44" s="198"/>
      <c r="F44" s="198"/>
      <c r="G44" s="198"/>
      <c r="H44" s="198"/>
      <c r="I44" s="198"/>
      <c r="J44" s="198"/>
      <c r="K44" s="198"/>
      <c r="L44" s="174"/>
      <c r="M44" s="177"/>
      <c r="N44" s="581" t="str">
        <f>VLOOKUP(_Output!D453,_Guidance!$B$2457:$C$2463,2,FALSE)</f>
        <v xml:space="preserve"> </v>
      </c>
      <c r="O44" s="482" t="s">
        <v>2558</v>
      </c>
      <c r="P44" s="191"/>
    </row>
    <row r="45" spans="1:16" ht="20.149999999999999" customHeight="1" x14ac:dyDescent="0.35">
      <c r="A45" s="192"/>
      <c r="B45" s="205" t="s">
        <v>1951</v>
      </c>
      <c r="C45" s="198" t="s">
        <v>2820</v>
      </c>
      <c r="D45" s="177"/>
      <c r="E45" s="177"/>
      <c r="F45" s="177"/>
      <c r="G45" s="177"/>
      <c r="H45" s="177"/>
      <c r="I45" s="177"/>
      <c r="J45" s="177"/>
      <c r="K45" s="177"/>
      <c r="L45" s="174"/>
      <c r="M45" s="177"/>
      <c r="N45" s="581" t="str">
        <f>VLOOKUP(_Output!D454,_Guidance!$B$2457:$C$2463,2,FALSE)</f>
        <v xml:space="preserve"> </v>
      </c>
      <c r="O45" s="482" t="s">
        <v>2559</v>
      </c>
      <c r="P45" s="191"/>
    </row>
    <row r="46" spans="1:16" ht="20.149999999999999" customHeight="1" x14ac:dyDescent="0.35">
      <c r="A46" s="192"/>
      <c r="B46" s="205" t="s">
        <v>3686</v>
      </c>
      <c r="C46" s="575" t="s">
        <v>2511</v>
      </c>
      <c r="D46" s="575"/>
      <c r="E46" s="204"/>
      <c r="F46" s="204"/>
      <c r="G46" s="204"/>
      <c r="H46" s="204"/>
      <c r="I46" s="204"/>
      <c r="J46" s="204"/>
      <c r="K46" s="204"/>
      <c r="L46" s="174"/>
      <c r="M46" s="177"/>
      <c r="N46" s="581" t="str">
        <f>VLOOKUP(_Output!D455,_Guidance!$B$2457:$C$2463,2,FALSE)</f>
        <v xml:space="preserve"> </v>
      </c>
      <c r="O46" s="482" t="s">
        <v>2560</v>
      </c>
      <c r="P46" s="191"/>
    </row>
    <row r="47" spans="1:16" ht="20.149999999999999" customHeight="1" x14ac:dyDescent="0.35">
      <c r="A47" s="192"/>
      <c r="B47" s="205" t="s">
        <v>3687</v>
      </c>
      <c r="C47" s="198" t="s">
        <v>2512</v>
      </c>
      <c r="D47" s="198"/>
      <c r="E47" s="198"/>
      <c r="F47" s="198"/>
      <c r="G47" s="198"/>
      <c r="H47" s="198"/>
      <c r="I47" s="198"/>
      <c r="J47" s="198"/>
      <c r="K47" s="198"/>
      <c r="L47" s="174"/>
      <c r="M47" s="177"/>
      <c r="N47" s="581" t="str">
        <f>VLOOKUP(_Output!D456,_Guidance!$B$2457:$C$2463,2,FALSE)</f>
        <v xml:space="preserve"> </v>
      </c>
      <c r="O47" s="482" t="s">
        <v>2561</v>
      </c>
      <c r="P47" s="191"/>
    </row>
    <row r="48" spans="1:16" ht="20.149999999999999" customHeight="1" x14ac:dyDescent="0.35">
      <c r="A48" s="192"/>
      <c r="B48" s="205" t="s">
        <v>3688</v>
      </c>
      <c r="C48" s="198" t="s">
        <v>2513</v>
      </c>
      <c r="D48" s="198"/>
      <c r="E48" s="198"/>
      <c r="F48" s="198"/>
      <c r="G48" s="198"/>
      <c r="H48" s="198"/>
      <c r="I48" s="198"/>
      <c r="J48" s="198"/>
      <c r="K48" s="198"/>
      <c r="L48" s="174"/>
      <c r="M48" s="177"/>
      <c r="N48" s="581" t="str">
        <f>VLOOKUP(_Output!D457,_Guidance!$B$2457:$C$2463,2,FALSE)</f>
        <v xml:space="preserve"> </v>
      </c>
      <c r="O48" s="482" t="s">
        <v>2562</v>
      </c>
      <c r="P48" s="191"/>
    </row>
    <row r="49" spans="1:16" ht="20.149999999999999" customHeight="1" x14ac:dyDescent="0.35">
      <c r="A49" s="192"/>
      <c r="B49" s="205" t="s">
        <v>3689</v>
      </c>
      <c r="C49" s="198" t="s">
        <v>2514</v>
      </c>
      <c r="D49" s="198"/>
      <c r="E49" s="198"/>
      <c r="F49" s="198"/>
      <c r="G49" s="198"/>
      <c r="H49" s="198"/>
      <c r="I49" s="198"/>
      <c r="J49" s="198"/>
      <c r="K49" s="198"/>
      <c r="L49" s="174"/>
      <c r="M49" s="177"/>
      <c r="N49" s="581" t="str">
        <f>VLOOKUP(_Output!D458,_Guidance!$B$2457:$C$2463,2,FALSE)</f>
        <v xml:space="preserve"> </v>
      </c>
      <c r="O49" s="482" t="s">
        <v>2563</v>
      </c>
      <c r="P49" s="191"/>
    </row>
    <row r="50" spans="1:16" ht="20.149999999999999" customHeight="1" x14ac:dyDescent="0.35">
      <c r="A50" s="192"/>
      <c r="B50" s="205" t="s">
        <v>3690</v>
      </c>
      <c r="C50" s="198" t="s">
        <v>2515</v>
      </c>
      <c r="D50" s="198"/>
      <c r="E50" s="198"/>
      <c r="F50" s="198"/>
      <c r="G50" s="198"/>
      <c r="H50" s="198"/>
      <c r="I50" s="198"/>
      <c r="J50" s="198"/>
      <c r="K50" s="198"/>
      <c r="L50" s="174"/>
      <c r="M50" s="177"/>
      <c r="N50" s="581" t="str">
        <f>VLOOKUP(_Output!D459,_Guidance!$B$2457:$C$2463,2,FALSE)</f>
        <v xml:space="preserve"> </v>
      </c>
      <c r="O50" s="482" t="s">
        <v>2564</v>
      </c>
      <c r="P50" s="191"/>
    </row>
    <row r="51" spans="1:16" ht="20.149999999999999" customHeight="1" x14ac:dyDescent="0.35">
      <c r="A51" s="192"/>
      <c r="B51" s="205" t="s">
        <v>3691</v>
      </c>
      <c r="C51" s="198" t="s">
        <v>2516</v>
      </c>
      <c r="D51" s="198"/>
      <c r="E51" s="198"/>
      <c r="F51" s="198"/>
      <c r="G51" s="198"/>
      <c r="H51" s="198"/>
      <c r="I51" s="198"/>
      <c r="J51" s="198"/>
      <c r="K51" s="198"/>
      <c r="L51" s="174"/>
      <c r="M51" s="177"/>
      <c r="N51" s="581" t="str">
        <f>VLOOKUP(_Output!D460,_Guidance!$B$2457:$C$2463,2,FALSE)</f>
        <v xml:space="preserve"> </v>
      </c>
      <c r="O51" s="482" t="s">
        <v>2821</v>
      </c>
      <c r="P51" s="191"/>
    </row>
    <row r="52" spans="1:16" ht="20.149999999999999" customHeight="1" x14ac:dyDescent="0.35">
      <c r="A52" s="192"/>
      <c r="B52" s="205" t="s">
        <v>3692</v>
      </c>
      <c r="C52" s="198" t="s">
        <v>2517</v>
      </c>
      <c r="D52" s="198"/>
      <c r="E52" s="198"/>
      <c r="F52" s="198"/>
      <c r="G52" s="198"/>
      <c r="H52" s="198"/>
      <c r="I52" s="198"/>
      <c r="J52" s="198"/>
      <c r="K52" s="198"/>
      <c r="L52" s="174"/>
      <c r="M52" s="177"/>
      <c r="N52" s="581" t="str">
        <f>VLOOKUP(_Output!D461,_Guidance!$B$2457:$C$2463,2,FALSE)</f>
        <v xml:space="preserve"> </v>
      </c>
      <c r="O52" s="482" t="s">
        <v>2822</v>
      </c>
      <c r="P52" s="191"/>
    </row>
    <row r="53" spans="1:16" ht="20.149999999999999" customHeight="1" x14ac:dyDescent="0.35">
      <c r="A53" s="192"/>
      <c r="B53" s="205" t="s">
        <v>3693</v>
      </c>
      <c r="C53" s="198" t="s">
        <v>2518</v>
      </c>
      <c r="D53" s="198"/>
      <c r="E53" s="198"/>
      <c r="F53" s="198"/>
      <c r="G53" s="198"/>
      <c r="H53" s="198"/>
      <c r="I53" s="198"/>
      <c r="J53" s="198"/>
      <c r="K53" s="198"/>
      <c r="L53" s="174"/>
      <c r="M53" s="177"/>
      <c r="N53" s="581" t="str">
        <f>VLOOKUP(_Output!D462,_Guidance!$B$2457:$C$2463,2,FALSE)</f>
        <v xml:space="preserve"> </v>
      </c>
      <c r="O53" s="482" t="s">
        <v>2823</v>
      </c>
      <c r="P53" s="191"/>
    </row>
    <row r="54" spans="1:16" ht="20.149999999999999" customHeight="1" x14ac:dyDescent="0.35">
      <c r="A54" s="192"/>
      <c r="B54" s="205" t="s">
        <v>3694</v>
      </c>
      <c r="C54" s="198" t="s">
        <v>2519</v>
      </c>
      <c r="D54" s="198"/>
      <c r="E54" s="198"/>
      <c r="F54" s="198"/>
      <c r="G54" s="198"/>
      <c r="H54" s="198"/>
      <c r="I54" s="198"/>
      <c r="J54" s="198"/>
      <c r="K54" s="198"/>
      <c r="L54" s="174"/>
      <c r="M54" s="177"/>
      <c r="N54" s="581" t="str">
        <f>VLOOKUP(_Output!D463,_Guidance!$B$2457:$C$2463,2,FALSE)</f>
        <v xml:space="preserve"> </v>
      </c>
      <c r="O54" s="482" t="s">
        <v>2824</v>
      </c>
      <c r="P54" s="191"/>
    </row>
    <row r="55" spans="1:16" ht="20.149999999999999" customHeight="1" x14ac:dyDescent="0.35">
      <c r="A55" s="192"/>
      <c r="B55" s="205" t="s">
        <v>3695</v>
      </c>
      <c r="C55" s="198" t="s">
        <v>2520</v>
      </c>
      <c r="D55" s="198"/>
      <c r="E55" s="198"/>
      <c r="F55" s="198"/>
      <c r="G55" s="198"/>
      <c r="H55" s="198"/>
      <c r="I55" s="198"/>
      <c r="J55" s="198"/>
      <c r="K55" s="198"/>
      <c r="L55" s="174"/>
      <c r="M55" s="177"/>
      <c r="N55" s="581" t="str">
        <f>VLOOKUP(_Output!D464,_Guidance!$B$2457:$C$2463,2,FALSE)</f>
        <v xml:space="preserve"> </v>
      </c>
      <c r="O55" s="482" t="s">
        <v>2825</v>
      </c>
      <c r="P55" s="191"/>
    </row>
    <row r="56" spans="1:16" ht="20.149999999999999" customHeight="1" x14ac:dyDescent="0.35">
      <c r="A56" s="192"/>
      <c r="B56" s="205" t="s">
        <v>3696</v>
      </c>
      <c r="C56" s="198" t="s">
        <v>2521</v>
      </c>
      <c r="D56" s="198"/>
      <c r="E56" s="198"/>
      <c r="F56" s="198"/>
      <c r="G56" s="198"/>
      <c r="H56" s="198"/>
      <c r="I56" s="198"/>
      <c r="J56" s="198"/>
      <c r="K56" s="198"/>
      <c r="L56" s="174"/>
      <c r="M56" s="177"/>
      <c r="N56" s="581" t="str">
        <f>VLOOKUP(_Output!D465,_Guidance!$B$2457:$C$2463,2,FALSE)</f>
        <v xml:space="preserve"> </v>
      </c>
      <c r="O56" s="482" t="s">
        <v>2565</v>
      </c>
      <c r="P56" s="191"/>
    </row>
    <row r="57" spans="1:16" ht="20.149999999999999" customHeight="1" x14ac:dyDescent="0.35">
      <c r="A57" s="192"/>
      <c r="B57" s="205" t="s">
        <v>3697</v>
      </c>
      <c r="C57" s="198" t="s">
        <v>2522</v>
      </c>
      <c r="D57" s="198"/>
      <c r="E57" s="198"/>
      <c r="F57" s="198"/>
      <c r="G57" s="198"/>
      <c r="H57" s="198"/>
      <c r="I57" s="198"/>
      <c r="J57" s="198"/>
      <c r="K57" s="198"/>
      <c r="L57" s="174"/>
      <c r="M57" s="177"/>
      <c r="N57" s="581" t="str">
        <f>VLOOKUP(_Output!D466,_Guidance!$B$2457:$C$2463,2,FALSE)</f>
        <v xml:space="preserve"> </v>
      </c>
      <c r="O57" s="482" t="s">
        <v>2566</v>
      </c>
      <c r="P57" s="191"/>
    </row>
    <row r="58" spans="1:16" ht="20.149999999999999" customHeight="1" x14ac:dyDescent="0.35">
      <c r="A58" s="192"/>
      <c r="B58" s="205" t="s">
        <v>3698</v>
      </c>
      <c r="C58" s="198" t="s">
        <v>2523</v>
      </c>
      <c r="D58" s="198"/>
      <c r="E58" s="198"/>
      <c r="F58" s="198"/>
      <c r="G58" s="198"/>
      <c r="H58" s="198"/>
      <c r="I58" s="198"/>
      <c r="J58" s="198"/>
      <c r="K58" s="198"/>
      <c r="L58" s="174"/>
      <c r="M58" s="177"/>
      <c r="N58" s="581" t="str">
        <f>VLOOKUP(_Output!D467,_Guidance!$B$2457:$C$2463,2,FALSE)</f>
        <v xml:space="preserve"> </v>
      </c>
      <c r="O58" s="482" t="s">
        <v>2567</v>
      </c>
      <c r="P58" s="191"/>
    </row>
    <row r="59" spans="1:16" ht="20.149999999999999" customHeight="1" x14ac:dyDescent="0.35">
      <c r="A59" s="192"/>
      <c r="B59" s="205" t="s">
        <v>3699</v>
      </c>
      <c r="C59" s="198" t="s">
        <v>2856</v>
      </c>
      <c r="D59" s="198"/>
      <c r="E59" s="198"/>
      <c r="F59" s="198"/>
      <c r="G59" s="198"/>
      <c r="H59" s="198"/>
      <c r="I59" s="198"/>
      <c r="J59" s="198"/>
      <c r="K59" s="198"/>
      <c r="L59" s="174"/>
      <c r="M59" s="177"/>
      <c r="N59" s="581" t="str">
        <f>VLOOKUP(_Output!D468,_Guidance!$B$2457:$C$2463,2,FALSE)</f>
        <v xml:space="preserve"> </v>
      </c>
      <c r="O59" s="482" t="s">
        <v>2857</v>
      </c>
      <c r="P59" s="191"/>
    </row>
    <row r="60" spans="1:16" ht="20.149999999999999" customHeight="1" x14ac:dyDescent="0.35">
      <c r="A60" s="192"/>
      <c r="B60" s="205" t="s">
        <v>3700</v>
      </c>
      <c r="C60" s="206" t="s">
        <v>2427</v>
      </c>
      <c r="D60" s="206"/>
      <c r="E60" s="206"/>
      <c r="F60" s="206"/>
      <c r="G60" s="206"/>
      <c r="H60" s="206"/>
      <c r="I60" s="206"/>
      <c r="J60" s="206"/>
      <c r="K60" s="206"/>
      <c r="L60" s="176"/>
      <c r="M60" s="180"/>
      <c r="N60" s="832" t="str">
        <f>VLOOKUP(_Output!D471,_Guidance!$B$2457:$C$2463,2,FALSE)</f>
        <v xml:space="preserve"> </v>
      </c>
      <c r="O60" s="486" t="s">
        <v>2568</v>
      </c>
      <c r="P60" s="191"/>
    </row>
    <row r="61" spans="1:16" ht="20.149999999999999" customHeight="1" x14ac:dyDescent="0.35">
      <c r="A61" s="192"/>
      <c r="B61" s="177"/>
      <c r="C61" s="207" t="s">
        <v>641</v>
      </c>
      <c r="D61" s="207"/>
      <c r="E61" s="207"/>
      <c r="F61" s="207"/>
      <c r="G61" s="207"/>
      <c r="H61" s="207"/>
      <c r="I61" s="207"/>
      <c r="J61" s="207"/>
      <c r="K61" s="207"/>
      <c r="L61" s="491">
        <f>ROUND(_Output!K472,0)</f>
        <v>0</v>
      </c>
      <c r="M61" s="177"/>
      <c r="N61" s="216"/>
      <c r="O61" s="482"/>
      <c r="P61" s="191"/>
    </row>
    <row r="62" spans="1:16" ht="20.149999999999999" customHeight="1" x14ac:dyDescent="0.35">
      <c r="A62" s="192"/>
      <c r="B62" s="177"/>
      <c r="C62" s="207"/>
      <c r="D62" s="207"/>
      <c r="E62" s="207"/>
      <c r="F62" s="207"/>
      <c r="G62" s="207"/>
      <c r="H62" s="207"/>
      <c r="I62" s="207"/>
      <c r="J62" s="207"/>
      <c r="K62" s="207"/>
      <c r="L62" s="577"/>
      <c r="M62" s="177"/>
      <c r="N62" s="216"/>
      <c r="O62" s="482"/>
      <c r="P62" s="191"/>
    </row>
    <row r="63" spans="1:16" ht="20.149999999999999" customHeight="1" x14ac:dyDescent="0.35">
      <c r="A63" s="212"/>
      <c r="B63" s="210" t="s">
        <v>236</v>
      </c>
      <c r="C63" s="210"/>
      <c r="D63" s="210"/>
      <c r="E63" s="210"/>
      <c r="F63" s="210"/>
      <c r="G63" s="210"/>
      <c r="H63" s="210"/>
      <c r="I63" s="210"/>
      <c r="J63" s="210"/>
      <c r="K63" s="210"/>
      <c r="L63" s="176"/>
      <c r="M63" s="177"/>
      <c r="N63" s="176"/>
      <c r="O63" s="176"/>
      <c r="P63" s="191"/>
    </row>
    <row r="64" spans="1:16" ht="20.149999999999999" customHeight="1" x14ac:dyDescent="0.35">
      <c r="A64" s="10"/>
      <c r="B64" s="828" t="s">
        <v>569</v>
      </c>
      <c r="C64" s="828" t="s">
        <v>235</v>
      </c>
      <c r="D64" s="828"/>
      <c r="E64" s="7"/>
      <c r="F64" s="7"/>
      <c r="G64" s="7"/>
      <c r="H64" s="7"/>
      <c r="I64" s="7"/>
      <c r="J64" s="7"/>
      <c r="K64" s="7"/>
      <c r="L64" s="977"/>
      <c r="M64" s="978"/>
      <c r="N64" s="978"/>
      <c r="O64" s="979"/>
      <c r="P64" s="16"/>
    </row>
    <row r="65" spans="1:16" ht="20.149999999999999" customHeight="1" x14ac:dyDescent="0.35">
      <c r="A65" s="10"/>
      <c r="B65" s="7"/>
      <c r="C65" s="7"/>
      <c r="D65" s="7"/>
      <c r="E65" s="7"/>
      <c r="F65" s="7"/>
      <c r="G65" s="7"/>
      <c r="H65" s="7"/>
      <c r="I65" s="7"/>
      <c r="J65" s="7"/>
      <c r="K65" s="7"/>
      <c r="L65" s="980"/>
      <c r="M65" s="981"/>
      <c r="N65" s="981"/>
      <c r="O65" s="982"/>
      <c r="P65" s="16"/>
    </row>
    <row r="66" spans="1:16" ht="20.149999999999999" customHeight="1" x14ac:dyDescent="0.35">
      <c r="A66" s="10"/>
      <c r="B66" s="7"/>
      <c r="C66" s="7"/>
      <c r="D66" s="7"/>
      <c r="E66" s="7"/>
      <c r="F66" s="7"/>
      <c r="G66" s="7"/>
      <c r="H66" s="7"/>
      <c r="I66" s="7"/>
      <c r="J66" s="7"/>
      <c r="K66" s="7"/>
      <c r="L66" s="980"/>
      <c r="M66" s="981"/>
      <c r="N66" s="981"/>
      <c r="O66" s="982"/>
      <c r="P66" s="16"/>
    </row>
    <row r="67" spans="1:16" ht="20.149999999999999" customHeight="1" x14ac:dyDescent="0.35">
      <c r="A67" s="10"/>
      <c r="B67" s="7"/>
      <c r="C67" s="7"/>
      <c r="D67" s="7"/>
      <c r="E67" s="7"/>
      <c r="F67" s="7"/>
      <c r="G67" s="7"/>
      <c r="H67" s="7"/>
      <c r="I67" s="7"/>
      <c r="J67" s="7"/>
      <c r="K67" s="7"/>
      <c r="L67" s="983"/>
      <c r="M67" s="984"/>
      <c r="N67" s="984"/>
      <c r="O67" s="985"/>
      <c r="P67" s="16"/>
    </row>
    <row r="68" spans="1:16" ht="20.149999999999999" customHeight="1" thickBot="1" x14ac:dyDescent="0.4">
      <c r="A68" s="11"/>
      <c r="B68" s="12"/>
      <c r="C68" s="12"/>
      <c r="D68" s="12"/>
      <c r="E68" s="12"/>
      <c r="F68" s="12"/>
      <c r="G68" s="12"/>
      <c r="H68" s="12"/>
      <c r="I68" s="12"/>
      <c r="J68" s="12"/>
      <c r="K68" s="12"/>
      <c r="L68" s="12"/>
      <c r="M68" s="12"/>
      <c r="N68" s="12"/>
      <c r="O68" s="12"/>
      <c r="P68" s="17"/>
    </row>
    <row r="69" spans="1:16" ht="14.5" hidden="1" x14ac:dyDescent="0.35"/>
    <row r="70" spans="1:16" ht="14.5" hidden="1" x14ac:dyDescent="0.35"/>
    <row r="71" spans="1:16" ht="14.5" hidden="1" x14ac:dyDescent="0.35"/>
    <row r="72" spans="1:16" ht="14.5" hidden="1" x14ac:dyDescent="0.35"/>
    <row r="73" spans="1:16" ht="14.5" hidden="1" x14ac:dyDescent="0.35"/>
    <row r="74" spans="1:16" ht="14.5" hidden="1" x14ac:dyDescent="0.35"/>
  </sheetData>
  <mergeCells count="11">
    <mergeCell ref="B5:F5"/>
    <mergeCell ref="G5:K5"/>
    <mergeCell ref="L64:O67"/>
    <mergeCell ref="B1:K2"/>
    <mergeCell ref="L1:L2"/>
    <mergeCell ref="B3:F3"/>
    <mergeCell ref="G3:K3"/>
    <mergeCell ref="B4:F4"/>
    <mergeCell ref="G4:K4"/>
    <mergeCell ref="B6:F6"/>
    <mergeCell ref="G6:K6"/>
  </mergeCells>
  <phoneticPr fontId="24" type="noConversion"/>
  <conditionalFormatting sqref="L61:L62">
    <cfRule type="dataBar" priority="22">
      <dataBar>
        <cfvo type="num" val="0"/>
        <cfvo type="num" val="100"/>
        <color rgb="FF638EC6"/>
      </dataBar>
      <extLst>
        <ext xmlns:x14="http://schemas.microsoft.com/office/spreadsheetml/2009/9/main" uri="{B025F937-C7B1-47D3-B67F-A62EFF666E3E}">
          <x14:id>{4DD4FA7C-E1E5-4F73-B295-CB42E0CD6B9C}</x14:id>
        </ext>
      </extLst>
    </cfRule>
  </conditionalFormatting>
  <hyperlinks>
    <hyperlink ref="B4:F4" location="'Technology - IDS'!A1" tooltip="2. IDPS tooling" display="2. IDPS tooling" xr:uid="{00000000-0004-0000-1600-000000000000}"/>
    <hyperlink ref="B3:F3" location="'Technology - SIM'!A1" tooltip="1. SIEM tooling" display="1. SIEM tooling" xr:uid="{00000000-0004-0000-1600-000001000000}"/>
    <hyperlink ref="B6:F6" location="'Technology - A&amp;O'!A1" tooltip="4. Automation &amp; Orchestration tooling" display="4. Automation &amp; Orchestration tooling" xr:uid="{00000000-0004-0000-1600-000002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1313" r:id="rId4" name="Drop Down 1">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41315" r:id="rId5" name="Drop Down 3">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41317" r:id="rId6" name="Drop Down 5">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41318" r:id="rId7" name="Drop Down 6">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41321" r:id="rId8" name="Drop Down 9">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41322" r:id="rId9" name="Drop Down 10">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41323" r:id="rId10" name="Drop Down 11">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41324" r:id="rId11" name="Drop Down 12">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41329" r:id="rId12" name="Drop Down 17">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41330" r:id="rId13" name="Drop Down 18">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41331" r:id="rId14" name="Drop Down 19">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41332" r:id="rId15" name="Drop Down 20">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41337" r:id="rId16" name="Drop Down 25">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41338" r:id="rId17" name="Drop Down 26">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41341" r:id="rId18" name="Drop Down 29">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141342" r:id="rId19" name="Drop Down 30">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41343" r:id="rId20" name="Drop Down 31">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41344" r:id="rId21" name="Drop Down 32">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41345" r:id="rId22" name="Drop Down 33">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41346" r:id="rId23" name="Drop Down 34">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41347" r:id="rId24" name="Drop Down 35">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41348" r:id="rId25" name="Drop Down 36">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41349" r:id="rId26" name="Drop Down 37">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41350" r:id="rId27" name="Drop Down 38">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41351" r:id="rId28" name="Drop Down 39">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41352" r:id="rId29" name="Drop Down 40">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41353" r:id="rId30" name="Drop Down 41">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41354" r:id="rId31" name="Drop Down 42">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41355" r:id="rId32" name="Drop Down 43">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41356" r:id="rId33" name="Drop Down 44">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41357" r:id="rId34" name="Drop Down 45">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41358" r:id="rId35" name="Drop Down 46">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41359" r:id="rId36" name="Drop Down 47">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41360" r:id="rId37" name="Drop Down 48">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41361" r:id="rId38" name="Drop Down 49">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41362" r:id="rId39" name="Drop Down 50">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41363" r:id="rId40" name="Drop Down 51">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41367" r:id="rId41" name="Drop Down 55">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41369" r:id="rId42" name="Drop Down 57">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41371" r:id="rId43" name="Drop Down 59">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41372" r:id="rId44" name="Drop Down 60">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41373" r:id="rId45" name="Drop Down 61">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41374" r:id="rId46" name="Drop Down 62">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41375" r:id="rId47" name="Drop Down 63">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4DD4FA7C-E1E5-4F73-B295-CB42E0CD6B9C}">
            <x14:dataBar minLength="0" maxLength="100" border="1" gradient="0">
              <x14:cfvo type="num">
                <xm:f>0</xm:f>
              </x14:cfvo>
              <x14:cfvo type="num">
                <xm:f>100</xm:f>
              </x14:cfvo>
              <x14:borderColor theme="3"/>
              <x14:negativeFillColor rgb="FFFF0000"/>
              <x14:axisColor rgb="FF000000"/>
            </x14:dataBar>
          </x14:cfRule>
          <xm:sqref>L61:L62</xm:sqref>
        </x14:conditionalFormatting>
        <x14:conditionalFormatting xmlns:xm="http://schemas.microsoft.com/office/excel/2006/main">
          <x14:cfRule type="expression" priority="21" id="{38E0AF85-CF8B-4F16-8116-7A86037719AF}">
            <xm:f>_Output!$D$422=1</xm:f>
            <x14:dxf>
              <font>
                <strike/>
              </font>
              <fill>
                <patternFill>
                  <bgColor rgb="FFFFC000"/>
                </patternFill>
              </fill>
            </x14:dxf>
          </x14:cfRule>
          <xm:sqref>A21:A26 P22:P26 O38:P60 A9:P20 E21:P21 E22:N26 A27:P37 A61:P62 A38:M60</xm:sqref>
        </x14:conditionalFormatting>
        <x14:conditionalFormatting xmlns:xm="http://schemas.microsoft.com/office/excel/2006/main">
          <x14:cfRule type="expression" priority="8" id="{768F18EA-23EF-4880-9A37-C6F6E07E9EB3}">
            <xm:f>_Output!$D$375=1</xm:f>
            <x14:dxf>
              <font>
                <strike/>
              </font>
              <fill>
                <patternFill>
                  <bgColor rgb="FFFFC000"/>
                </patternFill>
              </fill>
            </x14:dxf>
          </x14:cfRule>
          <xm:sqref>D21:D26</xm:sqref>
        </x14:conditionalFormatting>
        <x14:conditionalFormatting xmlns:xm="http://schemas.microsoft.com/office/excel/2006/main">
          <x14:cfRule type="expression" priority="7" id="{6C1507D0-689A-44F8-91DA-E06D2250F084}">
            <xm:f>_Output!$D$319=1</xm:f>
            <x14:dxf>
              <font>
                <strike/>
              </font>
              <fill>
                <patternFill>
                  <bgColor rgb="FFFFC000"/>
                </patternFill>
              </fill>
            </x14:dxf>
          </x14:cfRule>
          <xm:sqref>C21</xm:sqref>
        </x14:conditionalFormatting>
        <x14:conditionalFormatting xmlns:xm="http://schemas.microsoft.com/office/excel/2006/main">
          <x14:cfRule type="expression" priority="6" id="{EDB2FBEE-8290-479D-A4C0-F593868B783A}">
            <xm:f>_Output!$D$319=1</xm:f>
            <x14:dxf>
              <font>
                <strike/>
              </font>
              <fill>
                <patternFill>
                  <bgColor rgb="FFFFC000"/>
                </patternFill>
              </fill>
            </x14:dxf>
          </x14:cfRule>
          <xm:sqref>C22:C26</xm:sqref>
        </x14:conditionalFormatting>
        <x14:conditionalFormatting xmlns:xm="http://schemas.microsoft.com/office/excel/2006/main">
          <x14:cfRule type="expression" priority="5" id="{62B0A3DF-1933-4313-984C-517932B47A72}">
            <xm:f>_Output!$D$319=1</xm:f>
            <x14:dxf>
              <font>
                <strike/>
              </font>
              <fill>
                <patternFill>
                  <bgColor rgb="FFFFC000"/>
                </patternFill>
              </fill>
            </x14:dxf>
          </x14:cfRule>
          <xm:sqref>O22:O26</xm:sqref>
        </x14:conditionalFormatting>
        <x14:conditionalFormatting xmlns:xm="http://schemas.microsoft.com/office/excel/2006/main">
          <x14:cfRule type="expression" priority="4" id="{E8EDD25D-1A45-495D-9B8C-1EB9A7CE9CBA}">
            <xm:f>_Output!$D$422=1</xm:f>
            <x14:dxf>
              <font>
                <strike/>
              </font>
              <fill>
                <patternFill>
                  <bgColor rgb="FFFFC000"/>
                </patternFill>
              </fill>
            </x14:dxf>
          </x14:cfRule>
          <xm:sqref>B22:B26</xm:sqref>
        </x14:conditionalFormatting>
        <x14:conditionalFormatting xmlns:xm="http://schemas.microsoft.com/office/excel/2006/main">
          <x14:cfRule type="expression" priority="3" id="{92CD2B2D-53A8-4A2B-B813-6B3A724E7691}">
            <xm:f>_Output!$D$422=1</xm:f>
            <x14:dxf>
              <font>
                <strike/>
              </font>
              <fill>
                <patternFill>
                  <bgColor rgb="FFFFC000"/>
                </patternFill>
              </fill>
            </x14:dxf>
          </x14:cfRule>
          <xm:sqref>B21</xm:sqref>
        </x14:conditionalFormatting>
        <x14:conditionalFormatting xmlns:xm="http://schemas.microsoft.com/office/excel/2006/main">
          <x14:cfRule type="expression" priority="2" id="{635F77E6-6BAF-4DEE-9F25-1E5B3BCCEF4F}">
            <xm:f>_Output!$D$319=1</xm:f>
            <x14:dxf>
              <font>
                <strike/>
              </font>
              <fill>
                <patternFill>
                  <bgColor rgb="FFFFC000"/>
                </patternFill>
              </fill>
            </x14:dxf>
          </x14:cfRule>
          <xm:sqref>N38:N59</xm:sqref>
        </x14:conditionalFormatting>
        <x14:conditionalFormatting xmlns:xm="http://schemas.microsoft.com/office/excel/2006/main">
          <x14:cfRule type="expression" priority="1" id="{1D4FC763-1E2A-4DA3-AE20-086631FC02DA}">
            <xm:f>_Output!$D$422=1</xm:f>
            <x14:dxf>
              <font>
                <strike/>
              </font>
              <fill>
                <patternFill>
                  <bgColor rgb="FFFFC000"/>
                </patternFill>
              </fill>
            </x14:dxf>
          </x14:cfRule>
          <xm:sqref>N60</xm:sqref>
        </x14:conditionalFormatting>
      </x14:conditionalFormatting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Blad32">
    <tabColor rgb="FF0070C0"/>
  </sheetPr>
  <dimension ref="A1:Z69"/>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customWidth="1"/>
    <col min="15" max="15" width="113" customWidth="1"/>
    <col min="16" max="16" width="2.26953125" customWidth="1"/>
    <col min="17" max="24" width="0" hidden="1" customWidth="1"/>
    <col min="27" max="16384" width="9.1796875" hidden="1"/>
  </cols>
  <sheetData>
    <row r="1" spans="1:16" ht="20.149999999999999" customHeight="1" x14ac:dyDescent="0.35">
      <c r="A1" s="683"/>
      <c r="B1" s="986" t="s">
        <v>159</v>
      </c>
      <c r="C1" s="987"/>
      <c r="D1" s="987"/>
      <c r="E1" s="987"/>
      <c r="F1" s="987"/>
      <c r="G1" s="987"/>
      <c r="H1" s="987"/>
      <c r="I1" s="987"/>
      <c r="J1" s="987"/>
      <c r="K1" s="987"/>
      <c r="L1" s="931"/>
      <c r="M1" s="579"/>
      <c r="N1" s="513"/>
      <c r="O1" s="579"/>
      <c r="P1" s="495"/>
    </row>
    <row r="2" spans="1:16" ht="20.149999999999999" customHeight="1" x14ac:dyDescent="0.35">
      <c r="A2" s="496"/>
      <c r="B2" s="905"/>
      <c r="C2" s="906"/>
      <c r="D2" s="906"/>
      <c r="E2" s="906"/>
      <c r="F2" s="906"/>
      <c r="G2" s="906"/>
      <c r="H2" s="906"/>
      <c r="I2" s="906"/>
      <c r="J2" s="906"/>
      <c r="K2" s="906"/>
      <c r="L2" s="899"/>
      <c r="M2" s="580"/>
      <c r="N2" s="521"/>
      <c r="O2" s="580"/>
      <c r="P2" s="498"/>
    </row>
    <row r="3" spans="1:16" ht="20.149999999999999" customHeight="1" x14ac:dyDescent="0.35">
      <c r="A3" s="496"/>
      <c r="B3" s="896" t="s">
        <v>2488</v>
      </c>
      <c r="C3" s="897"/>
      <c r="D3" s="897"/>
      <c r="E3" s="897"/>
      <c r="F3" s="897"/>
      <c r="G3" s="988"/>
      <c r="H3" s="989"/>
      <c r="I3" s="989"/>
      <c r="J3" s="989"/>
      <c r="K3" s="989"/>
      <c r="L3" s="497"/>
      <c r="M3" s="497"/>
      <c r="N3" s="497"/>
      <c r="O3" s="497"/>
      <c r="P3" s="498"/>
    </row>
    <row r="4" spans="1:16" ht="20.149999999999999" customHeight="1" x14ac:dyDescent="0.35">
      <c r="A4" s="496"/>
      <c r="B4" s="896" t="s">
        <v>2490</v>
      </c>
      <c r="C4" s="897"/>
      <c r="D4" s="897"/>
      <c r="E4" s="897"/>
      <c r="F4" s="897"/>
      <c r="G4" s="896"/>
      <c r="H4" s="897"/>
      <c r="I4" s="897"/>
      <c r="J4" s="897"/>
      <c r="K4" s="897"/>
      <c r="L4" s="497"/>
      <c r="M4" s="497"/>
      <c r="N4" s="497"/>
      <c r="O4" s="497"/>
      <c r="P4" s="498"/>
    </row>
    <row r="5" spans="1:16" ht="20.149999999999999" customHeight="1" x14ac:dyDescent="0.35">
      <c r="A5" s="496"/>
      <c r="B5" s="896" t="s">
        <v>2489</v>
      </c>
      <c r="C5" s="897"/>
      <c r="D5" s="897"/>
      <c r="E5" s="897"/>
      <c r="F5" s="897"/>
      <c r="G5" s="896"/>
      <c r="H5" s="897"/>
      <c r="I5" s="897"/>
      <c r="J5" s="897"/>
      <c r="K5" s="897"/>
      <c r="L5" s="497"/>
      <c r="M5" s="497"/>
      <c r="N5" s="497"/>
      <c r="O5" s="497"/>
      <c r="P5" s="498"/>
    </row>
    <row r="6" spans="1:16" ht="20.149999999999999" customHeight="1" x14ac:dyDescent="0.35">
      <c r="A6" s="496"/>
      <c r="B6" s="900" t="s">
        <v>2524</v>
      </c>
      <c r="C6" s="901"/>
      <c r="D6" s="901"/>
      <c r="E6" s="901"/>
      <c r="F6" s="902"/>
      <c r="G6" s="896"/>
      <c r="H6" s="897"/>
      <c r="I6" s="897"/>
      <c r="J6" s="897"/>
      <c r="K6" s="897"/>
      <c r="L6" s="497"/>
      <c r="M6" s="497"/>
      <c r="N6" s="497"/>
      <c r="O6" s="497"/>
      <c r="P6" s="498"/>
    </row>
    <row r="7" spans="1:16" ht="20.149999999999999" customHeight="1" thickBot="1" x14ac:dyDescent="0.4">
      <c r="A7" s="499"/>
      <c r="B7" s="500"/>
      <c r="C7" s="500"/>
      <c r="D7" s="500"/>
      <c r="E7" s="500"/>
      <c r="F7" s="500"/>
      <c r="G7" s="500"/>
      <c r="H7" s="500"/>
      <c r="I7" s="500"/>
      <c r="J7" s="500"/>
      <c r="K7" s="500"/>
      <c r="L7" s="500"/>
      <c r="M7" s="500"/>
      <c r="N7" s="500"/>
      <c r="O7" s="500"/>
      <c r="P7" s="501"/>
    </row>
    <row r="8" spans="1:16" ht="20.149999999999999" customHeight="1" x14ac:dyDescent="0.35">
      <c r="A8" s="188"/>
      <c r="B8" s="189"/>
      <c r="C8" s="189"/>
      <c r="D8" s="189"/>
      <c r="E8" s="189"/>
      <c r="F8" s="189"/>
      <c r="G8" s="189"/>
      <c r="H8" s="189"/>
      <c r="I8" s="189"/>
      <c r="J8" s="189"/>
      <c r="K8" s="189"/>
      <c r="L8" s="189"/>
      <c r="M8" s="189"/>
      <c r="N8" s="189"/>
      <c r="O8" s="189"/>
      <c r="P8" s="190"/>
    </row>
    <row r="9" spans="1:16" ht="20.149999999999999" customHeight="1" x14ac:dyDescent="0.35">
      <c r="A9" s="212">
        <v>4</v>
      </c>
      <c r="B9" s="210" t="s">
        <v>2551</v>
      </c>
      <c r="C9" s="210"/>
      <c r="D9" s="210"/>
      <c r="E9" s="210"/>
      <c r="F9" s="210"/>
      <c r="G9" s="210"/>
      <c r="H9" s="210"/>
      <c r="I9" s="210"/>
      <c r="J9" s="210"/>
      <c r="K9" s="210"/>
      <c r="L9" s="213" t="s">
        <v>148</v>
      </c>
      <c r="M9" s="210"/>
      <c r="N9" s="214" t="s">
        <v>1328</v>
      </c>
      <c r="O9" s="213" t="s">
        <v>149</v>
      </c>
      <c r="P9" s="191"/>
    </row>
    <row r="10" spans="1:16" ht="20.149999999999999" customHeight="1" x14ac:dyDescent="0.35">
      <c r="A10" s="192"/>
      <c r="B10" s="576" t="s">
        <v>62</v>
      </c>
      <c r="C10" s="583" t="s">
        <v>77</v>
      </c>
      <c r="D10" s="177"/>
      <c r="E10" s="177"/>
      <c r="F10" s="177"/>
      <c r="G10" s="177"/>
      <c r="H10" s="177"/>
      <c r="I10" s="177"/>
      <c r="J10" s="177"/>
      <c r="K10" s="177"/>
      <c r="L10" s="174"/>
      <c r="M10" s="177"/>
      <c r="N10" s="216"/>
      <c r="O10" s="174"/>
      <c r="P10" s="191"/>
    </row>
    <row r="11" spans="1:16" ht="20.149999999999999" customHeight="1" x14ac:dyDescent="0.35">
      <c r="A11" s="192"/>
      <c r="B11" s="205" t="s">
        <v>2525</v>
      </c>
      <c r="C11" s="198" t="s">
        <v>2390</v>
      </c>
      <c r="D11" s="198"/>
      <c r="E11" s="198"/>
      <c r="F11" s="198"/>
      <c r="G11" s="198"/>
      <c r="H11" s="198"/>
      <c r="I11" s="198"/>
      <c r="J11" s="198"/>
      <c r="K11" s="198"/>
      <c r="L11" s="174"/>
      <c r="M11" s="177"/>
      <c r="N11" s="581" t="str">
        <f>VLOOKUP(_Output!D478,_Guidance!B1562:C1567,2,FALSE)</f>
        <v xml:space="preserve"> </v>
      </c>
      <c r="O11" s="482" t="s">
        <v>2431</v>
      </c>
      <c r="P11" s="191"/>
    </row>
    <row r="12" spans="1:16" ht="20.149999999999999" customHeight="1" x14ac:dyDescent="0.35">
      <c r="A12" s="192"/>
      <c r="B12" s="205" t="s">
        <v>2526</v>
      </c>
      <c r="C12" s="575" t="s">
        <v>2430</v>
      </c>
      <c r="D12" s="204"/>
      <c r="E12" s="204"/>
      <c r="F12" s="204"/>
      <c r="G12" s="204"/>
      <c r="H12" s="204"/>
      <c r="I12" s="204"/>
      <c r="J12" s="204"/>
      <c r="K12" s="204"/>
      <c r="L12" s="174"/>
      <c r="M12" s="177"/>
      <c r="N12" s="581" t="str">
        <f>VLOOKUP(_Output!D479,_Guidance!B1568:C1573,2,FALSE)</f>
        <v xml:space="preserve"> </v>
      </c>
      <c r="O12" s="482" t="s">
        <v>2432</v>
      </c>
      <c r="P12" s="191"/>
    </row>
    <row r="13" spans="1:16" ht="20.149999999999999" customHeight="1" x14ac:dyDescent="0.35">
      <c r="A13" s="192"/>
      <c r="B13" s="211" t="s">
        <v>63</v>
      </c>
      <c r="C13" s="204" t="s">
        <v>2392</v>
      </c>
      <c r="D13" s="198"/>
      <c r="E13" s="198"/>
      <c r="F13" s="198"/>
      <c r="G13" s="198"/>
      <c r="H13" s="198"/>
      <c r="I13" s="198"/>
      <c r="J13" s="198"/>
      <c r="K13" s="198"/>
      <c r="L13" s="174"/>
      <c r="M13" s="177"/>
      <c r="N13" s="581"/>
      <c r="O13" s="482"/>
      <c r="P13" s="191"/>
    </row>
    <row r="14" spans="1:16" ht="20.149999999999999" customHeight="1" x14ac:dyDescent="0.35">
      <c r="A14" s="192"/>
      <c r="B14" s="205" t="s">
        <v>241</v>
      </c>
      <c r="C14" s="198" t="s">
        <v>3121</v>
      </c>
      <c r="D14" s="198"/>
      <c r="E14" s="198"/>
      <c r="F14" s="198"/>
      <c r="G14" s="198"/>
      <c r="H14" s="198"/>
      <c r="I14" s="198"/>
      <c r="J14" s="198"/>
      <c r="K14" s="198"/>
      <c r="L14" s="174"/>
      <c r="M14" s="177"/>
      <c r="N14" s="581" t="str">
        <f>VLOOKUP(_Output!D481,_Guidance!B1574:C1579,2,FALSE)</f>
        <v xml:space="preserve"> </v>
      </c>
      <c r="O14" s="482" t="s">
        <v>2589</v>
      </c>
      <c r="P14" s="191"/>
    </row>
    <row r="15" spans="1:16" ht="20.149999999999999" customHeight="1" x14ac:dyDescent="0.35">
      <c r="A15" s="192"/>
      <c r="B15" s="205" t="s">
        <v>310</v>
      </c>
      <c r="C15" s="198" t="s">
        <v>3122</v>
      </c>
      <c r="D15" s="198"/>
      <c r="E15" s="198"/>
      <c r="F15" s="198"/>
      <c r="G15" s="198"/>
      <c r="H15" s="198"/>
      <c r="I15" s="198"/>
      <c r="J15" s="198"/>
      <c r="K15" s="198"/>
      <c r="L15" s="174"/>
      <c r="M15" s="177"/>
      <c r="N15" s="581" t="str">
        <f>VLOOKUP(_Output!D482,_Guidance!B1580:C1585,2,FALSE)</f>
        <v xml:space="preserve"> </v>
      </c>
      <c r="O15" s="482" t="s">
        <v>2590</v>
      </c>
      <c r="P15" s="191"/>
    </row>
    <row r="16" spans="1:16" ht="20.149999999999999" customHeight="1" x14ac:dyDescent="0.35">
      <c r="A16" s="192"/>
      <c r="B16" s="211" t="s">
        <v>85</v>
      </c>
      <c r="C16" s="204" t="s">
        <v>2393</v>
      </c>
      <c r="D16" s="198"/>
      <c r="E16" s="198"/>
      <c r="F16" s="198"/>
      <c r="G16" s="198"/>
      <c r="H16" s="198"/>
      <c r="I16" s="198"/>
      <c r="J16" s="198"/>
      <c r="K16" s="198"/>
      <c r="L16" s="174"/>
      <c r="M16" s="177"/>
      <c r="N16" s="581"/>
      <c r="O16" s="482"/>
      <c r="P16" s="191"/>
    </row>
    <row r="17" spans="1:16" ht="20.149999999999999" customHeight="1" x14ac:dyDescent="0.35">
      <c r="A17" s="192"/>
      <c r="B17" s="205" t="s">
        <v>86</v>
      </c>
      <c r="C17" s="198" t="s">
        <v>2394</v>
      </c>
      <c r="D17" s="198"/>
      <c r="E17" s="198"/>
      <c r="F17" s="198"/>
      <c r="G17" s="198"/>
      <c r="H17" s="198"/>
      <c r="I17" s="198"/>
      <c r="J17" s="198"/>
      <c r="K17" s="198"/>
      <c r="L17" s="174"/>
      <c r="M17" s="177"/>
      <c r="N17" s="581" t="str">
        <f>VLOOKUP(_Output!D484,_Guidance!B1586:C1591,2,FALSE)</f>
        <v xml:space="preserve"> </v>
      </c>
      <c r="O17" s="482" t="s">
        <v>2971</v>
      </c>
      <c r="P17" s="191"/>
    </row>
    <row r="18" spans="1:16" ht="20.149999999999999" customHeight="1" x14ac:dyDescent="0.35">
      <c r="A18" s="192"/>
      <c r="B18" s="205" t="s">
        <v>87</v>
      </c>
      <c r="C18" s="198" t="s">
        <v>2395</v>
      </c>
      <c r="D18" s="198"/>
      <c r="E18" s="198"/>
      <c r="F18" s="198"/>
      <c r="G18" s="198"/>
      <c r="H18" s="198"/>
      <c r="I18" s="198"/>
      <c r="J18" s="198"/>
      <c r="K18" s="198"/>
      <c r="L18" s="174"/>
      <c r="M18" s="177"/>
      <c r="N18" s="581" t="str">
        <f>VLOOKUP(_Output!D485,_Guidance!B1592:C1597,2,FALSE)</f>
        <v xml:space="preserve"> </v>
      </c>
      <c r="O18" s="482" t="s">
        <v>2435</v>
      </c>
      <c r="P18" s="191"/>
    </row>
    <row r="19" spans="1:16" ht="20.149999999999999" customHeight="1" x14ac:dyDescent="0.35">
      <c r="A19" s="192"/>
      <c r="B19" s="205" t="s">
        <v>88</v>
      </c>
      <c r="C19" s="198" t="s">
        <v>2396</v>
      </c>
      <c r="D19" s="198"/>
      <c r="E19" s="198"/>
      <c r="F19" s="198"/>
      <c r="G19" s="198"/>
      <c r="H19" s="198"/>
      <c r="I19" s="198"/>
      <c r="J19" s="198"/>
      <c r="K19" s="198"/>
      <c r="L19" s="174"/>
      <c r="M19" s="177"/>
      <c r="N19" s="581" t="str">
        <f>VLOOKUP(_Output!D486,_Guidance!B1598:C1603,2,FALSE)</f>
        <v xml:space="preserve"> </v>
      </c>
      <c r="O19" s="482" t="s">
        <v>2436</v>
      </c>
      <c r="P19" s="191"/>
    </row>
    <row r="20" spans="1:16" ht="20.149999999999999" customHeight="1" x14ac:dyDescent="0.35">
      <c r="A20" s="192"/>
      <c r="B20" s="205" t="s">
        <v>89</v>
      </c>
      <c r="C20" s="198" t="s">
        <v>2397</v>
      </c>
      <c r="D20" s="198"/>
      <c r="E20" s="198"/>
      <c r="F20" s="198"/>
      <c r="G20" s="198"/>
      <c r="H20" s="198"/>
      <c r="I20" s="198"/>
      <c r="J20" s="198"/>
      <c r="K20" s="198"/>
      <c r="L20" s="174"/>
      <c r="M20" s="177"/>
      <c r="N20" s="581" t="str">
        <f>VLOOKUP(_Output!D487,_Guidance!B1604:C1609,2,FALSE)</f>
        <v xml:space="preserve"> </v>
      </c>
      <c r="O20" s="482" t="s">
        <v>2437</v>
      </c>
      <c r="P20" s="191"/>
    </row>
    <row r="21" spans="1:16" ht="20.149999999999999" customHeight="1" x14ac:dyDescent="0.35">
      <c r="A21" s="192"/>
      <c r="B21" s="211" t="s">
        <v>116</v>
      </c>
      <c r="C21" s="204" t="s">
        <v>3192</v>
      </c>
      <c r="D21" s="198"/>
      <c r="E21" s="198"/>
      <c r="F21" s="198"/>
      <c r="G21" s="198"/>
      <c r="H21" s="198"/>
      <c r="I21" s="198"/>
      <c r="J21" s="198"/>
      <c r="K21" s="198"/>
      <c r="L21" s="174"/>
      <c r="M21" s="177"/>
      <c r="N21" s="581"/>
      <c r="O21" s="482"/>
      <c r="P21" s="191"/>
    </row>
    <row r="22" spans="1:16" ht="20.149999999999999" customHeight="1" x14ac:dyDescent="0.35">
      <c r="A22" s="192"/>
      <c r="B22" s="205" t="s">
        <v>2527</v>
      </c>
      <c r="C22" s="198" t="s">
        <v>3215</v>
      </c>
      <c r="D22" s="198"/>
      <c r="E22" s="198"/>
      <c r="F22" s="198"/>
      <c r="G22" s="198"/>
      <c r="H22" s="198"/>
      <c r="I22" s="198"/>
      <c r="J22" s="198"/>
      <c r="K22" s="198"/>
      <c r="L22" s="174"/>
      <c r="M22" s="177"/>
      <c r="N22" s="581" t="str">
        <f>VLOOKUP(_Output!D1058,_Guidance!B1610:C1615,2,FALSE)</f>
        <v xml:space="preserve"> </v>
      </c>
      <c r="O22" s="482" t="s">
        <v>3604</v>
      </c>
      <c r="P22" s="191"/>
    </row>
    <row r="23" spans="1:16" ht="20.149999999999999" customHeight="1" x14ac:dyDescent="0.35">
      <c r="A23" s="192"/>
      <c r="B23" s="205" t="s">
        <v>2528</v>
      </c>
      <c r="C23" s="198" t="s">
        <v>3193</v>
      </c>
      <c r="D23" s="198"/>
      <c r="E23" s="198"/>
      <c r="F23" s="198"/>
      <c r="G23" s="198"/>
      <c r="H23" s="198"/>
      <c r="I23" s="198"/>
      <c r="J23" s="198"/>
      <c r="K23" s="198"/>
      <c r="L23" s="174"/>
      <c r="M23" s="177"/>
      <c r="N23" s="581" t="str">
        <f>VLOOKUP(_Output!D1059,_Guidance!B1616:C1621,2,FALSE)</f>
        <v xml:space="preserve"> </v>
      </c>
      <c r="O23" s="482" t="s">
        <v>3605</v>
      </c>
      <c r="P23" s="191"/>
    </row>
    <row r="24" spans="1:16" ht="20.149999999999999" customHeight="1" x14ac:dyDescent="0.35">
      <c r="A24" s="192"/>
      <c r="B24" s="205" t="s">
        <v>2529</v>
      </c>
      <c r="C24" s="198" t="s">
        <v>3607</v>
      </c>
      <c r="D24" s="198"/>
      <c r="E24" s="198"/>
      <c r="F24" s="198"/>
      <c r="G24" s="198"/>
      <c r="H24" s="198"/>
      <c r="I24" s="198"/>
      <c r="J24" s="198"/>
      <c r="K24" s="198"/>
      <c r="L24" s="174"/>
      <c r="M24" s="177"/>
      <c r="N24" s="581" t="str">
        <f>VLOOKUP(_Output!D1060,_Guidance!B1622:C1627,2,FALSE)</f>
        <v xml:space="preserve"> </v>
      </c>
      <c r="O24" s="482" t="s">
        <v>3606</v>
      </c>
      <c r="P24" s="191"/>
    </row>
    <row r="25" spans="1:16" ht="20.149999999999999" customHeight="1" x14ac:dyDescent="0.35">
      <c r="A25" s="192"/>
      <c r="B25" s="205" t="s">
        <v>2530</v>
      </c>
      <c r="C25" s="198" t="s">
        <v>3625</v>
      </c>
      <c r="D25" s="198"/>
      <c r="E25" s="198"/>
      <c r="F25" s="198"/>
      <c r="G25" s="198"/>
      <c r="H25" s="198"/>
      <c r="I25" s="198"/>
      <c r="J25" s="198"/>
      <c r="K25" s="198"/>
      <c r="L25" s="174"/>
      <c r="M25" s="177"/>
      <c r="N25" s="581" t="str">
        <f>VLOOKUP(_Output!D1061,_Guidance!B1628:C1633,2,FALSE)</f>
        <v xml:space="preserve"> </v>
      </c>
      <c r="O25" s="482" t="s">
        <v>3608</v>
      </c>
      <c r="P25" s="191"/>
    </row>
    <row r="26" spans="1:16" ht="20.149999999999999" customHeight="1" x14ac:dyDescent="0.35">
      <c r="A26" s="192"/>
      <c r="B26" s="205" t="s">
        <v>2900</v>
      </c>
      <c r="C26" s="198" t="s">
        <v>3195</v>
      </c>
      <c r="D26" s="198"/>
      <c r="E26" s="198"/>
      <c r="F26" s="198"/>
      <c r="G26" s="198"/>
      <c r="H26" s="198"/>
      <c r="I26" s="198"/>
      <c r="J26" s="198"/>
      <c r="K26" s="198"/>
      <c r="L26" s="174"/>
      <c r="M26" s="177"/>
      <c r="N26" s="581" t="str">
        <f>VLOOKUP(_Output!D1062,_Guidance!B1634:C1639,2,FALSE)</f>
        <v xml:space="preserve"> </v>
      </c>
      <c r="O26" s="482" t="s">
        <v>3609</v>
      </c>
      <c r="P26" s="191"/>
    </row>
    <row r="27" spans="1:16" ht="20.149999999999999" customHeight="1" x14ac:dyDescent="0.35">
      <c r="A27" s="192"/>
      <c r="B27" s="211" t="s">
        <v>118</v>
      </c>
      <c r="C27" s="204" t="s">
        <v>2398</v>
      </c>
      <c r="D27" s="198"/>
      <c r="E27" s="198"/>
      <c r="F27" s="198"/>
      <c r="G27" s="198"/>
      <c r="H27" s="198"/>
      <c r="I27" s="198"/>
      <c r="J27" s="198"/>
      <c r="K27" s="198"/>
      <c r="L27" s="174"/>
      <c r="M27" s="177"/>
      <c r="N27" s="581"/>
      <c r="O27" s="482"/>
      <c r="P27" s="191"/>
    </row>
    <row r="28" spans="1:16" ht="20.149999999999999" customHeight="1" x14ac:dyDescent="0.35">
      <c r="A28" s="192"/>
      <c r="B28" s="205" t="s">
        <v>2531</v>
      </c>
      <c r="C28" s="198" t="s">
        <v>2888</v>
      </c>
      <c r="D28" s="198"/>
      <c r="E28" s="198"/>
      <c r="F28" s="198"/>
      <c r="G28" s="198"/>
      <c r="H28" s="198"/>
      <c r="I28" s="198"/>
      <c r="J28" s="198"/>
      <c r="K28" s="198"/>
      <c r="L28" s="174"/>
      <c r="M28" s="177"/>
      <c r="N28" s="581" t="str">
        <f>VLOOKUP(_Output!D489,_Guidance!B1640:C1645,2,FALSE)</f>
        <v xml:space="preserve"> </v>
      </c>
      <c r="O28" s="482" t="s">
        <v>2438</v>
      </c>
      <c r="P28" s="191"/>
    </row>
    <row r="29" spans="1:16" ht="20.149999999999999" customHeight="1" x14ac:dyDescent="0.35">
      <c r="A29" s="192"/>
      <c r="B29" s="205" t="s">
        <v>2532</v>
      </c>
      <c r="C29" s="198" t="s">
        <v>2400</v>
      </c>
      <c r="D29" s="198"/>
      <c r="E29" s="198"/>
      <c r="F29" s="198"/>
      <c r="G29" s="198"/>
      <c r="H29" s="198"/>
      <c r="I29" s="198"/>
      <c r="J29" s="198"/>
      <c r="K29" s="198"/>
      <c r="L29" s="174"/>
      <c r="M29" s="177"/>
      <c r="N29" s="581" t="str">
        <f>VLOOKUP(_Output!D490,_Guidance!B1646:C1651,2,FALSE)</f>
        <v xml:space="preserve"> </v>
      </c>
      <c r="O29" s="482" t="s">
        <v>2591</v>
      </c>
      <c r="P29" s="191"/>
    </row>
    <row r="30" spans="1:16" ht="20.149999999999999" customHeight="1" x14ac:dyDescent="0.35">
      <c r="A30" s="192"/>
      <c r="B30" s="205" t="s">
        <v>2916</v>
      </c>
      <c r="C30" s="575" t="s">
        <v>2403</v>
      </c>
      <c r="D30" s="207"/>
      <c r="E30" s="207"/>
      <c r="F30" s="207"/>
      <c r="G30" s="207"/>
      <c r="H30" s="207"/>
      <c r="I30" s="207"/>
      <c r="J30" s="207"/>
      <c r="K30" s="207"/>
      <c r="L30" s="578"/>
      <c r="M30" s="574"/>
      <c r="N30" s="581" t="str">
        <f>VLOOKUP(_Output!D491,_Guidance!B1652:C1657,2,FALSE)</f>
        <v xml:space="preserve"> </v>
      </c>
      <c r="O30" s="578" t="s">
        <v>2813</v>
      </c>
      <c r="P30" s="191"/>
    </row>
    <row r="31" spans="1:16" ht="20.149999999999999" customHeight="1" x14ac:dyDescent="0.35">
      <c r="A31" s="192"/>
      <c r="B31" s="205" t="s">
        <v>2917</v>
      </c>
      <c r="C31" s="198" t="s">
        <v>2405</v>
      </c>
      <c r="D31" s="198"/>
      <c r="E31" s="198"/>
      <c r="F31" s="198"/>
      <c r="G31" s="198"/>
      <c r="H31" s="198"/>
      <c r="I31" s="198"/>
      <c r="J31" s="198"/>
      <c r="K31" s="198"/>
      <c r="L31" s="174"/>
      <c r="M31" s="177"/>
      <c r="N31" s="581" t="str">
        <f>VLOOKUP(_Output!D492,_Guidance!B1658:C1663,2,FALSE)</f>
        <v xml:space="preserve"> </v>
      </c>
      <c r="O31" s="482" t="s">
        <v>2440</v>
      </c>
      <c r="P31" s="191"/>
    </row>
    <row r="32" spans="1:16" ht="20.149999999999999" customHeight="1" x14ac:dyDescent="0.35">
      <c r="A32" s="192"/>
      <c r="B32" s="205" t="s">
        <v>2918</v>
      </c>
      <c r="C32" s="198" t="s">
        <v>2963</v>
      </c>
      <c r="D32" s="198"/>
      <c r="E32" s="198"/>
      <c r="F32" s="198"/>
      <c r="G32" s="198"/>
      <c r="H32" s="198"/>
      <c r="I32" s="198"/>
      <c r="J32" s="198"/>
      <c r="K32" s="198"/>
      <c r="L32" s="174"/>
      <c r="M32" s="177"/>
      <c r="N32" s="581" t="str">
        <f>VLOOKUP(_Output!D493,_Guidance!B1664:C1669,2,FALSE)</f>
        <v xml:space="preserve"> </v>
      </c>
      <c r="O32" s="482"/>
      <c r="P32" s="191"/>
    </row>
    <row r="33" spans="1:16" ht="20.149999999999999" customHeight="1" x14ac:dyDescent="0.35">
      <c r="A33" s="192"/>
      <c r="B33" s="205" t="s">
        <v>2923</v>
      </c>
      <c r="C33" s="198" t="s">
        <v>2901</v>
      </c>
      <c r="D33" s="198"/>
      <c r="E33" s="198"/>
      <c r="F33" s="198"/>
      <c r="G33" s="198"/>
      <c r="H33" s="198"/>
      <c r="I33" s="198"/>
      <c r="J33" s="198"/>
      <c r="K33" s="198"/>
      <c r="L33" s="174"/>
      <c r="M33" s="177"/>
      <c r="N33" s="581" t="str">
        <f>VLOOKUP(_Output!D494,_Guidance!B1670:C1675,2,FALSE)</f>
        <v xml:space="preserve"> </v>
      </c>
      <c r="O33" s="482" t="s">
        <v>2896</v>
      </c>
      <c r="P33" s="191"/>
    </row>
    <row r="34" spans="1:16" ht="20.149999999999999" customHeight="1" x14ac:dyDescent="0.35">
      <c r="A34" s="192"/>
      <c r="B34" s="198" t="s">
        <v>315</v>
      </c>
      <c r="C34" s="204" t="s">
        <v>2406</v>
      </c>
      <c r="D34" s="198"/>
      <c r="E34" s="198"/>
      <c r="F34" s="198"/>
      <c r="G34" s="198"/>
      <c r="H34" s="198"/>
      <c r="I34" s="198"/>
      <c r="J34" s="198"/>
      <c r="K34" s="198"/>
      <c r="L34" s="174"/>
      <c r="M34" s="177"/>
      <c r="N34" s="581"/>
      <c r="O34" s="482"/>
      <c r="P34" s="191"/>
    </row>
    <row r="35" spans="1:16" ht="20.149999999999999" customHeight="1" x14ac:dyDescent="0.35">
      <c r="A35" s="192"/>
      <c r="B35" s="205" t="s">
        <v>2533</v>
      </c>
      <c r="C35" s="198" t="s">
        <v>2814</v>
      </c>
      <c r="D35" s="198"/>
      <c r="E35" s="198"/>
      <c r="F35" s="198"/>
      <c r="G35" s="198"/>
      <c r="H35" s="198"/>
      <c r="I35" s="198"/>
      <c r="J35" s="198"/>
      <c r="K35" s="198"/>
      <c r="L35" s="174"/>
      <c r="M35" s="177"/>
      <c r="N35" s="581" t="str">
        <f>VLOOKUP(_Output!D496,_Guidance!B1676:C1681,2,FALSE)</f>
        <v xml:space="preserve"> </v>
      </c>
      <c r="O35" s="482" t="s">
        <v>2592</v>
      </c>
      <c r="P35" s="191"/>
    </row>
    <row r="36" spans="1:16" ht="20.149999999999999" customHeight="1" x14ac:dyDescent="0.35">
      <c r="A36" s="192"/>
      <c r="B36" s="205" t="s">
        <v>2535</v>
      </c>
      <c r="C36" s="198" t="s">
        <v>2409</v>
      </c>
      <c r="D36" s="198"/>
      <c r="E36" s="198"/>
      <c r="F36" s="198"/>
      <c r="G36" s="198"/>
      <c r="H36" s="198"/>
      <c r="I36" s="198"/>
      <c r="J36" s="198"/>
      <c r="K36" s="198"/>
      <c r="L36" s="174"/>
      <c r="M36" s="177"/>
      <c r="N36" s="581" t="str">
        <f>VLOOKUP(_Output!D498,_Guidance!B1682:C1687,2,FALSE)</f>
        <v xml:space="preserve"> </v>
      </c>
      <c r="O36" s="482" t="s">
        <v>2442</v>
      </c>
      <c r="P36" s="191"/>
    </row>
    <row r="37" spans="1:16" ht="20.149999999999999" customHeight="1" x14ac:dyDescent="0.35">
      <c r="A37" s="192"/>
      <c r="B37" s="198" t="s">
        <v>864</v>
      </c>
      <c r="C37" s="204" t="s">
        <v>2410</v>
      </c>
      <c r="D37" s="198"/>
      <c r="E37" s="198"/>
      <c r="F37" s="198"/>
      <c r="G37" s="198"/>
      <c r="H37" s="198"/>
      <c r="I37" s="198"/>
      <c r="J37" s="198"/>
      <c r="K37" s="198"/>
      <c r="L37" s="174"/>
      <c r="M37" s="177"/>
      <c r="N37" s="216"/>
      <c r="O37" s="482"/>
      <c r="P37" s="191"/>
    </row>
    <row r="38" spans="1:16" ht="20.149999999999999" customHeight="1" x14ac:dyDescent="0.35">
      <c r="A38" s="192"/>
      <c r="B38" s="205" t="s">
        <v>3746</v>
      </c>
      <c r="C38" s="198" t="s">
        <v>2534</v>
      </c>
      <c r="D38" s="198"/>
      <c r="E38" s="198"/>
      <c r="F38" s="198"/>
      <c r="G38" s="198"/>
      <c r="H38" s="198"/>
      <c r="I38" s="198"/>
      <c r="J38" s="198"/>
      <c r="K38" s="198"/>
      <c r="L38" s="174"/>
      <c r="M38" s="177"/>
      <c r="N38" s="581" t="str">
        <f>VLOOKUP(_Output!D501,_Guidance!$B$2457:$C$2463,2,FALSE)</f>
        <v xml:space="preserve"> </v>
      </c>
      <c r="O38" s="482" t="s">
        <v>2569</v>
      </c>
      <c r="P38" s="191"/>
    </row>
    <row r="39" spans="1:16" ht="20.149999999999999" customHeight="1" x14ac:dyDescent="0.35">
      <c r="A39" s="192"/>
      <c r="B39" s="205" t="s">
        <v>3747</v>
      </c>
      <c r="C39" s="198" t="s">
        <v>2536</v>
      </c>
      <c r="D39" s="198"/>
      <c r="E39" s="198"/>
      <c r="F39" s="198"/>
      <c r="G39" s="198"/>
      <c r="H39" s="198"/>
      <c r="I39" s="198"/>
      <c r="J39" s="198"/>
      <c r="K39" s="198"/>
      <c r="L39" s="174"/>
      <c r="M39" s="177"/>
      <c r="N39" s="581" t="str">
        <f>VLOOKUP(_Output!D502,_Guidance!$B$2457:$C$2463,2,FALSE)</f>
        <v xml:space="preserve"> </v>
      </c>
      <c r="O39" s="482" t="s">
        <v>2570</v>
      </c>
      <c r="P39" s="191"/>
    </row>
    <row r="40" spans="1:16" ht="20.149999999999999" customHeight="1" x14ac:dyDescent="0.35">
      <c r="A40" s="192"/>
      <c r="B40" s="205" t="s">
        <v>3748</v>
      </c>
      <c r="C40" s="198" t="s">
        <v>380</v>
      </c>
      <c r="D40" s="198"/>
      <c r="E40" s="198"/>
      <c r="F40" s="198"/>
      <c r="G40" s="198"/>
      <c r="H40" s="198"/>
      <c r="I40" s="198"/>
      <c r="J40" s="198"/>
      <c r="K40" s="198"/>
      <c r="L40" s="174"/>
      <c r="M40" s="177"/>
      <c r="N40" s="581" t="str">
        <f>VLOOKUP(_Output!D503,_Guidance!$B$2457:$C$2463,2,FALSE)</f>
        <v xml:space="preserve"> </v>
      </c>
      <c r="O40" s="482" t="s">
        <v>2571</v>
      </c>
      <c r="P40" s="191"/>
    </row>
    <row r="41" spans="1:16" ht="20.149999999999999" customHeight="1" x14ac:dyDescent="0.35">
      <c r="A41" s="192"/>
      <c r="B41" s="205" t="s">
        <v>3749</v>
      </c>
      <c r="C41" s="198" t="s">
        <v>2537</v>
      </c>
      <c r="D41" s="198"/>
      <c r="E41" s="198"/>
      <c r="F41" s="198"/>
      <c r="G41" s="198"/>
      <c r="H41" s="198"/>
      <c r="I41" s="198"/>
      <c r="J41" s="198"/>
      <c r="K41" s="198"/>
      <c r="L41" s="174"/>
      <c r="M41" s="177"/>
      <c r="N41" s="581" t="str">
        <f>VLOOKUP(_Output!D504,_Guidance!$B$2457:$C$2463,2,FALSE)</f>
        <v xml:space="preserve"> </v>
      </c>
      <c r="O41" s="482" t="s">
        <v>2572</v>
      </c>
      <c r="P41" s="191"/>
    </row>
    <row r="42" spans="1:16" ht="20.149999999999999" customHeight="1" x14ac:dyDescent="0.35">
      <c r="A42" s="192"/>
      <c r="B42" s="205" t="s">
        <v>3750</v>
      </c>
      <c r="C42" s="198" t="s">
        <v>2538</v>
      </c>
      <c r="D42" s="198"/>
      <c r="E42" s="198"/>
      <c r="F42" s="198"/>
      <c r="G42" s="198"/>
      <c r="H42" s="198"/>
      <c r="I42" s="198"/>
      <c r="J42" s="198"/>
      <c r="K42" s="198"/>
      <c r="L42" s="174"/>
      <c r="M42" s="177"/>
      <c r="N42" s="581" t="str">
        <f>VLOOKUP(_Output!D505,_Guidance!$B$2457:$C$2463,2,FALSE)</f>
        <v xml:space="preserve"> </v>
      </c>
      <c r="O42" s="482" t="s">
        <v>2573</v>
      </c>
      <c r="P42" s="191"/>
    </row>
    <row r="43" spans="1:16" ht="20.149999999999999" customHeight="1" x14ac:dyDescent="0.35">
      <c r="A43" s="192"/>
      <c r="B43" s="205" t="s">
        <v>3751</v>
      </c>
      <c r="C43" s="198" t="s">
        <v>2539</v>
      </c>
      <c r="D43" s="198"/>
      <c r="E43" s="198"/>
      <c r="F43" s="198"/>
      <c r="G43" s="198"/>
      <c r="H43" s="198"/>
      <c r="I43" s="198"/>
      <c r="J43" s="198"/>
      <c r="K43" s="198"/>
      <c r="L43" s="174"/>
      <c r="M43" s="177"/>
      <c r="N43" s="581" t="str">
        <f>VLOOKUP(_Output!D506,_Guidance!$B$2457:$C$2463,2,FALSE)</f>
        <v xml:space="preserve"> </v>
      </c>
      <c r="O43" s="482" t="s">
        <v>2574</v>
      </c>
      <c r="P43" s="191"/>
    </row>
    <row r="44" spans="1:16" ht="20.149999999999999" customHeight="1" x14ac:dyDescent="0.35">
      <c r="A44" s="192"/>
      <c r="B44" s="205" t="s">
        <v>3752</v>
      </c>
      <c r="C44" s="198" t="s">
        <v>2540</v>
      </c>
      <c r="D44" s="198"/>
      <c r="E44" s="198"/>
      <c r="F44" s="198"/>
      <c r="G44" s="198"/>
      <c r="H44" s="198"/>
      <c r="I44" s="198"/>
      <c r="J44" s="198"/>
      <c r="K44" s="198"/>
      <c r="L44" s="174"/>
      <c r="M44" s="177"/>
      <c r="N44" s="581" t="str">
        <f>VLOOKUP(_Output!D507,_Guidance!$B$2457:$C$2463,2,FALSE)</f>
        <v xml:space="preserve"> </v>
      </c>
      <c r="O44" s="482" t="s">
        <v>2575</v>
      </c>
      <c r="P44" s="191"/>
    </row>
    <row r="45" spans="1:16" ht="20.149999999999999" customHeight="1" x14ac:dyDescent="0.35">
      <c r="A45" s="192"/>
      <c r="B45" s="205" t="s">
        <v>3753</v>
      </c>
      <c r="C45" s="177" t="s">
        <v>2541</v>
      </c>
      <c r="D45" s="177"/>
      <c r="E45" s="177"/>
      <c r="F45" s="177"/>
      <c r="G45" s="177"/>
      <c r="H45" s="177"/>
      <c r="I45" s="177"/>
      <c r="J45" s="177"/>
      <c r="K45" s="177"/>
      <c r="L45" s="174"/>
      <c r="M45" s="177"/>
      <c r="N45" s="581" t="str">
        <f>VLOOKUP(_Output!D508,_Guidance!$B$2457:$C$2463,2,FALSE)</f>
        <v xml:space="preserve"> </v>
      </c>
      <c r="O45" s="482" t="s">
        <v>2576</v>
      </c>
      <c r="P45" s="191"/>
    </row>
    <row r="46" spans="1:16" ht="20.149999999999999" customHeight="1" x14ac:dyDescent="0.35">
      <c r="A46" s="192"/>
      <c r="B46" s="205" t="s">
        <v>3754</v>
      </c>
      <c r="C46" s="575" t="s">
        <v>2542</v>
      </c>
      <c r="D46" s="575"/>
      <c r="E46" s="204"/>
      <c r="F46" s="204"/>
      <c r="G46" s="204"/>
      <c r="H46" s="204"/>
      <c r="I46" s="204"/>
      <c r="J46" s="204"/>
      <c r="K46" s="204"/>
      <c r="L46" s="174"/>
      <c r="M46" s="177"/>
      <c r="N46" s="581" t="str">
        <f>VLOOKUP(_Output!D509,_Guidance!$B$2457:$C$2463,2,FALSE)</f>
        <v xml:space="preserve"> </v>
      </c>
      <c r="O46" s="482" t="s">
        <v>2577</v>
      </c>
      <c r="P46" s="191"/>
    </row>
    <row r="47" spans="1:16" ht="20.149999999999999" customHeight="1" x14ac:dyDescent="0.35">
      <c r="A47" s="192"/>
      <c r="B47" s="205" t="s">
        <v>3755</v>
      </c>
      <c r="C47" s="198" t="s">
        <v>2543</v>
      </c>
      <c r="D47" s="198"/>
      <c r="E47" s="198"/>
      <c r="F47" s="198"/>
      <c r="G47" s="198"/>
      <c r="H47" s="198"/>
      <c r="I47" s="198"/>
      <c r="J47" s="198"/>
      <c r="K47" s="198"/>
      <c r="L47" s="174"/>
      <c r="M47" s="177"/>
      <c r="N47" s="581" t="str">
        <f>VLOOKUP(_Output!D510,_Guidance!$B$2457:$C$2463,2,FALSE)</f>
        <v xml:space="preserve"> </v>
      </c>
      <c r="O47" s="482" t="s">
        <v>2578</v>
      </c>
      <c r="P47" s="191"/>
    </row>
    <row r="48" spans="1:16" ht="20.149999999999999" customHeight="1" x14ac:dyDescent="0.35">
      <c r="A48" s="192"/>
      <c r="B48" s="205" t="s">
        <v>3756</v>
      </c>
      <c r="C48" s="198" t="s">
        <v>2544</v>
      </c>
      <c r="D48" s="198"/>
      <c r="E48" s="198"/>
      <c r="F48" s="198"/>
      <c r="G48" s="198"/>
      <c r="H48" s="198"/>
      <c r="I48" s="198"/>
      <c r="J48" s="198"/>
      <c r="K48" s="198"/>
      <c r="L48" s="174"/>
      <c r="M48" s="177"/>
      <c r="N48" s="581" t="str">
        <f>VLOOKUP(_Output!D511,_Guidance!$B$2457:$C$2463,2,FALSE)</f>
        <v xml:space="preserve"> </v>
      </c>
      <c r="O48" s="482" t="s">
        <v>2579</v>
      </c>
      <c r="P48" s="191"/>
    </row>
    <row r="49" spans="1:16" ht="20.149999999999999" customHeight="1" x14ac:dyDescent="0.35">
      <c r="A49" s="192"/>
      <c r="B49" s="205" t="s">
        <v>3757</v>
      </c>
      <c r="C49" s="198" t="s">
        <v>2545</v>
      </c>
      <c r="D49" s="198"/>
      <c r="E49" s="198"/>
      <c r="F49" s="198"/>
      <c r="G49" s="198"/>
      <c r="H49" s="198"/>
      <c r="I49" s="198"/>
      <c r="J49" s="198"/>
      <c r="K49" s="198"/>
      <c r="L49" s="174"/>
      <c r="M49" s="177"/>
      <c r="N49" s="581" t="str">
        <f>VLOOKUP(_Output!D512,_Guidance!$B$2457:$C$2463,2,FALSE)</f>
        <v xml:space="preserve"> </v>
      </c>
      <c r="O49" s="482" t="s">
        <v>2828</v>
      </c>
      <c r="P49" s="191"/>
    </row>
    <row r="50" spans="1:16" ht="20.149999999999999" customHeight="1" x14ac:dyDescent="0.35">
      <c r="A50" s="192"/>
      <c r="B50" s="205" t="s">
        <v>3758</v>
      </c>
      <c r="C50" s="198" t="s">
        <v>2546</v>
      </c>
      <c r="D50" s="198"/>
      <c r="E50" s="198"/>
      <c r="F50" s="198"/>
      <c r="G50" s="198"/>
      <c r="H50" s="198"/>
      <c r="I50" s="198"/>
      <c r="J50" s="198"/>
      <c r="K50" s="198"/>
      <c r="L50" s="174"/>
      <c r="M50" s="177"/>
      <c r="N50" s="581" t="str">
        <f>VLOOKUP(_Output!D513,_Guidance!$B$2457:$C$2463,2,FALSE)</f>
        <v xml:space="preserve"> </v>
      </c>
      <c r="O50" s="482" t="s">
        <v>2580</v>
      </c>
      <c r="P50" s="191"/>
    </row>
    <row r="51" spans="1:16" ht="20.149999999999999" customHeight="1" x14ac:dyDescent="0.35">
      <c r="A51" s="192"/>
      <c r="B51" s="205" t="s">
        <v>3759</v>
      </c>
      <c r="C51" s="198" t="s">
        <v>2547</v>
      </c>
      <c r="D51" s="198"/>
      <c r="E51" s="198"/>
      <c r="F51" s="198"/>
      <c r="G51" s="198"/>
      <c r="H51" s="198"/>
      <c r="I51" s="198"/>
      <c r="J51" s="198"/>
      <c r="K51" s="198"/>
      <c r="L51" s="174"/>
      <c r="M51" s="177"/>
      <c r="N51" s="581" t="str">
        <f>VLOOKUP(_Output!D514,_Guidance!$B$2457:$C$2463,2,FALSE)</f>
        <v xml:space="preserve"> </v>
      </c>
      <c r="O51" s="482" t="s">
        <v>2581</v>
      </c>
      <c r="P51" s="191"/>
    </row>
    <row r="52" spans="1:16" ht="20.149999999999999" customHeight="1" x14ac:dyDescent="0.35">
      <c r="A52" s="192"/>
      <c r="B52" s="205" t="s">
        <v>3760</v>
      </c>
      <c r="C52" s="198" t="s">
        <v>2548</v>
      </c>
      <c r="D52" s="198"/>
      <c r="E52" s="198"/>
      <c r="F52" s="198"/>
      <c r="G52" s="198"/>
      <c r="H52" s="198"/>
      <c r="I52" s="198"/>
      <c r="J52" s="198"/>
      <c r="K52" s="198"/>
      <c r="L52" s="174"/>
      <c r="M52" s="177"/>
      <c r="N52" s="581" t="str">
        <f>VLOOKUP(_Output!D515,_Guidance!$B$2457:$C$2463,2,FALSE)</f>
        <v xml:space="preserve"> </v>
      </c>
      <c r="O52" s="482" t="s">
        <v>2582</v>
      </c>
      <c r="P52" s="191"/>
    </row>
    <row r="53" spans="1:16" ht="20.149999999999999" customHeight="1" x14ac:dyDescent="0.35">
      <c r="A53" s="192"/>
      <c r="B53" s="205" t="s">
        <v>3761</v>
      </c>
      <c r="C53" s="198" t="s">
        <v>2856</v>
      </c>
      <c r="D53" s="198"/>
      <c r="E53" s="198"/>
      <c r="F53" s="198"/>
      <c r="G53" s="198"/>
      <c r="H53" s="198"/>
      <c r="I53" s="198"/>
      <c r="J53" s="198"/>
      <c r="K53" s="198"/>
      <c r="L53" s="174"/>
      <c r="M53" s="177"/>
      <c r="N53" s="581" t="str">
        <f>VLOOKUP(_Output!D516,_Guidance!$B$2457:$C$2463,2,FALSE)</f>
        <v xml:space="preserve"> </v>
      </c>
      <c r="O53" s="482" t="s">
        <v>2857</v>
      </c>
      <c r="P53" s="191"/>
    </row>
    <row r="54" spans="1:16" ht="20.149999999999999" customHeight="1" x14ac:dyDescent="0.35">
      <c r="A54" s="192"/>
      <c r="B54" s="205" t="s">
        <v>3762</v>
      </c>
      <c r="C54" s="198" t="s">
        <v>2549</v>
      </c>
      <c r="D54" s="198"/>
      <c r="E54" s="198"/>
      <c r="F54" s="198"/>
      <c r="G54" s="198"/>
      <c r="H54" s="198"/>
      <c r="I54" s="198"/>
      <c r="J54" s="198"/>
      <c r="K54" s="198"/>
      <c r="L54" s="174"/>
      <c r="M54" s="177"/>
      <c r="N54" s="581" t="str">
        <f>VLOOKUP(_Output!D519,_Guidance!$B$2457:$C$2463,2,FALSE)</f>
        <v xml:space="preserve"> </v>
      </c>
      <c r="O54" s="482" t="s">
        <v>2583</v>
      </c>
      <c r="P54" s="191"/>
    </row>
    <row r="55" spans="1:16" ht="20.149999999999999" customHeight="1" x14ac:dyDescent="0.35">
      <c r="A55" s="192"/>
      <c r="B55" s="205" t="s">
        <v>3763</v>
      </c>
      <c r="C55" s="206" t="s">
        <v>2550</v>
      </c>
      <c r="D55" s="206"/>
      <c r="E55" s="206"/>
      <c r="F55" s="206"/>
      <c r="G55" s="206"/>
      <c r="H55" s="206"/>
      <c r="I55" s="206"/>
      <c r="J55" s="206"/>
      <c r="K55" s="206"/>
      <c r="L55" s="176"/>
      <c r="M55" s="180"/>
      <c r="N55" s="832" t="str">
        <f>VLOOKUP(_Output!D520,_Guidance!$B$2457:$C$2463,2,FALSE)</f>
        <v xml:space="preserve"> </v>
      </c>
      <c r="O55" s="486" t="s">
        <v>2584</v>
      </c>
      <c r="P55" s="191"/>
    </row>
    <row r="56" spans="1:16" ht="20.149999999999999" customHeight="1" x14ac:dyDescent="0.35">
      <c r="A56" s="192"/>
      <c r="B56" s="177"/>
      <c r="C56" s="207" t="s">
        <v>641</v>
      </c>
      <c r="D56" s="207"/>
      <c r="E56" s="207"/>
      <c r="F56" s="207"/>
      <c r="G56" s="207"/>
      <c r="H56" s="207"/>
      <c r="I56" s="207"/>
      <c r="J56" s="207"/>
      <c r="K56" s="207"/>
      <c r="L56" s="491">
        <f>ROUND(_Output!K521,0)</f>
        <v>0</v>
      </c>
      <c r="M56" s="177"/>
      <c r="N56" s="216"/>
      <c r="O56" s="482"/>
      <c r="P56" s="191"/>
    </row>
    <row r="57" spans="1:16" ht="20.149999999999999" customHeight="1" x14ac:dyDescent="0.35">
      <c r="A57" s="192"/>
      <c r="B57" s="177"/>
      <c r="C57" s="207"/>
      <c r="D57" s="207"/>
      <c r="E57" s="207"/>
      <c r="F57" s="207"/>
      <c r="G57" s="207"/>
      <c r="H57" s="207"/>
      <c r="I57" s="207"/>
      <c r="J57" s="207"/>
      <c r="K57" s="207"/>
      <c r="L57" s="577"/>
      <c r="M57" s="177"/>
      <c r="N57" s="216"/>
      <c r="O57" s="482"/>
      <c r="P57" s="191"/>
    </row>
    <row r="58" spans="1:16" ht="20.149999999999999" customHeight="1" x14ac:dyDescent="0.35">
      <c r="A58" s="212"/>
      <c r="B58" s="210" t="s">
        <v>236</v>
      </c>
      <c r="C58" s="210"/>
      <c r="D58" s="210"/>
      <c r="E58" s="210"/>
      <c r="F58" s="210"/>
      <c r="G58" s="210"/>
      <c r="H58" s="210"/>
      <c r="I58" s="210"/>
      <c r="J58" s="210"/>
      <c r="K58" s="210"/>
      <c r="L58" s="176"/>
      <c r="M58" s="177"/>
      <c r="N58" s="176"/>
      <c r="O58" s="176"/>
      <c r="P58" s="191"/>
    </row>
    <row r="59" spans="1:16" ht="20.149999999999999" customHeight="1" x14ac:dyDescent="0.35">
      <c r="A59" s="10"/>
      <c r="B59" s="828" t="s">
        <v>866</v>
      </c>
      <c r="C59" s="828" t="s">
        <v>235</v>
      </c>
      <c r="D59" s="7"/>
      <c r="E59" s="7"/>
      <c r="F59" s="7"/>
      <c r="G59" s="7"/>
      <c r="H59" s="7"/>
      <c r="I59" s="7"/>
      <c r="J59" s="7"/>
      <c r="K59" s="7"/>
      <c r="L59" s="977"/>
      <c r="M59" s="978"/>
      <c r="N59" s="978"/>
      <c r="O59" s="979"/>
      <c r="P59" s="16"/>
    </row>
    <row r="60" spans="1:16" ht="20.149999999999999" customHeight="1" x14ac:dyDescent="0.35">
      <c r="A60" s="10"/>
      <c r="B60" s="7"/>
      <c r="C60" s="7"/>
      <c r="D60" s="7"/>
      <c r="E60" s="7"/>
      <c r="F60" s="7"/>
      <c r="G60" s="7"/>
      <c r="H60" s="7"/>
      <c r="I60" s="7"/>
      <c r="J60" s="7"/>
      <c r="K60" s="7"/>
      <c r="L60" s="980"/>
      <c r="M60" s="981"/>
      <c r="N60" s="981"/>
      <c r="O60" s="982"/>
      <c r="P60" s="16"/>
    </row>
    <row r="61" spans="1:16" ht="20.149999999999999" customHeight="1" x14ac:dyDescent="0.35">
      <c r="A61" s="10"/>
      <c r="B61" s="7"/>
      <c r="C61" s="7"/>
      <c r="D61" s="7"/>
      <c r="E61" s="7"/>
      <c r="F61" s="7"/>
      <c r="G61" s="7"/>
      <c r="H61" s="7"/>
      <c r="I61" s="7"/>
      <c r="J61" s="7"/>
      <c r="K61" s="7"/>
      <c r="L61" s="980"/>
      <c r="M61" s="981"/>
      <c r="N61" s="981"/>
      <c r="O61" s="982"/>
      <c r="P61" s="16"/>
    </row>
    <row r="62" spans="1:16" ht="20.149999999999999" customHeight="1" x14ac:dyDescent="0.35">
      <c r="A62" s="10"/>
      <c r="B62" s="7"/>
      <c r="C62" s="7"/>
      <c r="D62" s="7"/>
      <c r="E62" s="7"/>
      <c r="F62" s="7"/>
      <c r="G62" s="7"/>
      <c r="H62" s="7"/>
      <c r="I62" s="7"/>
      <c r="J62" s="7"/>
      <c r="K62" s="7"/>
      <c r="L62" s="983"/>
      <c r="M62" s="984"/>
      <c r="N62" s="984"/>
      <c r="O62" s="985"/>
      <c r="P62" s="16"/>
    </row>
    <row r="63" spans="1:16" ht="20.149999999999999" customHeight="1" thickBot="1" x14ac:dyDescent="0.4">
      <c r="A63" s="11"/>
      <c r="B63" s="12"/>
      <c r="C63" s="12"/>
      <c r="D63" s="12"/>
      <c r="E63" s="12"/>
      <c r="F63" s="12"/>
      <c r="G63" s="12"/>
      <c r="H63" s="12"/>
      <c r="I63" s="12"/>
      <c r="J63" s="12"/>
      <c r="K63" s="12"/>
      <c r="L63" s="12"/>
      <c r="M63" s="12"/>
      <c r="N63" s="12"/>
      <c r="O63" s="12"/>
      <c r="P63" s="17"/>
    </row>
    <row r="64" spans="1:16" ht="14.5" hidden="1" x14ac:dyDescent="0.35"/>
    <row r="65" ht="14.5" hidden="1" x14ac:dyDescent="0.35"/>
    <row r="66" ht="14.5" hidden="1" x14ac:dyDescent="0.35"/>
    <row r="67" ht="14.5" hidden="1" x14ac:dyDescent="0.35"/>
    <row r="68" ht="14.5" hidden="1" x14ac:dyDescent="0.35"/>
    <row r="69" ht="14.5" hidden="1" x14ac:dyDescent="0.35"/>
  </sheetData>
  <mergeCells count="11">
    <mergeCell ref="B5:F5"/>
    <mergeCell ref="G5:K5"/>
    <mergeCell ref="L59:O62"/>
    <mergeCell ref="B6:F6"/>
    <mergeCell ref="G6:K6"/>
    <mergeCell ref="B4:F4"/>
    <mergeCell ref="G4:K4"/>
    <mergeCell ref="B1:K2"/>
    <mergeCell ref="L1:L2"/>
    <mergeCell ref="B3:F3"/>
    <mergeCell ref="G3:K3"/>
  </mergeCells>
  <phoneticPr fontId="24" type="noConversion"/>
  <conditionalFormatting sqref="L56:L57">
    <cfRule type="dataBar" priority="22">
      <dataBar>
        <cfvo type="num" val="0"/>
        <cfvo type="num" val="100"/>
        <color rgb="FF638EC6"/>
      </dataBar>
      <extLst>
        <ext xmlns:x14="http://schemas.microsoft.com/office/spreadsheetml/2009/9/main" uri="{B025F937-C7B1-47D3-B67F-A62EFF666E3E}">
          <x14:id>{9BCE66AF-0851-40C1-853F-ECDC8B1243C5}</x14:id>
        </ext>
      </extLst>
    </cfRule>
  </conditionalFormatting>
  <hyperlinks>
    <hyperlink ref="B4:F4" location="'Technology - IDS'!A1" tooltip="2. IDPS tooling" display="2. IDPS tooling" xr:uid="{00000000-0004-0000-1700-000000000000}"/>
    <hyperlink ref="B3:F3" location="'Technology - SIM'!A1" tooltip="1. SIEM tooling" display="1. SIEM tooling" xr:uid="{00000000-0004-0000-1700-000001000000}"/>
    <hyperlink ref="B5:F5" location="'Technology - SEA'!A1" tooltip="3. Security Analytics tooling" display="3. Security Analytics tooling" xr:uid="{00000000-0004-0000-1700-000002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3601" r:id="rId4" name="Drop Down 1">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53603" r:id="rId5" name="Drop Down 3">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53605" r:id="rId6" name="Drop Down 5">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53606" r:id="rId7" name="Drop Down 6">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53609" r:id="rId8" name="Drop Down 9">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53610" r:id="rId9" name="Drop Down 10">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53611" r:id="rId10" name="Drop Down 11">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53612" r:id="rId11" name="Drop Down 12">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53617" r:id="rId12" name="Drop Down 17">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53618" r:id="rId13" name="Drop Down 18">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53619" r:id="rId14" name="Drop Down 19">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53620" r:id="rId15" name="Drop Down 20">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53625" r:id="rId16" name="Drop Down 25">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53626" r:id="rId17" name="Drop Down 26">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53629" r:id="rId18" name="Drop Down 29">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153630" r:id="rId19" name="Drop Down 30">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53631" r:id="rId20" name="Drop Down 31">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53632" r:id="rId21" name="Drop Down 32">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53633" r:id="rId22" name="Drop Down 33">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53634" r:id="rId23" name="Drop Down 34">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53635" r:id="rId24" name="Drop Down 35">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53636" r:id="rId25" name="Drop Down 36">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53637" r:id="rId26" name="Drop Down 37">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53638" r:id="rId27" name="Drop Down 38">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53639" r:id="rId28" name="Drop Down 39">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53640" r:id="rId29" name="Drop Down 40">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53641" r:id="rId30" name="Drop Down 41">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53642" r:id="rId31" name="Drop Down 42">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53643" r:id="rId32" name="Drop Down 43">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53644" r:id="rId33" name="Drop Down 44">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53645" r:id="rId34" name="Drop Down 45">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53646" r:id="rId35" name="Drop Down 46">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53648" r:id="rId36" name="Drop Down 48">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53650" r:id="rId37" name="Drop Down 50">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53652" r:id="rId38" name="Drop Down 52">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53653" r:id="rId39" name="Drop Down 53">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53654" r:id="rId40" name="Drop Down 54">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53655" r:id="rId41" name="Drop Down 55">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53656" r:id="rId42" name="Drop Down 56">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9BCE66AF-0851-40C1-853F-ECDC8B1243C5}">
            <x14:dataBar minLength="0" maxLength="100" border="1" gradient="0">
              <x14:cfvo type="num">
                <xm:f>0</xm:f>
              </x14:cfvo>
              <x14:cfvo type="num">
                <xm:f>100</xm:f>
              </x14:cfvo>
              <x14:borderColor theme="3"/>
              <x14:negativeFillColor rgb="FFFF0000"/>
              <x14:axisColor rgb="FF000000"/>
            </x14:dataBar>
          </x14:cfRule>
          <xm:sqref>L56:L57</xm:sqref>
        </x14:conditionalFormatting>
        <x14:conditionalFormatting xmlns:xm="http://schemas.microsoft.com/office/excel/2006/main">
          <x14:cfRule type="expression" priority="21" id="{05F84061-E38C-4610-9C33-251C21DC5989}">
            <xm:f>_Output!$D$476=1</xm:f>
            <x14:dxf>
              <font>
                <strike/>
              </font>
              <fill>
                <patternFill>
                  <bgColor rgb="FFFFC000"/>
                </patternFill>
              </fill>
            </x14:dxf>
          </x14:cfRule>
          <xm:sqref>A21:A26 P22:P26 O38:P55 A9:P20 E21:P21 E22:N26 A27:P37 A56:P57 A38:M55</xm:sqref>
        </x14:conditionalFormatting>
        <x14:conditionalFormatting xmlns:xm="http://schemas.microsoft.com/office/excel/2006/main">
          <x14:cfRule type="expression" priority="8" id="{F32F28C8-189A-4F0D-B713-1915905E82A6}">
            <xm:f>_Output!$D$319=1</xm:f>
            <x14:dxf>
              <font>
                <strike/>
              </font>
              <fill>
                <patternFill>
                  <bgColor rgb="FFFFC000"/>
                </patternFill>
              </fill>
            </x14:dxf>
          </x14:cfRule>
          <xm:sqref>C21</xm:sqref>
        </x14:conditionalFormatting>
        <x14:conditionalFormatting xmlns:xm="http://schemas.microsoft.com/office/excel/2006/main">
          <x14:cfRule type="expression" priority="9" id="{F422431F-8CE5-4700-9499-15F94E95EBFE}">
            <xm:f>_Output!$D$375=1</xm:f>
            <x14:dxf>
              <font>
                <strike/>
              </font>
              <fill>
                <patternFill>
                  <bgColor rgb="FFFFC000"/>
                </patternFill>
              </fill>
            </x14:dxf>
          </x14:cfRule>
          <xm:sqref>D21:D26</xm:sqref>
        </x14:conditionalFormatting>
        <x14:conditionalFormatting xmlns:xm="http://schemas.microsoft.com/office/excel/2006/main">
          <x14:cfRule type="expression" priority="7" id="{15711C81-CFDF-4EEF-8D22-1A17AF90ACAE}">
            <xm:f>_Output!$D$319=1</xm:f>
            <x14:dxf>
              <font>
                <strike/>
              </font>
              <fill>
                <patternFill>
                  <bgColor rgb="FFFFC000"/>
                </patternFill>
              </fill>
            </x14:dxf>
          </x14:cfRule>
          <xm:sqref>C22:C26</xm:sqref>
        </x14:conditionalFormatting>
        <x14:conditionalFormatting xmlns:xm="http://schemas.microsoft.com/office/excel/2006/main">
          <x14:cfRule type="expression" priority="6" id="{844CF3BF-3562-470A-A5C0-F2F7B066323F}">
            <xm:f>_Output!$D$319=1</xm:f>
            <x14:dxf>
              <font>
                <strike/>
              </font>
              <fill>
                <patternFill>
                  <bgColor rgb="FFFFC000"/>
                </patternFill>
              </fill>
            </x14:dxf>
          </x14:cfRule>
          <xm:sqref>O22:O26</xm:sqref>
        </x14:conditionalFormatting>
        <x14:conditionalFormatting xmlns:xm="http://schemas.microsoft.com/office/excel/2006/main">
          <x14:cfRule type="expression" priority="5" id="{39AFD384-14B4-4E82-8A3E-AD5B9A15A541}">
            <xm:f>_Output!$D$476=1</xm:f>
            <x14:dxf>
              <font>
                <strike/>
              </font>
              <fill>
                <patternFill>
                  <bgColor rgb="FFFFC000"/>
                </patternFill>
              </fill>
            </x14:dxf>
          </x14:cfRule>
          <xm:sqref>B21</xm:sqref>
        </x14:conditionalFormatting>
        <x14:conditionalFormatting xmlns:xm="http://schemas.microsoft.com/office/excel/2006/main">
          <x14:cfRule type="expression" priority="4" id="{56E4EF9B-9F9E-4A38-8BDF-0C7EA26D6BE6}">
            <xm:f>_Output!$D$476=1</xm:f>
            <x14:dxf>
              <font>
                <strike/>
              </font>
              <fill>
                <patternFill>
                  <bgColor rgb="FFFFC000"/>
                </patternFill>
              </fill>
            </x14:dxf>
          </x14:cfRule>
          <xm:sqref>B22:B26</xm:sqref>
        </x14:conditionalFormatting>
        <x14:conditionalFormatting xmlns:xm="http://schemas.microsoft.com/office/excel/2006/main">
          <x14:cfRule type="expression" priority="3" id="{5159F398-9D53-4B6D-8430-3F4024686C99}">
            <xm:f>_Output!$D$319=1</xm:f>
            <x14:dxf>
              <font>
                <strike/>
              </font>
              <fill>
                <patternFill>
                  <bgColor rgb="FFFFC000"/>
                </patternFill>
              </fill>
            </x14:dxf>
          </x14:cfRule>
          <xm:sqref>N38:N54</xm:sqref>
        </x14:conditionalFormatting>
        <x14:conditionalFormatting xmlns:xm="http://schemas.microsoft.com/office/excel/2006/main">
          <x14:cfRule type="expression" priority="1" id="{46055E52-5F70-4686-AE2D-34BAFFB389C3}">
            <xm:f>_Output!$D$476=1</xm:f>
            <x14:dxf>
              <font>
                <strike/>
              </font>
              <fill>
                <patternFill>
                  <bgColor rgb="FFFFC000"/>
                </patternFill>
              </fill>
            </x14:dxf>
          </x14:cfRule>
          <xm:sqref>N55</xm:sqref>
        </x14:conditionalFormatting>
      </x14:conditionalFormatting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Blad29">
    <tabColor rgb="FF0070C0"/>
  </sheetPr>
  <dimension ref="A1:Z80"/>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12.26953125" customWidth="1"/>
    <col min="15" max="15" width="2.26953125" customWidth="1"/>
    <col min="16" max="16" width="57.1796875" customWidth="1"/>
    <col min="17" max="17" width="113" customWidth="1"/>
    <col min="18" max="18" width="2.26953125" customWidth="1"/>
    <col min="19" max="24" width="0" hidden="1" customWidth="1"/>
    <col min="27" max="16384" width="9.1796875" hidden="1"/>
  </cols>
  <sheetData>
    <row r="1" spans="1:18" ht="20.149999999999999" customHeight="1" x14ac:dyDescent="0.35">
      <c r="A1" s="589"/>
      <c r="B1" s="987" t="s">
        <v>558</v>
      </c>
      <c r="C1" s="987"/>
      <c r="D1" s="987"/>
      <c r="E1" s="987"/>
      <c r="F1" s="987"/>
      <c r="G1" s="987"/>
      <c r="H1" s="987"/>
      <c r="I1" s="987"/>
      <c r="J1" s="987"/>
      <c r="K1" s="987"/>
      <c r="L1" s="931"/>
      <c r="M1" s="504"/>
      <c r="N1" s="513"/>
      <c r="O1" s="504"/>
      <c r="P1" s="504"/>
      <c r="Q1" s="504"/>
      <c r="R1" s="495"/>
    </row>
    <row r="2" spans="1:18" ht="20.149999999999999" customHeight="1" x14ac:dyDescent="0.35">
      <c r="A2" s="590"/>
      <c r="B2" s="906"/>
      <c r="C2" s="906"/>
      <c r="D2" s="906"/>
      <c r="E2" s="906"/>
      <c r="F2" s="906"/>
      <c r="G2" s="906"/>
      <c r="H2" s="906"/>
      <c r="I2" s="906"/>
      <c r="J2" s="906"/>
      <c r="K2" s="906"/>
      <c r="L2" s="899"/>
      <c r="M2" s="505"/>
      <c r="N2" s="521"/>
      <c r="O2" s="505"/>
      <c r="P2" s="505"/>
      <c r="Q2" s="505"/>
      <c r="R2" s="498"/>
    </row>
    <row r="3" spans="1:18" ht="20.149999999999999" customHeight="1" x14ac:dyDescent="0.35">
      <c r="A3" s="590"/>
      <c r="B3" s="900" t="s">
        <v>2364</v>
      </c>
      <c r="C3" s="901"/>
      <c r="D3" s="901"/>
      <c r="E3" s="901"/>
      <c r="F3" s="902"/>
      <c r="G3" s="890" t="s">
        <v>2596</v>
      </c>
      <c r="H3" s="891"/>
      <c r="I3" s="891"/>
      <c r="J3" s="891"/>
      <c r="K3" s="891"/>
      <c r="L3" s="497"/>
      <c r="M3" s="497"/>
      <c r="N3" s="497"/>
      <c r="O3" s="497"/>
      <c r="P3" s="497"/>
      <c r="Q3" s="497"/>
      <c r="R3" s="498"/>
    </row>
    <row r="4" spans="1:18" ht="20.149999999999999" customHeight="1" x14ac:dyDescent="0.35">
      <c r="A4" s="590"/>
      <c r="B4" s="896" t="s">
        <v>2365</v>
      </c>
      <c r="C4" s="897"/>
      <c r="D4" s="897"/>
      <c r="E4" s="897"/>
      <c r="F4" s="1002"/>
      <c r="G4" s="896" t="s">
        <v>2368</v>
      </c>
      <c r="H4" s="897"/>
      <c r="I4" s="897"/>
      <c r="J4" s="897"/>
      <c r="K4" s="897"/>
      <c r="L4" s="497"/>
      <c r="M4" s="497"/>
      <c r="N4" s="497"/>
      <c r="O4" s="497"/>
      <c r="P4" s="497"/>
      <c r="Q4" s="497"/>
      <c r="R4" s="498"/>
    </row>
    <row r="5" spans="1:18" ht="20.149999999999999" customHeight="1" x14ac:dyDescent="0.35">
      <c r="A5" s="590"/>
      <c r="B5" s="896" t="s">
        <v>2594</v>
      </c>
      <c r="C5" s="897"/>
      <c r="D5" s="897"/>
      <c r="E5" s="897"/>
      <c r="F5" s="1002"/>
      <c r="G5" s="896" t="s">
        <v>2367</v>
      </c>
      <c r="H5" s="897"/>
      <c r="I5" s="897"/>
      <c r="J5" s="897"/>
      <c r="K5" s="897"/>
      <c r="L5" s="497"/>
      <c r="M5" s="497"/>
      <c r="N5" s="497"/>
      <c r="O5" s="497"/>
      <c r="P5" s="497"/>
      <c r="Q5" s="497"/>
      <c r="R5" s="498"/>
    </row>
    <row r="6" spans="1:18" ht="20.149999999999999" customHeight="1" x14ac:dyDescent="0.35">
      <c r="A6" s="590"/>
      <c r="B6" s="896" t="s">
        <v>2369</v>
      </c>
      <c r="C6" s="897"/>
      <c r="D6" s="897"/>
      <c r="E6" s="897"/>
      <c r="F6" s="1002"/>
      <c r="G6" s="585"/>
      <c r="H6" s="497"/>
      <c r="I6" s="497"/>
      <c r="J6" s="497"/>
      <c r="K6" s="497"/>
      <c r="L6" s="497"/>
      <c r="M6" s="497"/>
      <c r="N6" s="497"/>
      <c r="O6" s="497"/>
      <c r="P6" s="497"/>
      <c r="Q6" s="497"/>
      <c r="R6" s="498"/>
    </row>
    <row r="7" spans="1:18" ht="20.149999999999999" customHeight="1" thickBot="1" x14ac:dyDescent="0.4">
      <c r="A7" s="499"/>
      <c r="B7" s="500"/>
      <c r="C7" s="500"/>
      <c r="D7" s="500"/>
      <c r="E7" s="500"/>
      <c r="F7" s="500"/>
      <c r="G7" s="500"/>
      <c r="H7" s="500"/>
      <c r="I7" s="500"/>
      <c r="J7" s="500"/>
      <c r="K7" s="500"/>
      <c r="L7" s="500"/>
      <c r="M7" s="500"/>
      <c r="N7" s="500"/>
      <c r="O7" s="500"/>
      <c r="P7" s="500"/>
      <c r="Q7" s="500"/>
      <c r="R7" s="501"/>
    </row>
    <row r="8" spans="1:18" ht="20.149999999999999" customHeight="1" x14ac:dyDescent="0.35">
      <c r="A8" s="188"/>
      <c r="B8" s="189"/>
      <c r="C8" s="189"/>
      <c r="D8" s="189"/>
      <c r="E8" s="189"/>
      <c r="F8" s="189"/>
      <c r="G8" s="189"/>
      <c r="H8" s="189"/>
      <c r="I8" s="189"/>
      <c r="J8" s="189"/>
      <c r="K8" s="189"/>
      <c r="L8" s="189"/>
      <c r="M8" s="189"/>
      <c r="N8" s="189"/>
      <c r="O8" s="189"/>
      <c r="P8" s="189"/>
      <c r="Q8" s="189"/>
      <c r="R8" s="190"/>
    </row>
    <row r="9" spans="1:18" ht="20.149999999999999" customHeight="1" x14ac:dyDescent="0.35">
      <c r="A9" s="212">
        <v>1</v>
      </c>
      <c r="B9" s="210" t="s">
        <v>154</v>
      </c>
      <c r="C9" s="210"/>
      <c r="D9" s="210"/>
      <c r="E9" s="210"/>
      <c r="F9" s="210"/>
      <c r="G9" s="210"/>
      <c r="H9" s="210"/>
      <c r="I9" s="210"/>
      <c r="J9" s="210"/>
      <c r="K9" s="210"/>
      <c r="L9" s="213" t="s">
        <v>148</v>
      </c>
      <c r="M9" s="210"/>
      <c r="N9" s="214" t="s">
        <v>1194</v>
      </c>
      <c r="O9" s="476"/>
      <c r="P9" s="214" t="s">
        <v>1328</v>
      </c>
      <c r="Q9" s="213" t="s">
        <v>149</v>
      </c>
      <c r="R9" s="191"/>
    </row>
    <row r="10" spans="1:18" ht="20.149999999999999" customHeight="1" x14ac:dyDescent="0.35">
      <c r="A10" s="192"/>
      <c r="B10" s="186" t="s">
        <v>946</v>
      </c>
      <c r="C10" s="183"/>
      <c r="D10" s="183"/>
      <c r="E10" s="183"/>
      <c r="F10" s="183"/>
      <c r="G10" s="183"/>
      <c r="H10" s="183"/>
      <c r="I10" s="183"/>
      <c r="J10" s="183"/>
      <c r="K10" s="183"/>
      <c r="L10" s="184"/>
      <c r="M10" s="183"/>
      <c r="N10" s="215"/>
      <c r="O10" s="477"/>
      <c r="P10" s="215"/>
      <c r="Q10" s="184"/>
      <c r="R10" s="191"/>
    </row>
    <row r="11" spans="1:18" ht="20.149999999999999" customHeight="1" x14ac:dyDescent="0.35">
      <c r="A11" s="192"/>
      <c r="B11" s="198" t="s">
        <v>1</v>
      </c>
      <c r="C11" s="198" t="s">
        <v>947</v>
      </c>
      <c r="D11" s="198"/>
      <c r="E11" s="198"/>
      <c r="F11" s="198"/>
      <c r="G11" s="198"/>
      <c r="H11" s="198"/>
      <c r="I11" s="198"/>
      <c r="J11" s="198"/>
      <c r="K11" s="198"/>
      <c r="L11" s="174"/>
      <c r="M11" s="177"/>
      <c r="N11" s="216"/>
      <c r="O11" s="211"/>
      <c r="P11" s="581" t="str">
        <f>VLOOKUP(_Output!D527,_Guidance!B1708:C1713,2,FALSE)</f>
        <v xml:space="preserve"> </v>
      </c>
      <c r="Q11" s="482" t="s">
        <v>2671</v>
      </c>
      <c r="R11" s="191"/>
    </row>
    <row r="12" spans="1:18" ht="20.149999999999999" customHeight="1" x14ac:dyDescent="0.35">
      <c r="A12" s="193"/>
      <c r="B12" s="199" t="s">
        <v>3</v>
      </c>
      <c r="C12" s="200" t="s">
        <v>948</v>
      </c>
      <c r="D12" s="200"/>
      <c r="E12" s="200"/>
      <c r="F12" s="200"/>
      <c r="G12" s="200"/>
      <c r="H12" s="200"/>
      <c r="I12" s="200"/>
      <c r="J12" s="200"/>
      <c r="K12" s="200"/>
      <c r="L12" s="175"/>
      <c r="M12" s="178"/>
      <c r="N12" s="217"/>
      <c r="O12" s="478"/>
      <c r="P12" s="622"/>
      <c r="Q12" s="483"/>
      <c r="R12" s="194"/>
    </row>
    <row r="13" spans="1:18" ht="20.149999999999999" customHeight="1" x14ac:dyDescent="0.35">
      <c r="A13" s="193"/>
      <c r="B13" s="202" t="s">
        <v>230</v>
      </c>
      <c r="C13" s="199" t="s">
        <v>949</v>
      </c>
      <c r="D13" s="199"/>
      <c r="E13" s="199"/>
      <c r="F13" s="199"/>
      <c r="G13" s="199"/>
      <c r="H13" s="199"/>
      <c r="I13" s="199"/>
      <c r="J13" s="199"/>
      <c r="K13" s="199"/>
      <c r="L13" s="175"/>
      <c r="M13" s="178"/>
      <c r="N13" s="217" t="s">
        <v>1195</v>
      </c>
      <c r="O13" s="478"/>
      <c r="P13" s="622"/>
      <c r="Q13" s="483" t="s">
        <v>1196</v>
      </c>
      <c r="R13" s="194"/>
    </row>
    <row r="14" spans="1:18" ht="20.149999999999999" customHeight="1" x14ac:dyDescent="0.35">
      <c r="A14" s="193"/>
      <c r="B14" s="202" t="s">
        <v>613</v>
      </c>
      <c r="C14" s="199" t="s">
        <v>950</v>
      </c>
      <c r="D14" s="199"/>
      <c r="E14" s="199"/>
      <c r="F14" s="199"/>
      <c r="G14" s="199"/>
      <c r="H14" s="199"/>
      <c r="I14" s="199"/>
      <c r="J14" s="199"/>
      <c r="K14" s="199"/>
      <c r="L14" s="175"/>
      <c r="M14" s="178"/>
      <c r="N14" s="217" t="s">
        <v>1195</v>
      </c>
      <c r="O14" s="478"/>
      <c r="P14" s="622"/>
      <c r="Q14" s="483" t="s">
        <v>1197</v>
      </c>
      <c r="R14" s="194"/>
    </row>
    <row r="15" spans="1:18" ht="20.149999999999999" customHeight="1" x14ac:dyDescent="0.35">
      <c r="A15" s="193"/>
      <c r="B15" s="202" t="s">
        <v>951</v>
      </c>
      <c r="C15" s="199" t="s">
        <v>952</v>
      </c>
      <c r="D15" s="199"/>
      <c r="E15" s="199"/>
      <c r="F15" s="199"/>
      <c r="G15" s="199"/>
      <c r="H15" s="199"/>
      <c r="I15" s="199"/>
      <c r="J15" s="199"/>
      <c r="K15" s="199"/>
      <c r="L15" s="175"/>
      <c r="M15" s="178"/>
      <c r="N15" s="217" t="s">
        <v>1195</v>
      </c>
      <c r="O15" s="478"/>
      <c r="P15" s="622"/>
      <c r="Q15" s="483" t="s">
        <v>1198</v>
      </c>
      <c r="R15" s="194"/>
    </row>
    <row r="16" spans="1:18" ht="20.149999999999999" customHeight="1" x14ac:dyDescent="0.35">
      <c r="A16" s="193"/>
      <c r="B16" s="202" t="s">
        <v>953</v>
      </c>
      <c r="C16" s="199" t="s">
        <v>954</v>
      </c>
      <c r="D16" s="199"/>
      <c r="E16" s="199"/>
      <c r="F16" s="199"/>
      <c r="G16" s="199"/>
      <c r="H16" s="199"/>
      <c r="I16" s="199"/>
      <c r="J16" s="199"/>
      <c r="K16" s="199"/>
      <c r="L16" s="175"/>
      <c r="M16" s="178"/>
      <c r="N16" s="217" t="s">
        <v>1195</v>
      </c>
      <c r="O16" s="478"/>
      <c r="P16" s="622"/>
      <c r="Q16" s="483" t="s">
        <v>1199</v>
      </c>
      <c r="R16" s="194"/>
    </row>
    <row r="17" spans="1:18" ht="20.149999999999999" customHeight="1" x14ac:dyDescent="0.35">
      <c r="A17" s="193"/>
      <c r="B17" s="202" t="s">
        <v>955</v>
      </c>
      <c r="C17" s="199" t="s">
        <v>956</v>
      </c>
      <c r="D17" s="199"/>
      <c r="E17" s="199"/>
      <c r="F17" s="199"/>
      <c r="G17" s="199"/>
      <c r="H17" s="199"/>
      <c r="I17" s="199"/>
      <c r="J17" s="199"/>
      <c r="K17" s="199"/>
      <c r="L17" s="175"/>
      <c r="M17" s="178"/>
      <c r="N17" s="217" t="s">
        <v>1195</v>
      </c>
      <c r="O17" s="478"/>
      <c r="P17" s="622"/>
      <c r="Q17" s="483" t="s">
        <v>1200</v>
      </c>
      <c r="R17" s="194"/>
    </row>
    <row r="18" spans="1:18" ht="20.149999999999999" customHeight="1" x14ac:dyDescent="0.35">
      <c r="A18" s="193"/>
      <c r="B18" s="202" t="s">
        <v>957</v>
      </c>
      <c r="C18" s="199" t="s">
        <v>958</v>
      </c>
      <c r="D18" s="199"/>
      <c r="E18" s="199"/>
      <c r="F18" s="199"/>
      <c r="G18" s="199"/>
      <c r="H18" s="199"/>
      <c r="I18" s="199"/>
      <c r="J18" s="199"/>
      <c r="K18" s="199"/>
      <c r="L18" s="175"/>
      <c r="M18" s="178"/>
      <c r="N18" s="217" t="s">
        <v>1195</v>
      </c>
      <c r="O18" s="478"/>
      <c r="P18" s="622"/>
      <c r="Q18" s="483" t="s">
        <v>1201</v>
      </c>
      <c r="R18" s="194"/>
    </row>
    <row r="19" spans="1:18" ht="20.149999999999999" customHeight="1" x14ac:dyDescent="0.35">
      <c r="A19" s="193"/>
      <c r="B19" s="202" t="s">
        <v>959</v>
      </c>
      <c r="C19" s="199" t="s">
        <v>960</v>
      </c>
      <c r="D19" s="199"/>
      <c r="E19" s="199"/>
      <c r="F19" s="199"/>
      <c r="G19" s="199"/>
      <c r="H19" s="199"/>
      <c r="I19" s="199"/>
      <c r="J19" s="199"/>
      <c r="K19" s="199"/>
      <c r="L19" s="175"/>
      <c r="M19" s="178"/>
      <c r="N19" s="217" t="s">
        <v>1202</v>
      </c>
      <c r="O19" s="478"/>
      <c r="P19" s="622"/>
      <c r="Q19" s="483" t="s">
        <v>1203</v>
      </c>
      <c r="R19" s="194"/>
    </row>
    <row r="20" spans="1:18" ht="20.149999999999999" customHeight="1" x14ac:dyDescent="0.35">
      <c r="A20" s="193"/>
      <c r="B20" s="202" t="s">
        <v>961</v>
      </c>
      <c r="C20" s="199" t="s">
        <v>962</v>
      </c>
      <c r="D20" s="199"/>
      <c r="E20" s="199"/>
      <c r="F20" s="199"/>
      <c r="G20" s="199"/>
      <c r="H20" s="199"/>
      <c r="I20" s="199"/>
      <c r="J20" s="199"/>
      <c r="K20" s="199"/>
      <c r="L20" s="175"/>
      <c r="M20" s="178"/>
      <c r="N20" s="217" t="s">
        <v>1202</v>
      </c>
      <c r="O20" s="478"/>
      <c r="P20" s="622"/>
      <c r="Q20" s="483" t="s">
        <v>1204</v>
      </c>
      <c r="R20" s="194"/>
    </row>
    <row r="21" spans="1:18" ht="20.149999999999999" customHeight="1" x14ac:dyDescent="0.35">
      <c r="A21" s="193"/>
      <c r="B21" s="202" t="s">
        <v>963</v>
      </c>
      <c r="C21" s="199" t="s">
        <v>964</v>
      </c>
      <c r="D21" s="199"/>
      <c r="E21" s="199"/>
      <c r="F21" s="199"/>
      <c r="G21" s="199"/>
      <c r="H21" s="199"/>
      <c r="I21" s="199"/>
      <c r="J21" s="199"/>
      <c r="K21" s="199"/>
      <c r="L21" s="175"/>
      <c r="M21" s="178"/>
      <c r="N21" s="217" t="s">
        <v>1202</v>
      </c>
      <c r="O21" s="478"/>
      <c r="P21" s="622"/>
      <c r="Q21" s="483" t="s">
        <v>1205</v>
      </c>
      <c r="R21" s="194"/>
    </row>
    <row r="22" spans="1:18" ht="20.149999999999999" customHeight="1" x14ac:dyDescent="0.35">
      <c r="A22" s="193"/>
      <c r="B22" s="202" t="s">
        <v>965</v>
      </c>
      <c r="C22" s="199" t="s">
        <v>966</v>
      </c>
      <c r="D22" s="199"/>
      <c r="E22" s="199"/>
      <c r="F22" s="199"/>
      <c r="G22" s="199"/>
      <c r="H22" s="199"/>
      <c r="I22" s="199"/>
      <c r="J22" s="199"/>
      <c r="K22" s="199"/>
      <c r="L22" s="175"/>
      <c r="M22" s="178"/>
      <c r="N22" s="217" t="s">
        <v>1202</v>
      </c>
      <c r="O22" s="478"/>
      <c r="P22" s="622"/>
      <c r="Q22" s="483" t="s">
        <v>1206</v>
      </c>
      <c r="R22" s="194"/>
    </row>
    <row r="23" spans="1:18" ht="20.149999999999999" customHeight="1" x14ac:dyDescent="0.35">
      <c r="A23" s="193"/>
      <c r="B23" s="202" t="s">
        <v>967</v>
      </c>
      <c r="C23" s="201" t="s">
        <v>968</v>
      </c>
      <c r="D23" s="201"/>
      <c r="E23" s="201"/>
      <c r="F23" s="201"/>
      <c r="G23" s="201"/>
      <c r="H23" s="201"/>
      <c r="I23" s="201"/>
      <c r="J23" s="201"/>
      <c r="K23" s="201"/>
      <c r="L23" s="182"/>
      <c r="M23" s="185"/>
      <c r="N23" s="218" t="s">
        <v>1202</v>
      </c>
      <c r="O23" s="479"/>
      <c r="P23" s="623"/>
      <c r="Q23" s="484" t="s">
        <v>1207</v>
      </c>
      <c r="R23" s="194"/>
    </row>
    <row r="24" spans="1:18" ht="20.149999999999999" customHeight="1" x14ac:dyDescent="0.35">
      <c r="A24" s="193"/>
      <c r="B24" s="178"/>
      <c r="C24" s="203" t="s">
        <v>14</v>
      </c>
      <c r="D24" s="203"/>
      <c r="E24" s="203"/>
      <c r="F24" s="203"/>
      <c r="G24" s="203"/>
      <c r="H24" s="203"/>
      <c r="I24" s="203"/>
      <c r="J24" s="203"/>
      <c r="K24" s="203"/>
      <c r="L24" s="488" t="str">
        <f>VLOOKUP(SUM(_Output!D537:D547),_SUM_Completeness!A83:B94,2,FALSE)</f>
        <v>Incomplete</v>
      </c>
      <c r="M24" s="179"/>
      <c r="N24" s="219"/>
      <c r="O24" s="480"/>
      <c r="P24" s="624"/>
      <c r="Q24" s="485" t="s">
        <v>1208</v>
      </c>
      <c r="R24" s="194"/>
    </row>
    <row r="25" spans="1:18" ht="20.149999999999999" customHeight="1" x14ac:dyDescent="0.35">
      <c r="A25" s="192"/>
      <c r="B25" s="198" t="s">
        <v>18</v>
      </c>
      <c r="C25" s="198" t="s">
        <v>969</v>
      </c>
      <c r="D25" s="198"/>
      <c r="E25" s="198"/>
      <c r="F25" s="198"/>
      <c r="G25" s="198"/>
      <c r="H25" s="198"/>
      <c r="I25" s="198"/>
      <c r="J25" s="198"/>
      <c r="K25" s="198"/>
      <c r="L25" s="181"/>
      <c r="M25" s="177"/>
      <c r="N25" s="216" t="s">
        <v>1195</v>
      </c>
      <c r="O25" s="211"/>
      <c r="P25" s="581" t="str">
        <f>VLOOKUP(_Output!D548,_Guidance!B1714:C1719,2,FALSE)</f>
        <v xml:space="preserve"> </v>
      </c>
      <c r="Q25" s="482" t="s">
        <v>2672</v>
      </c>
      <c r="R25" s="191"/>
    </row>
    <row r="26" spans="1:18" ht="20.149999999999999" customHeight="1" x14ac:dyDescent="0.35">
      <c r="A26" s="192"/>
      <c r="B26" s="198" t="s">
        <v>19</v>
      </c>
      <c r="C26" s="198" t="s">
        <v>970</v>
      </c>
      <c r="D26" s="198"/>
      <c r="E26" s="198"/>
      <c r="F26" s="198"/>
      <c r="G26" s="198"/>
      <c r="H26" s="198"/>
      <c r="I26" s="198"/>
      <c r="J26" s="198"/>
      <c r="K26" s="198"/>
      <c r="L26" s="174"/>
      <c r="M26" s="177"/>
      <c r="N26" s="216" t="s">
        <v>1195</v>
      </c>
      <c r="O26" s="211"/>
      <c r="P26" s="581" t="str">
        <f>VLOOKUP(_Output!D549,_Guidance!B1720:C1725,2,FALSE)</f>
        <v xml:space="preserve"> </v>
      </c>
      <c r="Q26" s="482" t="s">
        <v>2673</v>
      </c>
      <c r="R26" s="191"/>
    </row>
    <row r="27" spans="1:18" ht="20.149999999999999" customHeight="1" x14ac:dyDescent="0.35">
      <c r="A27" s="192"/>
      <c r="B27" s="198" t="s">
        <v>20</v>
      </c>
      <c r="C27" s="198" t="s">
        <v>971</v>
      </c>
      <c r="D27" s="198"/>
      <c r="E27" s="198"/>
      <c r="F27" s="198"/>
      <c r="G27" s="198"/>
      <c r="H27" s="198"/>
      <c r="I27" s="198"/>
      <c r="J27" s="198"/>
      <c r="K27" s="198"/>
      <c r="L27" s="174"/>
      <c r="M27" s="177"/>
      <c r="N27" s="216" t="s">
        <v>1195</v>
      </c>
      <c r="O27" s="211"/>
      <c r="P27" s="581" t="str">
        <f>VLOOKUP(_Output!D550,_Guidance!B1726:C1731,2,FALSE)</f>
        <v xml:space="preserve"> </v>
      </c>
      <c r="Q27" s="482" t="s">
        <v>1210</v>
      </c>
      <c r="R27" s="191"/>
    </row>
    <row r="28" spans="1:18" ht="20.149999999999999" customHeight="1" x14ac:dyDescent="0.35">
      <c r="A28" s="192"/>
      <c r="B28" s="198" t="s">
        <v>365</v>
      </c>
      <c r="C28" s="198" t="s">
        <v>972</v>
      </c>
      <c r="D28" s="198"/>
      <c r="E28" s="198"/>
      <c r="F28" s="198"/>
      <c r="G28" s="198"/>
      <c r="H28" s="198"/>
      <c r="I28" s="198"/>
      <c r="J28" s="198"/>
      <c r="K28" s="198"/>
      <c r="L28" s="174"/>
      <c r="M28" s="177"/>
      <c r="N28" s="216" t="s">
        <v>1195</v>
      </c>
      <c r="O28" s="211"/>
      <c r="P28" s="581" t="str">
        <f>VLOOKUP(_Output!D551,_Guidance!B1732:C1737,2,FALSE)</f>
        <v xml:space="preserve"> </v>
      </c>
      <c r="Q28" s="482" t="s">
        <v>2674</v>
      </c>
      <c r="R28" s="191"/>
    </row>
    <row r="29" spans="1:18" ht="20.149999999999999" customHeight="1" x14ac:dyDescent="0.35">
      <c r="A29" s="192"/>
      <c r="B29" s="198" t="s">
        <v>429</v>
      </c>
      <c r="C29" s="198" t="s">
        <v>2198</v>
      </c>
      <c r="D29" s="198"/>
      <c r="E29" s="198"/>
      <c r="F29" s="198"/>
      <c r="G29" s="198"/>
      <c r="H29" s="198"/>
      <c r="I29" s="198"/>
      <c r="J29" s="198"/>
      <c r="K29" s="198"/>
      <c r="L29" s="174"/>
      <c r="M29" s="177"/>
      <c r="N29" s="216" t="s">
        <v>1195</v>
      </c>
      <c r="O29" s="211"/>
      <c r="P29" s="581" t="str">
        <f>VLOOKUP(_Output!D552,_Guidance!B1738:C1743,2,FALSE)</f>
        <v xml:space="preserve"> </v>
      </c>
      <c r="Q29" s="482" t="s">
        <v>2675</v>
      </c>
      <c r="R29" s="191"/>
    </row>
    <row r="30" spans="1:18" ht="20.149999999999999" customHeight="1" x14ac:dyDescent="0.35">
      <c r="A30" s="192"/>
      <c r="B30" s="198" t="s">
        <v>973</v>
      </c>
      <c r="C30" s="198" t="s">
        <v>2203</v>
      </c>
      <c r="D30" s="198"/>
      <c r="E30" s="198"/>
      <c r="F30" s="198"/>
      <c r="G30" s="198"/>
      <c r="H30" s="198"/>
      <c r="I30" s="198"/>
      <c r="J30" s="198"/>
      <c r="K30" s="198"/>
      <c r="L30" s="174"/>
      <c r="M30" s="177"/>
      <c r="N30" s="216" t="s">
        <v>1202</v>
      </c>
      <c r="O30" s="211"/>
      <c r="P30" s="581" t="str">
        <f>VLOOKUP(_Output!D553,_Guidance!B1744:C1749,2,FALSE)</f>
        <v xml:space="preserve"> </v>
      </c>
      <c r="Q30" s="482" t="s">
        <v>1211</v>
      </c>
      <c r="R30" s="191"/>
    </row>
    <row r="31" spans="1:18" ht="20.149999999999999" customHeight="1" x14ac:dyDescent="0.35">
      <c r="A31" s="192"/>
      <c r="B31" s="198" t="s">
        <v>974</v>
      </c>
      <c r="C31" s="198" t="s">
        <v>975</v>
      </c>
      <c r="D31" s="198"/>
      <c r="E31" s="198"/>
      <c r="F31" s="198"/>
      <c r="G31" s="198"/>
      <c r="H31" s="198"/>
      <c r="I31" s="198"/>
      <c r="J31" s="198"/>
      <c r="K31" s="198"/>
      <c r="L31" s="174"/>
      <c r="M31" s="177"/>
      <c r="N31" s="216" t="s">
        <v>1202</v>
      </c>
      <c r="O31" s="211"/>
      <c r="P31" s="581" t="str">
        <f>VLOOKUP(_Output!D554,_Guidance!B1750:C1755,2,FALSE)</f>
        <v xml:space="preserve"> </v>
      </c>
      <c r="Q31" s="482" t="s">
        <v>2677</v>
      </c>
      <c r="R31" s="191"/>
    </row>
    <row r="32" spans="1:18" ht="20.149999999999999" customHeight="1" x14ac:dyDescent="0.35">
      <c r="A32" s="192"/>
      <c r="B32" s="198" t="s">
        <v>976</v>
      </c>
      <c r="C32" s="198" t="s">
        <v>977</v>
      </c>
      <c r="D32" s="198"/>
      <c r="E32" s="198"/>
      <c r="F32" s="198"/>
      <c r="G32" s="198"/>
      <c r="H32" s="198"/>
      <c r="I32" s="198"/>
      <c r="J32" s="198"/>
      <c r="K32" s="198"/>
      <c r="L32" s="174"/>
      <c r="M32" s="177"/>
      <c r="N32" s="216" t="s">
        <v>1202</v>
      </c>
      <c r="O32" s="211"/>
      <c r="P32" s="581" t="str">
        <f>VLOOKUP(_Output!D556,_Guidance!B1756:C1761,2,FALSE)</f>
        <v xml:space="preserve"> </v>
      </c>
      <c r="Q32" s="482" t="s">
        <v>2829</v>
      </c>
      <c r="R32" s="191"/>
    </row>
    <row r="33" spans="1:18" ht="20.149999999999999" customHeight="1" x14ac:dyDescent="0.35">
      <c r="A33" s="192"/>
      <c r="B33" s="198" t="s">
        <v>978</v>
      </c>
      <c r="C33" s="198" t="s">
        <v>3799</v>
      </c>
      <c r="D33" s="198"/>
      <c r="E33" s="198"/>
      <c r="F33" s="198"/>
      <c r="G33" s="198"/>
      <c r="H33" s="198"/>
      <c r="I33" s="198"/>
      <c r="J33" s="198"/>
      <c r="K33" s="198"/>
      <c r="L33" s="174"/>
      <c r="M33" s="177"/>
      <c r="N33" s="216" t="s">
        <v>1202</v>
      </c>
      <c r="O33" s="211"/>
      <c r="P33" s="581" t="str">
        <f>VLOOKUP(_Output!D1064,_Guidance!B1762:C1767,2,FALSE)</f>
        <v xml:space="preserve"> </v>
      </c>
      <c r="Q33" s="482" t="s">
        <v>3800</v>
      </c>
      <c r="R33" s="191"/>
    </row>
    <row r="34" spans="1:18" ht="20.149999999999999" customHeight="1" x14ac:dyDescent="0.35">
      <c r="A34" s="192"/>
      <c r="B34" s="198" t="s">
        <v>980</v>
      </c>
      <c r="C34" s="198" t="s">
        <v>979</v>
      </c>
      <c r="D34" s="198"/>
      <c r="E34" s="198"/>
      <c r="F34" s="198"/>
      <c r="G34" s="198"/>
      <c r="H34" s="198"/>
      <c r="I34" s="198"/>
      <c r="J34" s="198"/>
      <c r="K34" s="198"/>
      <c r="L34" s="174"/>
      <c r="M34" s="177"/>
      <c r="N34" s="216" t="s">
        <v>1202</v>
      </c>
      <c r="O34" s="211"/>
      <c r="P34" s="581" t="str">
        <f>VLOOKUP(_Output!D557,_Guidance!B1768:C1773,2,FALSE)</f>
        <v xml:space="preserve"> </v>
      </c>
      <c r="Q34" s="482" t="s">
        <v>2678</v>
      </c>
      <c r="R34" s="191"/>
    </row>
    <row r="35" spans="1:18" ht="20.149999999999999" customHeight="1" x14ac:dyDescent="0.35">
      <c r="A35" s="192"/>
      <c r="B35" s="198" t="s">
        <v>982</v>
      </c>
      <c r="C35" s="198" t="s">
        <v>981</v>
      </c>
      <c r="D35" s="198"/>
      <c r="E35" s="198"/>
      <c r="F35" s="198"/>
      <c r="G35" s="198"/>
      <c r="H35" s="198"/>
      <c r="I35" s="198"/>
      <c r="J35" s="198"/>
      <c r="K35" s="198"/>
      <c r="L35" s="174"/>
      <c r="M35" s="177"/>
      <c r="N35" s="216" t="s">
        <v>1202</v>
      </c>
      <c r="O35" s="211"/>
      <c r="P35" s="581" t="str">
        <f>VLOOKUP(_Output!D558,_Guidance!B1774:C1779,2,FALSE)</f>
        <v xml:space="preserve"> </v>
      </c>
      <c r="Q35" s="482" t="s">
        <v>1212</v>
      </c>
      <c r="R35" s="191"/>
    </row>
    <row r="36" spans="1:18" ht="20.149999999999999" customHeight="1" x14ac:dyDescent="0.35">
      <c r="A36" s="192"/>
      <c r="B36" s="198" t="s">
        <v>984</v>
      </c>
      <c r="C36" s="198" t="s">
        <v>983</v>
      </c>
      <c r="D36" s="198"/>
      <c r="E36" s="198"/>
      <c r="F36" s="198"/>
      <c r="G36" s="198"/>
      <c r="H36" s="198"/>
      <c r="I36" s="198"/>
      <c r="J36" s="198"/>
      <c r="K36" s="198"/>
      <c r="L36" s="174"/>
      <c r="M36" s="177"/>
      <c r="N36" s="216" t="s">
        <v>1213</v>
      </c>
      <c r="O36" s="211"/>
      <c r="P36" s="581" t="str">
        <f>VLOOKUP(_Output!D567,_Guidance!B1780:C1785,2,FALSE)</f>
        <v xml:space="preserve"> </v>
      </c>
      <c r="Q36" s="482" t="s">
        <v>2679</v>
      </c>
      <c r="R36" s="191"/>
    </row>
    <row r="37" spans="1:18" ht="20.149999999999999" customHeight="1" x14ac:dyDescent="0.35">
      <c r="A37" s="192"/>
      <c r="B37" s="198" t="s">
        <v>986</v>
      </c>
      <c r="C37" s="198" t="s">
        <v>2221</v>
      </c>
      <c r="D37" s="198"/>
      <c r="E37" s="198"/>
      <c r="F37" s="198"/>
      <c r="G37" s="198"/>
      <c r="H37" s="198"/>
      <c r="I37" s="198"/>
      <c r="J37" s="198"/>
      <c r="K37" s="198"/>
      <c r="L37" s="174"/>
      <c r="M37" s="177"/>
      <c r="N37" s="216" t="s">
        <v>1214</v>
      </c>
      <c r="O37" s="211"/>
      <c r="P37" s="581" t="str">
        <f>VLOOKUP(_Output!D568,_Guidance!B1786:C1791,2,FALSE)</f>
        <v xml:space="preserve"> </v>
      </c>
      <c r="Q37" s="482" t="s">
        <v>1215</v>
      </c>
      <c r="R37" s="191"/>
    </row>
    <row r="38" spans="1:18" ht="20.149999999999999" customHeight="1" x14ac:dyDescent="0.35">
      <c r="A38" s="192"/>
      <c r="B38" s="198"/>
      <c r="C38" s="198"/>
      <c r="D38" s="198"/>
      <c r="E38" s="198"/>
      <c r="F38" s="198"/>
      <c r="G38" s="198"/>
      <c r="H38" s="198"/>
      <c r="I38" s="198"/>
      <c r="J38" s="198"/>
      <c r="K38" s="198"/>
      <c r="L38" s="174"/>
      <c r="M38" s="177"/>
      <c r="N38" s="216"/>
      <c r="O38" s="211"/>
      <c r="P38" s="581"/>
      <c r="Q38" s="482"/>
      <c r="R38" s="191"/>
    </row>
    <row r="39" spans="1:18" ht="20.149999999999999" customHeight="1" x14ac:dyDescent="0.35">
      <c r="A39" s="192"/>
      <c r="B39" s="187" t="s">
        <v>985</v>
      </c>
      <c r="C39" s="180"/>
      <c r="D39" s="180"/>
      <c r="E39" s="180"/>
      <c r="F39" s="180"/>
      <c r="G39" s="180"/>
      <c r="H39" s="180"/>
      <c r="I39" s="180"/>
      <c r="J39" s="180"/>
      <c r="K39" s="180"/>
      <c r="L39" s="176"/>
      <c r="M39" s="180"/>
      <c r="N39" s="220"/>
      <c r="O39" s="481"/>
      <c r="P39" s="582"/>
      <c r="Q39" s="486"/>
      <c r="R39" s="191"/>
    </row>
    <row r="40" spans="1:18" ht="20.149999999999999" customHeight="1" x14ac:dyDescent="0.35">
      <c r="A40" s="192"/>
      <c r="B40" s="198" t="s">
        <v>1005</v>
      </c>
      <c r="C40" s="204" t="s">
        <v>987</v>
      </c>
      <c r="D40" s="204"/>
      <c r="E40" s="204"/>
      <c r="F40" s="204"/>
      <c r="G40" s="204"/>
      <c r="H40" s="204"/>
      <c r="I40" s="204"/>
      <c r="J40" s="204"/>
      <c r="K40" s="204"/>
      <c r="L40" s="174"/>
      <c r="M40" s="177"/>
      <c r="N40" s="216"/>
      <c r="O40" s="211"/>
      <c r="P40" s="581"/>
      <c r="Q40" s="482"/>
      <c r="R40" s="191"/>
    </row>
    <row r="41" spans="1:18" ht="20.149999999999999" customHeight="1" x14ac:dyDescent="0.35">
      <c r="A41" s="192"/>
      <c r="B41" s="205" t="s">
        <v>3828</v>
      </c>
      <c r="C41" s="198" t="s">
        <v>988</v>
      </c>
      <c r="D41" s="198"/>
      <c r="E41" s="198"/>
      <c r="F41" s="198"/>
      <c r="G41" s="198"/>
      <c r="H41" s="198"/>
      <c r="I41" s="198"/>
      <c r="J41" s="198"/>
      <c r="K41" s="198"/>
      <c r="L41" s="174"/>
      <c r="M41" s="177"/>
      <c r="N41" s="216"/>
      <c r="O41" s="211"/>
      <c r="P41" s="581" t="str">
        <f>VLOOKUP(_Output!D570,_Guidance!$B$2457:$C$2463,2,FALSE)</f>
        <v xml:space="preserve"> </v>
      </c>
      <c r="Q41" s="482" t="s">
        <v>1216</v>
      </c>
      <c r="R41" s="191"/>
    </row>
    <row r="42" spans="1:18" ht="20.149999999999999" customHeight="1" x14ac:dyDescent="0.35">
      <c r="A42" s="192"/>
      <c r="B42" s="205" t="s">
        <v>3829</v>
      </c>
      <c r="C42" s="198" t="s">
        <v>989</v>
      </c>
      <c r="D42" s="198"/>
      <c r="E42" s="198"/>
      <c r="F42" s="198"/>
      <c r="G42" s="198"/>
      <c r="H42" s="198"/>
      <c r="I42" s="198"/>
      <c r="J42" s="198"/>
      <c r="K42" s="198"/>
      <c r="L42" s="174"/>
      <c r="M42" s="177"/>
      <c r="N42" s="216"/>
      <c r="O42" s="211"/>
      <c r="P42" s="581" t="str">
        <f>VLOOKUP(_Output!D571,_Guidance!$B$2457:$C$2463,2,FALSE)</f>
        <v xml:space="preserve"> </v>
      </c>
      <c r="Q42" s="482" t="s">
        <v>1217</v>
      </c>
      <c r="R42" s="191"/>
    </row>
    <row r="43" spans="1:18" ht="20.149999999999999" customHeight="1" x14ac:dyDescent="0.35">
      <c r="A43" s="192"/>
      <c r="B43" s="205" t="s">
        <v>3830</v>
      </c>
      <c r="C43" s="198" t="s">
        <v>990</v>
      </c>
      <c r="D43" s="198"/>
      <c r="E43" s="198"/>
      <c r="F43" s="198"/>
      <c r="G43" s="198"/>
      <c r="H43" s="198"/>
      <c r="I43" s="198"/>
      <c r="J43" s="198"/>
      <c r="K43" s="198"/>
      <c r="L43" s="174"/>
      <c r="M43" s="177"/>
      <c r="N43" s="216"/>
      <c r="O43" s="211"/>
      <c r="P43" s="581" t="str">
        <f>VLOOKUP(_Output!D572,_Guidance!$B$2457:$C$2463,2,FALSE)</f>
        <v xml:space="preserve"> </v>
      </c>
      <c r="Q43" s="482" t="s">
        <v>2830</v>
      </c>
      <c r="R43" s="191"/>
    </row>
    <row r="44" spans="1:18" ht="20.149999999999999" customHeight="1" x14ac:dyDescent="0.35">
      <c r="A44" s="192"/>
      <c r="B44" s="205" t="s">
        <v>3831</v>
      </c>
      <c r="C44" s="198" t="s">
        <v>343</v>
      </c>
      <c r="D44" s="198"/>
      <c r="E44" s="198"/>
      <c r="F44" s="198"/>
      <c r="G44" s="198"/>
      <c r="H44" s="198"/>
      <c r="I44" s="198"/>
      <c r="J44" s="198"/>
      <c r="K44" s="198"/>
      <c r="L44" s="174"/>
      <c r="M44" s="177"/>
      <c r="N44" s="216"/>
      <c r="O44" s="211"/>
      <c r="P44" s="581" t="str">
        <f>VLOOKUP(_Output!D573,_Guidance!$B$2457:$C$2463,2,FALSE)</f>
        <v xml:space="preserve"> </v>
      </c>
      <c r="Q44" s="482" t="s">
        <v>2831</v>
      </c>
      <c r="R44" s="191"/>
    </row>
    <row r="45" spans="1:18" ht="20.149999999999999" customHeight="1" x14ac:dyDescent="0.35">
      <c r="A45" s="192"/>
      <c r="B45" s="205" t="s">
        <v>3832</v>
      </c>
      <c r="C45" s="198" t="s">
        <v>991</v>
      </c>
      <c r="D45" s="198"/>
      <c r="E45" s="198"/>
      <c r="F45" s="198"/>
      <c r="G45" s="198"/>
      <c r="H45" s="198"/>
      <c r="I45" s="198"/>
      <c r="J45" s="198"/>
      <c r="K45" s="198"/>
      <c r="L45" s="174"/>
      <c r="M45" s="177"/>
      <c r="N45" s="216"/>
      <c r="O45" s="211"/>
      <c r="P45" s="581" t="str">
        <f>VLOOKUP(_Output!D574,_Guidance!$B$2457:$C$2463,2,FALSE)</f>
        <v xml:space="preserve"> </v>
      </c>
      <c r="Q45" s="482" t="s">
        <v>1218</v>
      </c>
      <c r="R45" s="191"/>
    </row>
    <row r="46" spans="1:18" ht="20.149999999999999" customHeight="1" x14ac:dyDescent="0.35">
      <c r="A46" s="192"/>
      <c r="B46" s="205" t="s">
        <v>3833</v>
      </c>
      <c r="C46" s="198" t="s">
        <v>344</v>
      </c>
      <c r="D46" s="198"/>
      <c r="E46" s="198"/>
      <c r="F46" s="198"/>
      <c r="G46" s="198"/>
      <c r="H46" s="198"/>
      <c r="I46" s="198"/>
      <c r="J46" s="198"/>
      <c r="K46" s="198"/>
      <c r="L46" s="174"/>
      <c r="M46" s="177"/>
      <c r="N46" s="216"/>
      <c r="O46" s="211"/>
      <c r="P46" s="581" t="str">
        <f>VLOOKUP(_Output!D576,_Guidance!$B$2457:$C$2463,2,FALSE)</f>
        <v xml:space="preserve"> </v>
      </c>
      <c r="Q46" s="482" t="s">
        <v>1219</v>
      </c>
      <c r="R46" s="191"/>
    </row>
    <row r="47" spans="1:18" ht="20.149999999999999" customHeight="1" x14ac:dyDescent="0.35">
      <c r="A47" s="192"/>
      <c r="B47" s="205" t="s">
        <v>3834</v>
      </c>
      <c r="C47" s="198" t="s">
        <v>992</v>
      </c>
      <c r="D47" s="198"/>
      <c r="E47" s="198"/>
      <c r="F47" s="198"/>
      <c r="G47" s="198"/>
      <c r="H47" s="198"/>
      <c r="I47" s="198"/>
      <c r="J47" s="198"/>
      <c r="K47" s="198"/>
      <c r="L47" s="174"/>
      <c r="M47" s="177"/>
      <c r="N47" s="216"/>
      <c r="O47" s="211"/>
      <c r="P47" s="581" t="str">
        <f>VLOOKUP(_Output!D577,_Guidance!$B$2457:$C$2463,2,FALSE)</f>
        <v xml:space="preserve"> </v>
      </c>
      <c r="Q47" s="482" t="s">
        <v>1220</v>
      </c>
      <c r="R47" s="191"/>
    </row>
    <row r="48" spans="1:18" ht="20.149999999999999" customHeight="1" x14ac:dyDescent="0.35">
      <c r="A48" s="192"/>
      <c r="B48" s="205" t="s">
        <v>3835</v>
      </c>
      <c r="C48" s="198" t="s">
        <v>993</v>
      </c>
      <c r="D48" s="198"/>
      <c r="E48" s="198"/>
      <c r="F48" s="198"/>
      <c r="G48" s="198"/>
      <c r="H48" s="198"/>
      <c r="I48" s="198"/>
      <c r="J48" s="198"/>
      <c r="K48" s="198"/>
      <c r="L48" s="174"/>
      <c r="M48" s="177"/>
      <c r="N48" s="216"/>
      <c r="O48" s="211"/>
      <c r="P48" s="581" t="str">
        <f>VLOOKUP(_Output!D578,_Guidance!$B$2457:$C$2463,2,FALSE)</f>
        <v xml:space="preserve"> </v>
      </c>
      <c r="Q48" s="482" t="s">
        <v>1221</v>
      </c>
      <c r="R48" s="191"/>
    </row>
    <row r="49" spans="1:18" ht="20.149999999999999" customHeight="1" x14ac:dyDescent="0.35">
      <c r="A49" s="192"/>
      <c r="B49" s="205" t="s">
        <v>3836</v>
      </c>
      <c r="C49" s="198" t="s">
        <v>994</v>
      </c>
      <c r="D49" s="198"/>
      <c r="E49" s="198"/>
      <c r="F49" s="198"/>
      <c r="G49" s="198"/>
      <c r="H49" s="198"/>
      <c r="I49" s="198"/>
      <c r="J49" s="198"/>
      <c r="K49" s="198"/>
      <c r="L49" s="174"/>
      <c r="M49" s="177"/>
      <c r="N49" s="216"/>
      <c r="O49" s="211"/>
      <c r="P49" s="581" t="str">
        <f>VLOOKUP(_Output!D579,_Guidance!$B$2457:$C$2463,2,FALSE)</f>
        <v xml:space="preserve"> </v>
      </c>
      <c r="Q49" s="482" t="s">
        <v>1222</v>
      </c>
      <c r="R49" s="191"/>
    </row>
    <row r="50" spans="1:18" ht="20.149999999999999" customHeight="1" x14ac:dyDescent="0.35">
      <c r="A50" s="192"/>
      <c r="B50" s="205" t="s">
        <v>3837</v>
      </c>
      <c r="C50" s="198" t="s">
        <v>995</v>
      </c>
      <c r="D50" s="198"/>
      <c r="E50" s="198"/>
      <c r="F50" s="198"/>
      <c r="G50" s="198"/>
      <c r="H50" s="198"/>
      <c r="I50" s="198"/>
      <c r="J50" s="198"/>
      <c r="K50" s="198"/>
      <c r="L50" s="174"/>
      <c r="M50" s="177"/>
      <c r="N50" s="216"/>
      <c r="O50" s="211"/>
      <c r="P50" s="581" t="str">
        <f>VLOOKUP(_Output!D580,_Guidance!$B$2457:$C$2463,2,FALSE)</f>
        <v xml:space="preserve"> </v>
      </c>
      <c r="Q50" s="482" t="s">
        <v>1223</v>
      </c>
      <c r="R50" s="191"/>
    </row>
    <row r="51" spans="1:18" ht="20.149999999999999" customHeight="1" x14ac:dyDescent="0.35">
      <c r="A51" s="192"/>
      <c r="B51" s="205" t="s">
        <v>3838</v>
      </c>
      <c r="C51" s="198" t="s">
        <v>996</v>
      </c>
      <c r="D51" s="198"/>
      <c r="E51" s="198"/>
      <c r="F51" s="198"/>
      <c r="G51" s="198"/>
      <c r="H51" s="198"/>
      <c r="I51" s="198"/>
      <c r="J51" s="198"/>
      <c r="K51" s="198"/>
      <c r="L51" s="174"/>
      <c r="M51" s="177"/>
      <c r="N51" s="216"/>
      <c r="O51" s="211"/>
      <c r="P51" s="581" t="str">
        <f>VLOOKUP(_Output!D581,_Guidance!$B$2457:$C$2463,2,FALSE)</f>
        <v xml:space="preserve"> </v>
      </c>
      <c r="Q51" s="482" t="s">
        <v>1224</v>
      </c>
      <c r="R51" s="191"/>
    </row>
    <row r="52" spans="1:18" ht="20.149999999999999" customHeight="1" x14ac:dyDescent="0.35">
      <c r="A52" s="192"/>
      <c r="B52" s="205" t="s">
        <v>3839</v>
      </c>
      <c r="C52" s="198" t="s">
        <v>997</v>
      </c>
      <c r="D52" s="198"/>
      <c r="E52" s="198"/>
      <c r="F52" s="198"/>
      <c r="G52" s="198"/>
      <c r="H52" s="198"/>
      <c r="I52" s="198"/>
      <c r="J52" s="198"/>
      <c r="K52" s="198"/>
      <c r="L52" s="174"/>
      <c r="M52" s="177"/>
      <c r="N52" s="216"/>
      <c r="O52" s="211"/>
      <c r="P52" s="581" t="str">
        <f>VLOOKUP(_Output!D582,_Guidance!$B$2457:$C$2463,2,FALSE)</f>
        <v xml:space="preserve"> </v>
      </c>
      <c r="Q52" s="482" t="s">
        <v>1225</v>
      </c>
      <c r="R52" s="191"/>
    </row>
    <row r="53" spans="1:18" ht="20.149999999999999" customHeight="1" x14ac:dyDescent="0.35">
      <c r="A53" s="192"/>
      <c r="B53" s="205" t="s">
        <v>3840</v>
      </c>
      <c r="C53" s="198" t="s">
        <v>998</v>
      </c>
      <c r="D53" s="198"/>
      <c r="E53" s="198"/>
      <c r="F53" s="198"/>
      <c r="G53" s="198"/>
      <c r="H53" s="198"/>
      <c r="I53" s="198"/>
      <c r="J53" s="198"/>
      <c r="K53" s="198"/>
      <c r="L53" s="174"/>
      <c r="M53" s="177"/>
      <c r="N53" s="216"/>
      <c r="O53" s="211"/>
      <c r="P53" s="581" t="str">
        <f>VLOOKUP(_Output!D583,_Guidance!$B$2457:$C$2463,2,FALSE)</f>
        <v xml:space="preserve"> </v>
      </c>
      <c r="Q53" s="482" t="s">
        <v>1226</v>
      </c>
      <c r="R53" s="191"/>
    </row>
    <row r="54" spans="1:18" ht="20.149999999999999" customHeight="1" x14ac:dyDescent="0.35">
      <c r="A54" s="192"/>
      <c r="B54" s="205" t="s">
        <v>3841</v>
      </c>
      <c r="C54" s="198" t="s">
        <v>999</v>
      </c>
      <c r="D54" s="198"/>
      <c r="E54" s="198"/>
      <c r="F54" s="198"/>
      <c r="G54" s="198"/>
      <c r="H54" s="198"/>
      <c r="I54" s="198"/>
      <c r="J54" s="198"/>
      <c r="K54" s="198"/>
      <c r="L54" s="174"/>
      <c r="M54" s="177"/>
      <c r="N54" s="216"/>
      <c r="O54" s="211"/>
      <c r="P54" s="581" t="str">
        <f>VLOOKUP(_Output!D584,_Guidance!$B$2457:$C$2463,2,FALSE)</f>
        <v xml:space="preserve"> </v>
      </c>
      <c r="Q54" s="482" t="s">
        <v>1227</v>
      </c>
      <c r="R54" s="191"/>
    </row>
    <row r="55" spans="1:18" ht="20.149999999999999" customHeight="1" x14ac:dyDescent="0.35">
      <c r="A55" s="192"/>
      <c r="B55" s="205" t="s">
        <v>3842</v>
      </c>
      <c r="C55" s="198" t="s">
        <v>1000</v>
      </c>
      <c r="D55" s="198"/>
      <c r="E55" s="198"/>
      <c r="F55" s="198"/>
      <c r="G55" s="198"/>
      <c r="H55" s="198"/>
      <c r="I55" s="198"/>
      <c r="J55" s="198"/>
      <c r="K55" s="198"/>
      <c r="L55" s="174"/>
      <c r="M55" s="177"/>
      <c r="N55" s="216"/>
      <c r="O55" s="211"/>
      <c r="P55" s="581" t="str">
        <f>VLOOKUP(_Output!D585,_Guidance!$B$2457:$C$2463,2,FALSE)</f>
        <v xml:space="preserve"> </v>
      </c>
      <c r="Q55" s="482" t="s">
        <v>1228</v>
      </c>
      <c r="R55" s="191"/>
    </row>
    <row r="56" spans="1:18" ht="20.149999999999999" customHeight="1" x14ac:dyDescent="0.35">
      <c r="A56" s="192"/>
      <c r="B56" s="205" t="s">
        <v>3843</v>
      </c>
      <c r="C56" s="198" t="s">
        <v>2832</v>
      </c>
      <c r="D56" s="198"/>
      <c r="E56" s="198"/>
      <c r="F56" s="198"/>
      <c r="G56" s="198"/>
      <c r="H56" s="198"/>
      <c r="I56" s="198"/>
      <c r="J56" s="198"/>
      <c r="K56" s="198"/>
      <c r="L56" s="174"/>
      <c r="M56" s="177"/>
      <c r="N56" s="216"/>
      <c r="O56" s="211"/>
      <c r="P56" s="581" t="str">
        <f>VLOOKUP(_Output!D586,_Guidance!$B$2457:$C$2463,2,FALSE)</f>
        <v xml:space="preserve"> </v>
      </c>
      <c r="Q56" s="482" t="s">
        <v>2833</v>
      </c>
      <c r="R56" s="191"/>
    </row>
    <row r="57" spans="1:18" ht="20.149999999999999" customHeight="1" x14ac:dyDescent="0.35">
      <c r="A57" s="192"/>
      <c r="B57" s="205" t="s">
        <v>3844</v>
      </c>
      <c r="C57" s="198" t="s">
        <v>2604</v>
      </c>
      <c r="D57" s="198"/>
      <c r="E57" s="198"/>
      <c r="F57" s="198"/>
      <c r="G57" s="198"/>
      <c r="H57" s="198"/>
      <c r="I57" s="198"/>
      <c r="J57" s="198"/>
      <c r="K57" s="198"/>
      <c r="L57" s="174"/>
      <c r="M57" s="177"/>
      <c r="N57" s="216"/>
      <c r="O57" s="211"/>
      <c r="P57" s="581" t="str">
        <f>VLOOKUP(_Output!D587,_Guidance!$B$2457:$C$2463,2,FALSE)</f>
        <v xml:space="preserve"> </v>
      </c>
      <c r="Q57" s="482" t="s">
        <v>2706</v>
      </c>
      <c r="R57" s="191"/>
    </row>
    <row r="58" spans="1:18" ht="20.149999999999999" customHeight="1" x14ac:dyDescent="0.35">
      <c r="A58" s="192"/>
      <c r="B58" s="205" t="s">
        <v>3845</v>
      </c>
      <c r="C58" s="198" t="s">
        <v>2606</v>
      </c>
      <c r="D58" s="198"/>
      <c r="E58" s="198"/>
      <c r="F58" s="198"/>
      <c r="G58" s="198"/>
      <c r="H58" s="198"/>
      <c r="I58" s="198"/>
      <c r="J58" s="198"/>
      <c r="K58" s="198"/>
      <c r="L58" s="174"/>
      <c r="M58" s="177"/>
      <c r="N58" s="216"/>
      <c r="O58" s="211"/>
      <c r="P58" s="581" t="str">
        <f>VLOOKUP(_Output!D588,_Guidance!$B$2457:$C$2463,2,FALSE)</f>
        <v xml:space="preserve"> </v>
      </c>
      <c r="Q58" s="482" t="s">
        <v>2707</v>
      </c>
      <c r="R58" s="191"/>
    </row>
    <row r="59" spans="1:18" ht="20.149999999999999" customHeight="1" x14ac:dyDescent="0.35">
      <c r="A59" s="192"/>
      <c r="B59" s="205" t="s">
        <v>3846</v>
      </c>
      <c r="C59" s="198" t="s">
        <v>2975</v>
      </c>
      <c r="D59" s="198"/>
      <c r="E59" s="198"/>
      <c r="F59" s="198"/>
      <c r="G59" s="198"/>
      <c r="H59" s="198"/>
      <c r="I59" s="198"/>
      <c r="J59" s="198"/>
      <c r="K59" s="198"/>
      <c r="L59" s="174"/>
      <c r="M59" s="177"/>
      <c r="N59" s="216"/>
      <c r="O59" s="211"/>
      <c r="P59" s="581" t="str">
        <f>VLOOKUP(_Output!D589,_Guidance!$B$2457:$C$2463,2,FALSE)</f>
        <v xml:space="preserve"> </v>
      </c>
      <c r="Q59" s="482" t="s">
        <v>2976</v>
      </c>
      <c r="R59" s="191"/>
    </row>
    <row r="60" spans="1:18" ht="20.149999999999999" customHeight="1" x14ac:dyDescent="0.35">
      <c r="A60" s="192"/>
      <c r="B60" s="205" t="s">
        <v>3847</v>
      </c>
      <c r="C60" s="198" t="s">
        <v>2705</v>
      </c>
      <c r="D60" s="198"/>
      <c r="E60" s="198"/>
      <c r="F60" s="198"/>
      <c r="G60" s="198"/>
      <c r="H60" s="198"/>
      <c r="I60" s="198"/>
      <c r="J60" s="198"/>
      <c r="K60" s="198"/>
      <c r="L60" s="174"/>
      <c r="M60" s="177"/>
      <c r="N60" s="216"/>
      <c r="O60" s="211"/>
      <c r="P60" s="581" t="str">
        <f>VLOOKUP(_Output!D590,_Guidance!$B$2457:$C$2463,2,FALSE)</f>
        <v xml:space="preserve"> </v>
      </c>
      <c r="Q60" s="482" t="s">
        <v>2834</v>
      </c>
      <c r="R60" s="191"/>
    </row>
    <row r="61" spans="1:18" ht="20.149999999999999" customHeight="1" x14ac:dyDescent="0.35">
      <c r="A61" s="192"/>
      <c r="B61" s="205" t="s">
        <v>3848</v>
      </c>
      <c r="C61" s="198" t="s">
        <v>2709</v>
      </c>
      <c r="D61" s="198"/>
      <c r="E61" s="198"/>
      <c r="F61" s="198"/>
      <c r="G61" s="198"/>
      <c r="H61" s="198"/>
      <c r="I61" s="198"/>
      <c r="J61" s="198"/>
      <c r="K61" s="198"/>
      <c r="L61" s="174"/>
      <c r="M61" s="177"/>
      <c r="N61" s="216"/>
      <c r="O61" s="211"/>
      <c r="P61" s="581" t="str">
        <f>VLOOKUP(_Output!D591,_Guidance!$B$2457:$C$2463,2,FALSE)</f>
        <v xml:space="preserve"> </v>
      </c>
      <c r="Q61" s="482" t="s">
        <v>2710</v>
      </c>
      <c r="R61" s="191"/>
    </row>
    <row r="62" spans="1:18" ht="20.149999999999999" customHeight="1" x14ac:dyDescent="0.35">
      <c r="A62" s="192"/>
      <c r="B62" s="205" t="s">
        <v>3849</v>
      </c>
      <c r="C62" s="198" t="s">
        <v>1002</v>
      </c>
      <c r="D62" s="198"/>
      <c r="E62" s="198"/>
      <c r="F62" s="198"/>
      <c r="G62" s="198"/>
      <c r="H62" s="198"/>
      <c r="I62" s="198"/>
      <c r="J62" s="198"/>
      <c r="K62" s="198"/>
      <c r="L62" s="174"/>
      <c r="M62" s="177"/>
      <c r="N62" s="216"/>
      <c r="O62" s="211"/>
      <c r="P62" s="581" t="str">
        <f>VLOOKUP(_Output!D592,_Guidance!$B$2457:$C$2463,2,FALSE)</f>
        <v xml:space="preserve"> </v>
      </c>
      <c r="Q62" s="482" t="s">
        <v>1229</v>
      </c>
      <c r="R62" s="191"/>
    </row>
    <row r="63" spans="1:18" ht="20.149999999999999" customHeight="1" x14ac:dyDescent="0.35">
      <c r="A63" s="192"/>
      <c r="B63" s="205" t="s">
        <v>3850</v>
      </c>
      <c r="C63" s="198" t="s">
        <v>1003</v>
      </c>
      <c r="D63" s="198"/>
      <c r="E63" s="198"/>
      <c r="F63" s="198"/>
      <c r="G63" s="198"/>
      <c r="H63" s="198"/>
      <c r="I63" s="198"/>
      <c r="J63" s="198"/>
      <c r="K63" s="198"/>
      <c r="L63" s="174"/>
      <c r="M63" s="177"/>
      <c r="N63" s="216"/>
      <c r="O63" s="211"/>
      <c r="P63" s="581" t="str">
        <f>VLOOKUP(_Output!D593,_Guidance!$B$2457:$C$2463,2,FALSE)</f>
        <v xml:space="preserve"> </v>
      </c>
      <c r="Q63" s="482" t="s">
        <v>1230</v>
      </c>
      <c r="R63" s="191"/>
    </row>
    <row r="64" spans="1:18" ht="20.149999999999999" customHeight="1" x14ac:dyDescent="0.35">
      <c r="A64" s="192"/>
      <c r="B64" s="205" t="s">
        <v>3851</v>
      </c>
      <c r="C64" s="198" t="s">
        <v>1004</v>
      </c>
      <c r="D64" s="198"/>
      <c r="E64" s="198"/>
      <c r="F64" s="198"/>
      <c r="G64" s="198"/>
      <c r="H64" s="198"/>
      <c r="I64" s="198"/>
      <c r="J64" s="198"/>
      <c r="K64" s="198"/>
      <c r="L64" s="174"/>
      <c r="M64" s="177"/>
      <c r="N64" s="216"/>
      <c r="O64" s="211"/>
      <c r="P64" s="581" t="str">
        <f>VLOOKUP(_Output!D594,_Guidance!$B$2457:$C$2463,2,FALSE)</f>
        <v xml:space="preserve"> </v>
      </c>
      <c r="Q64" s="482" t="s">
        <v>1231</v>
      </c>
      <c r="R64" s="191"/>
    </row>
    <row r="65" spans="1:18" ht="20.149999999999999" customHeight="1" x14ac:dyDescent="0.35">
      <c r="A65" s="192"/>
      <c r="B65" s="205" t="s">
        <v>3852</v>
      </c>
      <c r="C65" s="198" t="s">
        <v>3113</v>
      </c>
      <c r="D65" s="198"/>
      <c r="E65" s="198"/>
      <c r="F65" s="198"/>
      <c r="G65" s="198"/>
      <c r="H65" s="198"/>
      <c r="I65" s="198"/>
      <c r="J65" s="198"/>
      <c r="K65" s="198"/>
      <c r="L65" s="174"/>
      <c r="M65" s="177"/>
      <c r="N65" s="216"/>
      <c r="O65" s="211"/>
      <c r="P65" s="581" t="str">
        <f>VLOOKUP(_Output!D972,_Guidance!$B$2457:$C$2463,2,FALSE)</f>
        <v xml:space="preserve"> </v>
      </c>
      <c r="Q65" s="482" t="s">
        <v>3116</v>
      </c>
      <c r="R65" s="191"/>
    </row>
    <row r="66" spans="1:18" ht="20.149999999999999" customHeight="1" x14ac:dyDescent="0.35">
      <c r="A66" s="192"/>
      <c r="B66" s="205" t="s">
        <v>3853</v>
      </c>
      <c r="C66" s="206" t="s">
        <v>3117</v>
      </c>
      <c r="D66" s="206"/>
      <c r="E66" s="206"/>
      <c r="F66" s="206"/>
      <c r="G66" s="206"/>
      <c r="H66" s="206"/>
      <c r="I66" s="206"/>
      <c r="J66" s="206"/>
      <c r="K66" s="206"/>
      <c r="L66" s="174"/>
      <c r="M66" s="180"/>
      <c r="N66" s="220"/>
      <c r="O66" s="481"/>
      <c r="P66" s="832" t="str">
        <f>VLOOKUP(_Output!D973,_Guidance!$B$2457:$C$2463,2,FALSE)</f>
        <v xml:space="preserve"> </v>
      </c>
      <c r="Q66" s="486" t="s">
        <v>3118</v>
      </c>
      <c r="R66" s="191"/>
    </row>
    <row r="67" spans="1:18" ht="20.149999999999999" customHeight="1" x14ac:dyDescent="0.35">
      <c r="A67" s="192"/>
      <c r="B67" s="177"/>
      <c r="C67" s="207" t="s">
        <v>641</v>
      </c>
      <c r="D67" s="207"/>
      <c r="E67" s="207"/>
      <c r="F67" s="207"/>
      <c r="G67" s="207"/>
      <c r="H67" s="207"/>
      <c r="I67" s="207"/>
      <c r="J67" s="207"/>
      <c r="K67" s="207"/>
      <c r="L67" s="488">
        <f>ROUND(_Output!K596,0)</f>
        <v>0</v>
      </c>
      <c r="M67" s="177"/>
      <c r="N67" s="216"/>
      <c r="O67" s="211"/>
      <c r="P67" s="581"/>
      <c r="Q67" s="482"/>
      <c r="R67" s="191"/>
    </row>
    <row r="68" spans="1:18" ht="20.149999999999999" customHeight="1" x14ac:dyDescent="0.35">
      <c r="A68" s="192"/>
      <c r="B68" s="177"/>
      <c r="C68" s="207"/>
      <c r="D68" s="207"/>
      <c r="E68" s="207"/>
      <c r="F68" s="207"/>
      <c r="G68" s="207"/>
      <c r="H68" s="207"/>
      <c r="I68" s="207"/>
      <c r="J68" s="207"/>
      <c r="K68" s="207"/>
      <c r="L68" s="216"/>
      <c r="M68" s="177"/>
      <c r="N68" s="216"/>
      <c r="O68" s="211"/>
      <c r="P68" s="216"/>
      <c r="Q68" s="482"/>
      <c r="R68" s="191"/>
    </row>
    <row r="69" spans="1:18" ht="20.149999999999999" customHeight="1" x14ac:dyDescent="0.35">
      <c r="A69" s="212"/>
      <c r="B69" s="210" t="s">
        <v>236</v>
      </c>
      <c r="C69" s="210"/>
      <c r="D69" s="210"/>
      <c r="E69" s="210"/>
      <c r="F69" s="210"/>
      <c r="G69" s="210"/>
      <c r="H69" s="210"/>
      <c r="I69" s="210"/>
      <c r="J69" s="210"/>
      <c r="K69" s="592"/>
      <c r="L69" s="176"/>
      <c r="M69" s="177"/>
      <c r="N69" s="176"/>
      <c r="O69" s="180"/>
      <c r="P69" s="176"/>
      <c r="Q69" s="176"/>
      <c r="R69" s="191"/>
    </row>
    <row r="70" spans="1:18" ht="20.149999999999999" customHeight="1" x14ac:dyDescent="0.35">
      <c r="A70" s="10"/>
      <c r="B70" s="7" t="s">
        <v>3854</v>
      </c>
      <c r="C70" s="7" t="s">
        <v>235</v>
      </c>
      <c r="D70" s="7"/>
      <c r="E70" s="7"/>
      <c r="F70" s="7"/>
      <c r="G70" s="7"/>
      <c r="H70" s="7"/>
      <c r="I70" s="7"/>
      <c r="J70" s="7"/>
      <c r="K70" s="7"/>
      <c r="L70" s="993"/>
      <c r="M70" s="994"/>
      <c r="N70" s="994"/>
      <c r="O70" s="994"/>
      <c r="P70" s="994"/>
      <c r="Q70" s="995"/>
      <c r="R70" s="16"/>
    </row>
    <row r="71" spans="1:18" ht="20.149999999999999" customHeight="1" x14ac:dyDescent="0.35">
      <c r="A71" s="10"/>
      <c r="B71" s="7"/>
      <c r="C71" s="7"/>
      <c r="D71" s="7"/>
      <c r="E71" s="7"/>
      <c r="F71" s="7"/>
      <c r="G71" s="7"/>
      <c r="H71" s="7"/>
      <c r="I71" s="7"/>
      <c r="J71" s="7"/>
      <c r="K71" s="7"/>
      <c r="L71" s="996"/>
      <c r="M71" s="997"/>
      <c r="N71" s="997"/>
      <c r="O71" s="997"/>
      <c r="P71" s="997"/>
      <c r="Q71" s="998"/>
      <c r="R71" s="16"/>
    </row>
    <row r="72" spans="1:18" ht="20.149999999999999" customHeight="1" x14ac:dyDescent="0.35">
      <c r="A72" s="10"/>
      <c r="B72" s="7"/>
      <c r="C72" s="7"/>
      <c r="D72" s="7"/>
      <c r="E72" s="7"/>
      <c r="F72" s="7"/>
      <c r="G72" s="7"/>
      <c r="H72" s="7"/>
      <c r="I72" s="7"/>
      <c r="J72" s="7"/>
      <c r="K72" s="7"/>
      <c r="L72" s="996"/>
      <c r="M72" s="997"/>
      <c r="N72" s="997"/>
      <c r="O72" s="997"/>
      <c r="P72" s="997"/>
      <c r="Q72" s="998"/>
      <c r="R72" s="16"/>
    </row>
    <row r="73" spans="1:18" ht="20.149999999999999" customHeight="1" x14ac:dyDescent="0.35">
      <c r="A73" s="10"/>
      <c r="B73" s="7"/>
      <c r="C73" s="7"/>
      <c r="D73" s="7"/>
      <c r="E73" s="7"/>
      <c r="F73" s="7"/>
      <c r="G73" s="7"/>
      <c r="H73" s="7"/>
      <c r="I73" s="7"/>
      <c r="J73" s="7"/>
      <c r="K73" s="7"/>
      <c r="L73" s="999"/>
      <c r="M73" s="1000"/>
      <c r="N73" s="1000"/>
      <c r="O73" s="1000"/>
      <c r="P73" s="1000"/>
      <c r="Q73" s="1001"/>
      <c r="R73" s="16"/>
    </row>
    <row r="74" spans="1:18" ht="20.149999999999999" customHeight="1" thickBot="1" x14ac:dyDescent="0.4">
      <c r="A74" s="11"/>
      <c r="B74" s="12"/>
      <c r="C74" s="12"/>
      <c r="D74" s="12"/>
      <c r="E74" s="12"/>
      <c r="F74" s="12"/>
      <c r="G74" s="12"/>
      <c r="H74" s="12"/>
      <c r="I74" s="12"/>
      <c r="J74" s="12"/>
      <c r="K74" s="12"/>
      <c r="L74" s="12"/>
      <c r="M74" s="12"/>
      <c r="N74" s="12"/>
      <c r="O74" s="12"/>
      <c r="P74" s="12"/>
      <c r="Q74" s="12"/>
      <c r="R74" s="17"/>
    </row>
    <row r="75" spans="1:18" ht="14.5" hidden="1" x14ac:dyDescent="0.35"/>
    <row r="76" spans="1:18" ht="14.5" hidden="1" x14ac:dyDescent="0.35"/>
    <row r="77" spans="1:18" ht="14.5" hidden="1" x14ac:dyDescent="0.35"/>
    <row r="78" spans="1:18" ht="14.5" hidden="1" x14ac:dyDescent="0.35"/>
    <row r="79" spans="1:18" ht="14.5" hidden="1" x14ac:dyDescent="0.35"/>
    <row r="80" spans="1:18" ht="14.5" hidden="1" x14ac:dyDescent="0.35"/>
  </sheetData>
  <mergeCells count="10">
    <mergeCell ref="B1:K2"/>
    <mergeCell ref="L1:L2"/>
    <mergeCell ref="L70:Q73"/>
    <mergeCell ref="B4:F4"/>
    <mergeCell ref="B3:F3"/>
    <mergeCell ref="B5:F5"/>
    <mergeCell ref="B6:F6"/>
    <mergeCell ref="G3:K3"/>
    <mergeCell ref="G4:K4"/>
    <mergeCell ref="G5:K5"/>
  </mergeCells>
  <phoneticPr fontId="24" type="noConversion"/>
  <conditionalFormatting sqref="L67:L68">
    <cfRule type="dataBar" priority="15">
      <dataBar>
        <cfvo type="num" val="0"/>
        <cfvo type="num" val="100"/>
        <color rgb="FF638EC6"/>
      </dataBar>
      <extLst>
        <ext xmlns:x14="http://schemas.microsoft.com/office/spreadsheetml/2009/9/main" uri="{B025F937-C7B1-47D3-B67F-A62EFF666E3E}">
          <x14:id>{77289A15-0B9B-42D8-BB70-DF51A69596EE}</x14:id>
        </ext>
      </extLst>
    </cfRule>
  </conditionalFormatting>
  <hyperlinks>
    <hyperlink ref="B4:F4" location="'Services - SIM'!A1" tooltip="2. Security Incident Management" display="2. Security Incident Management" xr:uid="{00000000-0004-0000-1800-000000000000}"/>
    <hyperlink ref="B5:F5" location="'Services - A&amp;F'!A1" tooltip="3. Security Analysis &amp; Forensics" display="3. Security Analysis &amp; Forensics" xr:uid="{00000000-0004-0000-1800-000001000000}"/>
    <hyperlink ref="B6:F6" location="'Services - THR'!A1" tooltip="4. Threat Intelligence" display="4. Threat Intelligence" xr:uid="{00000000-0004-0000-1800-000002000000}"/>
    <hyperlink ref="G4:K4" location="'Services - VUL'!A1" tooltip="6. Vulnerability Management" display="6. Vulnerability Management" xr:uid="{00000000-0004-0000-1800-000003000000}"/>
    <hyperlink ref="G5:K5" location="'Services - LOG'!A1" tooltip="7. Log Management" display="7. Log Management" xr:uid="{00000000-0004-0000-1800-000004000000}"/>
    <hyperlink ref="G3:K3" location="'Services - HNT'!A1" tooltip="5. Threat Hunting" display="5. Threat Hunting" xr:uid="{00000000-0004-0000-18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9153" r:id="rId4" name="Drop Down 1">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49154" r:id="rId5" name="Drop Down 2">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49155" r:id="rId6" name="Drop Down 3">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49156" r:id="rId7" name="Drop Down 4">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49157" r:id="rId8" name="Drop Down 5">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49158" r:id="rId9" name="Drop Down 6">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49159" r:id="rId10" name="Drop Down 7">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49160" r:id="rId11" name="Drop Down 8">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49161" r:id="rId12" name="Drop Down 9">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49162" r:id="rId13" name="Drop Down 10">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49163" r:id="rId14" name="Drop Down 11">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49164" r:id="rId15" name="Drop Down 12">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49165" r:id="rId16" name="Drop Down 13">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49166" r:id="rId17" name="Drop Down 14">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49167" r:id="rId18" name="Drop Down 15">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49168" r:id="rId19" name="Drop Down 16">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49169" r:id="rId20" name="Drop Down 17">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49170" r:id="rId21" name="Drop Down 18">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49171" r:id="rId22" name="Drop Down 19">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49172" r:id="rId23" name="Drop Down 20">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49173" r:id="rId24" name="Drop Down 21">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49174" r:id="rId25" name="Drop Down 22">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49175" r:id="rId26" name="Drop Down 23">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49176" r:id="rId27" name="Drop Down 24">
              <controlPr defaultSize="0" autoLine="0" autoPict="0">
                <anchor moveWithCells="1">
                  <from>
                    <xdr:col>11</xdr:col>
                    <xdr:colOff>12700</xdr:colOff>
                    <xdr:row>36</xdr:row>
                    <xdr:rowOff>19050</xdr:rowOff>
                  </from>
                  <to>
                    <xdr:col>12</xdr:col>
                    <xdr:colOff>12700</xdr:colOff>
                    <xdr:row>36</xdr:row>
                    <xdr:rowOff>241300</xdr:rowOff>
                  </to>
                </anchor>
              </controlPr>
            </control>
          </mc:Choice>
        </mc:AlternateContent>
        <mc:AlternateContent xmlns:mc="http://schemas.openxmlformats.org/markup-compatibility/2006">
          <mc:Choice Requires="x14">
            <control shapeId="49190" r:id="rId28" name="Drop Down 38">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49191" r:id="rId29" name="Drop Down 39">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49192" r:id="rId30" name="Drop Down 40">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49193" r:id="rId31" name="Drop Down 41">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49194" r:id="rId32" name="Drop Down 42">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49195" r:id="rId33" name="Drop Down 43">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49196" r:id="rId34" name="Drop Down 44">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49197" r:id="rId35" name="Drop Down 45">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49206" r:id="rId36" name="Drop Down 54">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49207" r:id="rId37" name="Drop Down 55">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49208" r:id="rId38" name="Drop Down 56">
              <controlPr defaultSize="0" autoLine="0" autoPict="0">
                <anchor moveWithCells="1">
                  <from>
                    <xdr:col>11</xdr:col>
                    <xdr:colOff>12700</xdr:colOff>
                    <xdr:row>62</xdr:row>
                    <xdr:rowOff>19050</xdr:rowOff>
                  </from>
                  <to>
                    <xdr:col>12</xdr:col>
                    <xdr:colOff>12700</xdr:colOff>
                    <xdr:row>62</xdr:row>
                    <xdr:rowOff>241300</xdr:rowOff>
                  </to>
                </anchor>
              </controlPr>
            </control>
          </mc:Choice>
        </mc:AlternateContent>
        <mc:AlternateContent xmlns:mc="http://schemas.openxmlformats.org/markup-compatibility/2006">
          <mc:Choice Requires="x14">
            <control shapeId="49209" r:id="rId39" name="Drop Down 57">
              <controlPr defaultSize="0" autoLine="0" autoPict="0">
                <anchor moveWithCells="1">
                  <from>
                    <xdr:col>11</xdr:col>
                    <xdr:colOff>12700</xdr:colOff>
                    <xdr:row>63</xdr:row>
                    <xdr:rowOff>19050</xdr:rowOff>
                  </from>
                  <to>
                    <xdr:col>12</xdr:col>
                    <xdr:colOff>12700</xdr:colOff>
                    <xdr:row>63</xdr:row>
                    <xdr:rowOff>241300</xdr:rowOff>
                  </to>
                </anchor>
              </controlPr>
            </control>
          </mc:Choice>
        </mc:AlternateContent>
        <mc:AlternateContent xmlns:mc="http://schemas.openxmlformats.org/markup-compatibility/2006">
          <mc:Choice Requires="x14">
            <control shapeId="49198" r:id="rId40" name="Drop Down 46">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49199" r:id="rId41" name="Drop Down 47">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49200" r:id="rId42" name="Drop Down 48">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49201" r:id="rId43" name="Drop Down 49">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49202" r:id="rId44" name="Drop Down 50">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49203" r:id="rId45" name="Drop Down 51">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49204" r:id="rId46" name="Drop Down 52">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49205" r:id="rId47" name="Drop Down 53">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49210" r:id="rId48" name="Drop Down 58">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49211" r:id="rId49" name="Drop Down 59">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49212" r:id="rId50" name="Drop Down 60">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49213" r:id="rId51" name="Drop Down 61">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49214" r:id="rId52" name="Drop Down 62">
              <controlPr defaultSize="0" autoLine="0" autoPict="0">
                <anchor moveWithCells="1">
                  <from>
                    <xdr:col>11</xdr:col>
                    <xdr:colOff>12700</xdr:colOff>
                    <xdr:row>64</xdr:row>
                    <xdr:rowOff>19050</xdr:rowOff>
                  </from>
                  <to>
                    <xdr:col>12</xdr:col>
                    <xdr:colOff>12700</xdr:colOff>
                    <xdr:row>64</xdr:row>
                    <xdr:rowOff>241300</xdr:rowOff>
                  </to>
                </anchor>
              </controlPr>
            </control>
          </mc:Choice>
        </mc:AlternateContent>
        <mc:AlternateContent xmlns:mc="http://schemas.openxmlformats.org/markup-compatibility/2006">
          <mc:Choice Requires="x14">
            <control shapeId="49215" r:id="rId53" name="Drop Down 63">
              <controlPr defaultSize="0" autoLine="0" autoPict="0">
                <anchor moveWithCells="1">
                  <from>
                    <xdr:col>11</xdr:col>
                    <xdr:colOff>12700</xdr:colOff>
                    <xdr:row>65</xdr:row>
                    <xdr:rowOff>19050</xdr:rowOff>
                  </from>
                  <to>
                    <xdr:col>12</xdr:col>
                    <xdr:colOff>12700</xdr:colOff>
                    <xdr:row>65</xdr:row>
                    <xdr:rowOff>241300</xdr:rowOff>
                  </to>
                </anchor>
              </controlPr>
            </control>
          </mc:Choice>
        </mc:AlternateContent>
        <mc:AlternateContent xmlns:mc="http://schemas.openxmlformats.org/markup-compatibility/2006">
          <mc:Choice Requires="x14">
            <control shapeId="49216" r:id="rId54" name="Drop Down 64">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77289A15-0B9B-42D8-BB70-DF51A69596EE}">
            <x14:dataBar minLength="0" maxLength="100" border="1" gradient="0">
              <x14:cfvo type="num">
                <xm:f>0</xm:f>
              </x14:cfvo>
              <x14:cfvo type="num">
                <xm:f>100</xm:f>
              </x14:cfvo>
              <x14:borderColor theme="3"/>
              <x14:negativeFillColor rgb="FFFF0000"/>
              <x14:axisColor rgb="FF000000"/>
            </x14:dataBar>
          </x14:cfRule>
          <xm:sqref>L67:L68</xm:sqref>
        </x14:conditionalFormatting>
        <x14:conditionalFormatting xmlns:xm="http://schemas.microsoft.com/office/excel/2006/main">
          <x14:cfRule type="expression" priority="14" id="{964C54EE-13FC-4ECF-81F4-F541EBFCF5AF}">
            <xm:f>_Output!$D$526=1</xm:f>
            <x14:dxf>
              <font>
                <strike/>
              </font>
              <fill>
                <patternFill>
                  <bgColor rgb="FFFFC000"/>
                </patternFill>
              </fill>
            </x14:dxf>
          </x14:cfRule>
          <xm:sqref>Q41:Q66 A67:Q68 A9:Q40 A41:O66</xm:sqref>
        </x14:conditionalFormatting>
        <x14:conditionalFormatting xmlns:xm="http://schemas.microsoft.com/office/excel/2006/main">
          <x14:cfRule type="expression" priority="2" id="{A1D1DF7B-FA53-4488-B080-30FBC4D350C8}">
            <xm:f>_Output!$D$319=1</xm:f>
            <x14:dxf>
              <font>
                <strike/>
              </font>
              <fill>
                <patternFill>
                  <bgColor rgb="FFFFC000"/>
                </patternFill>
              </fill>
            </x14:dxf>
          </x14:cfRule>
          <xm:sqref>P41:P65</xm:sqref>
        </x14:conditionalFormatting>
        <x14:conditionalFormatting xmlns:xm="http://schemas.microsoft.com/office/excel/2006/main">
          <x14:cfRule type="expression" priority="1" id="{77753F4E-A97B-4F69-97F3-2409CDCADDE3}">
            <xm:f>_Output!$D$526=1</xm:f>
            <x14:dxf>
              <font>
                <strike/>
              </font>
              <fill>
                <patternFill>
                  <bgColor rgb="FFFFC000"/>
                </patternFill>
              </fill>
            </x14:dxf>
          </x14:cfRule>
          <xm:sqref>P66</xm:sqref>
        </x14:conditionalFormatting>
      </x14:conditionalFormatting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Blad12">
    <tabColor rgb="FF0070C0"/>
  </sheetPr>
  <dimension ref="A1:Z87"/>
  <sheetViews>
    <sheetView showRowColHeaders="0" zoomScaleNormal="10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12.26953125" customWidth="1"/>
    <col min="15" max="15" width="2.26953125" customWidth="1"/>
    <col min="16" max="16" width="57.1796875" customWidth="1"/>
    <col min="17" max="17" width="113" customWidth="1"/>
    <col min="18" max="18" width="2.26953125" customWidth="1"/>
    <col min="19" max="24" width="0" hidden="1" customWidth="1"/>
    <col min="27" max="16384" width="9.1796875" hidden="1"/>
  </cols>
  <sheetData>
    <row r="1" spans="1:18" ht="20.149999999999999" customHeight="1" x14ac:dyDescent="0.35">
      <c r="A1" s="589"/>
      <c r="B1" s="986" t="s">
        <v>558</v>
      </c>
      <c r="C1" s="987"/>
      <c r="D1" s="987"/>
      <c r="E1" s="987"/>
      <c r="F1" s="987"/>
      <c r="G1" s="987"/>
      <c r="H1" s="987"/>
      <c r="I1" s="987"/>
      <c r="J1" s="987"/>
      <c r="K1" s="987"/>
      <c r="L1" s="931"/>
      <c r="M1" s="586"/>
      <c r="N1" s="513"/>
      <c r="O1" s="586"/>
      <c r="P1" s="586"/>
      <c r="Q1" s="586"/>
      <c r="R1" s="495"/>
    </row>
    <row r="2" spans="1:18" ht="20.149999999999999" customHeight="1" x14ac:dyDescent="0.35">
      <c r="A2" s="590"/>
      <c r="B2" s="905"/>
      <c r="C2" s="906"/>
      <c r="D2" s="906"/>
      <c r="E2" s="906"/>
      <c r="F2" s="906"/>
      <c r="G2" s="906"/>
      <c r="H2" s="906"/>
      <c r="I2" s="906"/>
      <c r="J2" s="906"/>
      <c r="K2" s="906"/>
      <c r="L2" s="899"/>
      <c r="M2" s="587"/>
      <c r="N2" s="521"/>
      <c r="O2" s="587"/>
      <c r="P2" s="587"/>
      <c r="Q2" s="587"/>
      <c r="R2" s="498"/>
    </row>
    <row r="3" spans="1:18" ht="20.149999999999999" customHeight="1" x14ac:dyDescent="0.35">
      <c r="A3" s="590"/>
      <c r="B3" s="890" t="s">
        <v>2364</v>
      </c>
      <c r="C3" s="891"/>
      <c r="D3" s="891"/>
      <c r="E3" s="891"/>
      <c r="F3" s="895"/>
      <c r="G3" s="890" t="s">
        <v>2596</v>
      </c>
      <c r="H3" s="891"/>
      <c r="I3" s="891"/>
      <c r="J3" s="891"/>
      <c r="K3" s="891"/>
      <c r="L3" s="497"/>
      <c r="M3" s="497"/>
      <c r="N3" s="497"/>
      <c r="O3" s="497"/>
      <c r="P3" s="497"/>
      <c r="Q3" s="497"/>
      <c r="R3" s="498"/>
    </row>
    <row r="4" spans="1:18" ht="20.149999999999999" customHeight="1" x14ac:dyDescent="0.35">
      <c r="A4" s="590"/>
      <c r="B4" s="900" t="s">
        <v>2365</v>
      </c>
      <c r="C4" s="901"/>
      <c r="D4" s="901"/>
      <c r="E4" s="901"/>
      <c r="F4" s="902"/>
      <c r="G4" s="890" t="s">
        <v>2368</v>
      </c>
      <c r="H4" s="891"/>
      <c r="I4" s="891"/>
      <c r="J4" s="891"/>
      <c r="K4" s="891"/>
      <c r="L4" s="497"/>
      <c r="M4" s="497"/>
      <c r="N4" s="497"/>
      <c r="O4" s="497"/>
      <c r="P4" s="497"/>
      <c r="Q4" s="497"/>
      <c r="R4" s="498"/>
    </row>
    <row r="5" spans="1:18" ht="20.149999999999999" customHeight="1" x14ac:dyDescent="0.35">
      <c r="A5" s="590"/>
      <c r="B5" s="890" t="s">
        <v>2594</v>
      </c>
      <c r="C5" s="891"/>
      <c r="D5" s="891"/>
      <c r="E5" s="891"/>
      <c r="F5" s="895"/>
      <c r="G5" s="890" t="s">
        <v>2367</v>
      </c>
      <c r="H5" s="891"/>
      <c r="I5" s="891"/>
      <c r="J5" s="891"/>
      <c r="K5" s="891"/>
      <c r="L5" s="497"/>
      <c r="M5" s="497"/>
      <c r="N5" s="497"/>
      <c r="O5" s="497"/>
      <c r="P5" s="497"/>
      <c r="Q5" s="497"/>
      <c r="R5" s="498"/>
    </row>
    <row r="6" spans="1:18" ht="20.149999999999999" customHeight="1" x14ac:dyDescent="0.35">
      <c r="A6" s="590"/>
      <c r="B6" s="890" t="s">
        <v>2369</v>
      </c>
      <c r="C6" s="891"/>
      <c r="D6" s="891"/>
      <c r="E6" s="891"/>
      <c r="F6" s="895"/>
      <c r="G6" s="584"/>
      <c r="H6" s="593"/>
      <c r="I6" s="593"/>
      <c r="J6" s="593"/>
      <c r="K6" s="593"/>
      <c r="L6" s="497"/>
      <c r="M6" s="497"/>
      <c r="N6" s="497"/>
      <c r="O6" s="497"/>
      <c r="P6" s="497"/>
      <c r="Q6" s="497"/>
      <c r="R6" s="498"/>
    </row>
    <row r="7" spans="1:18" ht="20.149999999999999" customHeight="1" thickBot="1" x14ac:dyDescent="0.4">
      <c r="A7" s="499"/>
      <c r="B7" s="500"/>
      <c r="C7" s="500"/>
      <c r="D7" s="500"/>
      <c r="E7" s="500"/>
      <c r="F7" s="500"/>
      <c r="G7" s="500"/>
      <c r="H7" s="500"/>
      <c r="I7" s="500"/>
      <c r="J7" s="500"/>
      <c r="K7" s="500"/>
      <c r="L7" s="500"/>
      <c r="M7" s="500"/>
      <c r="N7" s="500"/>
      <c r="O7" s="500"/>
      <c r="P7" s="500"/>
      <c r="Q7" s="500"/>
      <c r="R7" s="501"/>
    </row>
    <row r="8" spans="1:18" ht="20.149999999999999" customHeight="1" x14ac:dyDescent="0.35">
      <c r="A8" s="188"/>
      <c r="B8" s="189"/>
      <c r="C8" s="189"/>
      <c r="D8" s="189"/>
      <c r="E8" s="189"/>
      <c r="F8" s="189"/>
      <c r="G8" s="189"/>
      <c r="H8" s="189"/>
      <c r="I8" s="189"/>
      <c r="J8" s="189"/>
      <c r="K8" s="189"/>
      <c r="L8" s="189"/>
      <c r="M8" s="189"/>
      <c r="N8" s="189"/>
      <c r="O8" s="189"/>
      <c r="P8" s="189"/>
      <c r="Q8" s="189"/>
      <c r="R8" s="190"/>
    </row>
    <row r="9" spans="1:18" ht="20.149999999999999" customHeight="1" x14ac:dyDescent="0.35">
      <c r="A9" s="212">
        <v>2</v>
      </c>
      <c r="B9" s="210" t="s">
        <v>155</v>
      </c>
      <c r="C9" s="210"/>
      <c r="D9" s="210"/>
      <c r="E9" s="210"/>
      <c r="F9" s="210"/>
      <c r="G9" s="210"/>
      <c r="H9" s="210"/>
      <c r="I9" s="210"/>
      <c r="J9" s="210"/>
      <c r="K9" s="210"/>
      <c r="L9" s="213" t="s">
        <v>148</v>
      </c>
      <c r="M9" s="210"/>
      <c r="N9" s="214" t="s">
        <v>1194</v>
      </c>
      <c r="O9" s="476"/>
      <c r="P9" s="214" t="s">
        <v>1328</v>
      </c>
      <c r="Q9" s="213" t="s">
        <v>149</v>
      </c>
      <c r="R9" s="191"/>
    </row>
    <row r="10" spans="1:18" ht="20.149999999999999" customHeight="1" x14ac:dyDescent="0.35">
      <c r="A10" s="192"/>
      <c r="B10" s="186" t="s">
        <v>946</v>
      </c>
      <c r="C10" s="183"/>
      <c r="D10" s="183"/>
      <c r="E10" s="183"/>
      <c r="F10" s="183"/>
      <c r="G10" s="183"/>
      <c r="H10" s="183"/>
      <c r="I10" s="183"/>
      <c r="J10" s="183"/>
      <c r="K10" s="183"/>
      <c r="L10" s="184"/>
      <c r="M10" s="183"/>
      <c r="N10" s="215"/>
      <c r="O10" s="477"/>
      <c r="P10" s="215"/>
      <c r="Q10" s="487"/>
      <c r="R10" s="191"/>
    </row>
    <row r="11" spans="1:18" ht="20.149999999999999" customHeight="1" x14ac:dyDescent="0.35">
      <c r="A11" s="192"/>
      <c r="B11" s="198" t="s">
        <v>5</v>
      </c>
      <c r="C11" s="198" t="s">
        <v>1006</v>
      </c>
      <c r="D11" s="198"/>
      <c r="E11" s="198"/>
      <c r="F11" s="198"/>
      <c r="G11" s="198"/>
      <c r="H11" s="198"/>
      <c r="I11" s="198"/>
      <c r="J11" s="198"/>
      <c r="K11" s="198"/>
      <c r="L11" s="176"/>
      <c r="M11" s="177"/>
      <c r="N11" s="216"/>
      <c r="O11" s="211"/>
      <c r="P11" s="581"/>
      <c r="Q11" s="482"/>
      <c r="R11" s="191"/>
    </row>
    <row r="12" spans="1:18" ht="20.149999999999999" customHeight="1" x14ac:dyDescent="0.35">
      <c r="A12" s="192"/>
      <c r="B12" s="205" t="s">
        <v>540</v>
      </c>
      <c r="C12" s="198" t="s">
        <v>1007</v>
      </c>
      <c r="D12" s="198"/>
      <c r="E12" s="198"/>
      <c r="F12" s="198"/>
      <c r="G12" s="198"/>
      <c r="H12" s="198"/>
      <c r="I12" s="198"/>
      <c r="J12" s="198"/>
      <c r="K12" s="198"/>
      <c r="L12" s="490"/>
      <c r="M12" s="177"/>
      <c r="N12" s="216"/>
      <c r="O12" s="211"/>
      <c r="P12" s="581"/>
      <c r="Q12" s="482" t="s">
        <v>3196</v>
      </c>
      <c r="R12" s="191"/>
    </row>
    <row r="13" spans="1:18" ht="20.149999999999999" customHeight="1" x14ac:dyDescent="0.35">
      <c r="A13" s="192"/>
      <c r="B13" s="205" t="s">
        <v>541</v>
      </c>
      <c r="C13" s="198" t="s">
        <v>1008</v>
      </c>
      <c r="D13" s="198"/>
      <c r="E13" s="198"/>
      <c r="F13" s="198"/>
      <c r="G13" s="198"/>
      <c r="H13" s="198"/>
      <c r="I13" s="198"/>
      <c r="J13" s="198"/>
      <c r="K13" s="198"/>
      <c r="L13" s="490"/>
      <c r="M13" s="177"/>
      <c r="N13" s="216"/>
      <c r="O13" s="211"/>
      <c r="P13" s="581"/>
      <c r="Q13" s="482" t="s">
        <v>1232</v>
      </c>
      <c r="R13" s="191"/>
    </row>
    <row r="14" spans="1:18" ht="20.149999999999999" customHeight="1" x14ac:dyDescent="0.35">
      <c r="A14" s="192"/>
      <c r="B14" s="198"/>
      <c r="C14" s="198" t="s">
        <v>1009</v>
      </c>
      <c r="D14" s="198"/>
      <c r="E14" s="198"/>
      <c r="F14" s="198"/>
      <c r="G14" s="198"/>
      <c r="H14" s="198"/>
      <c r="I14" s="198"/>
      <c r="J14" s="198"/>
      <c r="K14" s="198"/>
      <c r="L14" s="181"/>
      <c r="M14" s="177"/>
      <c r="N14" s="216"/>
      <c r="O14" s="211"/>
      <c r="P14" s="581"/>
      <c r="Q14" s="482" t="s">
        <v>2218</v>
      </c>
      <c r="R14" s="191"/>
    </row>
    <row r="15" spans="1:18" ht="20.149999999999999" customHeight="1" x14ac:dyDescent="0.35">
      <c r="A15" s="192"/>
      <c r="B15" s="198" t="s">
        <v>7</v>
      </c>
      <c r="C15" s="198" t="s">
        <v>1010</v>
      </c>
      <c r="D15" s="198"/>
      <c r="E15" s="198"/>
      <c r="F15" s="198"/>
      <c r="G15" s="198"/>
      <c r="H15" s="198"/>
      <c r="I15" s="198"/>
      <c r="J15" s="198"/>
      <c r="K15" s="198"/>
      <c r="L15" s="174"/>
      <c r="M15" s="177"/>
      <c r="N15" s="216"/>
      <c r="O15" s="211"/>
      <c r="P15" s="581" t="str">
        <f>VLOOKUP(_Output!D604,_Guidance!B1816:C1821,2,FALSE)</f>
        <v xml:space="preserve"> </v>
      </c>
      <c r="Q15" s="482" t="s">
        <v>3127</v>
      </c>
      <c r="R15" s="191"/>
    </row>
    <row r="16" spans="1:18" ht="20.149999999999999" customHeight="1" x14ac:dyDescent="0.35">
      <c r="A16" s="192"/>
      <c r="B16" s="198" t="s">
        <v>10</v>
      </c>
      <c r="C16" s="198" t="s">
        <v>1011</v>
      </c>
      <c r="D16" s="198"/>
      <c r="E16" s="198"/>
      <c r="F16" s="198"/>
      <c r="G16" s="198"/>
      <c r="H16" s="198"/>
      <c r="I16" s="198"/>
      <c r="J16" s="198"/>
      <c r="K16" s="198"/>
      <c r="L16" s="174"/>
      <c r="M16" s="177"/>
      <c r="N16" s="216"/>
      <c r="O16" s="211"/>
      <c r="P16" s="581" t="str">
        <f>VLOOKUP(_Output!D605,_Guidance!B1822:C1827,2,FALSE)</f>
        <v xml:space="preserve"> </v>
      </c>
      <c r="Q16" s="482" t="s">
        <v>2671</v>
      </c>
      <c r="R16" s="191"/>
    </row>
    <row r="17" spans="1:18" ht="20.149999999999999" customHeight="1" x14ac:dyDescent="0.35">
      <c r="A17" s="193"/>
      <c r="B17" s="199" t="s">
        <v>21</v>
      </c>
      <c r="C17" s="200" t="s">
        <v>1012</v>
      </c>
      <c r="D17" s="200"/>
      <c r="E17" s="200"/>
      <c r="F17" s="200"/>
      <c r="G17" s="200"/>
      <c r="H17" s="200"/>
      <c r="I17" s="200"/>
      <c r="J17" s="200"/>
      <c r="K17" s="200"/>
      <c r="L17" s="175"/>
      <c r="M17" s="178"/>
      <c r="N17" s="217"/>
      <c r="O17" s="478"/>
      <c r="P17" s="622"/>
      <c r="Q17" s="483"/>
      <c r="R17" s="194"/>
    </row>
    <row r="18" spans="1:18" ht="20.149999999999999" customHeight="1" x14ac:dyDescent="0.35">
      <c r="A18" s="193"/>
      <c r="B18" s="202" t="s">
        <v>545</v>
      </c>
      <c r="C18" s="199" t="s">
        <v>1013</v>
      </c>
      <c r="D18" s="199"/>
      <c r="E18" s="199"/>
      <c r="F18" s="199"/>
      <c r="G18" s="199"/>
      <c r="H18" s="199"/>
      <c r="I18" s="199"/>
      <c r="J18" s="199"/>
      <c r="K18" s="199"/>
      <c r="L18" s="175"/>
      <c r="M18" s="178"/>
      <c r="N18" s="217" t="s">
        <v>1195</v>
      </c>
      <c r="O18" s="478"/>
      <c r="P18" s="622"/>
      <c r="Q18" s="483" t="s">
        <v>1233</v>
      </c>
      <c r="R18" s="194"/>
    </row>
    <row r="19" spans="1:18" ht="20.149999999999999" customHeight="1" x14ac:dyDescent="0.35">
      <c r="A19" s="193"/>
      <c r="B19" s="202" t="s">
        <v>549</v>
      </c>
      <c r="C19" s="199" t="s">
        <v>954</v>
      </c>
      <c r="D19" s="199"/>
      <c r="E19" s="199"/>
      <c r="F19" s="199"/>
      <c r="G19" s="199"/>
      <c r="H19" s="199"/>
      <c r="I19" s="199"/>
      <c r="J19" s="199"/>
      <c r="K19" s="199"/>
      <c r="L19" s="175"/>
      <c r="M19" s="178"/>
      <c r="N19" s="217" t="s">
        <v>1195</v>
      </c>
      <c r="O19" s="478"/>
      <c r="P19" s="622"/>
      <c r="Q19" s="483" t="s">
        <v>1234</v>
      </c>
      <c r="R19" s="194"/>
    </row>
    <row r="20" spans="1:18" ht="20.149999999999999" customHeight="1" x14ac:dyDescent="0.35">
      <c r="A20" s="193"/>
      <c r="B20" s="202" t="s">
        <v>550</v>
      </c>
      <c r="C20" s="199" t="s">
        <v>1014</v>
      </c>
      <c r="D20" s="199"/>
      <c r="E20" s="199"/>
      <c r="F20" s="199"/>
      <c r="G20" s="199"/>
      <c r="H20" s="199"/>
      <c r="I20" s="199"/>
      <c r="J20" s="199"/>
      <c r="K20" s="199"/>
      <c r="L20" s="175"/>
      <c r="M20" s="178"/>
      <c r="N20" s="217" t="s">
        <v>1195</v>
      </c>
      <c r="O20" s="478"/>
      <c r="P20" s="622"/>
      <c r="Q20" s="483" t="s">
        <v>1235</v>
      </c>
      <c r="R20" s="194"/>
    </row>
    <row r="21" spans="1:18" ht="20.149999999999999" customHeight="1" x14ac:dyDescent="0.35">
      <c r="A21" s="193"/>
      <c r="B21" s="202" t="s">
        <v>551</v>
      </c>
      <c r="C21" s="199" t="s">
        <v>1015</v>
      </c>
      <c r="D21" s="199"/>
      <c r="E21" s="199"/>
      <c r="F21" s="199"/>
      <c r="G21" s="199"/>
      <c r="H21" s="199"/>
      <c r="I21" s="199"/>
      <c r="J21" s="199"/>
      <c r="K21" s="199"/>
      <c r="L21" s="175"/>
      <c r="M21" s="178"/>
      <c r="N21" s="217" t="s">
        <v>1195</v>
      </c>
      <c r="O21" s="478"/>
      <c r="P21" s="622"/>
      <c r="Q21" s="483" t="s">
        <v>1236</v>
      </c>
      <c r="R21" s="194"/>
    </row>
    <row r="22" spans="1:18" ht="20.149999999999999" customHeight="1" x14ac:dyDescent="0.35">
      <c r="A22" s="193"/>
      <c r="B22" s="202" t="s">
        <v>1016</v>
      </c>
      <c r="C22" s="199" t="s">
        <v>956</v>
      </c>
      <c r="D22" s="199"/>
      <c r="E22" s="199"/>
      <c r="F22" s="199"/>
      <c r="G22" s="199"/>
      <c r="H22" s="199"/>
      <c r="I22" s="199"/>
      <c r="J22" s="199"/>
      <c r="K22" s="199"/>
      <c r="L22" s="175"/>
      <c r="M22" s="178"/>
      <c r="N22" s="217" t="s">
        <v>1195</v>
      </c>
      <c r="O22" s="478"/>
      <c r="P22" s="622"/>
      <c r="Q22" s="483" t="s">
        <v>1237</v>
      </c>
      <c r="R22" s="194"/>
    </row>
    <row r="23" spans="1:18" ht="20.149999999999999" customHeight="1" x14ac:dyDescent="0.35">
      <c r="A23" s="193"/>
      <c r="B23" s="202" t="s">
        <v>1017</v>
      </c>
      <c r="C23" s="199" t="s">
        <v>958</v>
      </c>
      <c r="D23" s="199"/>
      <c r="E23" s="199"/>
      <c r="F23" s="199"/>
      <c r="G23" s="199"/>
      <c r="H23" s="199"/>
      <c r="I23" s="199"/>
      <c r="J23" s="199"/>
      <c r="K23" s="199"/>
      <c r="L23" s="175"/>
      <c r="M23" s="178"/>
      <c r="N23" s="217" t="s">
        <v>1195</v>
      </c>
      <c r="O23" s="478"/>
      <c r="P23" s="622"/>
      <c r="Q23" s="483" t="s">
        <v>1201</v>
      </c>
      <c r="R23" s="194"/>
    </row>
    <row r="24" spans="1:18" ht="20.149999999999999" customHeight="1" x14ac:dyDescent="0.35">
      <c r="A24" s="193"/>
      <c r="B24" s="202" t="s">
        <v>1018</v>
      </c>
      <c r="C24" s="199" t="s">
        <v>960</v>
      </c>
      <c r="D24" s="199"/>
      <c r="E24" s="199"/>
      <c r="F24" s="199"/>
      <c r="G24" s="199"/>
      <c r="H24" s="199"/>
      <c r="I24" s="199"/>
      <c r="J24" s="199"/>
      <c r="K24" s="199"/>
      <c r="L24" s="175"/>
      <c r="M24" s="178"/>
      <c r="N24" s="217" t="s">
        <v>1202</v>
      </c>
      <c r="O24" s="478"/>
      <c r="P24" s="622"/>
      <c r="Q24" s="483" t="s">
        <v>1203</v>
      </c>
      <c r="R24" s="194"/>
    </row>
    <row r="25" spans="1:18" ht="20.149999999999999" customHeight="1" x14ac:dyDescent="0.35">
      <c r="A25" s="193"/>
      <c r="B25" s="202" t="s">
        <v>1019</v>
      </c>
      <c r="C25" s="199" t="s">
        <v>962</v>
      </c>
      <c r="D25" s="199"/>
      <c r="E25" s="199"/>
      <c r="F25" s="199"/>
      <c r="G25" s="199"/>
      <c r="H25" s="199"/>
      <c r="I25" s="199"/>
      <c r="J25" s="199"/>
      <c r="K25" s="199"/>
      <c r="L25" s="175"/>
      <c r="M25" s="178"/>
      <c r="N25" s="217" t="s">
        <v>1202</v>
      </c>
      <c r="O25" s="478"/>
      <c r="P25" s="622"/>
      <c r="Q25" s="483" t="s">
        <v>1204</v>
      </c>
      <c r="R25" s="194"/>
    </row>
    <row r="26" spans="1:18" ht="20.149999999999999" customHeight="1" x14ac:dyDescent="0.35">
      <c r="A26" s="193"/>
      <c r="B26" s="202" t="s">
        <v>1020</v>
      </c>
      <c r="C26" s="199" t="s">
        <v>964</v>
      </c>
      <c r="D26" s="199"/>
      <c r="E26" s="199"/>
      <c r="F26" s="199"/>
      <c r="G26" s="199"/>
      <c r="H26" s="199"/>
      <c r="I26" s="199"/>
      <c r="J26" s="199"/>
      <c r="K26" s="199"/>
      <c r="L26" s="175"/>
      <c r="M26" s="178"/>
      <c r="N26" s="217" t="s">
        <v>1202</v>
      </c>
      <c r="O26" s="478"/>
      <c r="P26" s="622"/>
      <c r="Q26" s="483" t="s">
        <v>1205</v>
      </c>
      <c r="R26" s="194"/>
    </row>
    <row r="27" spans="1:18" ht="20.149999999999999" customHeight="1" x14ac:dyDescent="0.35">
      <c r="A27" s="193"/>
      <c r="B27" s="202" t="s">
        <v>1021</v>
      </c>
      <c r="C27" s="199" t="s">
        <v>966</v>
      </c>
      <c r="D27" s="199"/>
      <c r="E27" s="199"/>
      <c r="F27" s="199"/>
      <c r="G27" s="199"/>
      <c r="H27" s="199"/>
      <c r="I27" s="199"/>
      <c r="J27" s="199"/>
      <c r="K27" s="199"/>
      <c r="L27" s="175"/>
      <c r="M27" s="178"/>
      <c r="N27" s="217" t="s">
        <v>1202</v>
      </c>
      <c r="O27" s="478"/>
      <c r="P27" s="622"/>
      <c r="Q27" s="483" t="s">
        <v>1206</v>
      </c>
      <c r="R27" s="194"/>
    </row>
    <row r="28" spans="1:18" ht="20.149999999999999" customHeight="1" x14ac:dyDescent="0.35">
      <c r="A28" s="193"/>
      <c r="B28" s="202" t="s">
        <v>1022</v>
      </c>
      <c r="C28" s="201" t="s">
        <v>968</v>
      </c>
      <c r="D28" s="201"/>
      <c r="E28" s="201"/>
      <c r="F28" s="201"/>
      <c r="G28" s="201"/>
      <c r="H28" s="201"/>
      <c r="I28" s="201"/>
      <c r="J28" s="201"/>
      <c r="K28" s="201"/>
      <c r="L28" s="182"/>
      <c r="M28" s="185"/>
      <c r="N28" s="218" t="s">
        <v>1202</v>
      </c>
      <c r="O28" s="479"/>
      <c r="P28" s="623"/>
      <c r="Q28" s="484" t="s">
        <v>1207</v>
      </c>
      <c r="R28" s="194"/>
    </row>
    <row r="29" spans="1:18" ht="20.149999999999999" customHeight="1" x14ac:dyDescent="0.35">
      <c r="A29" s="193"/>
      <c r="B29" s="199"/>
      <c r="C29" s="203" t="s">
        <v>14</v>
      </c>
      <c r="D29" s="203"/>
      <c r="E29" s="203"/>
      <c r="F29" s="203"/>
      <c r="G29" s="203"/>
      <c r="H29" s="203"/>
      <c r="I29" s="203"/>
      <c r="J29" s="203"/>
      <c r="K29" s="203"/>
      <c r="L29" s="491" t="str">
        <f>VLOOKUP(SUM(_Output!D607:D617),_SUM_Completeness!A112:B123,2,FALSE)</f>
        <v>Incomplete</v>
      </c>
      <c r="M29" s="178"/>
      <c r="N29" s="217"/>
      <c r="O29" s="478"/>
      <c r="P29" s="622"/>
      <c r="Q29" s="485" t="s">
        <v>1238</v>
      </c>
      <c r="R29" s="194"/>
    </row>
    <row r="30" spans="1:18" ht="20.149999999999999" customHeight="1" x14ac:dyDescent="0.35">
      <c r="A30" s="192"/>
      <c r="B30" s="198" t="s">
        <v>22</v>
      </c>
      <c r="C30" s="198" t="s">
        <v>969</v>
      </c>
      <c r="D30" s="198"/>
      <c r="E30" s="198"/>
      <c r="F30" s="198"/>
      <c r="G30" s="198"/>
      <c r="H30" s="198"/>
      <c r="I30" s="198"/>
      <c r="J30" s="198"/>
      <c r="K30" s="198"/>
      <c r="L30" s="174"/>
      <c r="M30" s="177"/>
      <c r="N30" s="216" t="s">
        <v>1195</v>
      </c>
      <c r="O30" s="211"/>
      <c r="P30" s="581" t="str">
        <f>VLOOKUP(_Output!D618,_Guidance!B1828:C1833,2,FALSE)</f>
        <v xml:space="preserve"> </v>
      </c>
      <c r="Q30" s="482" t="s">
        <v>2672</v>
      </c>
      <c r="R30" s="191"/>
    </row>
    <row r="31" spans="1:18" ht="20.149999999999999" customHeight="1" x14ac:dyDescent="0.35">
      <c r="A31" s="192"/>
      <c r="B31" s="198" t="s">
        <v>202</v>
      </c>
      <c r="C31" s="198" t="s">
        <v>970</v>
      </c>
      <c r="D31" s="198"/>
      <c r="E31" s="198"/>
      <c r="F31" s="198"/>
      <c r="G31" s="198"/>
      <c r="H31" s="198"/>
      <c r="I31" s="198"/>
      <c r="J31" s="198"/>
      <c r="K31" s="198"/>
      <c r="L31" s="174"/>
      <c r="M31" s="177"/>
      <c r="N31" s="216" t="s">
        <v>1195</v>
      </c>
      <c r="O31" s="211"/>
      <c r="P31" s="581" t="str">
        <f>VLOOKUP(_Output!D619,_Guidance!B1834:C1839,2,FALSE)</f>
        <v xml:space="preserve"> </v>
      </c>
      <c r="Q31" s="482" t="s">
        <v>2673</v>
      </c>
      <c r="R31" s="191"/>
    </row>
    <row r="32" spans="1:18" ht="20.149999999999999" customHeight="1" x14ac:dyDescent="0.35">
      <c r="A32" s="192"/>
      <c r="B32" s="198" t="s">
        <v>259</v>
      </c>
      <c r="C32" s="198" t="s">
        <v>971</v>
      </c>
      <c r="D32" s="198"/>
      <c r="E32" s="198"/>
      <c r="F32" s="198"/>
      <c r="G32" s="198"/>
      <c r="H32" s="198"/>
      <c r="I32" s="198"/>
      <c r="J32" s="198"/>
      <c r="K32" s="198"/>
      <c r="L32" s="174"/>
      <c r="M32" s="177"/>
      <c r="N32" s="216" t="s">
        <v>1195</v>
      </c>
      <c r="O32" s="211"/>
      <c r="P32" s="581" t="str">
        <f>VLOOKUP(_Output!D620,_Guidance!B1840:C1845,2,FALSE)</f>
        <v xml:space="preserve"> </v>
      </c>
      <c r="Q32" s="482" t="s">
        <v>1210</v>
      </c>
      <c r="R32" s="191"/>
    </row>
    <row r="33" spans="1:18" ht="20.149999999999999" customHeight="1" x14ac:dyDescent="0.35">
      <c r="A33" s="192"/>
      <c r="B33" s="198" t="s">
        <v>289</v>
      </c>
      <c r="C33" s="198" t="s">
        <v>972</v>
      </c>
      <c r="D33" s="198"/>
      <c r="E33" s="198"/>
      <c r="F33" s="198"/>
      <c r="G33" s="198"/>
      <c r="H33" s="198"/>
      <c r="I33" s="198"/>
      <c r="J33" s="198"/>
      <c r="K33" s="198"/>
      <c r="L33" s="174"/>
      <c r="M33" s="177"/>
      <c r="N33" s="216" t="s">
        <v>1195</v>
      </c>
      <c r="O33" s="211"/>
      <c r="P33" s="581" t="str">
        <f>VLOOKUP(_Output!D624,_Guidance!B1846:C1851,2,FALSE)</f>
        <v xml:space="preserve"> </v>
      </c>
      <c r="Q33" s="482" t="s">
        <v>2674</v>
      </c>
      <c r="R33" s="191"/>
    </row>
    <row r="34" spans="1:18" ht="20.149999999999999" customHeight="1" x14ac:dyDescent="0.35">
      <c r="A34" s="192"/>
      <c r="B34" s="198" t="s">
        <v>1023</v>
      </c>
      <c r="C34" s="198" t="s">
        <v>2198</v>
      </c>
      <c r="D34" s="198"/>
      <c r="E34" s="198"/>
      <c r="F34" s="198"/>
      <c r="G34" s="198"/>
      <c r="H34" s="198"/>
      <c r="I34" s="198"/>
      <c r="J34" s="198"/>
      <c r="K34" s="198"/>
      <c r="L34" s="174"/>
      <c r="M34" s="177"/>
      <c r="N34" s="216" t="s">
        <v>1195</v>
      </c>
      <c r="O34" s="211"/>
      <c r="P34" s="581" t="str">
        <f>VLOOKUP(_Output!D625,_Guidance!B1852:C1857,2,FALSE)</f>
        <v xml:space="preserve"> </v>
      </c>
      <c r="Q34" s="482" t="s">
        <v>2675</v>
      </c>
      <c r="R34" s="191"/>
    </row>
    <row r="35" spans="1:18" ht="20.149999999999999" customHeight="1" x14ac:dyDescent="0.35">
      <c r="A35" s="192"/>
      <c r="B35" s="198" t="s">
        <v>1024</v>
      </c>
      <c r="C35" s="198" t="s">
        <v>2203</v>
      </c>
      <c r="D35" s="198"/>
      <c r="E35" s="198"/>
      <c r="F35" s="198"/>
      <c r="G35" s="198"/>
      <c r="H35" s="198"/>
      <c r="I35" s="198"/>
      <c r="J35" s="198"/>
      <c r="K35" s="198"/>
      <c r="L35" s="174"/>
      <c r="M35" s="177"/>
      <c r="N35" s="216" t="s">
        <v>1202</v>
      </c>
      <c r="O35" s="211"/>
      <c r="P35" s="581" t="str">
        <f>VLOOKUP(_Output!D626,_Guidance!B1858:C1863,2,FALSE)</f>
        <v xml:space="preserve"> </v>
      </c>
      <c r="Q35" s="482" t="s">
        <v>1211</v>
      </c>
      <c r="R35" s="191"/>
    </row>
    <row r="36" spans="1:18" ht="20.149999999999999" customHeight="1" x14ac:dyDescent="0.35">
      <c r="A36" s="192"/>
      <c r="B36" s="198" t="s">
        <v>1025</v>
      </c>
      <c r="C36" s="198" t="s">
        <v>2838</v>
      </c>
      <c r="D36" s="198"/>
      <c r="E36" s="198"/>
      <c r="F36" s="198"/>
      <c r="G36" s="198"/>
      <c r="H36" s="198"/>
      <c r="I36" s="198"/>
      <c r="J36" s="198"/>
      <c r="K36" s="198"/>
      <c r="L36" s="174"/>
      <c r="M36" s="177"/>
      <c r="N36" s="216" t="s">
        <v>1202</v>
      </c>
      <c r="O36" s="211"/>
      <c r="P36" s="581" t="str">
        <f>VLOOKUP(_Output!D627,_Guidance!B1864:C1869,2,FALSE)</f>
        <v xml:space="preserve"> </v>
      </c>
      <c r="Q36" s="482" t="s">
        <v>2839</v>
      </c>
      <c r="R36" s="191"/>
    </row>
    <row r="37" spans="1:18" ht="20.149999999999999" customHeight="1" x14ac:dyDescent="0.35">
      <c r="A37" s="192"/>
      <c r="B37" s="198" t="s">
        <v>1026</v>
      </c>
      <c r="C37" s="198" t="s">
        <v>3799</v>
      </c>
      <c r="D37" s="198"/>
      <c r="E37" s="198"/>
      <c r="F37" s="198"/>
      <c r="G37" s="198"/>
      <c r="H37" s="198"/>
      <c r="I37" s="198"/>
      <c r="J37" s="198"/>
      <c r="K37" s="198"/>
      <c r="L37" s="174"/>
      <c r="M37" s="177"/>
      <c r="N37" s="216" t="s">
        <v>1202</v>
      </c>
      <c r="O37" s="211"/>
      <c r="P37" s="581" t="str">
        <f>VLOOKUP(_Output!D1065,_Guidance!B1870:C1875,2,FALSE)</f>
        <v xml:space="preserve"> </v>
      </c>
      <c r="Q37" s="482" t="s">
        <v>3800</v>
      </c>
      <c r="R37" s="191"/>
    </row>
    <row r="38" spans="1:18" ht="20.149999999999999" customHeight="1" x14ac:dyDescent="0.35">
      <c r="A38" s="192"/>
      <c r="B38" s="198" t="s">
        <v>1027</v>
      </c>
      <c r="C38" s="198" t="s">
        <v>979</v>
      </c>
      <c r="D38" s="198"/>
      <c r="E38" s="198"/>
      <c r="F38" s="198"/>
      <c r="G38" s="198"/>
      <c r="H38" s="198"/>
      <c r="I38" s="198"/>
      <c r="J38" s="198"/>
      <c r="K38" s="198"/>
      <c r="L38" s="174"/>
      <c r="M38" s="177"/>
      <c r="N38" s="216" t="s">
        <v>1202</v>
      </c>
      <c r="O38" s="211"/>
      <c r="P38" s="581" t="str">
        <f>VLOOKUP(_Output!D630,_Guidance!B1876:C1881,2,FALSE)</f>
        <v xml:space="preserve"> </v>
      </c>
      <c r="Q38" s="482" t="s">
        <v>2678</v>
      </c>
      <c r="R38" s="191"/>
    </row>
    <row r="39" spans="1:18" ht="20.149999999999999" customHeight="1" x14ac:dyDescent="0.35">
      <c r="A39" s="192"/>
      <c r="B39" s="198" t="s">
        <v>1028</v>
      </c>
      <c r="C39" s="198" t="s">
        <v>2242</v>
      </c>
      <c r="D39" s="198"/>
      <c r="E39" s="198"/>
      <c r="F39" s="198"/>
      <c r="G39" s="198"/>
      <c r="H39" s="198"/>
      <c r="I39" s="198"/>
      <c r="J39" s="198"/>
      <c r="K39" s="198"/>
      <c r="L39" s="174"/>
      <c r="M39" s="177"/>
      <c r="N39" s="216" t="s">
        <v>1202</v>
      </c>
      <c r="O39" s="211"/>
      <c r="P39" s="581" t="str">
        <f>VLOOKUP(_Output!D631,_Guidance!B1882:C1887,2,FALSE)</f>
        <v xml:space="preserve"> </v>
      </c>
      <c r="Q39" s="482" t="s">
        <v>2680</v>
      </c>
      <c r="R39" s="191"/>
    </row>
    <row r="40" spans="1:18" ht="20.149999999999999" customHeight="1" x14ac:dyDescent="0.35">
      <c r="A40" s="192"/>
      <c r="B40" s="198" t="s">
        <v>1029</v>
      </c>
      <c r="C40" s="198" t="s">
        <v>983</v>
      </c>
      <c r="D40" s="198"/>
      <c r="E40" s="198"/>
      <c r="F40" s="198"/>
      <c r="G40" s="198"/>
      <c r="H40" s="198"/>
      <c r="I40" s="198"/>
      <c r="J40" s="198"/>
      <c r="K40" s="198"/>
      <c r="L40" s="174"/>
      <c r="M40" s="177"/>
      <c r="N40" s="216" t="s">
        <v>1213</v>
      </c>
      <c r="O40" s="211"/>
      <c r="P40" s="581" t="str">
        <f>VLOOKUP(_Output!D632,_Guidance!B1888:C1893,2,FALSE)</f>
        <v xml:space="preserve"> </v>
      </c>
      <c r="Q40" s="482" t="s">
        <v>2679</v>
      </c>
      <c r="R40" s="191"/>
    </row>
    <row r="41" spans="1:18" ht="20.149999999999999" customHeight="1" x14ac:dyDescent="0.35">
      <c r="A41" s="192"/>
      <c r="B41" s="198" t="s">
        <v>1030</v>
      </c>
      <c r="C41" s="198" t="s">
        <v>2221</v>
      </c>
      <c r="D41" s="198"/>
      <c r="E41" s="198"/>
      <c r="F41" s="198"/>
      <c r="G41" s="198"/>
      <c r="H41" s="198"/>
      <c r="I41" s="198"/>
      <c r="J41" s="198"/>
      <c r="K41" s="198"/>
      <c r="L41" s="174"/>
      <c r="M41" s="177"/>
      <c r="N41" s="216" t="s">
        <v>1214</v>
      </c>
      <c r="O41" s="211"/>
      <c r="P41" s="581" t="str">
        <f>VLOOKUP(_Output!D633,_Guidance!B1894:C1899,2,FALSE)</f>
        <v xml:space="preserve"> </v>
      </c>
      <c r="Q41" s="482" t="s">
        <v>1215</v>
      </c>
      <c r="R41" s="191"/>
    </row>
    <row r="42" spans="1:18" ht="20.149999999999999" customHeight="1" x14ac:dyDescent="0.35">
      <c r="A42" s="192"/>
      <c r="B42" s="187" t="s">
        <v>985</v>
      </c>
      <c r="C42" s="180"/>
      <c r="D42" s="180"/>
      <c r="E42" s="180"/>
      <c r="F42" s="180"/>
      <c r="G42" s="180"/>
      <c r="H42" s="180"/>
      <c r="I42" s="180"/>
      <c r="J42" s="180"/>
      <c r="K42" s="180"/>
      <c r="L42" s="176"/>
      <c r="M42" s="180"/>
      <c r="N42" s="220"/>
      <c r="O42" s="481"/>
      <c r="P42" s="582"/>
      <c r="Q42" s="486"/>
      <c r="R42" s="191"/>
    </row>
    <row r="43" spans="1:18" ht="20.149999999999999" customHeight="1" x14ac:dyDescent="0.35">
      <c r="A43" s="192"/>
      <c r="B43" s="198" t="s">
        <v>1058</v>
      </c>
      <c r="C43" s="204" t="s">
        <v>1031</v>
      </c>
      <c r="D43" s="204"/>
      <c r="E43" s="204"/>
      <c r="F43" s="204"/>
      <c r="G43" s="204"/>
      <c r="H43" s="204"/>
      <c r="I43" s="204"/>
      <c r="J43" s="204"/>
      <c r="K43" s="204"/>
      <c r="L43" s="174"/>
      <c r="M43" s="177"/>
      <c r="N43" s="216"/>
      <c r="O43" s="211"/>
      <c r="P43" s="581"/>
      <c r="Q43" s="482"/>
      <c r="R43" s="191"/>
    </row>
    <row r="44" spans="1:18" ht="20.149999999999999" customHeight="1" x14ac:dyDescent="0.35">
      <c r="A44" s="192"/>
      <c r="B44" s="205" t="s">
        <v>3855</v>
      </c>
      <c r="C44" s="198" t="s">
        <v>1032</v>
      </c>
      <c r="D44" s="198"/>
      <c r="E44" s="198"/>
      <c r="F44" s="198"/>
      <c r="G44" s="198"/>
      <c r="H44" s="198"/>
      <c r="I44" s="198"/>
      <c r="J44" s="198"/>
      <c r="K44" s="198"/>
      <c r="L44" s="174"/>
      <c r="M44" s="177"/>
      <c r="N44" s="216"/>
      <c r="O44" s="211"/>
      <c r="P44" s="581" t="str">
        <f>VLOOKUP(_Output!D636,_Guidance!$B$2457:$C$2463,2,FALSE)</f>
        <v xml:space="preserve"> </v>
      </c>
      <c r="Q44" s="482" t="s">
        <v>1239</v>
      </c>
      <c r="R44" s="191"/>
    </row>
    <row r="45" spans="1:18" ht="20.149999999999999" customHeight="1" x14ac:dyDescent="0.35">
      <c r="A45" s="192"/>
      <c r="B45" s="205" t="s">
        <v>3856</v>
      </c>
      <c r="C45" s="198" t="s">
        <v>1033</v>
      </c>
      <c r="D45" s="198"/>
      <c r="E45" s="198"/>
      <c r="F45" s="198"/>
      <c r="G45" s="198"/>
      <c r="H45" s="198"/>
      <c r="I45" s="198"/>
      <c r="J45" s="198"/>
      <c r="K45" s="198"/>
      <c r="L45" s="174"/>
      <c r="M45" s="177"/>
      <c r="N45" s="216"/>
      <c r="O45" s="211"/>
      <c r="P45" s="581" t="str">
        <f>VLOOKUP(_Output!D637,_Guidance!$B$2457:$C$2463,2,FALSE)</f>
        <v xml:space="preserve"> </v>
      </c>
      <c r="Q45" s="482" t="s">
        <v>3112</v>
      </c>
      <c r="R45" s="191"/>
    </row>
    <row r="46" spans="1:18" ht="20.149999999999999" customHeight="1" x14ac:dyDescent="0.35">
      <c r="A46" s="192"/>
      <c r="B46" s="205" t="s">
        <v>3857</v>
      </c>
      <c r="C46" s="198" t="s">
        <v>1034</v>
      </c>
      <c r="D46" s="198"/>
      <c r="E46" s="198"/>
      <c r="F46" s="198"/>
      <c r="G46" s="198"/>
      <c r="H46" s="198"/>
      <c r="I46" s="198"/>
      <c r="J46" s="198"/>
      <c r="K46" s="198"/>
      <c r="L46" s="174"/>
      <c r="M46" s="177"/>
      <c r="N46" s="216"/>
      <c r="O46" s="211"/>
      <c r="P46" s="581" t="str">
        <f>VLOOKUP(_Output!D638,_Guidance!$B$2457:$C$2463,2,FALSE)</f>
        <v xml:space="preserve"> </v>
      </c>
      <c r="Q46" s="482" t="s">
        <v>3111</v>
      </c>
      <c r="R46" s="191"/>
    </row>
    <row r="47" spans="1:18" ht="20.149999999999999" customHeight="1" x14ac:dyDescent="0.35">
      <c r="A47" s="192"/>
      <c r="B47" s="205" t="s">
        <v>3858</v>
      </c>
      <c r="C47" s="198" t="s">
        <v>1035</v>
      </c>
      <c r="D47" s="198"/>
      <c r="E47" s="198"/>
      <c r="F47" s="198"/>
      <c r="G47" s="198"/>
      <c r="H47" s="198"/>
      <c r="I47" s="198"/>
      <c r="J47" s="198"/>
      <c r="K47" s="198"/>
      <c r="L47" s="174"/>
      <c r="M47" s="177"/>
      <c r="N47" s="216"/>
      <c r="O47" s="211"/>
      <c r="P47" s="581" t="str">
        <f>VLOOKUP(_Output!D639,_Guidance!$B$2457:$C$2463,2,FALSE)</f>
        <v xml:space="preserve"> </v>
      </c>
      <c r="Q47" s="482" t="s">
        <v>1239</v>
      </c>
      <c r="R47" s="191"/>
    </row>
    <row r="48" spans="1:18" ht="20.149999999999999" customHeight="1" x14ac:dyDescent="0.35">
      <c r="A48" s="192"/>
      <c r="B48" s="205" t="s">
        <v>3859</v>
      </c>
      <c r="C48" s="198" t="s">
        <v>1036</v>
      </c>
      <c r="D48" s="198"/>
      <c r="E48" s="198"/>
      <c r="F48" s="198"/>
      <c r="G48" s="198"/>
      <c r="H48" s="198"/>
      <c r="I48" s="198"/>
      <c r="J48" s="198"/>
      <c r="K48" s="198"/>
      <c r="L48" s="174"/>
      <c r="M48" s="177"/>
      <c r="N48" s="216"/>
      <c r="O48" s="211"/>
      <c r="P48" s="581" t="str">
        <f>VLOOKUP(_Output!D640,_Guidance!$B$2457:$C$2463,2,FALSE)</f>
        <v xml:space="preserve"> </v>
      </c>
      <c r="Q48" s="482" t="s">
        <v>1239</v>
      </c>
      <c r="R48" s="191"/>
    </row>
    <row r="49" spans="1:18" ht="20.149999999999999" customHeight="1" x14ac:dyDescent="0.35">
      <c r="A49" s="192"/>
      <c r="B49" s="205" t="s">
        <v>3860</v>
      </c>
      <c r="C49" s="198" t="s">
        <v>1037</v>
      </c>
      <c r="D49" s="198"/>
      <c r="E49" s="198"/>
      <c r="F49" s="198"/>
      <c r="G49" s="198"/>
      <c r="H49" s="198"/>
      <c r="I49" s="198"/>
      <c r="J49" s="198"/>
      <c r="K49" s="198"/>
      <c r="L49" s="174"/>
      <c r="M49" s="177"/>
      <c r="N49" s="216"/>
      <c r="O49" s="211"/>
      <c r="P49" s="581" t="str">
        <f>VLOOKUP(_Output!D641,_Guidance!$B$2457:$C$2463,2,FALSE)</f>
        <v xml:space="preserve"> </v>
      </c>
      <c r="Q49" s="482" t="s">
        <v>1239</v>
      </c>
      <c r="R49" s="191"/>
    </row>
    <row r="50" spans="1:18" ht="20.149999999999999" customHeight="1" x14ac:dyDescent="0.35">
      <c r="A50" s="192"/>
      <c r="B50" s="205" t="s">
        <v>3861</v>
      </c>
      <c r="C50" s="198" t="s">
        <v>1038</v>
      </c>
      <c r="D50" s="198"/>
      <c r="E50" s="198"/>
      <c r="F50" s="198"/>
      <c r="G50" s="198"/>
      <c r="H50" s="198"/>
      <c r="I50" s="198"/>
      <c r="J50" s="198"/>
      <c r="K50" s="198"/>
      <c r="L50" s="174"/>
      <c r="M50" s="177"/>
      <c r="N50" s="216"/>
      <c r="O50" s="211"/>
      <c r="P50" s="581" t="str">
        <f>VLOOKUP(_Output!D642,_Guidance!$B$2457:$C$2463,2,FALSE)</f>
        <v xml:space="preserve"> </v>
      </c>
      <c r="Q50" s="482" t="s">
        <v>1240</v>
      </c>
      <c r="R50" s="191"/>
    </row>
    <row r="51" spans="1:18" ht="20.149999999999999" customHeight="1" x14ac:dyDescent="0.35">
      <c r="A51" s="192"/>
      <c r="B51" s="205" t="s">
        <v>3862</v>
      </c>
      <c r="C51" s="198" t="s">
        <v>1039</v>
      </c>
      <c r="D51" s="198"/>
      <c r="E51" s="198"/>
      <c r="F51" s="198"/>
      <c r="G51" s="198"/>
      <c r="H51" s="198"/>
      <c r="I51" s="198"/>
      <c r="J51" s="198"/>
      <c r="K51" s="198"/>
      <c r="L51" s="174"/>
      <c r="M51" s="177"/>
      <c r="N51" s="216"/>
      <c r="O51" s="211"/>
      <c r="P51" s="581" t="str">
        <f>VLOOKUP(_Output!D643,_Guidance!$B$2457:$C$2463,2,FALSE)</f>
        <v xml:space="preserve"> </v>
      </c>
      <c r="Q51" s="482" t="s">
        <v>1240</v>
      </c>
      <c r="R51" s="191"/>
    </row>
    <row r="52" spans="1:18" ht="20.149999999999999" customHeight="1" x14ac:dyDescent="0.35">
      <c r="A52" s="192"/>
      <c r="B52" s="205" t="s">
        <v>3863</v>
      </c>
      <c r="C52" s="198" t="s">
        <v>1040</v>
      </c>
      <c r="D52" s="198"/>
      <c r="E52" s="198"/>
      <c r="F52" s="198"/>
      <c r="G52" s="198"/>
      <c r="H52" s="198"/>
      <c r="I52" s="198"/>
      <c r="J52" s="198"/>
      <c r="K52" s="198"/>
      <c r="L52" s="174"/>
      <c r="M52" s="177"/>
      <c r="N52" s="216"/>
      <c r="O52" s="211"/>
      <c r="P52" s="581" t="str">
        <f>VLOOKUP(_Output!D644,_Guidance!$B$2457:$C$2463,2,FALSE)</f>
        <v xml:space="preserve"> </v>
      </c>
      <c r="Q52" s="482" t="s">
        <v>1240</v>
      </c>
      <c r="R52" s="191"/>
    </row>
    <row r="53" spans="1:18" ht="20.149999999999999" customHeight="1" x14ac:dyDescent="0.35">
      <c r="A53" s="192"/>
      <c r="B53" s="205" t="s">
        <v>3864</v>
      </c>
      <c r="C53" s="198" t="s">
        <v>1041</v>
      </c>
      <c r="D53" s="198"/>
      <c r="E53" s="198"/>
      <c r="F53" s="198"/>
      <c r="G53" s="198"/>
      <c r="H53" s="198"/>
      <c r="I53" s="198"/>
      <c r="J53" s="198"/>
      <c r="K53" s="198"/>
      <c r="L53" s="174"/>
      <c r="M53" s="177"/>
      <c r="N53" s="216"/>
      <c r="O53" s="211"/>
      <c r="P53" s="581" t="str">
        <f>VLOOKUP(_Output!D645,_Guidance!$B$2457:$C$2463,2,FALSE)</f>
        <v xml:space="preserve"> </v>
      </c>
      <c r="Q53" s="482" t="s">
        <v>2911</v>
      </c>
      <c r="R53" s="191"/>
    </row>
    <row r="54" spans="1:18" ht="20.149999999999999" customHeight="1" x14ac:dyDescent="0.35">
      <c r="A54" s="192"/>
      <c r="B54" s="205" t="s">
        <v>3865</v>
      </c>
      <c r="C54" s="198" t="s">
        <v>3047</v>
      </c>
      <c r="D54" s="198"/>
      <c r="E54" s="198"/>
      <c r="F54" s="198"/>
      <c r="G54" s="198"/>
      <c r="H54" s="198"/>
      <c r="I54" s="198"/>
      <c r="J54" s="198"/>
      <c r="K54" s="198"/>
      <c r="L54" s="174"/>
      <c r="M54" s="177"/>
      <c r="N54" s="216"/>
      <c r="O54" s="211"/>
      <c r="P54" s="581" t="str">
        <f>VLOOKUP(_Output!D646,_Guidance!$B$2457:$C$2463,2,FALSE)</f>
        <v xml:space="preserve"> </v>
      </c>
      <c r="Q54" s="482" t="s">
        <v>2835</v>
      </c>
      <c r="R54" s="191"/>
    </row>
    <row r="55" spans="1:18" ht="20.149999999999999" customHeight="1" x14ac:dyDescent="0.35">
      <c r="A55" s="192"/>
      <c r="B55" s="205" t="s">
        <v>3866</v>
      </c>
      <c r="C55" s="198" t="s">
        <v>1042</v>
      </c>
      <c r="D55" s="198"/>
      <c r="E55" s="198"/>
      <c r="F55" s="198"/>
      <c r="G55" s="198"/>
      <c r="H55" s="198"/>
      <c r="I55" s="198"/>
      <c r="J55" s="198"/>
      <c r="K55" s="198"/>
      <c r="L55" s="174"/>
      <c r="M55" s="177"/>
      <c r="N55" s="216"/>
      <c r="O55" s="211"/>
      <c r="P55" s="581" t="str">
        <f>VLOOKUP(_Output!D647,_Guidance!$B$2457:$C$2463,2,FALSE)</f>
        <v xml:space="preserve"> </v>
      </c>
      <c r="Q55" s="482" t="s">
        <v>1241</v>
      </c>
      <c r="R55" s="191"/>
    </row>
    <row r="56" spans="1:18" ht="20.149999999999999" customHeight="1" x14ac:dyDescent="0.35">
      <c r="A56" s="192"/>
      <c r="B56" s="205" t="s">
        <v>3867</v>
      </c>
      <c r="C56" s="198" t="s">
        <v>3045</v>
      </c>
      <c r="D56" s="198"/>
      <c r="E56" s="198"/>
      <c r="F56" s="198"/>
      <c r="G56" s="198"/>
      <c r="H56" s="198"/>
      <c r="I56" s="198"/>
      <c r="J56" s="198"/>
      <c r="K56" s="198"/>
      <c r="L56" s="174"/>
      <c r="M56" s="177"/>
      <c r="N56" s="216"/>
      <c r="O56" s="211"/>
      <c r="P56" s="581" t="str">
        <f>VLOOKUP(_Output!D648,_Guidance!$B$2457:$C$2463,2,FALSE)</f>
        <v xml:space="preserve"> </v>
      </c>
      <c r="Q56" s="482" t="s">
        <v>1242</v>
      </c>
      <c r="R56" s="191"/>
    </row>
    <row r="57" spans="1:18" ht="20.149999999999999" customHeight="1" x14ac:dyDescent="0.35">
      <c r="A57" s="192"/>
      <c r="B57" s="205" t="s">
        <v>3868</v>
      </c>
      <c r="C57" s="198" t="s">
        <v>1002</v>
      </c>
      <c r="D57" s="198"/>
      <c r="E57" s="198"/>
      <c r="F57" s="198"/>
      <c r="G57" s="198"/>
      <c r="H57" s="198"/>
      <c r="I57" s="198"/>
      <c r="J57" s="198"/>
      <c r="K57" s="198"/>
      <c r="L57" s="174"/>
      <c r="M57" s="177"/>
      <c r="N57" s="216"/>
      <c r="O57" s="211"/>
      <c r="P57" s="581" t="str">
        <f>VLOOKUP(_Output!D649,_Guidance!$B$2457:$C$2463,2,FALSE)</f>
        <v xml:space="preserve"> </v>
      </c>
      <c r="Q57" s="482" t="s">
        <v>1243</v>
      </c>
      <c r="R57" s="191"/>
    </row>
    <row r="58" spans="1:18" ht="20.149999999999999" customHeight="1" x14ac:dyDescent="0.35">
      <c r="A58" s="192"/>
      <c r="B58" s="205" t="s">
        <v>3869</v>
      </c>
      <c r="C58" s="198" t="s">
        <v>1043</v>
      </c>
      <c r="D58" s="198"/>
      <c r="E58" s="198"/>
      <c r="F58" s="198"/>
      <c r="G58" s="198"/>
      <c r="H58" s="198"/>
      <c r="I58" s="198"/>
      <c r="J58" s="198"/>
      <c r="K58" s="198"/>
      <c r="L58" s="174"/>
      <c r="M58" s="177"/>
      <c r="N58" s="216"/>
      <c r="O58" s="211"/>
      <c r="P58" s="581" t="str">
        <f>VLOOKUP(_Output!D650,_Guidance!$B$2457:$C$2463,2,FALSE)</f>
        <v xml:space="preserve"> </v>
      </c>
      <c r="Q58" s="482" t="s">
        <v>2977</v>
      </c>
      <c r="R58" s="191"/>
    </row>
    <row r="59" spans="1:18" ht="20.149999999999999" customHeight="1" x14ac:dyDescent="0.35">
      <c r="A59" s="192"/>
      <c r="B59" s="205" t="s">
        <v>3870</v>
      </c>
      <c r="C59" s="198" t="s">
        <v>1044</v>
      </c>
      <c r="D59" s="198"/>
      <c r="E59" s="198"/>
      <c r="F59" s="198"/>
      <c r="G59" s="198"/>
      <c r="H59" s="198"/>
      <c r="I59" s="198"/>
      <c r="J59" s="198"/>
      <c r="K59" s="198"/>
      <c r="L59" s="174"/>
      <c r="M59" s="177"/>
      <c r="N59" s="216"/>
      <c r="O59" s="211"/>
      <c r="P59" s="581" t="str">
        <f>VLOOKUP(_Output!D652,_Guidance!$B$2457:$C$2463,2,FALSE)</f>
        <v xml:space="preserve"> </v>
      </c>
      <c r="Q59" s="482" t="s">
        <v>2978</v>
      </c>
      <c r="R59" s="191"/>
    </row>
    <row r="60" spans="1:18" ht="20.149999999999999" customHeight="1" x14ac:dyDescent="0.35">
      <c r="A60" s="192"/>
      <c r="B60" s="205" t="s">
        <v>3871</v>
      </c>
      <c r="C60" s="198" t="s">
        <v>2836</v>
      </c>
      <c r="D60" s="198"/>
      <c r="E60" s="198"/>
      <c r="F60" s="198"/>
      <c r="G60" s="198"/>
      <c r="H60" s="198"/>
      <c r="I60" s="198"/>
      <c r="J60" s="198"/>
      <c r="K60" s="198"/>
      <c r="L60" s="174"/>
      <c r="M60" s="177"/>
      <c r="N60" s="216"/>
      <c r="O60" s="211"/>
      <c r="P60" s="581" t="str">
        <f>VLOOKUP(_Output!D654,_Guidance!$B$2457:$C$2463,2,FALSE)</f>
        <v xml:space="preserve"> </v>
      </c>
      <c r="Q60" s="482" t="s">
        <v>3110</v>
      </c>
      <c r="R60" s="191"/>
    </row>
    <row r="61" spans="1:18" ht="20.149999999999999" customHeight="1" x14ac:dyDescent="0.35">
      <c r="A61" s="192"/>
      <c r="B61" s="205" t="s">
        <v>3872</v>
      </c>
      <c r="C61" s="198" t="s">
        <v>1045</v>
      </c>
      <c r="D61" s="198"/>
      <c r="E61" s="198"/>
      <c r="F61" s="198"/>
      <c r="G61" s="198"/>
      <c r="H61" s="198"/>
      <c r="I61" s="198"/>
      <c r="J61" s="198"/>
      <c r="K61" s="198"/>
      <c r="L61" s="174"/>
      <c r="M61" s="177"/>
      <c r="N61" s="216"/>
      <c r="O61" s="211"/>
      <c r="P61" s="581" t="str">
        <f>VLOOKUP(_Output!D655,_Guidance!$B$2457:$C$2463,2,FALSE)</f>
        <v xml:space="preserve"> </v>
      </c>
      <c r="Q61" s="482" t="s">
        <v>1244</v>
      </c>
      <c r="R61" s="191"/>
    </row>
    <row r="62" spans="1:18" ht="20.149999999999999" customHeight="1" x14ac:dyDescent="0.35">
      <c r="A62" s="192"/>
      <c r="B62" s="205" t="s">
        <v>3873</v>
      </c>
      <c r="C62" s="198" t="s">
        <v>1046</v>
      </c>
      <c r="D62" s="198"/>
      <c r="E62" s="198"/>
      <c r="F62" s="198"/>
      <c r="G62" s="198"/>
      <c r="H62" s="198"/>
      <c r="I62" s="198"/>
      <c r="J62" s="198"/>
      <c r="K62" s="198"/>
      <c r="L62" s="174"/>
      <c r="M62" s="177"/>
      <c r="N62" s="216"/>
      <c r="O62" s="211"/>
      <c r="P62" s="581" t="str">
        <f>VLOOKUP(_Output!D656,_Guidance!$B$2457:$C$2463,2,FALSE)</f>
        <v xml:space="preserve"> </v>
      </c>
      <c r="Q62" s="482" t="s">
        <v>1245</v>
      </c>
      <c r="R62" s="191"/>
    </row>
    <row r="63" spans="1:18" ht="20.149999999999999" customHeight="1" x14ac:dyDescent="0.35">
      <c r="A63" s="192"/>
      <c r="B63" s="205" t="s">
        <v>3874</v>
      </c>
      <c r="C63" s="198" t="s">
        <v>1047</v>
      </c>
      <c r="D63" s="198"/>
      <c r="E63" s="198"/>
      <c r="F63" s="198"/>
      <c r="G63" s="198"/>
      <c r="H63" s="198"/>
      <c r="I63" s="198"/>
      <c r="J63" s="198"/>
      <c r="K63" s="198"/>
      <c r="L63" s="174"/>
      <c r="M63" s="177"/>
      <c r="N63" s="216"/>
      <c r="O63" s="211"/>
      <c r="P63" s="581" t="str">
        <f>VLOOKUP(_Output!D657,_Guidance!$B$2457:$C$2463,2,FALSE)</f>
        <v xml:space="preserve"> </v>
      </c>
      <c r="Q63" s="482" t="s">
        <v>3048</v>
      </c>
      <c r="R63" s="191"/>
    </row>
    <row r="64" spans="1:18" ht="20.149999999999999" customHeight="1" x14ac:dyDescent="0.35">
      <c r="A64" s="192"/>
      <c r="B64" s="205" t="s">
        <v>3875</v>
      </c>
      <c r="C64" s="198" t="s">
        <v>2979</v>
      </c>
      <c r="D64" s="198"/>
      <c r="E64" s="198"/>
      <c r="F64" s="198"/>
      <c r="G64" s="198"/>
      <c r="H64" s="198"/>
      <c r="I64" s="198"/>
      <c r="J64" s="198"/>
      <c r="K64" s="198"/>
      <c r="L64" s="174"/>
      <c r="M64" s="177"/>
      <c r="N64" s="216"/>
      <c r="O64" s="211"/>
      <c r="P64" s="581" t="str">
        <f>VLOOKUP(_Output!D658,_Guidance!$B$2457:$C$2463,2,FALSE)</f>
        <v xml:space="preserve"> </v>
      </c>
      <c r="Q64" s="482" t="s">
        <v>3046</v>
      </c>
      <c r="R64" s="191"/>
    </row>
    <row r="65" spans="1:18" ht="20.149999999999999" customHeight="1" x14ac:dyDescent="0.35">
      <c r="A65" s="192"/>
      <c r="B65" s="205" t="s">
        <v>3876</v>
      </c>
      <c r="C65" s="198" t="s">
        <v>2980</v>
      </c>
      <c r="D65" s="198"/>
      <c r="E65" s="198"/>
      <c r="F65" s="198"/>
      <c r="G65" s="198"/>
      <c r="H65" s="198"/>
      <c r="I65" s="198"/>
      <c r="J65" s="198"/>
      <c r="K65" s="198"/>
      <c r="L65" s="174"/>
      <c r="M65" s="177"/>
      <c r="N65" s="216"/>
      <c r="O65" s="211"/>
      <c r="P65" s="581" t="str">
        <f>VLOOKUP(_Output!D659,_Guidance!$B$2457:$C$2463,2,FALSE)</f>
        <v xml:space="preserve"> </v>
      </c>
      <c r="Q65" s="482" t="s">
        <v>3044</v>
      </c>
      <c r="R65" s="191"/>
    </row>
    <row r="66" spans="1:18" ht="20.149999999999999" customHeight="1" x14ac:dyDescent="0.35">
      <c r="A66" s="192"/>
      <c r="B66" s="205" t="s">
        <v>3877</v>
      </c>
      <c r="C66" s="198" t="s">
        <v>1048</v>
      </c>
      <c r="D66" s="198"/>
      <c r="E66" s="198"/>
      <c r="F66" s="198"/>
      <c r="G66" s="198"/>
      <c r="H66" s="198"/>
      <c r="I66" s="198"/>
      <c r="J66" s="198"/>
      <c r="K66" s="198"/>
      <c r="L66" s="174"/>
      <c r="M66" s="177"/>
      <c r="N66" s="216"/>
      <c r="O66" s="211"/>
      <c r="P66" s="581" t="str">
        <f>VLOOKUP(_Output!D660,_Guidance!$B$2457:$C$2463,2,FALSE)</f>
        <v xml:space="preserve"> </v>
      </c>
      <c r="Q66" s="482" t="s">
        <v>1246</v>
      </c>
      <c r="R66" s="191"/>
    </row>
    <row r="67" spans="1:18" ht="20.149999999999999" customHeight="1" x14ac:dyDescent="0.35">
      <c r="A67" s="192"/>
      <c r="B67" s="205" t="s">
        <v>3878</v>
      </c>
      <c r="C67" s="198" t="s">
        <v>1049</v>
      </c>
      <c r="D67" s="198"/>
      <c r="E67" s="198"/>
      <c r="F67" s="198"/>
      <c r="G67" s="198"/>
      <c r="H67" s="198"/>
      <c r="I67" s="198"/>
      <c r="J67" s="198"/>
      <c r="K67" s="198"/>
      <c r="L67" s="174"/>
      <c r="M67" s="177"/>
      <c r="N67" s="216"/>
      <c r="O67" s="211"/>
      <c r="P67" s="581" t="str">
        <f>VLOOKUP(_Output!D661,_Guidance!$B$2457:$C$2463,2,FALSE)</f>
        <v xml:space="preserve"> </v>
      </c>
      <c r="Q67" s="482" t="s">
        <v>1247</v>
      </c>
      <c r="R67" s="191"/>
    </row>
    <row r="68" spans="1:18" ht="20.149999999999999" customHeight="1" x14ac:dyDescent="0.35">
      <c r="A68" s="192"/>
      <c r="B68" s="205" t="s">
        <v>3879</v>
      </c>
      <c r="C68" s="198" t="s">
        <v>1050</v>
      </c>
      <c r="D68" s="198"/>
      <c r="E68" s="198"/>
      <c r="F68" s="198"/>
      <c r="G68" s="198"/>
      <c r="H68" s="198"/>
      <c r="I68" s="198"/>
      <c r="J68" s="198"/>
      <c r="K68" s="198"/>
      <c r="L68" s="174"/>
      <c r="M68" s="177"/>
      <c r="N68" s="216"/>
      <c r="O68" s="211"/>
      <c r="P68" s="581" t="str">
        <f>VLOOKUP(_Output!D662,_Guidance!$B$2457:$C$2463,2,FALSE)</f>
        <v xml:space="preserve"> </v>
      </c>
      <c r="Q68" s="482" t="s">
        <v>1248</v>
      </c>
      <c r="R68" s="191"/>
    </row>
    <row r="69" spans="1:18" ht="20.149999999999999" customHeight="1" x14ac:dyDescent="0.35">
      <c r="A69" s="192"/>
      <c r="B69" s="205" t="s">
        <v>3880</v>
      </c>
      <c r="C69" s="198" t="s">
        <v>1051</v>
      </c>
      <c r="D69" s="198"/>
      <c r="E69" s="198"/>
      <c r="F69" s="198"/>
      <c r="G69" s="198"/>
      <c r="H69" s="198"/>
      <c r="I69" s="198"/>
      <c r="J69" s="198"/>
      <c r="K69" s="198"/>
      <c r="L69" s="174"/>
      <c r="M69" s="177"/>
      <c r="N69" s="216"/>
      <c r="O69" s="211"/>
      <c r="P69" s="581" t="str">
        <f>VLOOKUP(_Output!D663,_Guidance!$B$2457:$C$2463,2,FALSE)</f>
        <v xml:space="preserve"> </v>
      </c>
      <c r="Q69" s="482" t="s">
        <v>2837</v>
      </c>
      <c r="R69" s="191"/>
    </row>
    <row r="70" spans="1:18" ht="20.149999999999999" customHeight="1" x14ac:dyDescent="0.35">
      <c r="A70" s="192"/>
      <c r="B70" s="205" t="s">
        <v>3881</v>
      </c>
      <c r="C70" s="198" t="s">
        <v>1052</v>
      </c>
      <c r="D70" s="198"/>
      <c r="E70" s="198"/>
      <c r="F70" s="198"/>
      <c r="G70" s="198"/>
      <c r="H70" s="198"/>
      <c r="I70" s="198"/>
      <c r="J70" s="198"/>
      <c r="K70" s="198"/>
      <c r="L70" s="174"/>
      <c r="M70" s="177"/>
      <c r="N70" s="216"/>
      <c r="O70" s="211"/>
      <c r="P70" s="581" t="str">
        <f>VLOOKUP(_Output!D665,_Guidance!$B$2457:$C$2463,2,FALSE)</f>
        <v xml:space="preserve"> </v>
      </c>
      <c r="Q70" s="482" t="s">
        <v>2273</v>
      </c>
      <c r="R70" s="191"/>
    </row>
    <row r="71" spans="1:18" ht="20.149999999999999" customHeight="1" x14ac:dyDescent="0.35">
      <c r="A71" s="192"/>
      <c r="B71" s="205" t="s">
        <v>3882</v>
      </c>
      <c r="C71" s="198" t="s">
        <v>1053</v>
      </c>
      <c r="D71" s="198"/>
      <c r="E71" s="198"/>
      <c r="F71" s="198"/>
      <c r="G71" s="198"/>
      <c r="H71" s="198"/>
      <c r="I71" s="198"/>
      <c r="J71" s="198"/>
      <c r="K71" s="198"/>
      <c r="L71" s="174"/>
      <c r="M71" s="177"/>
      <c r="N71" s="216"/>
      <c r="O71" s="211"/>
      <c r="P71" s="581" t="str">
        <f>VLOOKUP(_Output!D667,_Guidance!$B$2457:$C$2463,2,FALSE)</f>
        <v xml:space="preserve"> </v>
      </c>
      <c r="Q71" s="482" t="s">
        <v>1249</v>
      </c>
      <c r="R71" s="191"/>
    </row>
    <row r="72" spans="1:18" ht="20.149999999999999" customHeight="1" x14ac:dyDescent="0.35">
      <c r="A72" s="192"/>
      <c r="B72" s="205" t="s">
        <v>3883</v>
      </c>
      <c r="C72" s="198" t="s">
        <v>1054</v>
      </c>
      <c r="D72" s="198"/>
      <c r="E72" s="198"/>
      <c r="F72" s="198"/>
      <c r="G72" s="198"/>
      <c r="H72" s="198"/>
      <c r="I72" s="198"/>
      <c r="J72" s="198"/>
      <c r="K72" s="198"/>
      <c r="L72" s="174"/>
      <c r="M72" s="177"/>
      <c r="N72" s="216"/>
      <c r="O72" s="211"/>
      <c r="P72" s="581" t="str">
        <f>VLOOKUP(_Output!D669,_Guidance!$B$2457:$C$2463,2,FALSE)</f>
        <v xml:space="preserve"> </v>
      </c>
      <c r="Q72" s="482" t="s">
        <v>1250</v>
      </c>
      <c r="R72" s="191"/>
    </row>
    <row r="73" spans="1:18" ht="20.149999999999999" customHeight="1" x14ac:dyDescent="0.35">
      <c r="A73" s="192"/>
      <c r="B73" s="205" t="s">
        <v>3884</v>
      </c>
      <c r="C73" s="198" t="s">
        <v>1055</v>
      </c>
      <c r="D73" s="198"/>
      <c r="E73" s="198"/>
      <c r="F73" s="198"/>
      <c r="G73" s="198"/>
      <c r="H73" s="198"/>
      <c r="I73" s="198"/>
      <c r="J73" s="198"/>
      <c r="K73" s="198"/>
      <c r="L73" s="174"/>
      <c r="M73" s="177"/>
      <c r="N73" s="216"/>
      <c r="O73" s="211"/>
      <c r="P73" s="581" t="str">
        <f>VLOOKUP(_Output!D670,_Guidance!$B$2457:$C$2463,2,FALSE)</f>
        <v xml:space="preserve"> </v>
      </c>
      <c r="Q73" s="482" t="s">
        <v>1251</v>
      </c>
      <c r="R73" s="191"/>
    </row>
    <row r="74" spans="1:18" ht="20.149999999999999" customHeight="1" x14ac:dyDescent="0.35">
      <c r="A74" s="192"/>
      <c r="B74" s="205" t="s">
        <v>3885</v>
      </c>
      <c r="C74" s="198" t="s">
        <v>1056</v>
      </c>
      <c r="D74" s="198"/>
      <c r="E74" s="198"/>
      <c r="F74" s="198"/>
      <c r="G74" s="198"/>
      <c r="H74" s="198"/>
      <c r="I74" s="198"/>
      <c r="J74" s="198"/>
      <c r="K74" s="198"/>
      <c r="L74" s="174"/>
      <c r="M74" s="177"/>
      <c r="N74" s="216"/>
      <c r="O74" s="211"/>
      <c r="P74" s="581" t="str">
        <f>VLOOKUP(_Output!D671,_Guidance!$B$2457:$C$2463,2,FALSE)</f>
        <v xml:space="preserve"> </v>
      </c>
      <c r="Q74" s="482" t="s">
        <v>1252</v>
      </c>
      <c r="R74" s="191"/>
    </row>
    <row r="75" spans="1:18" ht="20.149999999999999" customHeight="1" x14ac:dyDescent="0.35">
      <c r="A75" s="192"/>
      <c r="B75" s="205" t="s">
        <v>3886</v>
      </c>
      <c r="C75" s="198" t="s">
        <v>1057</v>
      </c>
      <c r="D75" s="198"/>
      <c r="E75" s="198"/>
      <c r="F75" s="198"/>
      <c r="G75" s="198"/>
      <c r="H75" s="198"/>
      <c r="I75" s="198"/>
      <c r="J75" s="198"/>
      <c r="K75" s="198"/>
      <c r="L75" s="174"/>
      <c r="M75" s="177"/>
      <c r="N75" s="216"/>
      <c r="O75" s="211"/>
      <c r="P75" s="581" t="str">
        <f>VLOOKUP(_Output!D672,_Guidance!$B$2457:$C$2463,2,FALSE)</f>
        <v xml:space="preserve"> </v>
      </c>
      <c r="Q75" s="482" t="s">
        <v>1253</v>
      </c>
      <c r="R75" s="191"/>
    </row>
    <row r="76" spans="1:18" ht="20.149999999999999" customHeight="1" x14ac:dyDescent="0.35">
      <c r="A76" s="192"/>
      <c r="B76" s="205" t="s">
        <v>3887</v>
      </c>
      <c r="C76" s="198" t="s">
        <v>3088</v>
      </c>
      <c r="D76" s="198"/>
      <c r="E76" s="198"/>
      <c r="F76" s="198"/>
      <c r="G76" s="198"/>
      <c r="H76" s="198"/>
      <c r="I76" s="198"/>
      <c r="J76" s="198"/>
      <c r="K76" s="198"/>
      <c r="L76" s="174"/>
      <c r="M76" s="177"/>
      <c r="N76" s="216"/>
      <c r="O76" s="211"/>
      <c r="P76" s="581" t="str">
        <f>VLOOKUP(_Output!D975,_Guidance!$B$2457:$C$2463,2,FALSE)</f>
        <v xml:space="preserve"> </v>
      </c>
      <c r="Q76" s="482" t="s">
        <v>3765</v>
      </c>
      <c r="R76" s="191"/>
    </row>
    <row r="77" spans="1:18" ht="20.149999999999999" customHeight="1" x14ac:dyDescent="0.35">
      <c r="A77" s="192"/>
      <c r="B77" s="205" t="s">
        <v>3888</v>
      </c>
      <c r="C77" s="198" t="s">
        <v>3089</v>
      </c>
      <c r="D77" s="198"/>
      <c r="E77" s="198"/>
      <c r="F77" s="198"/>
      <c r="G77" s="198"/>
      <c r="H77" s="198"/>
      <c r="I77" s="198"/>
      <c r="J77" s="198"/>
      <c r="K77" s="198"/>
      <c r="L77" s="174"/>
      <c r="M77" s="177"/>
      <c r="N77" s="216"/>
      <c r="O77" s="211"/>
      <c r="P77" s="581" t="str">
        <f>VLOOKUP(_Output!D976,_Guidance!$B$2457:$C$2463,2,FALSE)</f>
        <v xml:space="preserve"> </v>
      </c>
      <c r="Q77" s="482" t="s">
        <v>3090</v>
      </c>
      <c r="R77" s="191"/>
    </row>
    <row r="78" spans="1:18" ht="20.149999999999999" customHeight="1" x14ac:dyDescent="0.35">
      <c r="A78" s="192"/>
      <c r="B78" s="205" t="s">
        <v>3889</v>
      </c>
      <c r="C78" s="206" t="s">
        <v>3100</v>
      </c>
      <c r="D78" s="206"/>
      <c r="E78" s="206"/>
      <c r="F78" s="206"/>
      <c r="G78" s="206"/>
      <c r="H78" s="206"/>
      <c r="I78" s="206"/>
      <c r="J78" s="206"/>
      <c r="K78" s="206"/>
      <c r="L78" s="176"/>
      <c r="M78" s="180"/>
      <c r="N78" s="220"/>
      <c r="O78" s="481"/>
      <c r="P78" s="582" t="str">
        <f>VLOOKUP(_Output!D978,_Guidance!$B$2457:$C$2463,2,FALSE)</f>
        <v xml:space="preserve"> </v>
      </c>
      <c r="Q78" s="486" t="s">
        <v>3101</v>
      </c>
      <c r="R78" s="191"/>
    </row>
    <row r="79" spans="1:18" ht="20.149999999999999" customHeight="1" x14ac:dyDescent="0.35">
      <c r="A79" s="192"/>
      <c r="B79" s="177"/>
      <c r="C79" s="195" t="s">
        <v>641</v>
      </c>
      <c r="D79" s="195"/>
      <c r="E79" s="195"/>
      <c r="F79" s="195"/>
      <c r="G79" s="195"/>
      <c r="H79" s="195"/>
      <c r="I79" s="195"/>
      <c r="J79" s="195"/>
      <c r="K79" s="195"/>
      <c r="L79" s="591">
        <f>ROUND(_Output!K675,0)</f>
        <v>0</v>
      </c>
      <c r="M79" s="177"/>
      <c r="N79" s="216"/>
      <c r="O79" s="211"/>
      <c r="P79" s="581"/>
      <c r="Q79" s="482"/>
      <c r="R79" s="191"/>
    </row>
    <row r="80" spans="1:18" ht="20.149999999999999" customHeight="1" x14ac:dyDescent="0.35">
      <c r="A80" s="192"/>
      <c r="B80" s="177"/>
      <c r="C80" s="195"/>
      <c r="D80" s="195"/>
      <c r="E80" s="195"/>
      <c r="F80" s="195"/>
      <c r="G80" s="195"/>
      <c r="H80" s="195"/>
      <c r="I80" s="195"/>
      <c r="J80" s="195"/>
      <c r="K80" s="195"/>
      <c r="L80" s="577"/>
      <c r="M80" s="177"/>
      <c r="N80" s="216"/>
      <c r="O80" s="211"/>
      <c r="P80" s="216"/>
      <c r="Q80" s="482"/>
      <c r="R80" s="191"/>
    </row>
    <row r="81" spans="1:18" ht="20.149999999999999" customHeight="1" x14ac:dyDescent="0.35">
      <c r="A81" s="212"/>
      <c r="B81" s="210" t="s">
        <v>236</v>
      </c>
      <c r="C81" s="210"/>
      <c r="D81" s="210"/>
      <c r="E81" s="210"/>
      <c r="F81" s="210"/>
      <c r="G81" s="210"/>
      <c r="H81" s="210"/>
      <c r="I81" s="210"/>
      <c r="J81" s="210"/>
      <c r="K81" s="592"/>
      <c r="L81" s="174"/>
      <c r="M81" s="177"/>
      <c r="N81" s="174"/>
      <c r="O81" s="177"/>
      <c r="P81" s="174"/>
      <c r="Q81" s="482"/>
      <c r="R81" s="191"/>
    </row>
    <row r="82" spans="1:18" ht="20.149999999999999" customHeight="1" x14ac:dyDescent="0.35">
      <c r="A82" s="10"/>
      <c r="B82" s="7" t="s">
        <v>3890</v>
      </c>
      <c r="C82" s="7" t="s">
        <v>235</v>
      </c>
      <c r="D82" s="7"/>
      <c r="E82" s="7"/>
      <c r="F82" s="7"/>
      <c r="G82" s="7"/>
      <c r="H82" s="7"/>
      <c r="I82" s="7"/>
      <c r="J82" s="7"/>
      <c r="K82" s="7"/>
      <c r="L82" s="1003"/>
      <c r="M82" s="1004"/>
      <c r="N82" s="1004"/>
      <c r="O82" s="1004"/>
      <c r="P82" s="1004"/>
      <c r="Q82" s="1005"/>
      <c r="R82" s="191"/>
    </row>
    <row r="83" spans="1:18" ht="20.149999999999999" customHeight="1" x14ac:dyDescent="0.35">
      <c r="A83" s="10"/>
      <c r="B83" s="7"/>
      <c r="C83" s="7"/>
      <c r="D83" s="7"/>
      <c r="E83" s="7"/>
      <c r="F83" s="7"/>
      <c r="G83" s="7"/>
      <c r="H83" s="7"/>
      <c r="I83" s="7"/>
      <c r="J83" s="7"/>
      <c r="K83" s="7"/>
      <c r="L83" s="1006"/>
      <c r="M83" s="1007"/>
      <c r="N83" s="1007"/>
      <c r="O83" s="1007"/>
      <c r="P83" s="1007"/>
      <c r="Q83" s="1008"/>
      <c r="R83" s="191"/>
    </row>
    <row r="84" spans="1:18" ht="20.149999999999999" customHeight="1" x14ac:dyDescent="0.35">
      <c r="A84" s="10"/>
      <c r="B84" s="7"/>
      <c r="C84" s="7"/>
      <c r="D84" s="7"/>
      <c r="E84" s="7"/>
      <c r="F84" s="7"/>
      <c r="G84" s="7"/>
      <c r="H84" s="7"/>
      <c r="I84" s="7"/>
      <c r="J84" s="7"/>
      <c r="K84" s="7"/>
      <c r="L84" s="1006"/>
      <c r="M84" s="1007"/>
      <c r="N84" s="1007"/>
      <c r="O84" s="1007"/>
      <c r="P84" s="1007"/>
      <c r="Q84" s="1008"/>
      <c r="R84" s="191"/>
    </row>
    <row r="85" spans="1:18" ht="20.149999999999999" customHeight="1" x14ac:dyDescent="0.35">
      <c r="A85" s="10"/>
      <c r="B85" s="7"/>
      <c r="C85" s="7"/>
      <c r="D85" s="7"/>
      <c r="E85" s="7"/>
      <c r="F85" s="7"/>
      <c r="G85" s="7"/>
      <c r="H85" s="7"/>
      <c r="I85" s="7"/>
      <c r="J85" s="7"/>
      <c r="K85" s="7"/>
      <c r="L85" s="1009"/>
      <c r="M85" s="1010"/>
      <c r="N85" s="1010"/>
      <c r="O85" s="1010"/>
      <c r="P85" s="1010"/>
      <c r="Q85" s="1011"/>
      <c r="R85" s="191"/>
    </row>
    <row r="86" spans="1:18" ht="20.149999999999999" customHeight="1" thickBot="1" x14ac:dyDescent="0.4">
      <c r="A86" s="11"/>
      <c r="B86" s="12"/>
      <c r="C86" s="12"/>
      <c r="D86" s="12"/>
      <c r="E86" s="12"/>
      <c r="F86" s="12"/>
      <c r="G86" s="12"/>
      <c r="H86" s="12"/>
      <c r="I86" s="12"/>
      <c r="J86" s="12"/>
      <c r="K86" s="12"/>
      <c r="L86" s="878"/>
      <c r="M86" s="878"/>
      <c r="N86" s="878"/>
      <c r="O86" s="878"/>
      <c r="P86" s="878"/>
      <c r="Q86" s="878"/>
      <c r="R86" s="879"/>
    </row>
    <row r="87" spans="1:18" ht="15" hidden="1" customHeight="1" thickBot="1" x14ac:dyDescent="0.4">
      <c r="A87" s="11"/>
      <c r="B87" s="12"/>
      <c r="C87" s="12"/>
      <c r="D87" s="12"/>
      <c r="E87" s="12"/>
      <c r="F87" s="12"/>
      <c r="G87" s="12"/>
      <c r="H87" s="12"/>
      <c r="I87" s="12"/>
      <c r="J87" s="12"/>
      <c r="K87" s="12"/>
      <c r="L87" s="12"/>
      <c r="M87" s="12"/>
      <c r="N87" s="12"/>
      <c r="O87" s="12"/>
      <c r="P87" s="17"/>
    </row>
  </sheetData>
  <mergeCells count="10">
    <mergeCell ref="L82:Q85"/>
    <mergeCell ref="B1:K2"/>
    <mergeCell ref="L1:L2"/>
    <mergeCell ref="G5:K5"/>
    <mergeCell ref="B4:F4"/>
    <mergeCell ref="B3:F3"/>
    <mergeCell ref="B5:F5"/>
    <mergeCell ref="B6:F6"/>
    <mergeCell ref="G3:K3"/>
    <mergeCell ref="G4:K4"/>
  </mergeCells>
  <phoneticPr fontId="24" type="noConversion"/>
  <conditionalFormatting sqref="L79:L80">
    <cfRule type="dataBar" priority="52">
      <dataBar>
        <cfvo type="num" val="0"/>
        <cfvo type="num" val="100"/>
        <color rgb="FF638EC6"/>
      </dataBar>
      <extLst>
        <ext xmlns:x14="http://schemas.microsoft.com/office/spreadsheetml/2009/9/main" uri="{B025F937-C7B1-47D3-B67F-A62EFF666E3E}">
          <x14:id>{2DDAB7A0-4A22-4FCC-A2FE-DB26C6EB5330}</x14:id>
        </ext>
      </extLst>
    </cfRule>
  </conditionalFormatting>
  <hyperlinks>
    <hyperlink ref="B3:F3" location="'Services - SCM'!A1" tooltip="1. Security Monitoring" display="1. Security Monitoring" xr:uid="{00000000-0004-0000-1900-000000000000}"/>
    <hyperlink ref="B5:F5" location="'Services - A&amp;F'!A1" tooltip="3. Security Analysis &amp; Forensics" display="3. Security Analysis &amp; Forensics" xr:uid="{00000000-0004-0000-1900-000001000000}"/>
    <hyperlink ref="B6:F6" location="'Services - THR'!A1" tooltip="4. Threat Intelligence" display="4. Threat Intelligence" xr:uid="{00000000-0004-0000-1900-000002000000}"/>
    <hyperlink ref="G4:K4" location="'Services - VUL'!A1" tooltip="6. Vulnerability Management" display="6. Vulnerability Management" xr:uid="{00000000-0004-0000-1900-000003000000}"/>
    <hyperlink ref="G5:K5" location="'Services - LOG'!A1" tooltip="7. Log Management" display="7. Log Management" xr:uid="{00000000-0004-0000-1900-000004000000}"/>
    <hyperlink ref="G3:K3" location="'Services - HNT'!A1" tooltip="5. Threat Hunting" display="5. Threat Hunting" xr:uid="{00000000-0004-0000-19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7168" r:id="rId4" name="Drop Down 64">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47169" r:id="rId5" name="Drop Down 65">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47172" r:id="rId6" name="Drop Down 68">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47174" r:id="rId7" name="Drop Down 70">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47175" r:id="rId8" name="Drop Down 71">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47176" r:id="rId9" name="Drop Down 72">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47177" r:id="rId10" name="Drop Down 73">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47178" r:id="rId11" name="Drop Down 74">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47179" r:id="rId12" name="Drop Down 75">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47180" r:id="rId13" name="Drop Down 76">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47181" r:id="rId14" name="Drop Down 77">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47182" r:id="rId15" name="Drop Down 78">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47183" r:id="rId16" name="Drop Down 79">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47184" r:id="rId17" name="Drop Down 80">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47187" r:id="rId18" name="Drop Down 83">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47188" r:id="rId19" name="Drop Down 84">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47189" r:id="rId20" name="Drop Down 85">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47190" r:id="rId21" name="Drop Down 86">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47191" r:id="rId22" name="Drop Down 87">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47192" r:id="rId23" name="Drop Down 88">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47193" r:id="rId24" name="Drop Down 89">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47195" r:id="rId25" name="Drop Down 91">
              <controlPr defaultSize="0" autoLine="0" autoPict="0">
                <anchor moveWithCells="1">
                  <from>
                    <xdr:col>11</xdr:col>
                    <xdr:colOff>12700</xdr:colOff>
                    <xdr:row>37</xdr:row>
                    <xdr:rowOff>19050</xdr:rowOff>
                  </from>
                  <to>
                    <xdr:col>12</xdr:col>
                    <xdr:colOff>12700</xdr:colOff>
                    <xdr:row>37</xdr:row>
                    <xdr:rowOff>241300</xdr:rowOff>
                  </to>
                </anchor>
              </controlPr>
            </control>
          </mc:Choice>
        </mc:AlternateContent>
        <mc:AlternateContent xmlns:mc="http://schemas.openxmlformats.org/markup-compatibility/2006">
          <mc:Choice Requires="x14">
            <control shapeId="47196" r:id="rId26" name="Drop Down 92">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47208" r:id="rId27" name="Drop Down 104">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47209" r:id="rId28" name="Drop Down 105">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47210" r:id="rId29" name="Drop Down 106">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47211" r:id="rId30" name="Drop Down 107">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47212" r:id="rId31" name="Drop Down 108">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47213" r:id="rId32" name="Drop Down 109">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47214" r:id="rId33" name="Drop Down 110">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47215" r:id="rId34" name="Drop Down 111">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47216" r:id="rId35" name="Drop Down 112">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47217" r:id="rId36" name="Drop Down 113">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47218" r:id="rId37" name="Drop Down 114">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47219" r:id="rId38" name="Drop Down 115">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47220" r:id="rId39" name="Drop Down 116">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47221" r:id="rId40" name="Drop Down 117">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47222" r:id="rId41" name="Drop Down 118">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47223" r:id="rId42" name="Drop Down 119">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47224" r:id="rId43" name="Drop Down 120">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47225" r:id="rId44" name="Drop Down 121">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47226" r:id="rId45" name="Drop Down 122">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47227" r:id="rId46" name="Drop Down 123">
              <controlPr defaultSize="0" autoLine="0" autoPict="0">
                <anchor moveWithCells="1">
                  <from>
                    <xdr:col>11</xdr:col>
                    <xdr:colOff>12700</xdr:colOff>
                    <xdr:row>62</xdr:row>
                    <xdr:rowOff>19050</xdr:rowOff>
                  </from>
                  <to>
                    <xdr:col>12</xdr:col>
                    <xdr:colOff>12700</xdr:colOff>
                    <xdr:row>62</xdr:row>
                    <xdr:rowOff>241300</xdr:rowOff>
                  </to>
                </anchor>
              </controlPr>
            </control>
          </mc:Choice>
        </mc:AlternateContent>
        <mc:AlternateContent xmlns:mc="http://schemas.openxmlformats.org/markup-compatibility/2006">
          <mc:Choice Requires="x14">
            <control shapeId="47229" r:id="rId47" name="Drop Down 125">
              <controlPr defaultSize="0" autoLine="0" autoPict="0">
                <anchor moveWithCells="1">
                  <from>
                    <xdr:col>11</xdr:col>
                    <xdr:colOff>12700</xdr:colOff>
                    <xdr:row>65</xdr:row>
                    <xdr:rowOff>19050</xdr:rowOff>
                  </from>
                  <to>
                    <xdr:col>12</xdr:col>
                    <xdr:colOff>12700</xdr:colOff>
                    <xdr:row>65</xdr:row>
                    <xdr:rowOff>241300</xdr:rowOff>
                  </to>
                </anchor>
              </controlPr>
            </control>
          </mc:Choice>
        </mc:AlternateContent>
        <mc:AlternateContent xmlns:mc="http://schemas.openxmlformats.org/markup-compatibility/2006">
          <mc:Choice Requires="x14">
            <control shapeId="47230" r:id="rId48" name="Drop Down 126">
              <controlPr defaultSize="0" autoLine="0" autoPict="0">
                <anchor moveWithCells="1">
                  <from>
                    <xdr:col>11</xdr:col>
                    <xdr:colOff>12700</xdr:colOff>
                    <xdr:row>66</xdr:row>
                    <xdr:rowOff>19050</xdr:rowOff>
                  </from>
                  <to>
                    <xdr:col>12</xdr:col>
                    <xdr:colOff>12700</xdr:colOff>
                    <xdr:row>66</xdr:row>
                    <xdr:rowOff>241300</xdr:rowOff>
                  </to>
                </anchor>
              </controlPr>
            </control>
          </mc:Choice>
        </mc:AlternateContent>
        <mc:AlternateContent xmlns:mc="http://schemas.openxmlformats.org/markup-compatibility/2006">
          <mc:Choice Requires="x14">
            <control shapeId="47231" r:id="rId49" name="Drop Down 127">
              <controlPr defaultSize="0" autoLine="0" autoPict="0">
                <anchor moveWithCells="1">
                  <from>
                    <xdr:col>11</xdr:col>
                    <xdr:colOff>12700</xdr:colOff>
                    <xdr:row>67</xdr:row>
                    <xdr:rowOff>19050</xdr:rowOff>
                  </from>
                  <to>
                    <xdr:col>12</xdr:col>
                    <xdr:colOff>12700</xdr:colOff>
                    <xdr:row>67</xdr:row>
                    <xdr:rowOff>241300</xdr:rowOff>
                  </to>
                </anchor>
              </controlPr>
            </control>
          </mc:Choice>
        </mc:AlternateContent>
        <mc:AlternateContent xmlns:mc="http://schemas.openxmlformats.org/markup-compatibility/2006">
          <mc:Choice Requires="x14">
            <control shapeId="47232" r:id="rId50" name="Drop Down 128">
              <controlPr defaultSize="0" autoLine="0" autoPict="0">
                <anchor moveWithCells="1">
                  <from>
                    <xdr:col>11</xdr:col>
                    <xdr:colOff>12700</xdr:colOff>
                    <xdr:row>68</xdr:row>
                    <xdr:rowOff>19050</xdr:rowOff>
                  </from>
                  <to>
                    <xdr:col>12</xdr:col>
                    <xdr:colOff>12700</xdr:colOff>
                    <xdr:row>68</xdr:row>
                    <xdr:rowOff>241300</xdr:rowOff>
                  </to>
                </anchor>
              </controlPr>
            </control>
          </mc:Choice>
        </mc:AlternateContent>
        <mc:AlternateContent xmlns:mc="http://schemas.openxmlformats.org/markup-compatibility/2006">
          <mc:Choice Requires="x14">
            <control shapeId="47233" r:id="rId51" name="Drop Down 129">
              <controlPr defaultSize="0" autoLine="0" autoPict="0">
                <anchor moveWithCells="1">
                  <from>
                    <xdr:col>11</xdr:col>
                    <xdr:colOff>12700</xdr:colOff>
                    <xdr:row>69</xdr:row>
                    <xdr:rowOff>19050</xdr:rowOff>
                  </from>
                  <to>
                    <xdr:col>12</xdr:col>
                    <xdr:colOff>12700</xdr:colOff>
                    <xdr:row>69</xdr:row>
                    <xdr:rowOff>241300</xdr:rowOff>
                  </to>
                </anchor>
              </controlPr>
            </control>
          </mc:Choice>
        </mc:AlternateContent>
        <mc:AlternateContent xmlns:mc="http://schemas.openxmlformats.org/markup-compatibility/2006">
          <mc:Choice Requires="x14">
            <control shapeId="47234" r:id="rId52" name="Drop Down 130">
              <controlPr defaultSize="0" autoLine="0" autoPict="0">
                <anchor moveWithCells="1">
                  <from>
                    <xdr:col>11</xdr:col>
                    <xdr:colOff>12700</xdr:colOff>
                    <xdr:row>70</xdr:row>
                    <xdr:rowOff>19050</xdr:rowOff>
                  </from>
                  <to>
                    <xdr:col>12</xdr:col>
                    <xdr:colOff>12700</xdr:colOff>
                    <xdr:row>70</xdr:row>
                    <xdr:rowOff>241300</xdr:rowOff>
                  </to>
                </anchor>
              </controlPr>
            </control>
          </mc:Choice>
        </mc:AlternateContent>
        <mc:AlternateContent xmlns:mc="http://schemas.openxmlformats.org/markup-compatibility/2006">
          <mc:Choice Requires="x14">
            <control shapeId="47235" r:id="rId53" name="Drop Down 131">
              <controlPr defaultSize="0" autoLine="0" autoPict="0">
                <anchor moveWithCells="1">
                  <from>
                    <xdr:col>11</xdr:col>
                    <xdr:colOff>12700</xdr:colOff>
                    <xdr:row>71</xdr:row>
                    <xdr:rowOff>19050</xdr:rowOff>
                  </from>
                  <to>
                    <xdr:col>12</xdr:col>
                    <xdr:colOff>12700</xdr:colOff>
                    <xdr:row>71</xdr:row>
                    <xdr:rowOff>241300</xdr:rowOff>
                  </to>
                </anchor>
              </controlPr>
            </control>
          </mc:Choice>
        </mc:AlternateContent>
        <mc:AlternateContent xmlns:mc="http://schemas.openxmlformats.org/markup-compatibility/2006">
          <mc:Choice Requires="x14">
            <control shapeId="47236" r:id="rId54" name="Drop Down 132">
              <controlPr defaultSize="0" autoLine="0" autoPict="0">
                <anchor moveWithCells="1">
                  <from>
                    <xdr:col>11</xdr:col>
                    <xdr:colOff>12700</xdr:colOff>
                    <xdr:row>72</xdr:row>
                    <xdr:rowOff>19050</xdr:rowOff>
                  </from>
                  <to>
                    <xdr:col>12</xdr:col>
                    <xdr:colOff>12700</xdr:colOff>
                    <xdr:row>72</xdr:row>
                    <xdr:rowOff>241300</xdr:rowOff>
                  </to>
                </anchor>
              </controlPr>
            </control>
          </mc:Choice>
        </mc:AlternateContent>
        <mc:AlternateContent xmlns:mc="http://schemas.openxmlformats.org/markup-compatibility/2006">
          <mc:Choice Requires="x14">
            <control shapeId="47237" r:id="rId55" name="Drop Down 133">
              <controlPr defaultSize="0" autoLine="0" autoPict="0">
                <anchor moveWithCells="1">
                  <from>
                    <xdr:col>11</xdr:col>
                    <xdr:colOff>12700</xdr:colOff>
                    <xdr:row>73</xdr:row>
                    <xdr:rowOff>19050</xdr:rowOff>
                  </from>
                  <to>
                    <xdr:col>12</xdr:col>
                    <xdr:colOff>12700</xdr:colOff>
                    <xdr:row>73</xdr:row>
                    <xdr:rowOff>241300</xdr:rowOff>
                  </to>
                </anchor>
              </controlPr>
            </control>
          </mc:Choice>
        </mc:AlternateContent>
        <mc:AlternateContent xmlns:mc="http://schemas.openxmlformats.org/markup-compatibility/2006">
          <mc:Choice Requires="x14">
            <control shapeId="47465" r:id="rId56" name="Drop Down 361">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47466" r:id="rId57" name="Drop Down 362">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47469" r:id="rId58" name="Drop Down 365">
              <controlPr defaultSize="0" autoLine="0" autoPict="0">
                <anchor moveWithCells="1">
                  <from>
                    <xdr:col>11</xdr:col>
                    <xdr:colOff>12700</xdr:colOff>
                    <xdr:row>63</xdr:row>
                    <xdr:rowOff>19050</xdr:rowOff>
                  </from>
                  <to>
                    <xdr:col>12</xdr:col>
                    <xdr:colOff>12700</xdr:colOff>
                    <xdr:row>63</xdr:row>
                    <xdr:rowOff>241300</xdr:rowOff>
                  </to>
                </anchor>
              </controlPr>
            </control>
          </mc:Choice>
        </mc:AlternateContent>
        <mc:AlternateContent xmlns:mc="http://schemas.openxmlformats.org/markup-compatibility/2006">
          <mc:Choice Requires="x14">
            <control shapeId="47470" r:id="rId59" name="Drop Down 366">
              <controlPr defaultSize="0" autoLine="0" autoPict="0">
                <anchor moveWithCells="1">
                  <from>
                    <xdr:col>11</xdr:col>
                    <xdr:colOff>12700</xdr:colOff>
                    <xdr:row>64</xdr:row>
                    <xdr:rowOff>19050</xdr:rowOff>
                  </from>
                  <to>
                    <xdr:col>12</xdr:col>
                    <xdr:colOff>12700</xdr:colOff>
                    <xdr:row>64</xdr:row>
                    <xdr:rowOff>241300</xdr:rowOff>
                  </to>
                </anchor>
              </controlPr>
            </control>
          </mc:Choice>
        </mc:AlternateContent>
        <mc:AlternateContent xmlns:mc="http://schemas.openxmlformats.org/markup-compatibility/2006">
          <mc:Choice Requires="x14">
            <control shapeId="47471" r:id="rId60" name="Drop Down 367">
              <controlPr defaultSize="0" autoLine="0" autoPict="0">
                <anchor moveWithCells="1">
                  <from>
                    <xdr:col>11</xdr:col>
                    <xdr:colOff>12700</xdr:colOff>
                    <xdr:row>74</xdr:row>
                    <xdr:rowOff>19050</xdr:rowOff>
                  </from>
                  <to>
                    <xdr:col>12</xdr:col>
                    <xdr:colOff>12700</xdr:colOff>
                    <xdr:row>74</xdr:row>
                    <xdr:rowOff>241300</xdr:rowOff>
                  </to>
                </anchor>
              </controlPr>
            </control>
          </mc:Choice>
        </mc:AlternateContent>
        <mc:AlternateContent xmlns:mc="http://schemas.openxmlformats.org/markup-compatibility/2006">
          <mc:Choice Requires="x14">
            <control shapeId="47475" r:id="rId61" name="Drop Down 371">
              <controlPr defaultSize="0" autoLine="0" autoPict="0">
                <anchor moveWithCells="1">
                  <from>
                    <xdr:col>11</xdr:col>
                    <xdr:colOff>12700</xdr:colOff>
                    <xdr:row>75</xdr:row>
                    <xdr:rowOff>19050</xdr:rowOff>
                  </from>
                  <to>
                    <xdr:col>12</xdr:col>
                    <xdr:colOff>12700</xdr:colOff>
                    <xdr:row>75</xdr:row>
                    <xdr:rowOff>241300</xdr:rowOff>
                  </to>
                </anchor>
              </controlPr>
            </control>
          </mc:Choice>
        </mc:AlternateContent>
        <mc:AlternateContent xmlns:mc="http://schemas.openxmlformats.org/markup-compatibility/2006">
          <mc:Choice Requires="x14">
            <control shapeId="47476" r:id="rId62" name="Drop Down 372">
              <controlPr defaultSize="0" autoLine="0" autoPict="0">
                <anchor moveWithCells="1">
                  <from>
                    <xdr:col>11</xdr:col>
                    <xdr:colOff>12700</xdr:colOff>
                    <xdr:row>76</xdr:row>
                    <xdr:rowOff>19050</xdr:rowOff>
                  </from>
                  <to>
                    <xdr:col>12</xdr:col>
                    <xdr:colOff>12700</xdr:colOff>
                    <xdr:row>76</xdr:row>
                    <xdr:rowOff>241300</xdr:rowOff>
                  </to>
                </anchor>
              </controlPr>
            </control>
          </mc:Choice>
        </mc:AlternateContent>
        <mc:AlternateContent xmlns:mc="http://schemas.openxmlformats.org/markup-compatibility/2006">
          <mc:Choice Requires="x14">
            <control shapeId="47477" r:id="rId63" name="Drop Down 373">
              <controlPr defaultSize="0" autoLine="0" autoPict="0">
                <anchor moveWithCells="1">
                  <from>
                    <xdr:col>11</xdr:col>
                    <xdr:colOff>12700</xdr:colOff>
                    <xdr:row>77</xdr:row>
                    <xdr:rowOff>19050</xdr:rowOff>
                  </from>
                  <to>
                    <xdr:col>12</xdr:col>
                    <xdr:colOff>12700</xdr:colOff>
                    <xdr:row>77</xdr:row>
                    <xdr:rowOff>241300</xdr:rowOff>
                  </to>
                </anchor>
              </controlPr>
            </control>
          </mc:Choice>
        </mc:AlternateContent>
        <mc:AlternateContent xmlns:mc="http://schemas.openxmlformats.org/markup-compatibility/2006">
          <mc:Choice Requires="x14">
            <control shapeId="47479" r:id="rId64" name="Drop Down 375">
              <controlPr defaultSize="0" autoLine="0" autoPict="0">
                <anchor moveWithCells="1">
                  <from>
                    <xdr:col>11</xdr:col>
                    <xdr:colOff>12700</xdr:colOff>
                    <xdr:row>36</xdr:row>
                    <xdr:rowOff>19050</xdr:rowOff>
                  </from>
                  <to>
                    <xdr:col>12</xdr:col>
                    <xdr:colOff>12700</xdr:colOff>
                    <xdr:row>36</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DDAB7A0-4A22-4FCC-A2FE-DB26C6EB5330}">
            <x14:dataBar minLength="0" maxLength="100" border="1" gradient="0">
              <x14:cfvo type="num">
                <xm:f>0</xm:f>
              </x14:cfvo>
              <x14:cfvo type="num">
                <xm:f>100</xm:f>
              </x14:cfvo>
              <x14:borderColor theme="3"/>
              <x14:negativeFillColor rgb="FFFF0000"/>
              <x14:axisColor rgb="FF000000"/>
            </x14:dataBar>
          </x14:cfRule>
          <xm:sqref>L79:L80</xm:sqref>
        </x14:conditionalFormatting>
        <x14:conditionalFormatting xmlns:xm="http://schemas.microsoft.com/office/excel/2006/main">
          <x14:cfRule type="expression" priority="50" id="{669198FC-3179-4D5E-9ED3-19578ACA6046}">
            <xm:f>_Output!$D$600=1</xm:f>
            <x14:dxf>
              <font>
                <strike/>
              </font>
              <fill>
                <patternFill>
                  <bgColor rgb="FFFFC000"/>
                </patternFill>
              </fill>
            </x14:dxf>
          </x14:cfRule>
          <xm:sqref>Q44:R77 A45:B78 A9:R43 A79:R80 A44:O44 C45:O77 C78:R78</xm:sqref>
        </x14:conditionalFormatting>
        <x14:conditionalFormatting xmlns:xm="http://schemas.microsoft.com/office/excel/2006/main">
          <x14:cfRule type="expression" priority="1" id="{6321E556-1151-4217-AD85-6B41F443F688}">
            <xm:f>_Output!$D$319=1</xm:f>
            <x14:dxf>
              <font>
                <strike/>
              </font>
              <fill>
                <patternFill>
                  <bgColor rgb="FFFFC000"/>
                </patternFill>
              </fill>
            </x14:dxf>
          </x14:cfRule>
          <xm:sqref>P44:P77</xm:sqref>
        </x14:conditionalFormatting>
      </x14:conditionalFormattings>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Blad33">
    <tabColor rgb="FF0070C0"/>
  </sheetPr>
  <dimension ref="A1:Z77"/>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12.26953125" customWidth="1"/>
    <col min="15" max="15" width="2.26953125" customWidth="1"/>
    <col min="16" max="16" width="57.1796875" customWidth="1"/>
    <col min="17" max="17" width="113" customWidth="1"/>
    <col min="18" max="18" width="2.26953125" customWidth="1"/>
    <col min="19" max="24" width="0" hidden="1" customWidth="1"/>
    <col min="27" max="16384" width="9.1796875" hidden="1"/>
  </cols>
  <sheetData>
    <row r="1" spans="1:18" ht="20.149999999999999" customHeight="1" x14ac:dyDescent="0.35">
      <c r="A1" s="589"/>
      <c r="B1" s="986" t="s">
        <v>558</v>
      </c>
      <c r="C1" s="987"/>
      <c r="D1" s="987"/>
      <c r="E1" s="987"/>
      <c r="F1" s="987"/>
      <c r="G1" s="987"/>
      <c r="H1" s="987"/>
      <c r="I1" s="987"/>
      <c r="J1" s="987"/>
      <c r="K1" s="987"/>
      <c r="L1" s="931"/>
      <c r="M1" s="586"/>
      <c r="N1" s="513"/>
      <c r="O1" s="586"/>
      <c r="P1" s="586"/>
      <c r="Q1" s="586"/>
      <c r="R1" s="495"/>
    </row>
    <row r="2" spans="1:18" ht="20.149999999999999" customHeight="1" x14ac:dyDescent="0.35">
      <c r="A2" s="590"/>
      <c r="B2" s="905"/>
      <c r="C2" s="906"/>
      <c r="D2" s="906"/>
      <c r="E2" s="906"/>
      <c r="F2" s="906"/>
      <c r="G2" s="906"/>
      <c r="H2" s="906"/>
      <c r="I2" s="906"/>
      <c r="J2" s="906"/>
      <c r="K2" s="906"/>
      <c r="L2" s="899"/>
      <c r="M2" s="587"/>
      <c r="N2" s="521"/>
      <c r="O2" s="587"/>
      <c r="P2" s="587"/>
      <c r="Q2" s="587"/>
      <c r="R2" s="498"/>
    </row>
    <row r="3" spans="1:18" ht="20.149999999999999" customHeight="1" x14ac:dyDescent="0.35">
      <c r="A3" s="590"/>
      <c r="B3" s="890" t="s">
        <v>2364</v>
      </c>
      <c r="C3" s="891"/>
      <c r="D3" s="891"/>
      <c r="E3" s="891"/>
      <c r="F3" s="895"/>
      <c r="G3" s="890" t="s">
        <v>2596</v>
      </c>
      <c r="H3" s="891"/>
      <c r="I3" s="891"/>
      <c r="J3" s="891"/>
      <c r="K3" s="891"/>
      <c r="L3" s="497"/>
      <c r="M3" s="497"/>
      <c r="N3" s="497"/>
      <c r="O3" s="497"/>
      <c r="P3" s="497"/>
      <c r="Q3" s="497"/>
      <c r="R3" s="498"/>
    </row>
    <row r="4" spans="1:18" ht="20.149999999999999" customHeight="1" x14ac:dyDescent="0.35">
      <c r="A4" s="590"/>
      <c r="B4" s="896" t="s">
        <v>2365</v>
      </c>
      <c r="C4" s="897"/>
      <c r="D4" s="897"/>
      <c r="E4" s="897"/>
      <c r="F4" s="1002"/>
      <c r="G4" s="896" t="s">
        <v>2368</v>
      </c>
      <c r="H4" s="897"/>
      <c r="I4" s="897"/>
      <c r="J4" s="897"/>
      <c r="K4" s="897"/>
      <c r="L4" s="497"/>
      <c r="M4" s="497"/>
      <c r="N4" s="497"/>
      <c r="O4" s="497"/>
      <c r="P4" s="497"/>
      <c r="Q4" s="497"/>
      <c r="R4" s="498"/>
    </row>
    <row r="5" spans="1:18" ht="20.149999999999999" customHeight="1" x14ac:dyDescent="0.35">
      <c r="A5" s="590"/>
      <c r="B5" s="900" t="s">
        <v>2594</v>
      </c>
      <c r="C5" s="901"/>
      <c r="D5" s="901"/>
      <c r="E5" s="901"/>
      <c r="F5" s="902"/>
      <c r="G5" s="896" t="s">
        <v>2367</v>
      </c>
      <c r="H5" s="897"/>
      <c r="I5" s="897"/>
      <c r="J5" s="897"/>
      <c r="K5" s="897"/>
      <c r="L5" s="497"/>
      <c r="M5" s="497"/>
      <c r="N5" s="497"/>
      <c r="O5" s="497"/>
      <c r="P5" s="497"/>
      <c r="Q5" s="497"/>
      <c r="R5" s="498"/>
    </row>
    <row r="6" spans="1:18" ht="20.149999999999999" customHeight="1" x14ac:dyDescent="0.35">
      <c r="A6" s="590"/>
      <c r="B6" s="896" t="s">
        <v>2369</v>
      </c>
      <c r="C6" s="897"/>
      <c r="D6" s="897"/>
      <c r="E6" s="897"/>
      <c r="F6" s="1002"/>
      <c r="G6" s="588"/>
      <c r="H6" s="593"/>
      <c r="I6" s="593"/>
      <c r="J6" s="593"/>
      <c r="K6" s="593"/>
      <c r="L6" s="497"/>
      <c r="M6" s="497"/>
      <c r="N6" s="497"/>
      <c r="O6" s="497"/>
      <c r="P6" s="497"/>
      <c r="Q6" s="497"/>
      <c r="R6" s="498"/>
    </row>
    <row r="7" spans="1:18" ht="20.149999999999999" customHeight="1" thickBot="1" x14ac:dyDescent="0.4">
      <c r="A7" s="499"/>
      <c r="B7" s="500"/>
      <c r="C7" s="500"/>
      <c r="D7" s="500"/>
      <c r="E7" s="500"/>
      <c r="F7" s="500"/>
      <c r="G7" s="500"/>
      <c r="H7" s="500"/>
      <c r="I7" s="500"/>
      <c r="J7" s="500"/>
      <c r="K7" s="500"/>
      <c r="L7" s="500"/>
      <c r="M7" s="500"/>
      <c r="N7" s="500"/>
      <c r="O7" s="500"/>
      <c r="P7" s="500"/>
      <c r="Q7" s="500"/>
      <c r="R7" s="501"/>
    </row>
    <row r="8" spans="1:18" ht="20.149999999999999" customHeight="1" x14ac:dyDescent="0.35">
      <c r="A8" s="188"/>
      <c r="B8" s="189"/>
      <c r="C8" s="189"/>
      <c r="D8" s="189"/>
      <c r="E8" s="189"/>
      <c r="F8" s="189"/>
      <c r="G8" s="189"/>
      <c r="H8" s="189"/>
      <c r="I8" s="189"/>
      <c r="J8" s="189"/>
      <c r="K8" s="189"/>
      <c r="L8" s="189"/>
      <c r="M8" s="189"/>
      <c r="N8" s="189"/>
      <c r="O8" s="189"/>
      <c r="P8" s="189"/>
      <c r="Q8" s="189"/>
      <c r="R8" s="190"/>
    </row>
    <row r="9" spans="1:18" ht="20.149999999999999" customHeight="1" x14ac:dyDescent="0.35">
      <c r="A9" s="212">
        <v>3</v>
      </c>
      <c r="B9" s="210" t="s">
        <v>2248</v>
      </c>
      <c r="C9" s="210"/>
      <c r="D9" s="210"/>
      <c r="E9" s="210"/>
      <c r="F9" s="210"/>
      <c r="G9" s="210"/>
      <c r="H9" s="210"/>
      <c r="I9" s="210"/>
      <c r="J9" s="210"/>
      <c r="K9" s="210"/>
      <c r="L9" s="213" t="s">
        <v>148</v>
      </c>
      <c r="M9" s="210"/>
      <c r="N9" s="214" t="s">
        <v>1194</v>
      </c>
      <c r="O9" s="476"/>
      <c r="P9" s="214" t="s">
        <v>1328</v>
      </c>
      <c r="Q9" s="213" t="s">
        <v>149</v>
      </c>
      <c r="R9" s="191"/>
    </row>
    <row r="10" spans="1:18" ht="20.149999999999999" customHeight="1" x14ac:dyDescent="0.35">
      <c r="A10" s="192"/>
      <c r="B10" s="186" t="s">
        <v>946</v>
      </c>
      <c r="C10" s="183"/>
      <c r="D10" s="183"/>
      <c r="E10" s="183"/>
      <c r="F10" s="183"/>
      <c r="G10" s="183"/>
      <c r="H10" s="183"/>
      <c r="I10" s="183"/>
      <c r="J10" s="183"/>
      <c r="K10" s="183"/>
      <c r="L10" s="184"/>
      <c r="M10" s="183"/>
      <c r="N10" s="215"/>
      <c r="O10" s="477"/>
      <c r="P10" s="215"/>
      <c r="Q10" s="487"/>
      <c r="R10" s="191"/>
    </row>
    <row r="11" spans="1:18" ht="20.149999999999999" customHeight="1" x14ac:dyDescent="0.35">
      <c r="A11" s="192"/>
      <c r="B11" s="198" t="s">
        <v>12</v>
      </c>
      <c r="C11" s="198" t="s">
        <v>2249</v>
      </c>
      <c r="D11" s="198"/>
      <c r="E11" s="198"/>
      <c r="F11" s="198"/>
      <c r="G11" s="198"/>
      <c r="H11" s="198"/>
      <c r="I11" s="198"/>
      <c r="J11" s="198"/>
      <c r="K11" s="198"/>
      <c r="L11" s="174"/>
      <c r="M11" s="177"/>
      <c r="N11" s="216"/>
      <c r="O11" s="211"/>
      <c r="P11" s="581" t="str">
        <f>VLOOKUP(_Output!D680,_Guidance!B1934:C1939,2,FALSE)</f>
        <v xml:space="preserve"> </v>
      </c>
      <c r="Q11" s="482" t="s">
        <v>2671</v>
      </c>
      <c r="R11" s="191"/>
    </row>
    <row r="12" spans="1:18" ht="20.149999999999999" customHeight="1" x14ac:dyDescent="0.35">
      <c r="A12" s="193"/>
      <c r="B12" s="199" t="s">
        <v>24</v>
      </c>
      <c r="C12" s="200" t="s">
        <v>1059</v>
      </c>
      <c r="D12" s="200"/>
      <c r="E12" s="200"/>
      <c r="F12" s="200"/>
      <c r="G12" s="200"/>
      <c r="H12" s="200"/>
      <c r="I12" s="200"/>
      <c r="J12" s="200"/>
      <c r="K12" s="200"/>
      <c r="L12" s="175"/>
      <c r="M12" s="178"/>
      <c r="N12" s="217"/>
      <c r="O12" s="478"/>
      <c r="P12" s="622"/>
      <c r="Q12" s="483"/>
      <c r="R12" s="194"/>
    </row>
    <row r="13" spans="1:18" ht="20.149999999999999" customHeight="1" x14ac:dyDescent="0.35">
      <c r="A13" s="193"/>
      <c r="B13" s="208" t="s">
        <v>25</v>
      </c>
      <c r="C13" s="199" t="s">
        <v>949</v>
      </c>
      <c r="D13" s="199"/>
      <c r="E13" s="199"/>
      <c r="F13" s="199"/>
      <c r="G13" s="199"/>
      <c r="H13" s="199"/>
      <c r="I13" s="199"/>
      <c r="J13" s="199"/>
      <c r="K13" s="199"/>
      <c r="L13" s="175"/>
      <c r="M13" s="178"/>
      <c r="N13" s="217" t="s">
        <v>1195</v>
      </c>
      <c r="O13" s="478"/>
      <c r="P13" s="622"/>
      <c r="Q13" s="483" t="s">
        <v>1196</v>
      </c>
      <c r="R13" s="194"/>
    </row>
    <row r="14" spans="1:18" ht="20.149999999999999" customHeight="1" x14ac:dyDescent="0.35">
      <c r="A14" s="193"/>
      <c r="B14" s="208" t="s">
        <v>36</v>
      </c>
      <c r="C14" s="199" t="s">
        <v>950</v>
      </c>
      <c r="D14" s="199"/>
      <c r="E14" s="199"/>
      <c r="F14" s="199"/>
      <c r="G14" s="199"/>
      <c r="H14" s="199"/>
      <c r="I14" s="199"/>
      <c r="J14" s="199"/>
      <c r="K14" s="199"/>
      <c r="L14" s="175"/>
      <c r="M14" s="178"/>
      <c r="N14" s="217" t="s">
        <v>1195</v>
      </c>
      <c r="O14" s="478"/>
      <c r="P14" s="622"/>
      <c r="Q14" s="483" t="s">
        <v>1197</v>
      </c>
      <c r="R14" s="194"/>
    </row>
    <row r="15" spans="1:18" ht="20.149999999999999" customHeight="1" x14ac:dyDescent="0.35">
      <c r="A15" s="193"/>
      <c r="B15" s="208" t="s">
        <v>37</v>
      </c>
      <c r="C15" s="199" t="s">
        <v>952</v>
      </c>
      <c r="D15" s="199"/>
      <c r="E15" s="199"/>
      <c r="F15" s="199"/>
      <c r="G15" s="199"/>
      <c r="H15" s="199"/>
      <c r="I15" s="199"/>
      <c r="J15" s="199"/>
      <c r="K15" s="199"/>
      <c r="L15" s="175"/>
      <c r="M15" s="178"/>
      <c r="N15" s="217" t="s">
        <v>1195</v>
      </c>
      <c r="O15" s="478"/>
      <c r="P15" s="622"/>
      <c r="Q15" s="483" t="s">
        <v>1198</v>
      </c>
      <c r="R15" s="194"/>
    </row>
    <row r="16" spans="1:18" ht="20.149999999999999" customHeight="1" x14ac:dyDescent="0.35">
      <c r="A16" s="193"/>
      <c r="B16" s="208" t="s">
        <v>38</v>
      </c>
      <c r="C16" s="199" t="s">
        <v>954</v>
      </c>
      <c r="D16" s="199"/>
      <c r="E16" s="199"/>
      <c r="F16" s="199"/>
      <c r="G16" s="199"/>
      <c r="H16" s="199"/>
      <c r="I16" s="199"/>
      <c r="J16" s="199"/>
      <c r="K16" s="199"/>
      <c r="L16" s="175"/>
      <c r="M16" s="178"/>
      <c r="N16" s="217" t="s">
        <v>1195</v>
      </c>
      <c r="O16" s="478"/>
      <c r="P16" s="622"/>
      <c r="Q16" s="483" t="s">
        <v>1199</v>
      </c>
      <c r="R16" s="194"/>
    </row>
    <row r="17" spans="1:18" ht="20.149999999999999" customHeight="1" x14ac:dyDescent="0.35">
      <c r="A17" s="193"/>
      <c r="B17" s="208" t="s">
        <v>39</v>
      </c>
      <c r="C17" s="199" t="s">
        <v>956</v>
      </c>
      <c r="D17" s="199"/>
      <c r="E17" s="199"/>
      <c r="F17" s="199"/>
      <c r="G17" s="199"/>
      <c r="H17" s="199"/>
      <c r="I17" s="199"/>
      <c r="J17" s="199"/>
      <c r="K17" s="199"/>
      <c r="L17" s="175"/>
      <c r="M17" s="178"/>
      <c r="N17" s="217" t="s">
        <v>1195</v>
      </c>
      <c r="O17" s="478"/>
      <c r="P17" s="622"/>
      <c r="Q17" s="483" t="s">
        <v>1200</v>
      </c>
      <c r="R17" s="194"/>
    </row>
    <row r="18" spans="1:18" ht="20.149999999999999" customHeight="1" x14ac:dyDescent="0.35">
      <c r="A18" s="193"/>
      <c r="B18" s="208" t="s">
        <v>40</v>
      </c>
      <c r="C18" s="199" t="s">
        <v>958</v>
      </c>
      <c r="D18" s="199"/>
      <c r="E18" s="199"/>
      <c r="F18" s="199"/>
      <c r="G18" s="199"/>
      <c r="H18" s="199"/>
      <c r="I18" s="199"/>
      <c r="J18" s="199"/>
      <c r="K18" s="199"/>
      <c r="L18" s="175"/>
      <c r="M18" s="178"/>
      <c r="N18" s="217" t="s">
        <v>1195</v>
      </c>
      <c r="O18" s="478"/>
      <c r="P18" s="622"/>
      <c r="Q18" s="483" t="s">
        <v>1201</v>
      </c>
      <c r="R18" s="194"/>
    </row>
    <row r="19" spans="1:18" ht="20.149999999999999" customHeight="1" x14ac:dyDescent="0.35">
      <c r="A19" s="193"/>
      <c r="B19" s="208" t="s">
        <v>41</v>
      </c>
      <c r="C19" s="199" t="s">
        <v>960</v>
      </c>
      <c r="D19" s="199"/>
      <c r="E19" s="199"/>
      <c r="F19" s="199"/>
      <c r="G19" s="199"/>
      <c r="H19" s="199"/>
      <c r="I19" s="199"/>
      <c r="J19" s="199"/>
      <c r="K19" s="199"/>
      <c r="L19" s="175"/>
      <c r="M19" s="178"/>
      <c r="N19" s="217" t="s">
        <v>1202</v>
      </c>
      <c r="O19" s="478"/>
      <c r="P19" s="622"/>
      <c r="Q19" s="483" t="s">
        <v>1203</v>
      </c>
      <c r="R19" s="194"/>
    </row>
    <row r="20" spans="1:18" ht="20.149999999999999" customHeight="1" x14ac:dyDescent="0.35">
      <c r="A20" s="193"/>
      <c r="B20" s="208" t="s">
        <v>42</v>
      </c>
      <c r="C20" s="199" t="s">
        <v>962</v>
      </c>
      <c r="D20" s="199"/>
      <c r="E20" s="199"/>
      <c r="F20" s="199"/>
      <c r="G20" s="199"/>
      <c r="H20" s="199"/>
      <c r="I20" s="199"/>
      <c r="J20" s="199"/>
      <c r="K20" s="199"/>
      <c r="L20" s="175"/>
      <c r="M20" s="178"/>
      <c r="N20" s="217" t="s">
        <v>1202</v>
      </c>
      <c r="O20" s="478"/>
      <c r="P20" s="622"/>
      <c r="Q20" s="483" t="s">
        <v>1204</v>
      </c>
      <c r="R20" s="194"/>
    </row>
    <row r="21" spans="1:18" ht="20.149999999999999" customHeight="1" x14ac:dyDescent="0.35">
      <c r="A21" s="193"/>
      <c r="B21" s="208" t="s">
        <v>43</v>
      </c>
      <c r="C21" s="199" t="s">
        <v>964</v>
      </c>
      <c r="D21" s="199"/>
      <c r="E21" s="199"/>
      <c r="F21" s="199"/>
      <c r="G21" s="199"/>
      <c r="H21" s="199"/>
      <c r="I21" s="199"/>
      <c r="J21" s="199"/>
      <c r="K21" s="199"/>
      <c r="L21" s="175"/>
      <c r="M21" s="178"/>
      <c r="N21" s="217" t="s">
        <v>1202</v>
      </c>
      <c r="O21" s="478"/>
      <c r="P21" s="622"/>
      <c r="Q21" s="483" t="s">
        <v>1205</v>
      </c>
      <c r="R21" s="194"/>
    </row>
    <row r="22" spans="1:18" ht="20.149999999999999" customHeight="1" x14ac:dyDescent="0.35">
      <c r="A22" s="193"/>
      <c r="B22" s="208" t="s">
        <v>194</v>
      </c>
      <c r="C22" s="199" t="s">
        <v>966</v>
      </c>
      <c r="D22" s="199"/>
      <c r="E22" s="199"/>
      <c r="F22" s="199"/>
      <c r="G22" s="199"/>
      <c r="H22" s="199"/>
      <c r="I22" s="199"/>
      <c r="J22" s="199"/>
      <c r="K22" s="199"/>
      <c r="L22" s="175"/>
      <c r="M22" s="178"/>
      <c r="N22" s="217" t="s">
        <v>1202</v>
      </c>
      <c r="O22" s="478"/>
      <c r="P22" s="622"/>
      <c r="Q22" s="483" t="s">
        <v>1206</v>
      </c>
      <c r="R22" s="194"/>
    </row>
    <row r="23" spans="1:18" ht="20.149999999999999" customHeight="1" x14ac:dyDescent="0.35">
      <c r="A23" s="193"/>
      <c r="B23" s="208" t="s">
        <v>1060</v>
      </c>
      <c r="C23" s="201" t="s">
        <v>968</v>
      </c>
      <c r="D23" s="201"/>
      <c r="E23" s="201"/>
      <c r="F23" s="201"/>
      <c r="G23" s="201"/>
      <c r="H23" s="201"/>
      <c r="I23" s="201"/>
      <c r="J23" s="201"/>
      <c r="K23" s="201"/>
      <c r="L23" s="182"/>
      <c r="M23" s="185"/>
      <c r="N23" s="218" t="s">
        <v>1202</v>
      </c>
      <c r="O23" s="479"/>
      <c r="P23" s="623"/>
      <c r="Q23" s="484" t="s">
        <v>1207</v>
      </c>
      <c r="R23" s="194"/>
    </row>
    <row r="24" spans="1:18" ht="20.149999999999999" customHeight="1" x14ac:dyDescent="0.35">
      <c r="A24" s="193"/>
      <c r="B24" s="199"/>
      <c r="C24" s="203" t="s">
        <v>14</v>
      </c>
      <c r="D24" s="203"/>
      <c r="E24" s="203"/>
      <c r="F24" s="203"/>
      <c r="G24" s="203"/>
      <c r="H24" s="203"/>
      <c r="I24" s="203"/>
      <c r="J24" s="203"/>
      <c r="K24" s="203"/>
      <c r="L24" s="491" t="str">
        <f>VLOOKUP(SUM(_Output!D685:D695),_SUM_Completeness!A83:B94, 2, FALSE)</f>
        <v>Incomplete</v>
      </c>
      <c r="M24" s="178"/>
      <c r="N24" s="217"/>
      <c r="O24" s="478"/>
      <c r="P24" s="622"/>
      <c r="Q24" s="485" t="s">
        <v>1254</v>
      </c>
      <c r="R24" s="194"/>
    </row>
    <row r="25" spans="1:18" ht="20.149999999999999" customHeight="1" x14ac:dyDescent="0.35">
      <c r="A25" s="192"/>
      <c r="B25" s="198" t="s">
        <v>69</v>
      </c>
      <c r="C25" s="198" t="s">
        <v>969</v>
      </c>
      <c r="D25" s="198"/>
      <c r="E25" s="198"/>
      <c r="F25" s="198"/>
      <c r="G25" s="198"/>
      <c r="H25" s="198"/>
      <c r="I25" s="198"/>
      <c r="J25" s="198"/>
      <c r="K25" s="198"/>
      <c r="L25" s="181"/>
      <c r="M25" s="177"/>
      <c r="N25" s="216" t="s">
        <v>1195</v>
      </c>
      <c r="O25" s="211"/>
      <c r="P25" s="581" t="str">
        <f>VLOOKUP(_Output!D696,_Guidance!B1940:C1945,2,FALSE)</f>
        <v xml:space="preserve"> </v>
      </c>
      <c r="Q25" s="482" t="s">
        <v>2672</v>
      </c>
      <c r="R25" s="191"/>
    </row>
    <row r="26" spans="1:18" ht="20.149999999999999" customHeight="1" x14ac:dyDescent="0.35">
      <c r="A26" s="192"/>
      <c r="B26" s="198" t="s">
        <v>71</v>
      </c>
      <c r="C26" s="198" t="s">
        <v>970</v>
      </c>
      <c r="D26" s="198"/>
      <c r="E26" s="198"/>
      <c r="F26" s="198"/>
      <c r="G26" s="198"/>
      <c r="H26" s="198"/>
      <c r="I26" s="198"/>
      <c r="J26" s="198"/>
      <c r="K26" s="198"/>
      <c r="L26" s="174"/>
      <c r="M26" s="177"/>
      <c r="N26" s="216" t="s">
        <v>1195</v>
      </c>
      <c r="O26" s="211"/>
      <c r="P26" s="581" t="str">
        <f>VLOOKUP(_Output!D697,_Guidance!B1946:C1951,2,FALSE)</f>
        <v xml:space="preserve"> </v>
      </c>
      <c r="Q26" s="482" t="s">
        <v>2673</v>
      </c>
      <c r="R26" s="191"/>
    </row>
    <row r="27" spans="1:18" ht="20.149999999999999" customHeight="1" x14ac:dyDescent="0.35">
      <c r="A27" s="192"/>
      <c r="B27" s="198" t="s">
        <v>182</v>
      </c>
      <c r="C27" s="198" t="s">
        <v>971</v>
      </c>
      <c r="D27" s="198"/>
      <c r="E27" s="198"/>
      <c r="F27" s="198"/>
      <c r="G27" s="198"/>
      <c r="H27" s="198"/>
      <c r="I27" s="198"/>
      <c r="J27" s="198"/>
      <c r="K27" s="198"/>
      <c r="L27" s="174"/>
      <c r="M27" s="177"/>
      <c r="N27" s="216" t="s">
        <v>1195</v>
      </c>
      <c r="O27" s="211"/>
      <c r="P27" s="581" t="str">
        <f>VLOOKUP(_Output!D698,_Guidance!B1952:C1957,2,FALSE)</f>
        <v xml:space="preserve"> </v>
      </c>
      <c r="Q27" s="482" t="s">
        <v>1210</v>
      </c>
      <c r="R27" s="191"/>
    </row>
    <row r="28" spans="1:18" ht="20.149999999999999" customHeight="1" x14ac:dyDescent="0.35">
      <c r="A28" s="192"/>
      <c r="B28" s="198" t="s">
        <v>294</v>
      </c>
      <c r="C28" s="198" t="s">
        <v>972</v>
      </c>
      <c r="D28" s="198"/>
      <c r="E28" s="198"/>
      <c r="F28" s="198"/>
      <c r="G28" s="198"/>
      <c r="H28" s="198"/>
      <c r="I28" s="198"/>
      <c r="J28" s="198"/>
      <c r="K28" s="198"/>
      <c r="L28" s="174"/>
      <c r="M28" s="177"/>
      <c r="N28" s="216" t="s">
        <v>1195</v>
      </c>
      <c r="O28" s="211"/>
      <c r="P28" s="581" t="str">
        <f>VLOOKUP(_Output!D699,_Guidance!B1958:C1963,2,FALSE)</f>
        <v xml:space="preserve"> </v>
      </c>
      <c r="Q28" s="482" t="s">
        <v>2674</v>
      </c>
      <c r="R28" s="191"/>
    </row>
    <row r="29" spans="1:18" ht="20.149999999999999" customHeight="1" x14ac:dyDescent="0.35">
      <c r="A29" s="192"/>
      <c r="B29" s="198" t="s">
        <v>552</v>
      </c>
      <c r="C29" s="198" t="s">
        <v>2198</v>
      </c>
      <c r="D29" s="198"/>
      <c r="E29" s="198"/>
      <c r="F29" s="198"/>
      <c r="G29" s="198"/>
      <c r="H29" s="198"/>
      <c r="I29" s="198"/>
      <c r="J29" s="198"/>
      <c r="K29" s="198"/>
      <c r="L29" s="174"/>
      <c r="M29" s="177"/>
      <c r="N29" s="216" t="s">
        <v>1195</v>
      </c>
      <c r="O29" s="211"/>
      <c r="P29" s="581" t="str">
        <f>VLOOKUP(_Output!D700,_Guidance!B1964:C1969,2,FALSE)</f>
        <v xml:space="preserve"> </v>
      </c>
      <c r="Q29" s="482" t="s">
        <v>2675</v>
      </c>
      <c r="R29" s="191"/>
    </row>
    <row r="30" spans="1:18" ht="20.149999999999999" customHeight="1" x14ac:dyDescent="0.35">
      <c r="A30" s="192"/>
      <c r="B30" s="198" t="s">
        <v>569</v>
      </c>
      <c r="C30" s="198" t="s">
        <v>2203</v>
      </c>
      <c r="D30" s="198"/>
      <c r="E30" s="198"/>
      <c r="F30" s="198"/>
      <c r="G30" s="198"/>
      <c r="H30" s="198"/>
      <c r="I30" s="198"/>
      <c r="J30" s="198"/>
      <c r="K30" s="198"/>
      <c r="L30" s="174"/>
      <c r="M30" s="177"/>
      <c r="N30" s="216" t="s">
        <v>1202</v>
      </c>
      <c r="O30" s="211"/>
      <c r="P30" s="581" t="str">
        <f>VLOOKUP(_Output!D701,_Guidance!B1970:C1975,2,FALSE)</f>
        <v xml:space="preserve"> </v>
      </c>
      <c r="Q30" s="482" t="s">
        <v>1211</v>
      </c>
      <c r="R30" s="191"/>
    </row>
    <row r="31" spans="1:18" ht="20.149999999999999" customHeight="1" x14ac:dyDescent="0.35">
      <c r="A31" s="192"/>
      <c r="B31" s="198" t="s">
        <v>604</v>
      </c>
      <c r="C31" s="198" t="s">
        <v>975</v>
      </c>
      <c r="D31" s="198"/>
      <c r="E31" s="198"/>
      <c r="F31" s="198"/>
      <c r="G31" s="198"/>
      <c r="H31" s="198"/>
      <c r="I31" s="198"/>
      <c r="J31" s="198"/>
      <c r="K31" s="198"/>
      <c r="L31" s="174"/>
      <c r="M31" s="177"/>
      <c r="N31" s="216" t="s">
        <v>1202</v>
      </c>
      <c r="O31" s="211"/>
      <c r="P31" s="581" t="str">
        <f>VLOOKUP(_Output!D702,_Guidance!B1976:C1981,2,FALSE)</f>
        <v xml:space="preserve"> </v>
      </c>
      <c r="Q31" s="482" t="s">
        <v>2677</v>
      </c>
      <c r="R31" s="191"/>
    </row>
    <row r="32" spans="1:18" ht="20.149999999999999" customHeight="1" x14ac:dyDescent="0.35">
      <c r="A32" s="192"/>
      <c r="B32" s="198" t="s">
        <v>819</v>
      </c>
      <c r="C32" s="198" t="s">
        <v>977</v>
      </c>
      <c r="D32" s="198"/>
      <c r="E32" s="198"/>
      <c r="F32" s="198"/>
      <c r="G32" s="198"/>
      <c r="H32" s="198"/>
      <c r="I32" s="198"/>
      <c r="J32" s="198"/>
      <c r="K32" s="198"/>
      <c r="L32" s="174"/>
      <c r="M32" s="177"/>
      <c r="N32" s="216" t="s">
        <v>1202</v>
      </c>
      <c r="O32" s="211"/>
      <c r="P32" s="581" t="str">
        <f>VLOOKUP(_Output!D704,_Guidance!B1982:C1987,2,FALSE)</f>
        <v xml:space="preserve"> </v>
      </c>
      <c r="Q32" s="482" t="s">
        <v>2829</v>
      </c>
      <c r="R32" s="191"/>
    </row>
    <row r="33" spans="1:18" ht="20.149999999999999" customHeight="1" x14ac:dyDescent="0.35">
      <c r="A33" s="192"/>
      <c r="B33" s="198" t="s">
        <v>1061</v>
      </c>
      <c r="C33" s="198" t="s">
        <v>3799</v>
      </c>
      <c r="D33" s="198"/>
      <c r="E33" s="198"/>
      <c r="F33" s="198"/>
      <c r="G33" s="198"/>
      <c r="H33" s="198"/>
      <c r="I33" s="198"/>
      <c r="J33" s="198"/>
      <c r="K33" s="198"/>
      <c r="L33" s="174"/>
      <c r="M33" s="177"/>
      <c r="N33" s="216" t="s">
        <v>1202</v>
      </c>
      <c r="O33" s="211"/>
      <c r="P33" s="581" t="str">
        <f>VLOOKUP(_Output!D1066,_Guidance!B1988:C1993,2,FALSE)</f>
        <v xml:space="preserve"> </v>
      </c>
      <c r="Q33" s="482" t="s">
        <v>3800</v>
      </c>
      <c r="R33" s="191"/>
    </row>
    <row r="34" spans="1:18" ht="20.149999999999999" customHeight="1" x14ac:dyDescent="0.35">
      <c r="A34" s="192"/>
      <c r="B34" s="198" t="s">
        <v>1062</v>
      </c>
      <c r="C34" s="198" t="s">
        <v>979</v>
      </c>
      <c r="D34" s="198"/>
      <c r="E34" s="198"/>
      <c r="F34" s="198"/>
      <c r="G34" s="198"/>
      <c r="H34" s="198"/>
      <c r="I34" s="198"/>
      <c r="J34" s="198"/>
      <c r="K34" s="198"/>
      <c r="L34" s="174"/>
      <c r="M34" s="177"/>
      <c r="N34" s="216" t="s">
        <v>1202</v>
      </c>
      <c r="O34" s="211"/>
      <c r="P34" s="581" t="str">
        <f>VLOOKUP(_Output!D705,_Guidance!B1994:C1999,2,FALSE)</f>
        <v xml:space="preserve"> </v>
      </c>
      <c r="Q34" s="482" t="s">
        <v>2678</v>
      </c>
      <c r="R34" s="191"/>
    </row>
    <row r="35" spans="1:18" ht="20.149999999999999" customHeight="1" x14ac:dyDescent="0.35">
      <c r="A35" s="192"/>
      <c r="B35" s="198" t="s">
        <v>1063</v>
      </c>
      <c r="C35" s="198" t="s">
        <v>2242</v>
      </c>
      <c r="D35" s="198"/>
      <c r="E35" s="198"/>
      <c r="F35" s="198"/>
      <c r="G35" s="198"/>
      <c r="H35" s="198"/>
      <c r="I35" s="198"/>
      <c r="J35" s="198"/>
      <c r="K35" s="198"/>
      <c r="L35" s="174"/>
      <c r="M35" s="177"/>
      <c r="N35" s="216" t="s">
        <v>1202</v>
      </c>
      <c r="O35" s="211"/>
      <c r="P35" s="581" t="str">
        <f>VLOOKUP(_Output!D706,_Guidance!B2000:C2005,2,FALSE)</f>
        <v xml:space="preserve"> </v>
      </c>
      <c r="Q35" s="482" t="s">
        <v>1255</v>
      </c>
      <c r="R35" s="191"/>
    </row>
    <row r="36" spans="1:18" ht="20.149999999999999" customHeight="1" x14ac:dyDescent="0.35">
      <c r="A36" s="192"/>
      <c r="B36" s="198" t="s">
        <v>1064</v>
      </c>
      <c r="C36" s="198" t="s">
        <v>983</v>
      </c>
      <c r="D36" s="198"/>
      <c r="E36" s="198"/>
      <c r="F36" s="198"/>
      <c r="G36" s="198"/>
      <c r="H36" s="198"/>
      <c r="I36" s="198"/>
      <c r="J36" s="198"/>
      <c r="K36" s="198"/>
      <c r="L36" s="174"/>
      <c r="M36" s="177"/>
      <c r="N36" s="216" t="s">
        <v>1213</v>
      </c>
      <c r="O36" s="211"/>
      <c r="P36" s="581" t="str">
        <f>VLOOKUP(_Output!D710,_Guidance!B2006:C2011,2,FALSE)</f>
        <v xml:space="preserve"> </v>
      </c>
      <c r="Q36" s="482" t="s">
        <v>2679</v>
      </c>
      <c r="R36" s="191"/>
    </row>
    <row r="37" spans="1:18" ht="20.149999999999999" customHeight="1" x14ac:dyDescent="0.35">
      <c r="A37" s="192"/>
      <c r="B37" s="198" t="s">
        <v>1065</v>
      </c>
      <c r="C37" s="198" t="s">
        <v>2221</v>
      </c>
      <c r="D37" s="198"/>
      <c r="E37" s="198"/>
      <c r="F37" s="198"/>
      <c r="G37" s="198"/>
      <c r="H37" s="198"/>
      <c r="I37" s="198"/>
      <c r="J37" s="198"/>
      <c r="K37" s="198"/>
      <c r="L37" s="174"/>
      <c r="M37" s="177"/>
      <c r="N37" s="216" t="s">
        <v>1214</v>
      </c>
      <c r="O37" s="211"/>
      <c r="P37" s="581" t="str">
        <f>VLOOKUP(_Output!D711,_Guidance!B2012:C2017,2,FALSE)</f>
        <v xml:space="preserve"> </v>
      </c>
      <c r="Q37" s="482" t="s">
        <v>1215</v>
      </c>
      <c r="R37" s="191"/>
    </row>
    <row r="38" spans="1:18" ht="20.149999999999999" customHeight="1" x14ac:dyDescent="0.35">
      <c r="A38" s="192"/>
      <c r="B38" s="187" t="s">
        <v>985</v>
      </c>
      <c r="C38" s="180"/>
      <c r="D38" s="180"/>
      <c r="E38" s="180"/>
      <c r="F38" s="180"/>
      <c r="G38" s="180"/>
      <c r="H38" s="180"/>
      <c r="I38" s="180"/>
      <c r="J38" s="180"/>
      <c r="K38" s="180"/>
      <c r="L38" s="176"/>
      <c r="M38" s="180"/>
      <c r="N38" s="220"/>
      <c r="O38" s="481"/>
      <c r="P38" s="582"/>
      <c r="Q38" s="486"/>
      <c r="R38" s="191"/>
    </row>
    <row r="39" spans="1:18" ht="20.149999999999999" customHeight="1" x14ac:dyDescent="0.35">
      <c r="A39" s="192"/>
      <c r="B39" s="198" t="s">
        <v>1093</v>
      </c>
      <c r="C39" s="204" t="s">
        <v>1066</v>
      </c>
      <c r="D39" s="204"/>
      <c r="E39" s="204"/>
      <c r="F39" s="204"/>
      <c r="G39" s="204"/>
      <c r="H39" s="204"/>
      <c r="I39" s="204"/>
      <c r="J39" s="204"/>
      <c r="K39" s="204"/>
      <c r="L39" s="174"/>
      <c r="M39" s="177"/>
      <c r="N39" s="216"/>
      <c r="O39" s="211"/>
      <c r="P39" s="581"/>
      <c r="Q39" s="482"/>
      <c r="R39" s="191"/>
    </row>
    <row r="40" spans="1:18" ht="20.149999999999999" customHeight="1" x14ac:dyDescent="0.35">
      <c r="A40" s="192"/>
      <c r="B40" s="205" t="s">
        <v>3922</v>
      </c>
      <c r="C40" s="198" t="s">
        <v>1069</v>
      </c>
      <c r="D40" s="198"/>
      <c r="E40" s="198"/>
      <c r="F40" s="198"/>
      <c r="G40" s="198"/>
      <c r="H40" s="198"/>
      <c r="I40" s="198"/>
      <c r="J40" s="198"/>
      <c r="K40" s="198"/>
      <c r="L40" s="174"/>
      <c r="M40" s="177"/>
      <c r="N40" s="216"/>
      <c r="O40" s="211"/>
      <c r="P40" s="581" t="str">
        <f>VLOOKUP(_Output!D713,_Guidance!$B$2457:$C$2463,2,FALSE)</f>
        <v xml:space="preserve"> </v>
      </c>
      <c r="Q40" s="482" t="s">
        <v>1256</v>
      </c>
      <c r="R40" s="191"/>
    </row>
    <row r="41" spans="1:18" ht="20.149999999999999" customHeight="1" x14ac:dyDescent="0.35">
      <c r="A41" s="192"/>
      <c r="B41" s="205" t="s">
        <v>3923</v>
      </c>
      <c r="C41" s="198" t="s">
        <v>2258</v>
      </c>
      <c r="D41" s="198"/>
      <c r="E41" s="198"/>
      <c r="F41" s="198"/>
      <c r="G41" s="198"/>
      <c r="H41" s="198"/>
      <c r="I41" s="198"/>
      <c r="J41" s="198"/>
      <c r="K41" s="198"/>
      <c r="L41" s="174"/>
      <c r="M41" s="177"/>
      <c r="N41" s="216"/>
      <c r="O41" s="211"/>
      <c r="P41" s="581" t="str">
        <f>VLOOKUP(_Output!D714,_Guidance!$B$2457:$C$2463,2,FALSE)</f>
        <v xml:space="preserve"> </v>
      </c>
      <c r="Q41" s="198" t="s">
        <v>2268</v>
      </c>
      <c r="R41" s="191"/>
    </row>
    <row r="42" spans="1:18" ht="20.149999999999999" customHeight="1" x14ac:dyDescent="0.35">
      <c r="A42" s="192"/>
      <c r="B42" s="205" t="s">
        <v>3924</v>
      </c>
      <c r="C42" s="198" t="s">
        <v>1071</v>
      </c>
      <c r="D42" s="198"/>
      <c r="E42" s="198"/>
      <c r="F42" s="198"/>
      <c r="G42" s="198"/>
      <c r="H42" s="198"/>
      <c r="I42" s="198"/>
      <c r="J42" s="198"/>
      <c r="K42" s="198"/>
      <c r="L42" s="174"/>
      <c r="M42" s="177"/>
      <c r="N42" s="216"/>
      <c r="O42" s="211"/>
      <c r="P42" s="581" t="str">
        <f>VLOOKUP(_Output!D715,_Guidance!$B$2457:$C$2463,2,FALSE)</f>
        <v xml:space="preserve"> </v>
      </c>
      <c r="Q42" s="482" t="s">
        <v>1257</v>
      </c>
      <c r="R42" s="191"/>
    </row>
    <row r="43" spans="1:18" ht="20.149999999999999" customHeight="1" x14ac:dyDescent="0.35">
      <c r="A43" s="192"/>
      <c r="B43" s="205" t="s">
        <v>3925</v>
      </c>
      <c r="C43" s="198" t="s">
        <v>1073</v>
      </c>
      <c r="D43" s="198"/>
      <c r="E43" s="198"/>
      <c r="F43" s="198"/>
      <c r="G43" s="198"/>
      <c r="H43" s="198"/>
      <c r="I43" s="198"/>
      <c r="J43" s="198"/>
      <c r="K43" s="198"/>
      <c r="L43" s="174"/>
      <c r="M43" s="177"/>
      <c r="N43" s="216"/>
      <c r="O43" s="211"/>
      <c r="P43" s="581" t="str">
        <f>VLOOKUP(_Output!D716,_Guidance!$B$2457:$C$2463,2,FALSE)</f>
        <v xml:space="preserve"> </v>
      </c>
      <c r="Q43" s="482" t="s">
        <v>1258</v>
      </c>
      <c r="R43" s="191"/>
    </row>
    <row r="44" spans="1:18" ht="20.149999999999999" customHeight="1" x14ac:dyDescent="0.35">
      <c r="A44" s="192"/>
      <c r="B44" s="205" t="s">
        <v>3926</v>
      </c>
      <c r="C44" s="198" t="s">
        <v>1075</v>
      </c>
      <c r="D44" s="198"/>
      <c r="E44" s="198"/>
      <c r="F44" s="198"/>
      <c r="G44" s="198"/>
      <c r="H44" s="198"/>
      <c r="I44" s="198"/>
      <c r="J44" s="198"/>
      <c r="K44" s="198"/>
      <c r="L44" s="174"/>
      <c r="M44" s="177"/>
      <c r="N44" s="216"/>
      <c r="O44" s="211"/>
      <c r="P44" s="581" t="str">
        <f>VLOOKUP(_Output!D717,_Guidance!$B$2457:$C$2463,2,FALSE)</f>
        <v xml:space="preserve"> </v>
      </c>
      <c r="Q44" s="482" t="s">
        <v>2840</v>
      </c>
      <c r="R44" s="191"/>
    </row>
    <row r="45" spans="1:18" ht="20.149999999999999" customHeight="1" x14ac:dyDescent="0.35">
      <c r="A45" s="192"/>
      <c r="B45" s="205" t="s">
        <v>3927</v>
      </c>
      <c r="C45" s="198" t="s">
        <v>1078</v>
      </c>
      <c r="D45" s="198"/>
      <c r="E45" s="198"/>
      <c r="F45" s="198"/>
      <c r="G45" s="198"/>
      <c r="H45" s="198"/>
      <c r="I45" s="198"/>
      <c r="J45" s="198"/>
      <c r="K45" s="198"/>
      <c r="L45" s="174"/>
      <c r="M45" s="177"/>
      <c r="N45" s="216"/>
      <c r="O45" s="211"/>
      <c r="P45" s="581" t="str">
        <f>VLOOKUP(_Output!D718,_Guidance!$B$2457:$C$2463,2,FALSE)</f>
        <v xml:space="preserve"> </v>
      </c>
      <c r="Q45" s="482" t="s">
        <v>1259</v>
      </c>
      <c r="R45" s="191"/>
    </row>
    <row r="46" spans="1:18" ht="20.149999999999999" customHeight="1" x14ac:dyDescent="0.35">
      <c r="A46" s="192"/>
      <c r="B46" s="205" t="s">
        <v>3928</v>
      </c>
      <c r="C46" s="198" t="s">
        <v>1080</v>
      </c>
      <c r="D46" s="198"/>
      <c r="E46" s="198"/>
      <c r="F46" s="198"/>
      <c r="G46" s="198"/>
      <c r="H46" s="198"/>
      <c r="I46" s="198"/>
      <c r="J46" s="198"/>
      <c r="K46" s="198"/>
      <c r="L46" s="174"/>
      <c r="M46" s="177"/>
      <c r="N46" s="216"/>
      <c r="O46" s="211"/>
      <c r="P46" s="581" t="str">
        <f>VLOOKUP(_Output!D719,_Guidance!$B$2457:$C$2463,2,FALSE)</f>
        <v xml:space="preserve"> </v>
      </c>
      <c r="Q46" s="482" t="s">
        <v>1260</v>
      </c>
      <c r="R46" s="191"/>
    </row>
    <row r="47" spans="1:18" ht="20.149999999999999" customHeight="1" x14ac:dyDescent="0.35">
      <c r="A47" s="192"/>
      <c r="B47" s="205" t="s">
        <v>3929</v>
      </c>
      <c r="C47" s="198" t="s">
        <v>1082</v>
      </c>
      <c r="D47" s="198"/>
      <c r="E47" s="198"/>
      <c r="F47" s="198"/>
      <c r="G47" s="198"/>
      <c r="H47" s="198"/>
      <c r="I47" s="198"/>
      <c r="J47" s="198"/>
      <c r="K47" s="198"/>
      <c r="L47" s="174"/>
      <c r="M47" s="177"/>
      <c r="N47" s="216"/>
      <c r="O47" s="211"/>
      <c r="P47" s="581" t="str">
        <f>VLOOKUP(_Output!D720,_Guidance!$B$2457:$C$2463,2,FALSE)</f>
        <v xml:space="preserve"> </v>
      </c>
      <c r="Q47" s="482" t="s">
        <v>1261</v>
      </c>
      <c r="R47" s="191"/>
    </row>
    <row r="48" spans="1:18" ht="20.149999999999999" customHeight="1" x14ac:dyDescent="0.35">
      <c r="A48" s="192"/>
      <c r="B48" s="205" t="s">
        <v>3930</v>
      </c>
      <c r="C48" s="198" t="s">
        <v>1084</v>
      </c>
      <c r="D48" s="198"/>
      <c r="E48" s="198"/>
      <c r="F48" s="198"/>
      <c r="G48" s="198"/>
      <c r="H48" s="198"/>
      <c r="I48" s="198"/>
      <c r="J48" s="198"/>
      <c r="K48" s="198"/>
      <c r="L48" s="174"/>
      <c r="M48" s="177"/>
      <c r="N48" s="216"/>
      <c r="O48" s="211"/>
      <c r="P48" s="581" t="str">
        <f>VLOOKUP(_Output!D721,_Guidance!$B$2457:$C$2463,2,FALSE)</f>
        <v xml:space="preserve"> </v>
      </c>
      <c r="Q48" s="482" t="s">
        <v>1262</v>
      </c>
      <c r="R48" s="191"/>
    </row>
    <row r="49" spans="1:18" ht="20.149999999999999" customHeight="1" x14ac:dyDescent="0.35">
      <c r="A49" s="192"/>
      <c r="B49" s="205" t="s">
        <v>3931</v>
      </c>
      <c r="C49" s="198" t="s">
        <v>1086</v>
      </c>
      <c r="D49" s="198"/>
      <c r="E49" s="198"/>
      <c r="F49" s="198"/>
      <c r="G49" s="198"/>
      <c r="H49" s="198"/>
      <c r="I49" s="198"/>
      <c r="J49" s="198"/>
      <c r="K49" s="198"/>
      <c r="L49" s="174"/>
      <c r="M49" s="177"/>
      <c r="N49" s="216"/>
      <c r="O49" s="211"/>
      <c r="P49" s="581" t="str">
        <f>VLOOKUP(_Output!D722,_Guidance!$B$2457:$C$2463,2,FALSE)</f>
        <v xml:space="preserve"> </v>
      </c>
      <c r="Q49" s="482" t="s">
        <v>1263</v>
      </c>
      <c r="R49" s="191"/>
    </row>
    <row r="50" spans="1:18" ht="20.149999999999999" customHeight="1" x14ac:dyDescent="0.35">
      <c r="A50" s="192"/>
      <c r="B50" s="205" t="s">
        <v>3932</v>
      </c>
      <c r="C50" s="198" t="s">
        <v>2609</v>
      </c>
      <c r="D50" s="198"/>
      <c r="E50" s="198"/>
      <c r="F50" s="198"/>
      <c r="G50" s="198"/>
      <c r="H50" s="198"/>
      <c r="I50" s="198"/>
      <c r="J50" s="198"/>
      <c r="K50" s="198"/>
      <c r="L50" s="174"/>
      <c r="M50" s="177"/>
      <c r="N50" s="216"/>
      <c r="O50" s="211"/>
      <c r="P50" s="581" t="str">
        <f>VLOOKUP(_Output!D723,_Guidance!$B$2457:$C$2463,2,FALSE)</f>
        <v xml:space="preserve"> </v>
      </c>
      <c r="Q50" s="482" t="s">
        <v>3766</v>
      </c>
      <c r="R50" s="191"/>
    </row>
    <row r="51" spans="1:18" ht="20.149999999999999" customHeight="1" x14ac:dyDescent="0.35">
      <c r="A51" s="192"/>
      <c r="B51" s="205" t="s">
        <v>3933</v>
      </c>
      <c r="C51" s="198" t="s">
        <v>2251</v>
      </c>
      <c r="D51" s="198"/>
      <c r="E51" s="198"/>
      <c r="F51" s="198"/>
      <c r="G51" s="198"/>
      <c r="H51" s="198"/>
      <c r="I51" s="198"/>
      <c r="J51" s="198"/>
      <c r="K51" s="198"/>
      <c r="L51" s="174"/>
      <c r="M51" s="177"/>
      <c r="N51" s="216"/>
      <c r="O51" s="211"/>
      <c r="P51" s="581" t="str">
        <f>VLOOKUP(_Output!D724,_Guidance!$B$2457:$C$2463,2,FALSE)</f>
        <v xml:space="preserve"> </v>
      </c>
      <c r="Q51" s="482" t="s">
        <v>2262</v>
      </c>
      <c r="R51" s="191"/>
    </row>
    <row r="52" spans="1:18" ht="20.149999999999999" customHeight="1" x14ac:dyDescent="0.35">
      <c r="A52" s="192"/>
      <c r="B52" s="205" t="s">
        <v>3934</v>
      </c>
      <c r="C52" s="198" t="s">
        <v>2250</v>
      </c>
      <c r="D52" s="198"/>
      <c r="E52" s="198"/>
      <c r="F52" s="198"/>
      <c r="G52" s="198"/>
      <c r="H52" s="198"/>
      <c r="I52" s="198"/>
      <c r="J52" s="198"/>
      <c r="K52" s="198"/>
      <c r="L52" s="174"/>
      <c r="M52" s="177"/>
      <c r="N52" s="216"/>
      <c r="O52" s="211"/>
      <c r="P52" s="581" t="str">
        <f>VLOOKUP(_Output!D725,_Guidance!$B$2457:$C$2463,2,FALSE)</f>
        <v xml:space="preserve"> </v>
      </c>
      <c r="Q52" s="482" t="s">
        <v>2336</v>
      </c>
      <c r="R52" s="191"/>
    </row>
    <row r="53" spans="1:18" ht="20.149999999999999" customHeight="1" x14ac:dyDescent="0.35">
      <c r="A53" s="192"/>
      <c r="B53" s="205" t="s">
        <v>3935</v>
      </c>
      <c r="C53" s="198" t="s">
        <v>2253</v>
      </c>
      <c r="D53" s="198"/>
      <c r="E53" s="198"/>
      <c r="F53" s="198"/>
      <c r="G53" s="198"/>
      <c r="H53" s="198"/>
      <c r="I53" s="198"/>
      <c r="J53" s="198"/>
      <c r="K53" s="198"/>
      <c r="L53" s="174"/>
      <c r="M53" s="177"/>
      <c r="N53" s="216"/>
      <c r="O53" s="211"/>
      <c r="P53" s="581" t="str">
        <f>VLOOKUP(_Output!D726,_Guidance!$B$2457:$C$2463,2,FALSE)</f>
        <v xml:space="preserve"> </v>
      </c>
      <c r="Q53" s="482" t="s">
        <v>2263</v>
      </c>
      <c r="R53" s="191"/>
    </row>
    <row r="54" spans="1:18" ht="20.149999999999999" customHeight="1" x14ac:dyDescent="0.35">
      <c r="A54" s="192"/>
      <c r="B54" s="205" t="s">
        <v>3936</v>
      </c>
      <c r="C54" s="198" t="s">
        <v>2260</v>
      </c>
      <c r="D54" s="198"/>
      <c r="E54" s="198"/>
      <c r="F54" s="198"/>
      <c r="G54" s="198"/>
      <c r="H54" s="198"/>
      <c r="I54" s="198"/>
      <c r="J54" s="198"/>
      <c r="K54" s="198"/>
      <c r="L54" s="174"/>
      <c r="M54" s="177"/>
      <c r="N54" s="216"/>
      <c r="O54" s="211"/>
      <c r="P54" s="581" t="str">
        <f>VLOOKUP(_Output!D727,_Guidance!$B$2457:$C$2463,2,FALSE)</f>
        <v xml:space="preserve"> </v>
      </c>
      <c r="Q54" s="482" t="s">
        <v>2264</v>
      </c>
      <c r="R54" s="191"/>
    </row>
    <row r="55" spans="1:18" ht="20.149999999999999" customHeight="1" x14ac:dyDescent="0.35">
      <c r="A55" s="192"/>
      <c r="B55" s="205" t="s">
        <v>3937</v>
      </c>
      <c r="C55" s="198" t="s">
        <v>2259</v>
      </c>
      <c r="D55" s="198"/>
      <c r="E55" s="198"/>
      <c r="F55" s="198"/>
      <c r="G55" s="198"/>
      <c r="H55" s="198"/>
      <c r="I55" s="198"/>
      <c r="J55" s="198"/>
      <c r="K55" s="198"/>
      <c r="L55" s="174"/>
      <c r="M55" s="177"/>
      <c r="N55" s="216"/>
      <c r="O55" s="211"/>
      <c r="P55" s="581" t="str">
        <f>VLOOKUP(_Output!D728,_Guidance!$B$2457:$C$2463,2,FALSE)</f>
        <v xml:space="preserve"> </v>
      </c>
      <c r="Q55" s="482" t="s">
        <v>2265</v>
      </c>
      <c r="R55" s="191"/>
    </row>
    <row r="56" spans="1:18" ht="20.149999999999999" customHeight="1" x14ac:dyDescent="0.35">
      <c r="A56" s="192"/>
      <c r="B56" s="205" t="s">
        <v>3938</v>
      </c>
      <c r="C56" s="198" t="s">
        <v>2266</v>
      </c>
      <c r="D56" s="198"/>
      <c r="E56" s="198"/>
      <c r="F56" s="198"/>
      <c r="G56" s="198"/>
      <c r="H56" s="198"/>
      <c r="I56" s="198"/>
      <c r="J56" s="198"/>
      <c r="K56" s="198"/>
      <c r="L56" s="174"/>
      <c r="M56" s="177"/>
      <c r="N56" s="216"/>
      <c r="O56" s="211"/>
      <c r="P56" s="581" t="str">
        <f>VLOOKUP(_Output!D729,_Guidance!$B$2457:$C$2463,2,FALSE)</f>
        <v xml:space="preserve"> </v>
      </c>
      <c r="Q56" s="482" t="s">
        <v>2267</v>
      </c>
      <c r="R56" s="191"/>
    </row>
    <row r="57" spans="1:18" ht="20.149999999999999" customHeight="1" x14ac:dyDescent="0.35">
      <c r="A57" s="192"/>
      <c r="B57" s="205" t="s">
        <v>3939</v>
      </c>
      <c r="C57" s="198" t="s">
        <v>2252</v>
      </c>
      <c r="D57" s="198"/>
      <c r="E57" s="198"/>
      <c r="F57" s="198"/>
      <c r="G57" s="198"/>
      <c r="H57" s="198"/>
      <c r="I57" s="198"/>
      <c r="J57" s="198"/>
      <c r="K57" s="198"/>
      <c r="L57" s="174"/>
      <c r="M57" s="177"/>
      <c r="N57" s="216"/>
      <c r="O57" s="211"/>
      <c r="P57" s="581" t="str">
        <f>VLOOKUP(_Output!D730,_Guidance!$B$2457:$C$2463,2,FALSE)</f>
        <v xml:space="preserve"> </v>
      </c>
      <c r="Q57" s="482" t="s">
        <v>1264</v>
      </c>
      <c r="R57" s="191"/>
    </row>
    <row r="58" spans="1:18" ht="20.149999999999999" customHeight="1" x14ac:dyDescent="0.35">
      <c r="A58" s="192"/>
      <c r="B58" s="205" t="s">
        <v>3940</v>
      </c>
      <c r="C58" s="198" t="s">
        <v>2257</v>
      </c>
      <c r="D58" s="198"/>
      <c r="E58" s="198"/>
      <c r="F58" s="198"/>
      <c r="G58" s="198"/>
      <c r="H58" s="198"/>
      <c r="I58" s="198"/>
      <c r="J58" s="198"/>
      <c r="K58" s="198"/>
      <c r="L58" s="174"/>
      <c r="M58" s="177"/>
      <c r="N58" s="216"/>
      <c r="O58" s="211"/>
      <c r="P58" s="581" t="str">
        <f>VLOOKUP(_Output!D731,_Guidance!$B$2457:$C$2463,2,FALSE)</f>
        <v xml:space="preserve"> </v>
      </c>
      <c r="Q58" s="482" t="s">
        <v>1265</v>
      </c>
      <c r="R58" s="191"/>
    </row>
    <row r="59" spans="1:18" ht="20.149999999999999" customHeight="1" x14ac:dyDescent="0.35">
      <c r="A59" s="192"/>
      <c r="B59" s="205" t="s">
        <v>3941</v>
      </c>
      <c r="C59" s="198" t="s">
        <v>362</v>
      </c>
      <c r="D59" s="198"/>
      <c r="E59" s="198"/>
      <c r="F59" s="198"/>
      <c r="G59" s="198"/>
      <c r="H59" s="198"/>
      <c r="I59" s="198"/>
      <c r="J59" s="198"/>
      <c r="K59" s="198"/>
      <c r="L59" s="174"/>
      <c r="M59" s="177"/>
      <c r="N59" s="216"/>
      <c r="O59" s="211"/>
      <c r="P59" s="581" t="str">
        <f>VLOOKUP(_Output!D732,_Guidance!$B$2457:$C$2463,2,FALSE)</f>
        <v xml:space="preserve"> </v>
      </c>
      <c r="Q59" s="482" t="s">
        <v>1266</v>
      </c>
      <c r="R59" s="191"/>
    </row>
    <row r="60" spans="1:18" ht="20.149999999999999" customHeight="1" x14ac:dyDescent="0.35">
      <c r="A60" s="192"/>
      <c r="B60" s="205" t="s">
        <v>3942</v>
      </c>
      <c r="C60" s="198" t="s">
        <v>2254</v>
      </c>
      <c r="D60" s="198"/>
      <c r="E60" s="198"/>
      <c r="F60" s="198"/>
      <c r="G60" s="198"/>
      <c r="H60" s="198"/>
      <c r="I60" s="198"/>
      <c r="J60" s="198"/>
      <c r="K60" s="198"/>
      <c r="L60" s="174"/>
      <c r="M60" s="177"/>
      <c r="N60" s="216"/>
      <c r="O60" s="211"/>
      <c r="P60" s="581" t="str">
        <f>VLOOKUP(_Output!D733,_Guidance!$B$2457:$C$2463,2,FALSE)</f>
        <v xml:space="preserve"> </v>
      </c>
      <c r="Q60" s="482" t="s">
        <v>2269</v>
      </c>
      <c r="R60" s="191"/>
    </row>
    <row r="61" spans="1:18" ht="20.149999999999999" customHeight="1" x14ac:dyDescent="0.35">
      <c r="A61" s="192"/>
      <c r="B61" s="205" t="s">
        <v>3943</v>
      </c>
      <c r="C61" s="198" t="s">
        <v>2255</v>
      </c>
      <c r="D61" s="198"/>
      <c r="E61" s="198"/>
      <c r="F61" s="198"/>
      <c r="G61" s="198"/>
      <c r="H61" s="198"/>
      <c r="I61" s="198"/>
      <c r="J61" s="198"/>
      <c r="K61" s="198"/>
      <c r="L61" s="174"/>
      <c r="M61" s="177"/>
      <c r="N61" s="216"/>
      <c r="O61" s="211"/>
      <c r="P61" s="581" t="str">
        <f>VLOOKUP(_Output!D734,_Guidance!$B$2457:$C$2463,2,FALSE)</f>
        <v xml:space="preserve"> </v>
      </c>
      <c r="Q61" s="482" t="s">
        <v>2270</v>
      </c>
      <c r="R61" s="191"/>
    </row>
    <row r="62" spans="1:18" ht="20.149999999999999" customHeight="1" x14ac:dyDescent="0.35">
      <c r="A62" s="192"/>
      <c r="B62" s="205" t="s">
        <v>3944</v>
      </c>
      <c r="C62" s="198" t="s">
        <v>2256</v>
      </c>
      <c r="D62" s="198"/>
      <c r="E62" s="198"/>
      <c r="F62" s="198"/>
      <c r="G62" s="198"/>
      <c r="H62" s="198"/>
      <c r="I62" s="198"/>
      <c r="J62" s="198"/>
      <c r="K62" s="198"/>
      <c r="L62" s="174"/>
      <c r="M62" s="177"/>
      <c r="N62" s="216"/>
      <c r="O62" s="211"/>
      <c r="P62" s="581" t="str">
        <f>VLOOKUP(_Output!D735,_Guidance!$B$2457:$C$2463,2,FALSE)</f>
        <v xml:space="preserve"> </v>
      </c>
      <c r="Q62" s="482" t="s">
        <v>2271</v>
      </c>
      <c r="R62" s="191"/>
    </row>
    <row r="63" spans="1:18" ht="20.149999999999999" customHeight="1" x14ac:dyDescent="0.35">
      <c r="A63" s="192"/>
      <c r="B63" s="205" t="s">
        <v>3945</v>
      </c>
      <c r="C63" s="206" t="s">
        <v>2261</v>
      </c>
      <c r="D63" s="206"/>
      <c r="E63" s="206"/>
      <c r="F63" s="206"/>
      <c r="G63" s="206"/>
      <c r="H63" s="206"/>
      <c r="I63" s="206"/>
      <c r="J63" s="206"/>
      <c r="K63" s="206"/>
      <c r="L63" s="176"/>
      <c r="M63" s="180"/>
      <c r="N63" s="220"/>
      <c r="O63" s="481"/>
      <c r="P63" s="832" t="str">
        <f>VLOOKUP(_Output!D736,_Guidance!$B$2457:$C$2463,2,FALSE)</f>
        <v xml:space="preserve"> </v>
      </c>
      <c r="Q63" s="486" t="s">
        <v>2272</v>
      </c>
      <c r="R63" s="191"/>
    </row>
    <row r="64" spans="1:18" ht="20.149999999999999" customHeight="1" x14ac:dyDescent="0.35">
      <c r="A64" s="192"/>
      <c r="B64" s="177"/>
      <c r="C64" s="195" t="s">
        <v>641</v>
      </c>
      <c r="D64" s="195"/>
      <c r="E64" s="195"/>
      <c r="F64" s="195"/>
      <c r="G64" s="195"/>
      <c r="H64" s="195"/>
      <c r="I64" s="195"/>
      <c r="J64" s="195"/>
      <c r="K64" s="195"/>
      <c r="L64" s="489">
        <f>ROUND(_Output!K738,0)</f>
        <v>0</v>
      </c>
      <c r="M64" s="177"/>
      <c r="N64" s="216"/>
      <c r="O64" s="211"/>
      <c r="P64" s="216"/>
      <c r="Q64" s="482"/>
      <c r="R64" s="191"/>
    </row>
    <row r="65" spans="1:18" ht="20.149999999999999" customHeight="1" x14ac:dyDescent="0.35">
      <c r="A65" s="192"/>
      <c r="B65" s="177"/>
      <c r="C65" s="177"/>
      <c r="D65" s="177"/>
      <c r="E65" s="177"/>
      <c r="F65" s="177"/>
      <c r="G65" s="177"/>
      <c r="H65" s="177"/>
      <c r="I65" s="177"/>
      <c r="J65" s="177"/>
      <c r="K65" s="177"/>
      <c r="L65" s="181"/>
      <c r="M65" s="177"/>
      <c r="N65" s="174"/>
      <c r="O65" s="177"/>
      <c r="P65" s="174"/>
      <c r="Q65" s="174"/>
      <c r="R65" s="191"/>
    </row>
    <row r="66" spans="1:18" ht="20.149999999999999" customHeight="1" x14ac:dyDescent="0.35">
      <c r="A66" s="212"/>
      <c r="B66" s="210" t="s">
        <v>236</v>
      </c>
      <c r="C66" s="210"/>
      <c r="D66" s="210"/>
      <c r="E66" s="210"/>
      <c r="F66" s="210"/>
      <c r="G66" s="210"/>
      <c r="H66" s="210"/>
      <c r="I66" s="210"/>
      <c r="J66" s="210"/>
      <c r="K66" s="592"/>
      <c r="L66" s="176"/>
      <c r="M66" s="177"/>
      <c r="N66" s="176"/>
      <c r="O66" s="180"/>
      <c r="P66" s="176"/>
      <c r="Q66" s="176"/>
      <c r="R66" s="191"/>
    </row>
    <row r="67" spans="1:18" ht="20.149999999999999" customHeight="1" x14ac:dyDescent="0.35">
      <c r="A67" s="10"/>
      <c r="B67" s="7" t="s">
        <v>3946</v>
      </c>
      <c r="C67" s="7" t="s">
        <v>235</v>
      </c>
      <c r="D67" s="7"/>
      <c r="E67" s="7"/>
      <c r="F67" s="7"/>
      <c r="G67" s="7"/>
      <c r="H67" s="7"/>
      <c r="I67" s="7"/>
      <c r="J67" s="7"/>
      <c r="K67" s="7"/>
      <c r="L67" s="977"/>
      <c r="M67" s="978"/>
      <c r="N67" s="978"/>
      <c r="O67" s="978"/>
      <c r="P67" s="978"/>
      <c r="Q67" s="979"/>
      <c r="R67" s="16"/>
    </row>
    <row r="68" spans="1:18" ht="20.149999999999999" customHeight="1" x14ac:dyDescent="0.35">
      <c r="A68" s="10"/>
      <c r="B68" s="7"/>
      <c r="C68" s="7"/>
      <c r="D68" s="7"/>
      <c r="E68" s="7"/>
      <c r="F68" s="7"/>
      <c r="G68" s="7"/>
      <c r="H68" s="7"/>
      <c r="I68" s="7"/>
      <c r="J68" s="7"/>
      <c r="K68" s="7"/>
      <c r="L68" s="980"/>
      <c r="M68" s="981"/>
      <c r="N68" s="981"/>
      <c r="O68" s="981"/>
      <c r="P68" s="981"/>
      <c r="Q68" s="982"/>
      <c r="R68" s="16"/>
    </row>
    <row r="69" spans="1:18" ht="20.149999999999999" customHeight="1" x14ac:dyDescent="0.35">
      <c r="A69" s="10"/>
      <c r="B69" s="7"/>
      <c r="C69" s="7"/>
      <c r="D69" s="7"/>
      <c r="E69" s="7"/>
      <c r="F69" s="7"/>
      <c r="G69" s="7"/>
      <c r="H69" s="7"/>
      <c r="I69" s="7"/>
      <c r="J69" s="7"/>
      <c r="K69" s="7"/>
      <c r="L69" s="980"/>
      <c r="M69" s="981"/>
      <c r="N69" s="981"/>
      <c r="O69" s="981"/>
      <c r="P69" s="981"/>
      <c r="Q69" s="982"/>
      <c r="R69" s="16"/>
    </row>
    <row r="70" spans="1:18" ht="20.149999999999999" customHeight="1" x14ac:dyDescent="0.35">
      <c r="A70" s="10"/>
      <c r="B70" s="7"/>
      <c r="C70" s="7"/>
      <c r="D70" s="7"/>
      <c r="E70" s="7"/>
      <c r="F70" s="7"/>
      <c r="G70" s="7"/>
      <c r="H70" s="7"/>
      <c r="I70" s="7"/>
      <c r="J70" s="7"/>
      <c r="K70" s="7"/>
      <c r="L70" s="983"/>
      <c r="M70" s="984"/>
      <c r="N70" s="984"/>
      <c r="O70" s="984"/>
      <c r="P70" s="984"/>
      <c r="Q70" s="985"/>
      <c r="R70" s="16"/>
    </row>
    <row r="71" spans="1:18" ht="20.149999999999999" customHeight="1" thickBot="1" x14ac:dyDescent="0.4">
      <c r="A71" s="11"/>
      <c r="B71" s="12"/>
      <c r="C71" s="12"/>
      <c r="D71" s="12"/>
      <c r="E71" s="12"/>
      <c r="F71" s="12"/>
      <c r="G71" s="12"/>
      <c r="H71" s="12"/>
      <c r="I71" s="12"/>
      <c r="J71" s="12"/>
      <c r="K71" s="12"/>
      <c r="L71" s="12"/>
      <c r="M71" s="12"/>
      <c r="N71" s="12"/>
      <c r="O71" s="12"/>
      <c r="P71" s="12"/>
      <c r="Q71" s="12"/>
      <c r="R71" s="17"/>
    </row>
    <row r="72" spans="1:18" ht="14.5" hidden="1" x14ac:dyDescent="0.35"/>
    <row r="73" spans="1:18" ht="14.5" hidden="1" x14ac:dyDescent="0.35"/>
    <row r="74" spans="1:18" ht="14.5" hidden="1" x14ac:dyDescent="0.35"/>
    <row r="75" spans="1:18" ht="14.5" hidden="1" x14ac:dyDescent="0.35"/>
    <row r="76" spans="1:18" ht="14.5" hidden="1" x14ac:dyDescent="0.35"/>
    <row r="77" spans="1:18" ht="14.5" hidden="1" x14ac:dyDescent="0.35"/>
  </sheetData>
  <mergeCells count="10">
    <mergeCell ref="B1:K2"/>
    <mergeCell ref="L1:L2"/>
    <mergeCell ref="B3:F3"/>
    <mergeCell ref="G3:K3"/>
    <mergeCell ref="L67:Q70"/>
    <mergeCell ref="B4:F4"/>
    <mergeCell ref="G4:K4"/>
    <mergeCell ref="B5:F5"/>
    <mergeCell ref="G5:K5"/>
    <mergeCell ref="B6:F6"/>
  </mergeCells>
  <phoneticPr fontId="24" type="noConversion"/>
  <conditionalFormatting sqref="L64">
    <cfRule type="dataBar" priority="16">
      <dataBar>
        <cfvo type="num" val="0"/>
        <cfvo type="num" val="100"/>
        <color rgb="FF638EC6"/>
      </dataBar>
      <extLst>
        <ext xmlns:x14="http://schemas.microsoft.com/office/spreadsheetml/2009/9/main" uri="{B025F937-C7B1-47D3-B67F-A62EFF666E3E}">
          <x14:id>{25074FCD-97BC-4F2A-91F0-B2C7FFCB65B8}</x14:id>
        </ext>
      </extLst>
    </cfRule>
  </conditionalFormatting>
  <hyperlinks>
    <hyperlink ref="B6:F6" location="'Services - THR'!A1" tooltip="4. Threat Intelligence" display="4. Threat Intelligence" xr:uid="{00000000-0004-0000-1A00-000000000000}"/>
    <hyperlink ref="G4:K4" location="'Services - VUL'!A1" tooltip="6. Vulnerability Management" display="6. Vulnerability Management" xr:uid="{00000000-0004-0000-1A00-000001000000}"/>
    <hyperlink ref="G5:K5" location="'Services - LOG'!A1" tooltip="7. Log Management" display="7. Log Management" xr:uid="{00000000-0004-0000-1A00-000002000000}"/>
    <hyperlink ref="B4:F4" location="'Services - SIM'!A1" tooltip="2. Security Incident Management" display="2. Security Incident Management" xr:uid="{00000000-0004-0000-1A00-000003000000}"/>
    <hyperlink ref="B3:F3" location="'Services - SCM'!A1" tooltip="1. Security Monitoring" display="1. Security Monitoring" xr:uid="{00000000-0004-0000-1A00-000004000000}"/>
    <hyperlink ref="G3:K3" location="'Services - HNT'!A1" tooltip="5. Threat Hunting" display="5. Threat Hunting" xr:uid="{00000000-0004-0000-1A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8842" r:id="rId4" name="Drop Down 122">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58844" r:id="rId5" name="Drop Down 124">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158845" r:id="rId6" name="Drop Down 125">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58846" r:id="rId7" name="Drop Down 126">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58847" r:id="rId8" name="Drop Down 127">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58848" r:id="rId9" name="Drop Down 128">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58849" r:id="rId10" name="Drop Down 129">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58850" r:id="rId11" name="Drop Down 130">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58851" r:id="rId12" name="Drop Down 131">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58852" r:id="rId13" name="Drop Down 132">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58853" r:id="rId14" name="Drop Down 133">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58854" r:id="rId15" name="Drop Down 134">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58855" r:id="rId16" name="Drop Down 135">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58857" r:id="rId17" name="Drop Down 137">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58858" r:id="rId18" name="Drop Down 138">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58859" r:id="rId19" name="Drop Down 139">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58860" r:id="rId20" name="Drop Down 140">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58861" r:id="rId21" name="Drop Down 141">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58862" r:id="rId22" name="Drop Down 142">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58863" r:id="rId23" name="Drop Down 143">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58864" r:id="rId24" name="Drop Down 144">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158865" r:id="rId25" name="Drop Down 145">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58866" r:id="rId26" name="Drop Down 146">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58867" r:id="rId27" name="Drop Down 147">
              <controlPr defaultSize="0" autoLine="0" autoPict="0">
                <anchor moveWithCells="1">
                  <from>
                    <xdr:col>11</xdr:col>
                    <xdr:colOff>12700</xdr:colOff>
                    <xdr:row>36</xdr:row>
                    <xdr:rowOff>19050</xdr:rowOff>
                  </from>
                  <to>
                    <xdr:col>12</xdr:col>
                    <xdr:colOff>12700</xdr:colOff>
                    <xdr:row>36</xdr:row>
                    <xdr:rowOff>241300</xdr:rowOff>
                  </to>
                </anchor>
              </controlPr>
            </control>
          </mc:Choice>
        </mc:AlternateContent>
        <mc:AlternateContent xmlns:mc="http://schemas.openxmlformats.org/markup-compatibility/2006">
          <mc:Choice Requires="x14">
            <control shapeId="158879" r:id="rId28" name="Drop Down 159">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58880" r:id="rId29" name="Drop Down 160">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58881" r:id="rId30" name="Drop Down 161">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58882" r:id="rId31" name="Drop Down 162">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58883" r:id="rId32" name="Drop Down 163">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58884" r:id="rId33" name="Drop Down 164">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58885" r:id="rId34" name="Drop Down 165">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58886" r:id="rId35" name="Drop Down 166">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58887" r:id="rId36" name="Drop Down 167">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58888" r:id="rId37" name="Drop Down 168">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58889" r:id="rId38" name="Drop Down 169">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58890" r:id="rId39" name="Drop Down 170">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58891" r:id="rId40" name="Drop Down 171">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58892" r:id="rId41" name="Drop Down 172">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58893" r:id="rId42" name="Drop Down 173">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58894" r:id="rId43" name="Drop Down 174">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59068" r:id="rId44" name="Drop Down 348">
              <controlPr defaultSize="0" autoLine="0" autoPict="0">
                <anchor moveWithCells="1">
                  <from>
                    <xdr:col>11</xdr:col>
                    <xdr:colOff>12700</xdr:colOff>
                    <xdr:row>62</xdr:row>
                    <xdr:rowOff>19050</xdr:rowOff>
                  </from>
                  <to>
                    <xdr:col>12</xdr:col>
                    <xdr:colOff>12700</xdr:colOff>
                    <xdr:row>62</xdr:row>
                    <xdr:rowOff>241300</xdr:rowOff>
                  </to>
                </anchor>
              </controlPr>
            </control>
          </mc:Choice>
        </mc:AlternateContent>
        <mc:AlternateContent xmlns:mc="http://schemas.openxmlformats.org/markup-compatibility/2006">
          <mc:Choice Requires="x14">
            <control shapeId="159069" r:id="rId45" name="Drop Down 349">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59070" r:id="rId46" name="Drop Down 350">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59071" r:id="rId47" name="Drop Down 351">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59072" r:id="rId48" name="Drop Down 352">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59073" r:id="rId49" name="Drop Down 353">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159074" r:id="rId50" name="Drop Down 354">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159075" r:id="rId51" name="Drop Down 355">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59076" r:id="rId52" name="Drop Down 356">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5074FCD-97BC-4F2A-91F0-B2C7FFCB65B8}">
            <x14:dataBar minLength="0" maxLength="100" border="1" gradient="0">
              <x14:cfvo type="num">
                <xm:f>0</xm:f>
              </x14:cfvo>
              <x14:cfvo type="num">
                <xm:f>100</xm:f>
              </x14:cfvo>
              <x14:borderColor theme="3"/>
              <x14:negativeFillColor rgb="FFFF0000"/>
              <x14:axisColor rgb="FF000000"/>
            </x14:dataBar>
          </x14:cfRule>
          <xm:sqref>L64</xm:sqref>
        </x14:conditionalFormatting>
        <x14:conditionalFormatting xmlns:xm="http://schemas.microsoft.com/office/excel/2006/main">
          <x14:cfRule type="expression" priority="13" id="{DCD5E380-1C8B-4677-A4E6-65573209A55D}">
            <xm:f>_Output!$D$679=1</xm:f>
            <x14:dxf>
              <font>
                <strike/>
              </font>
              <fill>
                <patternFill>
                  <bgColor rgb="FFFFC000"/>
                </patternFill>
              </fill>
            </x14:dxf>
          </x14:cfRule>
          <xm:sqref>Q40:R63 A64:R65 A40:O63 A9:R39</xm:sqref>
        </x14:conditionalFormatting>
        <x14:conditionalFormatting xmlns:xm="http://schemas.microsoft.com/office/excel/2006/main">
          <x14:cfRule type="expression" priority="2" id="{6B1F84AE-05C2-4CBC-9C40-7CA276169C76}">
            <xm:f>_Output!$D$319=1</xm:f>
            <x14:dxf>
              <font>
                <strike/>
              </font>
              <fill>
                <patternFill>
                  <bgColor rgb="FFFFC000"/>
                </patternFill>
              </fill>
            </x14:dxf>
          </x14:cfRule>
          <xm:sqref>P40:P62</xm:sqref>
        </x14:conditionalFormatting>
        <x14:conditionalFormatting xmlns:xm="http://schemas.microsoft.com/office/excel/2006/main">
          <x14:cfRule type="expression" priority="1" id="{5FBECEED-29B4-4115-BAF2-ED63096794B0}">
            <xm:f>_Output!$D$679=1</xm:f>
            <x14:dxf>
              <font>
                <strike/>
              </font>
              <fill>
                <patternFill>
                  <bgColor rgb="FFFFC000"/>
                </patternFill>
              </fill>
            </x14:dxf>
          </x14:cfRule>
          <xm:sqref>P63</xm:sqref>
        </x14:conditionalFormatting>
      </x14:conditionalFormatting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Blad34">
    <tabColor rgb="FF0070C0"/>
  </sheetPr>
  <dimension ref="A1:Z87"/>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12.26953125" customWidth="1"/>
    <col min="15" max="15" width="2.26953125" customWidth="1"/>
    <col min="16" max="16" width="57.1796875" customWidth="1"/>
    <col min="17" max="17" width="113" customWidth="1"/>
    <col min="18" max="18" width="2.26953125" customWidth="1"/>
    <col min="19" max="24" width="0" hidden="1" customWidth="1"/>
    <col min="27" max="16384" width="9.1796875" hidden="1"/>
  </cols>
  <sheetData>
    <row r="1" spans="1:18" ht="20.149999999999999" customHeight="1" x14ac:dyDescent="0.35">
      <c r="A1" s="589"/>
      <c r="B1" s="987" t="s">
        <v>558</v>
      </c>
      <c r="C1" s="987"/>
      <c r="D1" s="987"/>
      <c r="E1" s="987"/>
      <c r="F1" s="987"/>
      <c r="G1" s="987"/>
      <c r="H1" s="987"/>
      <c r="I1" s="987"/>
      <c r="J1" s="987"/>
      <c r="K1" s="987"/>
      <c r="L1" s="931"/>
      <c r="M1" s="586"/>
      <c r="N1" s="513"/>
      <c r="O1" s="586"/>
      <c r="P1" s="586"/>
      <c r="Q1" s="586"/>
      <c r="R1" s="495"/>
    </row>
    <row r="2" spans="1:18" ht="20.149999999999999" customHeight="1" x14ac:dyDescent="0.35">
      <c r="A2" s="590"/>
      <c r="B2" s="906"/>
      <c r="C2" s="906"/>
      <c r="D2" s="906"/>
      <c r="E2" s="906"/>
      <c r="F2" s="906"/>
      <c r="G2" s="906"/>
      <c r="H2" s="906"/>
      <c r="I2" s="906"/>
      <c r="J2" s="906"/>
      <c r="K2" s="906"/>
      <c r="L2" s="899"/>
      <c r="M2" s="587"/>
      <c r="N2" s="521"/>
      <c r="O2" s="587"/>
      <c r="P2" s="587"/>
      <c r="Q2" s="587"/>
      <c r="R2" s="498"/>
    </row>
    <row r="3" spans="1:18" ht="20.149999999999999" customHeight="1" x14ac:dyDescent="0.35">
      <c r="A3" s="590"/>
      <c r="B3" s="1012" t="s">
        <v>2364</v>
      </c>
      <c r="C3" s="1013"/>
      <c r="D3" s="1013"/>
      <c r="E3" s="1013"/>
      <c r="F3" s="1014"/>
      <c r="G3" s="890" t="s">
        <v>2596</v>
      </c>
      <c r="H3" s="891"/>
      <c r="I3" s="891"/>
      <c r="J3" s="891"/>
      <c r="K3" s="891"/>
      <c r="L3" s="497"/>
      <c r="M3" s="497"/>
      <c r="N3" s="497"/>
      <c r="O3" s="497"/>
      <c r="P3" s="497"/>
      <c r="Q3" s="497"/>
      <c r="R3" s="498"/>
    </row>
    <row r="4" spans="1:18" ht="20.149999999999999" customHeight="1" x14ac:dyDescent="0.35">
      <c r="A4" s="590"/>
      <c r="B4" s="896" t="s">
        <v>2365</v>
      </c>
      <c r="C4" s="897"/>
      <c r="D4" s="897"/>
      <c r="E4" s="897"/>
      <c r="F4" s="1002"/>
      <c r="G4" s="896" t="s">
        <v>2368</v>
      </c>
      <c r="H4" s="897"/>
      <c r="I4" s="897"/>
      <c r="J4" s="897"/>
      <c r="K4" s="897"/>
      <c r="L4" s="497"/>
      <c r="M4" s="497"/>
      <c r="N4" s="497"/>
      <c r="O4" s="497"/>
      <c r="P4" s="497"/>
      <c r="Q4" s="497"/>
      <c r="R4" s="498"/>
    </row>
    <row r="5" spans="1:18" ht="20.149999999999999" customHeight="1" x14ac:dyDescent="0.35">
      <c r="A5" s="590"/>
      <c r="B5" s="896" t="s">
        <v>2594</v>
      </c>
      <c r="C5" s="897"/>
      <c r="D5" s="897"/>
      <c r="E5" s="897"/>
      <c r="F5" s="1002"/>
      <c r="G5" s="896" t="s">
        <v>2367</v>
      </c>
      <c r="H5" s="897"/>
      <c r="I5" s="897"/>
      <c r="J5" s="897"/>
      <c r="K5" s="897"/>
      <c r="L5" s="497"/>
      <c r="M5" s="497"/>
      <c r="N5" s="497"/>
      <c r="O5" s="497"/>
      <c r="P5" s="497"/>
      <c r="Q5" s="497"/>
      <c r="R5" s="498"/>
    </row>
    <row r="6" spans="1:18" ht="20.149999999999999" customHeight="1" x14ac:dyDescent="0.35">
      <c r="A6" s="590"/>
      <c r="B6" s="900" t="s">
        <v>2595</v>
      </c>
      <c r="C6" s="901"/>
      <c r="D6" s="901"/>
      <c r="E6" s="901"/>
      <c r="F6" s="902"/>
      <c r="G6" s="585"/>
      <c r="H6" s="497"/>
      <c r="I6" s="497"/>
      <c r="J6" s="497"/>
      <c r="K6" s="497"/>
      <c r="L6" s="497"/>
      <c r="M6" s="497"/>
      <c r="N6" s="497"/>
      <c r="O6" s="497"/>
      <c r="P6" s="497"/>
      <c r="Q6" s="497"/>
      <c r="R6" s="498"/>
    </row>
    <row r="7" spans="1:18" ht="20.149999999999999" customHeight="1" thickBot="1" x14ac:dyDescent="0.4">
      <c r="A7" s="499"/>
      <c r="B7" s="500"/>
      <c r="C7" s="500"/>
      <c r="D7" s="500"/>
      <c r="E7" s="500"/>
      <c r="F7" s="500"/>
      <c r="G7" s="500"/>
      <c r="H7" s="500"/>
      <c r="I7" s="500"/>
      <c r="J7" s="500"/>
      <c r="K7" s="500"/>
      <c r="L7" s="500"/>
      <c r="M7" s="500"/>
      <c r="N7" s="500"/>
      <c r="O7" s="500"/>
      <c r="P7" s="500"/>
      <c r="Q7" s="500"/>
      <c r="R7" s="501"/>
    </row>
    <row r="8" spans="1:18" ht="20.149999999999999" customHeight="1" x14ac:dyDescent="0.35">
      <c r="A8" s="188"/>
      <c r="B8" s="189"/>
      <c r="C8" s="189"/>
      <c r="D8" s="189"/>
      <c r="E8" s="189"/>
      <c r="F8" s="189"/>
      <c r="G8" s="189"/>
      <c r="H8" s="189"/>
      <c r="I8" s="189"/>
      <c r="J8" s="189"/>
      <c r="K8" s="189"/>
      <c r="L8" s="189"/>
      <c r="M8" s="189"/>
      <c r="N8" s="189"/>
      <c r="O8" s="189"/>
      <c r="P8" s="189"/>
      <c r="Q8" s="189"/>
      <c r="R8" s="190"/>
    </row>
    <row r="9" spans="1:18" ht="20.149999999999999" customHeight="1" x14ac:dyDescent="0.35">
      <c r="A9" s="212">
        <v>4</v>
      </c>
      <c r="B9" s="210" t="s">
        <v>157</v>
      </c>
      <c r="C9" s="210"/>
      <c r="D9" s="210"/>
      <c r="E9" s="210"/>
      <c r="F9" s="210"/>
      <c r="G9" s="210"/>
      <c r="H9" s="210"/>
      <c r="I9" s="210"/>
      <c r="J9" s="210"/>
      <c r="K9" s="210"/>
      <c r="L9" s="213" t="s">
        <v>148</v>
      </c>
      <c r="M9" s="210"/>
      <c r="N9" s="214" t="s">
        <v>1194</v>
      </c>
      <c r="O9" s="476"/>
      <c r="P9" s="214" t="s">
        <v>1328</v>
      </c>
      <c r="Q9" s="213" t="s">
        <v>149</v>
      </c>
      <c r="R9" s="191"/>
    </row>
    <row r="10" spans="1:18" ht="20.149999999999999" customHeight="1" x14ac:dyDescent="0.35">
      <c r="A10" s="192"/>
      <c r="B10" s="186" t="s">
        <v>946</v>
      </c>
      <c r="C10" s="183"/>
      <c r="D10" s="183"/>
      <c r="E10" s="183"/>
      <c r="F10" s="183"/>
      <c r="G10" s="183"/>
      <c r="H10" s="183"/>
      <c r="I10" s="183"/>
      <c r="J10" s="183"/>
      <c r="K10" s="183"/>
      <c r="L10" s="184"/>
      <c r="M10" s="183"/>
      <c r="N10" s="215"/>
      <c r="O10" s="477"/>
      <c r="P10" s="215"/>
      <c r="Q10" s="487"/>
      <c r="R10" s="191"/>
    </row>
    <row r="11" spans="1:18" ht="20.149999999999999" customHeight="1" x14ac:dyDescent="0.35">
      <c r="A11" s="192"/>
      <c r="B11" s="198" t="s">
        <v>62</v>
      </c>
      <c r="C11" s="198" t="s">
        <v>1094</v>
      </c>
      <c r="D11" s="198"/>
      <c r="E11" s="198"/>
      <c r="F11" s="198"/>
      <c r="G11" s="198"/>
      <c r="H11" s="198"/>
      <c r="I11" s="198"/>
      <c r="J11" s="198"/>
      <c r="K11" s="198"/>
      <c r="L11" s="174"/>
      <c r="M11" s="177"/>
      <c r="N11" s="216"/>
      <c r="O11" s="211"/>
      <c r="P11" s="581" t="str">
        <f>VLOOKUP(_Output!D743,_Guidance!B2039:C2044,2,FALSE)</f>
        <v xml:space="preserve"> </v>
      </c>
      <c r="Q11" s="482" t="s">
        <v>2671</v>
      </c>
      <c r="R11" s="191"/>
    </row>
    <row r="12" spans="1:18" ht="20.149999999999999" customHeight="1" x14ac:dyDescent="0.35">
      <c r="A12" s="193"/>
      <c r="B12" s="199" t="s">
        <v>63</v>
      </c>
      <c r="C12" s="200" t="s">
        <v>1095</v>
      </c>
      <c r="D12" s="200"/>
      <c r="E12" s="200"/>
      <c r="F12" s="200"/>
      <c r="G12" s="200"/>
      <c r="H12" s="200"/>
      <c r="I12" s="200"/>
      <c r="J12" s="200"/>
      <c r="K12" s="200"/>
      <c r="L12" s="175"/>
      <c r="M12" s="178"/>
      <c r="N12" s="217"/>
      <c r="O12" s="478"/>
      <c r="P12" s="622"/>
      <c r="Q12" s="483"/>
      <c r="R12" s="194"/>
    </row>
    <row r="13" spans="1:18" ht="20.149999999999999" customHeight="1" x14ac:dyDescent="0.35">
      <c r="A13" s="193"/>
      <c r="B13" s="202" t="s">
        <v>241</v>
      </c>
      <c r="C13" s="199" t="s">
        <v>949</v>
      </c>
      <c r="D13" s="199"/>
      <c r="E13" s="199"/>
      <c r="F13" s="199"/>
      <c r="G13" s="199"/>
      <c r="H13" s="199"/>
      <c r="I13" s="199"/>
      <c r="J13" s="199"/>
      <c r="K13" s="199"/>
      <c r="L13" s="175"/>
      <c r="M13" s="178"/>
      <c r="N13" s="217" t="s">
        <v>1195</v>
      </c>
      <c r="O13" s="478"/>
      <c r="P13" s="622"/>
      <c r="Q13" s="483" t="s">
        <v>1196</v>
      </c>
      <c r="R13" s="194"/>
    </row>
    <row r="14" spans="1:18" ht="20.149999999999999" customHeight="1" x14ac:dyDescent="0.35">
      <c r="A14" s="193"/>
      <c r="B14" s="202" t="s">
        <v>310</v>
      </c>
      <c r="C14" s="199" t="s">
        <v>950</v>
      </c>
      <c r="D14" s="199"/>
      <c r="E14" s="199"/>
      <c r="F14" s="199"/>
      <c r="G14" s="199"/>
      <c r="H14" s="199"/>
      <c r="I14" s="199"/>
      <c r="J14" s="199"/>
      <c r="K14" s="199"/>
      <c r="L14" s="175"/>
      <c r="M14" s="178"/>
      <c r="N14" s="217" t="s">
        <v>1195</v>
      </c>
      <c r="O14" s="478"/>
      <c r="P14" s="622"/>
      <c r="Q14" s="483" t="s">
        <v>1197</v>
      </c>
      <c r="R14" s="194"/>
    </row>
    <row r="15" spans="1:18" ht="20.149999999999999" customHeight="1" x14ac:dyDescent="0.35">
      <c r="A15" s="193"/>
      <c r="B15" s="202" t="s">
        <v>311</v>
      </c>
      <c r="C15" s="199" t="s">
        <v>952</v>
      </c>
      <c r="D15" s="199"/>
      <c r="E15" s="199"/>
      <c r="F15" s="199"/>
      <c r="G15" s="199"/>
      <c r="H15" s="199"/>
      <c r="I15" s="199"/>
      <c r="J15" s="199"/>
      <c r="K15" s="199"/>
      <c r="L15" s="175"/>
      <c r="M15" s="178"/>
      <c r="N15" s="217" t="s">
        <v>1195</v>
      </c>
      <c r="O15" s="478"/>
      <c r="P15" s="622"/>
      <c r="Q15" s="483" t="s">
        <v>1198</v>
      </c>
      <c r="R15" s="194"/>
    </row>
    <row r="16" spans="1:18" ht="20.149999999999999" customHeight="1" x14ac:dyDescent="0.35">
      <c r="A16" s="193"/>
      <c r="B16" s="202" t="s">
        <v>312</v>
      </c>
      <c r="C16" s="199" t="s">
        <v>954</v>
      </c>
      <c r="D16" s="199"/>
      <c r="E16" s="199"/>
      <c r="F16" s="199"/>
      <c r="G16" s="199"/>
      <c r="H16" s="199"/>
      <c r="I16" s="199"/>
      <c r="J16" s="199"/>
      <c r="K16" s="199"/>
      <c r="L16" s="175"/>
      <c r="M16" s="178"/>
      <c r="N16" s="217" t="s">
        <v>1195</v>
      </c>
      <c r="O16" s="478"/>
      <c r="P16" s="622"/>
      <c r="Q16" s="483" t="s">
        <v>1199</v>
      </c>
      <c r="R16" s="194"/>
    </row>
    <row r="17" spans="1:18" ht="20.149999999999999" customHeight="1" x14ac:dyDescent="0.35">
      <c r="A17" s="193"/>
      <c r="B17" s="202" t="s">
        <v>324</v>
      </c>
      <c r="C17" s="199" t="s">
        <v>956</v>
      </c>
      <c r="D17" s="199"/>
      <c r="E17" s="199"/>
      <c r="F17" s="199"/>
      <c r="G17" s="199"/>
      <c r="H17" s="199"/>
      <c r="I17" s="199"/>
      <c r="J17" s="199"/>
      <c r="K17" s="199"/>
      <c r="L17" s="175"/>
      <c r="M17" s="178"/>
      <c r="N17" s="217" t="s">
        <v>1195</v>
      </c>
      <c r="O17" s="478"/>
      <c r="P17" s="622"/>
      <c r="Q17" s="483" t="s">
        <v>1200</v>
      </c>
      <c r="R17" s="194"/>
    </row>
    <row r="18" spans="1:18" ht="20.149999999999999" customHeight="1" x14ac:dyDescent="0.35">
      <c r="A18" s="193"/>
      <c r="B18" s="202" t="s">
        <v>706</v>
      </c>
      <c r="C18" s="199" t="s">
        <v>958</v>
      </c>
      <c r="D18" s="199"/>
      <c r="E18" s="199"/>
      <c r="F18" s="199"/>
      <c r="G18" s="199"/>
      <c r="H18" s="199"/>
      <c r="I18" s="199"/>
      <c r="J18" s="199"/>
      <c r="K18" s="199"/>
      <c r="L18" s="175"/>
      <c r="M18" s="178"/>
      <c r="N18" s="217" t="s">
        <v>1195</v>
      </c>
      <c r="O18" s="478"/>
      <c r="P18" s="622"/>
      <c r="Q18" s="483" t="s">
        <v>1201</v>
      </c>
      <c r="R18" s="194"/>
    </row>
    <row r="19" spans="1:18" ht="20.149999999999999" customHeight="1" x14ac:dyDescent="0.35">
      <c r="A19" s="193"/>
      <c r="B19" s="202" t="s">
        <v>1096</v>
      </c>
      <c r="C19" s="199" t="s">
        <v>960</v>
      </c>
      <c r="D19" s="199"/>
      <c r="E19" s="199"/>
      <c r="F19" s="199"/>
      <c r="G19" s="199"/>
      <c r="H19" s="199"/>
      <c r="I19" s="199"/>
      <c r="J19" s="199"/>
      <c r="K19" s="199"/>
      <c r="L19" s="175"/>
      <c r="M19" s="178"/>
      <c r="N19" s="217" t="s">
        <v>1202</v>
      </c>
      <c r="O19" s="478"/>
      <c r="P19" s="622"/>
      <c r="Q19" s="483" t="s">
        <v>1203</v>
      </c>
      <c r="R19" s="194"/>
    </row>
    <row r="20" spans="1:18" ht="20.149999999999999" customHeight="1" x14ac:dyDescent="0.35">
      <c r="A20" s="193"/>
      <c r="B20" s="202" t="s">
        <v>1097</v>
      </c>
      <c r="C20" s="199" t="s">
        <v>962</v>
      </c>
      <c r="D20" s="199"/>
      <c r="E20" s="199"/>
      <c r="F20" s="199"/>
      <c r="G20" s="199"/>
      <c r="H20" s="199"/>
      <c r="I20" s="199"/>
      <c r="J20" s="199"/>
      <c r="K20" s="199"/>
      <c r="L20" s="175"/>
      <c r="M20" s="178"/>
      <c r="N20" s="217" t="s">
        <v>1202</v>
      </c>
      <c r="O20" s="478"/>
      <c r="P20" s="622"/>
      <c r="Q20" s="483" t="s">
        <v>1204</v>
      </c>
      <c r="R20" s="194"/>
    </row>
    <row r="21" spans="1:18" ht="20.149999999999999" customHeight="1" x14ac:dyDescent="0.35">
      <c r="A21" s="193"/>
      <c r="B21" s="202" t="s">
        <v>1098</v>
      </c>
      <c r="C21" s="199" t="s">
        <v>964</v>
      </c>
      <c r="D21" s="199"/>
      <c r="E21" s="199"/>
      <c r="F21" s="199"/>
      <c r="G21" s="199"/>
      <c r="H21" s="199"/>
      <c r="I21" s="199"/>
      <c r="J21" s="199"/>
      <c r="K21" s="199"/>
      <c r="L21" s="175"/>
      <c r="M21" s="178"/>
      <c r="N21" s="217" t="s">
        <v>1202</v>
      </c>
      <c r="O21" s="478"/>
      <c r="P21" s="622"/>
      <c r="Q21" s="483" t="s">
        <v>1205</v>
      </c>
      <c r="R21" s="194"/>
    </row>
    <row r="22" spans="1:18" ht="20.149999999999999" customHeight="1" x14ac:dyDescent="0.35">
      <c r="A22" s="193"/>
      <c r="B22" s="202" t="s">
        <v>1099</v>
      </c>
      <c r="C22" s="199" t="s">
        <v>966</v>
      </c>
      <c r="D22" s="199"/>
      <c r="E22" s="199"/>
      <c r="F22" s="199"/>
      <c r="G22" s="199"/>
      <c r="H22" s="199"/>
      <c r="I22" s="199"/>
      <c r="J22" s="199"/>
      <c r="K22" s="199"/>
      <c r="L22" s="175"/>
      <c r="M22" s="178"/>
      <c r="N22" s="217" t="s">
        <v>1202</v>
      </c>
      <c r="O22" s="478"/>
      <c r="P22" s="622"/>
      <c r="Q22" s="483" t="s">
        <v>1206</v>
      </c>
      <c r="R22" s="194"/>
    </row>
    <row r="23" spans="1:18" ht="20.149999999999999" customHeight="1" x14ac:dyDescent="0.35">
      <c r="A23" s="193"/>
      <c r="B23" s="202" t="s">
        <v>1100</v>
      </c>
      <c r="C23" s="201" t="s">
        <v>968</v>
      </c>
      <c r="D23" s="201"/>
      <c r="E23" s="201"/>
      <c r="F23" s="201"/>
      <c r="G23" s="201"/>
      <c r="H23" s="201"/>
      <c r="I23" s="201"/>
      <c r="J23" s="201"/>
      <c r="K23" s="201"/>
      <c r="L23" s="182"/>
      <c r="M23" s="185"/>
      <c r="N23" s="218" t="s">
        <v>1202</v>
      </c>
      <c r="O23" s="479"/>
      <c r="P23" s="623"/>
      <c r="Q23" s="484" t="s">
        <v>1207</v>
      </c>
      <c r="R23" s="194"/>
    </row>
    <row r="24" spans="1:18" ht="20.149999999999999" customHeight="1" x14ac:dyDescent="0.35">
      <c r="A24" s="193"/>
      <c r="B24" s="199"/>
      <c r="C24" s="203" t="s">
        <v>14</v>
      </c>
      <c r="D24" s="203"/>
      <c r="E24" s="203"/>
      <c r="F24" s="203"/>
      <c r="G24" s="203"/>
      <c r="H24" s="203"/>
      <c r="I24" s="203"/>
      <c r="J24" s="203"/>
      <c r="K24" s="203"/>
      <c r="L24" s="491" t="str">
        <f>VLOOKUP(SUM(_Output!D745:D755),_SUM_Completeness!A83:B94,2,FALSE)</f>
        <v>Incomplete</v>
      </c>
      <c r="M24" s="178"/>
      <c r="N24" s="217"/>
      <c r="O24" s="478"/>
      <c r="P24" s="622"/>
      <c r="Q24" s="485" t="s">
        <v>1267</v>
      </c>
      <c r="R24" s="194"/>
    </row>
    <row r="25" spans="1:18" ht="20.149999999999999" customHeight="1" x14ac:dyDescent="0.35">
      <c r="A25" s="192"/>
      <c r="B25" s="198" t="s">
        <v>85</v>
      </c>
      <c r="C25" s="198" t="s">
        <v>969</v>
      </c>
      <c r="D25" s="198"/>
      <c r="E25" s="198"/>
      <c r="F25" s="198"/>
      <c r="G25" s="198"/>
      <c r="H25" s="198"/>
      <c r="I25" s="198"/>
      <c r="J25" s="198"/>
      <c r="K25" s="198"/>
      <c r="L25" s="181"/>
      <c r="M25" s="177"/>
      <c r="N25" s="216" t="s">
        <v>1195</v>
      </c>
      <c r="O25" s="211"/>
      <c r="P25" s="581" t="str">
        <f>VLOOKUP(_Output!D756,_Guidance!B2045:C2050,2,FALSE)</f>
        <v xml:space="preserve"> </v>
      </c>
      <c r="Q25" s="482" t="s">
        <v>2672</v>
      </c>
      <c r="R25" s="191"/>
    </row>
    <row r="26" spans="1:18" ht="20.149999999999999" customHeight="1" x14ac:dyDescent="0.35">
      <c r="A26" s="192"/>
      <c r="B26" s="198" t="s">
        <v>116</v>
      </c>
      <c r="C26" s="198" t="s">
        <v>970</v>
      </c>
      <c r="D26" s="198"/>
      <c r="E26" s="198"/>
      <c r="F26" s="198"/>
      <c r="G26" s="198"/>
      <c r="H26" s="198"/>
      <c r="I26" s="198"/>
      <c r="J26" s="198"/>
      <c r="K26" s="198"/>
      <c r="L26" s="174"/>
      <c r="M26" s="177"/>
      <c r="N26" s="216" t="s">
        <v>1195</v>
      </c>
      <c r="O26" s="211"/>
      <c r="P26" s="581" t="str">
        <f>VLOOKUP(_Output!D757,_Guidance!B2051:C2056,2,FALSE)</f>
        <v xml:space="preserve"> </v>
      </c>
      <c r="Q26" s="482" t="s">
        <v>2673</v>
      </c>
      <c r="R26" s="191"/>
    </row>
    <row r="27" spans="1:18" ht="20.149999999999999" customHeight="1" x14ac:dyDescent="0.35">
      <c r="A27" s="192"/>
      <c r="B27" s="198" t="s">
        <v>118</v>
      </c>
      <c r="C27" s="198" t="s">
        <v>971</v>
      </c>
      <c r="D27" s="198"/>
      <c r="E27" s="198"/>
      <c r="F27" s="198"/>
      <c r="G27" s="198"/>
      <c r="H27" s="198"/>
      <c r="I27" s="198"/>
      <c r="J27" s="198"/>
      <c r="K27" s="198"/>
      <c r="L27" s="174"/>
      <c r="M27" s="177"/>
      <c r="N27" s="216" t="s">
        <v>1195</v>
      </c>
      <c r="O27" s="211"/>
      <c r="P27" s="581" t="str">
        <f>VLOOKUP(_Output!D758,_Guidance!B2057:C2062,2,FALSE)</f>
        <v xml:space="preserve"> </v>
      </c>
      <c r="Q27" s="482" t="s">
        <v>1210</v>
      </c>
      <c r="R27" s="191"/>
    </row>
    <row r="28" spans="1:18" ht="20.149999999999999" customHeight="1" x14ac:dyDescent="0.35">
      <c r="A28" s="192"/>
      <c r="B28" s="198" t="s">
        <v>315</v>
      </c>
      <c r="C28" s="198" t="s">
        <v>972</v>
      </c>
      <c r="D28" s="198"/>
      <c r="E28" s="198"/>
      <c r="F28" s="198"/>
      <c r="G28" s="198"/>
      <c r="H28" s="198"/>
      <c r="I28" s="198"/>
      <c r="J28" s="198"/>
      <c r="K28" s="198"/>
      <c r="L28" s="174"/>
      <c r="M28" s="177"/>
      <c r="N28" s="216" t="s">
        <v>1195</v>
      </c>
      <c r="O28" s="211"/>
      <c r="P28" s="581" t="str">
        <f>VLOOKUP(_Output!D759,_Guidance!B2063:C2068,2,FALSE)</f>
        <v xml:space="preserve"> </v>
      </c>
      <c r="Q28" s="482" t="s">
        <v>2674</v>
      </c>
      <c r="R28" s="191"/>
    </row>
    <row r="29" spans="1:18" ht="20.149999999999999" customHeight="1" x14ac:dyDescent="0.35">
      <c r="A29" s="192"/>
      <c r="B29" s="198" t="s">
        <v>864</v>
      </c>
      <c r="C29" s="198" t="s">
        <v>2198</v>
      </c>
      <c r="D29" s="198"/>
      <c r="E29" s="198"/>
      <c r="F29" s="198"/>
      <c r="G29" s="198"/>
      <c r="H29" s="198"/>
      <c r="I29" s="198"/>
      <c r="J29" s="198"/>
      <c r="K29" s="198"/>
      <c r="L29" s="174"/>
      <c r="M29" s="177"/>
      <c r="N29" s="216" t="s">
        <v>1195</v>
      </c>
      <c r="O29" s="211"/>
      <c r="P29" s="581" t="str">
        <f>VLOOKUP(_Output!D760,_Guidance!B2069:C2074,2,FALSE)</f>
        <v xml:space="preserve"> </v>
      </c>
      <c r="Q29" s="482" t="s">
        <v>2675</v>
      </c>
      <c r="R29" s="191"/>
    </row>
    <row r="30" spans="1:18" ht="20.149999999999999" customHeight="1" x14ac:dyDescent="0.35">
      <c r="A30" s="192"/>
      <c r="B30" s="198" t="s">
        <v>866</v>
      </c>
      <c r="C30" s="198" t="s">
        <v>2203</v>
      </c>
      <c r="D30" s="198"/>
      <c r="E30" s="198"/>
      <c r="F30" s="198"/>
      <c r="G30" s="198"/>
      <c r="H30" s="198"/>
      <c r="I30" s="198"/>
      <c r="J30" s="198"/>
      <c r="K30" s="198"/>
      <c r="L30" s="174"/>
      <c r="M30" s="177"/>
      <c r="N30" s="216" t="s">
        <v>1202</v>
      </c>
      <c r="O30" s="211"/>
      <c r="P30" s="581" t="str">
        <f>VLOOKUP(_Output!D761,_Guidance!B2075:C2080,2,FALSE)</f>
        <v xml:space="preserve"> </v>
      </c>
      <c r="Q30" s="482" t="s">
        <v>1268</v>
      </c>
      <c r="R30" s="191"/>
    </row>
    <row r="31" spans="1:18" ht="20.149999999999999" customHeight="1" x14ac:dyDescent="0.35">
      <c r="A31" s="192"/>
      <c r="B31" s="198" t="s">
        <v>868</v>
      </c>
      <c r="C31" s="198" t="s">
        <v>975</v>
      </c>
      <c r="D31" s="198"/>
      <c r="E31" s="198"/>
      <c r="F31" s="198"/>
      <c r="G31" s="198"/>
      <c r="H31" s="198"/>
      <c r="I31" s="198"/>
      <c r="J31" s="198"/>
      <c r="K31" s="198"/>
      <c r="L31" s="174"/>
      <c r="M31" s="177"/>
      <c r="N31" s="216" t="s">
        <v>1202</v>
      </c>
      <c r="O31" s="211"/>
      <c r="P31" s="581" t="str">
        <f>VLOOKUP(_Output!D762,_Guidance!B2081:C2086,2,FALSE)</f>
        <v xml:space="preserve"> </v>
      </c>
      <c r="Q31" s="482" t="s">
        <v>2677</v>
      </c>
      <c r="R31" s="191"/>
    </row>
    <row r="32" spans="1:18" ht="20.149999999999999" customHeight="1" x14ac:dyDescent="0.35">
      <c r="A32" s="192"/>
      <c r="B32" s="198" t="s">
        <v>869</v>
      </c>
      <c r="C32" s="198" t="s">
        <v>977</v>
      </c>
      <c r="D32" s="198"/>
      <c r="E32" s="198"/>
      <c r="F32" s="198"/>
      <c r="G32" s="198"/>
      <c r="H32" s="198"/>
      <c r="I32" s="198"/>
      <c r="J32" s="198"/>
      <c r="K32" s="198"/>
      <c r="L32" s="174"/>
      <c r="M32" s="177"/>
      <c r="N32" s="216" t="s">
        <v>1202</v>
      </c>
      <c r="O32" s="211"/>
      <c r="P32" s="581" t="str">
        <f>VLOOKUP(_Output!D764,_Guidance!B2087:C2092,2,FALSE)</f>
        <v xml:space="preserve"> </v>
      </c>
      <c r="Q32" s="482" t="s">
        <v>2829</v>
      </c>
      <c r="R32" s="191"/>
    </row>
    <row r="33" spans="1:18" ht="20.149999999999999" customHeight="1" x14ac:dyDescent="0.35">
      <c r="A33" s="192"/>
      <c r="B33" s="198" t="s">
        <v>871</v>
      </c>
      <c r="C33" s="198" t="s">
        <v>3799</v>
      </c>
      <c r="D33" s="198"/>
      <c r="E33" s="198"/>
      <c r="F33" s="198"/>
      <c r="G33" s="198"/>
      <c r="H33" s="198"/>
      <c r="I33" s="198"/>
      <c r="J33" s="198"/>
      <c r="K33" s="198"/>
      <c r="L33" s="174"/>
      <c r="M33" s="177"/>
      <c r="N33" s="216" t="s">
        <v>1202</v>
      </c>
      <c r="O33" s="211"/>
      <c r="P33" s="581" t="str">
        <f>VLOOKUP(_Output!D1067,_Guidance!B2093:C2098,2,FALSE)</f>
        <v xml:space="preserve"> </v>
      </c>
      <c r="Q33" s="482" t="s">
        <v>3800</v>
      </c>
      <c r="R33" s="191"/>
    </row>
    <row r="34" spans="1:18" ht="20.149999999999999" customHeight="1" x14ac:dyDescent="0.35">
      <c r="A34" s="192"/>
      <c r="B34" s="198" t="s">
        <v>872</v>
      </c>
      <c r="C34" s="198" t="s">
        <v>979</v>
      </c>
      <c r="D34" s="198"/>
      <c r="E34" s="198"/>
      <c r="F34" s="198"/>
      <c r="G34" s="198"/>
      <c r="H34" s="198"/>
      <c r="I34" s="198"/>
      <c r="J34" s="198"/>
      <c r="K34" s="198"/>
      <c r="L34" s="174"/>
      <c r="M34" s="177"/>
      <c r="N34" s="216" t="s">
        <v>1202</v>
      </c>
      <c r="O34" s="211"/>
      <c r="P34" s="581" t="str">
        <f>VLOOKUP(_Output!D765,_Guidance!B2099:C2104,2,FALSE)</f>
        <v xml:space="preserve"> </v>
      </c>
      <c r="Q34" s="482" t="s">
        <v>2678</v>
      </c>
      <c r="R34" s="191"/>
    </row>
    <row r="35" spans="1:18" ht="20.149999999999999" customHeight="1" x14ac:dyDescent="0.35">
      <c r="A35" s="192"/>
      <c r="B35" s="198" t="s">
        <v>1101</v>
      </c>
      <c r="C35" s="198" t="s">
        <v>983</v>
      </c>
      <c r="D35" s="198"/>
      <c r="E35" s="198"/>
      <c r="F35" s="198"/>
      <c r="G35" s="198"/>
      <c r="H35" s="198"/>
      <c r="I35" s="198"/>
      <c r="J35" s="198"/>
      <c r="K35" s="198"/>
      <c r="L35" s="174"/>
      <c r="M35" s="177"/>
      <c r="N35" s="216" t="s">
        <v>1213</v>
      </c>
      <c r="O35" s="211"/>
      <c r="P35" s="581" t="str">
        <f>VLOOKUP(_Output!D766,_Guidance!B2105:C2110,2,FALSE)</f>
        <v xml:space="preserve"> </v>
      </c>
      <c r="Q35" s="482" t="s">
        <v>2679</v>
      </c>
      <c r="R35" s="191"/>
    </row>
    <row r="36" spans="1:18" ht="20.149999999999999" customHeight="1" x14ac:dyDescent="0.35">
      <c r="A36" s="192"/>
      <c r="B36" s="198" t="s">
        <v>1119</v>
      </c>
      <c r="C36" s="198" t="s">
        <v>2221</v>
      </c>
      <c r="D36" s="198"/>
      <c r="E36" s="198"/>
      <c r="F36" s="198"/>
      <c r="G36" s="198"/>
      <c r="H36" s="198"/>
      <c r="I36" s="198"/>
      <c r="J36" s="198"/>
      <c r="K36" s="198"/>
      <c r="L36" s="174"/>
      <c r="M36" s="177"/>
      <c r="N36" s="216" t="s">
        <v>1214</v>
      </c>
      <c r="O36" s="211"/>
      <c r="P36" s="581" t="str">
        <f>VLOOKUP(_Output!D767,_Guidance!B2111:C2116,2,FALSE)</f>
        <v xml:space="preserve"> </v>
      </c>
      <c r="Q36" s="482" t="s">
        <v>1215</v>
      </c>
      <c r="R36" s="191"/>
    </row>
    <row r="37" spans="1:18" ht="20.149999999999999" customHeight="1" x14ac:dyDescent="0.35">
      <c r="A37" s="192"/>
      <c r="B37" s="187" t="s">
        <v>985</v>
      </c>
      <c r="C37" s="180"/>
      <c r="D37" s="180"/>
      <c r="E37" s="180"/>
      <c r="F37" s="180"/>
      <c r="G37" s="180"/>
      <c r="H37" s="180"/>
      <c r="I37" s="180"/>
      <c r="J37" s="180"/>
      <c r="K37" s="180"/>
      <c r="L37" s="176"/>
      <c r="M37" s="180"/>
      <c r="N37" s="220"/>
      <c r="O37" s="481"/>
      <c r="P37" s="582"/>
      <c r="Q37" s="486"/>
      <c r="R37" s="191"/>
    </row>
    <row r="38" spans="1:18" ht="20.149999999999999" customHeight="1" x14ac:dyDescent="0.35">
      <c r="A38" s="192"/>
      <c r="B38" s="198" t="s">
        <v>1119</v>
      </c>
      <c r="C38" s="204" t="s">
        <v>1102</v>
      </c>
      <c r="D38" s="204"/>
      <c r="E38" s="204"/>
      <c r="F38" s="204"/>
      <c r="G38" s="204"/>
      <c r="H38" s="204"/>
      <c r="I38" s="204"/>
      <c r="J38" s="204"/>
      <c r="K38" s="204"/>
      <c r="L38" s="174"/>
      <c r="M38" s="177"/>
      <c r="N38" s="216"/>
      <c r="O38" s="211"/>
      <c r="P38" s="581"/>
      <c r="Q38" s="482"/>
      <c r="R38" s="191"/>
    </row>
    <row r="39" spans="1:18" ht="20.149999999999999" customHeight="1" x14ac:dyDescent="0.35">
      <c r="A39" s="192"/>
      <c r="B39" s="781" t="s">
        <v>3197</v>
      </c>
      <c r="C39" s="204"/>
      <c r="D39" s="204"/>
      <c r="E39" s="204"/>
      <c r="F39" s="204"/>
      <c r="G39" s="204"/>
      <c r="H39" s="204"/>
      <c r="I39" s="204"/>
      <c r="J39" s="204"/>
      <c r="K39" s="204"/>
      <c r="L39" s="174"/>
      <c r="M39" s="177"/>
      <c r="N39" s="216"/>
      <c r="O39" s="211"/>
      <c r="P39" s="581"/>
      <c r="Q39" s="482"/>
      <c r="R39" s="191"/>
    </row>
    <row r="40" spans="1:18" ht="20.149999999999999" customHeight="1" x14ac:dyDescent="0.35">
      <c r="A40" s="192"/>
      <c r="B40" s="205" t="s">
        <v>3974</v>
      </c>
      <c r="C40" s="198" t="s">
        <v>1103</v>
      </c>
      <c r="D40" s="198"/>
      <c r="E40" s="198"/>
      <c r="F40" s="198"/>
      <c r="G40" s="198"/>
      <c r="H40" s="198"/>
      <c r="I40" s="198"/>
      <c r="J40" s="198"/>
      <c r="K40" s="198"/>
      <c r="L40" s="174"/>
      <c r="M40" s="177"/>
      <c r="N40" s="216"/>
      <c r="O40" s="211"/>
      <c r="P40" s="581" t="str">
        <f>VLOOKUP(_Output!D769,_Guidance!$B$2457:$C$2463,2,FALSE)</f>
        <v xml:space="preserve"> </v>
      </c>
      <c r="Q40" s="482" t="s">
        <v>1269</v>
      </c>
      <c r="R40" s="191"/>
    </row>
    <row r="41" spans="1:18" ht="20.149999999999999" customHeight="1" x14ac:dyDescent="0.35">
      <c r="A41" s="192"/>
      <c r="B41" s="205" t="s">
        <v>3975</v>
      </c>
      <c r="C41" s="198" t="s">
        <v>1104</v>
      </c>
      <c r="D41" s="198"/>
      <c r="E41" s="198"/>
      <c r="F41" s="198"/>
      <c r="G41" s="198"/>
      <c r="H41" s="198"/>
      <c r="I41" s="198"/>
      <c r="J41" s="198"/>
      <c r="K41" s="198"/>
      <c r="L41" s="174"/>
      <c r="M41" s="177"/>
      <c r="N41" s="216"/>
      <c r="O41" s="211"/>
      <c r="P41" s="581" t="str">
        <f>VLOOKUP(_Output!D770,_Guidance!$B$2457:$C$2463,2,FALSE)</f>
        <v xml:space="preserve"> </v>
      </c>
      <c r="Q41" s="482" t="s">
        <v>3039</v>
      </c>
      <c r="R41" s="191"/>
    </row>
    <row r="42" spans="1:18" ht="20.149999999999999" customHeight="1" x14ac:dyDescent="0.35">
      <c r="A42" s="192"/>
      <c r="B42" s="205" t="s">
        <v>3976</v>
      </c>
      <c r="C42" s="198" t="s">
        <v>2841</v>
      </c>
      <c r="D42" s="198"/>
      <c r="E42" s="198"/>
      <c r="F42" s="198"/>
      <c r="G42" s="198"/>
      <c r="H42" s="198"/>
      <c r="I42" s="198"/>
      <c r="J42" s="198"/>
      <c r="K42" s="198"/>
      <c r="L42" s="174"/>
      <c r="M42" s="177"/>
      <c r="N42" s="216"/>
      <c r="O42" s="211"/>
      <c r="P42" s="581" t="str">
        <f>VLOOKUP(_Output!D771,_Guidance!$B$2457:$C$2463,2,FALSE)</f>
        <v xml:space="preserve"> </v>
      </c>
      <c r="Q42" s="482" t="s">
        <v>1270</v>
      </c>
      <c r="R42" s="191"/>
    </row>
    <row r="43" spans="1:18" ht="20.149999999999999" customHeight="1" x14ac:dyDescent="0.35">
      <c r="A43" s="192"/>
      <c r="B43" s="205" t="s">
        <v>3977</v>
      </c>
      <c r="C43" s="198" t="s">
        <v>2274</v>
      </c>
      <c r="D43" s="198"/>
      <c r="E43" s="198"/>
      <c r="F43" s="198"/>
      <c r="G43" s="198"/>
      <c r="H43" s="198"/>
      <c r="I43" s="198"/>
      <c r="J43" s="198"/>
      <c r="K43" s="198"/>
      <c r="L43" s="174"/>
      <c r="M43" s="177"/>
      <c r="N43" s="216"/>
      <c r="O43" s="211"/>
      <c r="P43" s="581" t="str">
        <f>VLOOKUP(_Output!D772,_Guidance!$B$2457:$C$2463,2,FALSE)</f>
        <v xml:space="preserve"> </v>
      </c>
      <c r="Q43" s="482" t="s">
        <v>1271</v>
      </c>
      <c r="R43" s="191"/>
    </row>
    <row r="44" spans="1:18" ht="20.149999999999999" customHeight="1" x14ac:dyDescent="0.35">
      <c r="A44" s="192"/>
      <c r="B44" s="205" t="s">
        <v>3978</v>
      </c>
      <c r="C44" s="198" t="s">
        <v>2279</v>
      </c>
      <c r="D44" s="198"/>
      <c r="E44" s="198"/>
      <c r="F44" s="198"/>
      <c r="G44" s="198"/>
      <c r="H44" s="198"/>
      <c r="I44" s="198"/>
      <c r="J44" s="198"/>
      <c r="K44" s="198"/>
      <c r="L44" s="174"/>
      <c r="M44" s="177"/>
      <c r="N44" s="216"/>
      <c r="O44" s="211"/>
      <c r="P44" s="581" t="str">
        <f>VLOOKUP(_Output!D773,_Guidance!$B$2457:$C$2463,2,FALSE)</f>
        <v xml:space="preserve"> </v>
      </c>
      <c r="Q44" s="482" t="s">
        <v>2280</v>
      </c>
      <c r="R44" s="191"/>
    </row>
    <row r="45" spans="1:18" ht="20.149999999999999" customHeight="1" x14ac:dyDescent="0.35">
      <c r="A45" s="192"/>
      <c r="B45" s="205" t="s">
        <v>3979</v>
      </c>
      <c r="C45" s="198" t="s">
        <v>2275</v>
      </c>
      <c r="D45" s="198"/>
      <c r="E45" s="198"/>
      <c r="F45" s="198"/>
      <c r="G45" s="198"/>
      <c r="H45" s="198"/>
      <c r="I45" s="198"/>
      <c r="J45" s="198"/>
      <c r="K45" s="198"/>
      <c r="L45" s="174"/>
      <c r="M45" s="177"/>
      <c r="N45" s="216"/>
      <c r="O45" s="211"/>
      <c r="P45" s="581" t="str">
        <f>VLOOKUP(_Output!D774,_Guidance!$B$2457:$C$2463,2,FALSE)</f>
        <v xml:space="preserve"> </v>
      </c>
      <c r="Q45" s="482" t="s">
        <v>1272</v>
      </c>
      <c r="R45" s="191"/>
    </row>
    <row r="46" spans="1:18" ht="20.149999999999999" customHeight="1" x14ac:dyDescent="0.35">
      <c r="A46" s="192"/>
      <c r="B46" s="205" t="s">
        <v>3980</v>
      </c>
      <c r="C46" s="198" t="s">
        <v>2276</v>
      </c>
      <c r="D46" s="198"/>
      <c r="E46" s="198"/>
      <c r="F46" s="198"/>
      <c r="G46" s="198"/>
      <c r="H46" s="198"/>
      <c r="I46" s="198"/>
      <c r="J46" s="198"/>
      <c r="K46" s="198"/>
      <c r="L46" s="174"/>
      <c r="M46" s="177"/>
      <c r="N46" s="216"/>
      <c r="O46" s="211"/>
      <c r="P46" s="581" t="str">
        <f>VLOOKUP(_Output!D775,_Guidance!$B$2457:$C$2463,2,FALSE)</f>
        <v xml:space="preserve"> </v>
      </c>
      <c r="Q46" s="482" t="s">
        <v>1273</v>
      </c>
      <c r="R46" s="191"/>
    </row>
    <row r="47" spans="1:18" ht="20.149999999999999" customHeight="1" x14ac:dyDescent="0.35">
      <c r="A47" s="192"/>
      <c r="B47" s="205" t="s">
        <v>3981</v>
      </c>
      <c r="C47" s="198" t="s">
        <v>2277</v>
      </c>
      <c r="D47" s="198"/>
      <c r="E47" s="198"/>
      <c r="F47" s="198"/>
      <c r="G47" s="198"/>
      <c r="H47" s="198"/>
      <c r="I47" s="198"/>
      <c r="J47" s="198"/>
      <c r="K47" s="198"/>
      <c r="L47" s="174"/>
      <c r="M47" s="177"/>
      <c r="N47" s="216"/>
      <c r="O47" s="211"/>
      <c r="P47" s="581" t="str">
        <f>VLOOKUP(_Output!D776,_Guidance!$B$2457:$C$2463,2,FALSE)</f>
        <v xml:space="preserve"> </v>
      </c>
      <c r="Q47" s="482" t="s">
        <v>1274</v>
      </c>
      <c r="R47" s="191"/>
    </row>
    <row r="48" spans="1:18" ht="20.149999999999999" customHeight="1" x14ac:dyDescent="0.35">
      <c r="A48" s="192"/>
      <c r="B48" s="205" t="s">
        <v>3982</v>
      </c>
      <c r="C48" s="198" t="s">
        <v>2278</v>
      </c>
      <c r="D48" s="198"/>
      <c r="E48" s="198"/>
      <c r="F48" s="198"/>
      <c r="G48" s="198"/>
      <c r="H48" s="198"/>
      <c r="I48" s="198"/>
      <c r="J48" s="198"/>
      <c r="K48" s="198"/>
      <c r="L48" s="174"/>
      <c r="M48" s="177"/>
      <c r="N48" s="216"/>
      <c r="O48" s="211"/>
      <c r="P48" s="581" t="str">
        <f>VLOOKUP(_Output!D777,_Guidance!$B$2457:$C$2463,2,FALSE)</f>
        <v xml:space="preserve"> </v>
      </c>
      <c r="Q48" s="482" t="s">
        <v>1275</v>
      </c>
      <c r="R48" s="191"/>
    </row>
    <row r="49" spans="1:18" ht="20.149999999999999" customHeight="1" x14ac:dyDescent="0.35">
      <c r="A49" s="192"/>
      <c r="B49" s="781" t="s">
        <v>3198</v>
      </c>
      <c r="C49" s="198"/>
      <c r="D49" s="198"/>
      <c r="E49" s="198"/>
      <c r="F49" s="198"/>
      <c r="G49" s="198"/>
      <c r="H49" s="198"/>
      <c r="I49" s="198"/>
      <c r="J49" s="198"/>
      <c r="K49" s="198"/>
      <c r="L49" s="174"/>
      <c r="M49" s="177"/>
      <c r="N49" s="216"/>
      <c r="O49" s="211"/>
      <c r="P49" s="581"/>
      <c r="Q49" s="482"/>
      <c r="R49" s="191"/>
    </row>
    <row r="50" spans="1:18" ht="20.149999999999999" customHeight="1" x14ac:dyDescent="0.35">
      <c r="A50" s="192"/>
      <c r="B50" s="205" t="s">
        <v>3983</v>
      </c>
      <c r="C50" s="198" t="s">
        <v>1105</v>
      </c>
      <c r="D50" s="198"/>
      <c r="E50" s="198"/>
      <c r="F50" s="198"/>
      <c r="G50" s="198"/>
      <c r="H50" s="198"/>
      <c r="I50" s="198"/>
      <c r="J50" s="198"/>
      <c r="K50" s="198"/>
      <c r="L50" s="174"/>
      <c r="M50" s="177"/>
      <c r="N50" s="216"/>
      <c r="O50" s="211"/>
      <c r="P50" s="581" t="str">
        <f>VLOOKUP(_Output!D778,_Guidance!$B$2457:$C$2463,2,FALSE)</f>
        <v xml:space="preserve"> </v>
      </c>
      <c r="Q50" s="482" t="s">
        <v>2842</v>
      </c>
      <c r="R50" s="191"/>
    </row>
    <row r="51" spans="1:18" ht="20.149999999999999" customHeight="1" x14ac:dyDescent="0.35">
      <c r="A51" s="192"/>
      <c r="B51" s="205" t="s">
        <v>3984</v>
      </c>
      <c r="C51" s="198" t="s">
        <v>1106</v>
      </c>
      <c r="D51" s="198"/>
      <c r="E51" s="198"/>
      <c r="F51" s="198"/>
      <c r="G51" s="198"/>
      <c r="H51" s="198"/>
      <c r="I51" s="198"/>
      <c r="J51" s="198"/>
      <c r="K51" s="198"/>
      <c r="L51" s="174"/>
      <c r="M51" s="177"/>
      <c r="N51" s="216"/>
      <c r="O51" s="211"/>
      <c r="P51" s="581" t="str">
        <f>VLOOKUP(_Output!D779,_Guidance!$B$2457:$C$2463,2,FALSE)</f>
        <v xml:space="preserve"> </v>
      </c>
      <c r="Q51" s="482" t="s">
        <v>2843</v>
      </c>
      <c r="R51" s="191"/>
    </row>
    <row r="52" spans="1:18" ht="20.149999999999999" customHeight="1" x14ac:dyDescent="0.35">
      <c r="A52" s="192"/>
      <c r="B52" s="205" t="s">
        <v>3985</v>
      </c>
      <c r="C52" s="198" t="s">
        <v>1107</v>
      </c>
      <c r="D52" s="198"/>
      <c r="E52" s="198"/>
      <c r="F52" s="198"/>
      <c r="G52" s="198"/>
      <c r="H52" s="198"/>
      <c r="I52" s="198"/>
      <c r="J52" s="198"/>
      <c r="K52" s="198"/>
      <c r="L52" s="174"/>
      <c r="M52" s="177"/>
      <c r="N52" s="216"/>
      <c r="O52" s="211"/>
      <c r="P52" s="581" t="str">
        <f>VLOOKUP(_Output!D780,_Guidance!$B$2457:$C$2463,2,FALSE)</f>
        <v xml:space="preserve"> </v>
      </c>
      <c r="Q52" s="482" t="s">
        <v>1276</v>
      </c>
      <c r="R52" s="191"/>
    </row>
    <row r="53" spans="1:18" ht="20.149999999999999" customHeight="1" x14ac:dyDescent="0.35">
      <c r="A53" s="192"/>
      <c r="B53" s="205" t="s">
        <v>3986</v>
      </c>
      <c r="C53" s="198" t="s">
        <v>1071</v>
      </c>
      <c r="D53" s="198"/>
      <c r="E53" s="198"/>
      <c r="F53" s="198"/>
      <c r="G53" s="198"/>
      <c r="H53" s="198"/>
      <c r="I53" s="198"/>
      <c r="J53" s="198"/>
      <c r="K53" s="198"/>
      <c r="L53" s="174"/>
      <c r="M53" s="177"/>
      <c r="N53" s="216"/>
      <c r="O53" s="211"/>
      <c r="P53" s="581" t="str">
        <f>VLOOKUP(_Output!D781,_Guidance!$B$2457:$C$2463,2,FALSE)</f>
        <v xml:space="preserve"> </v>
      </c>
      <c r="Q53" s="482" t="s">
        <v>2844</v>
      </c>
      <c r="R53" s="191"/>
    </row>
    <row r="54" spans="1:18" ht="20.149999999999999" customHeight="1" x14ac:dyDescent="0.35">
      <c r="A54" s="192"/>
      <c r="B54" s="205" t="s">
        <v>3987</v>
      </c>
      <c r="C54" s="198" t="s">
        <v>612</v>
      </c>
      <c r="D54" s="198"/>
      <c r="E54" s="198"/>
      <c r="F54" s="198"/>
      <c r="G54" s="198"/>
      <c r="H54" s="198"/>
      <c r="I54" s="198"/>
      <c r="J54" s="198"/>
      <c r="K54" s="198"/>
      <c r="L54" s="174"/>
      <c r="M54" s="177"/>
      <c r="N54" s="216"/>
      <c r="O54" s="211"/>
      <c r="P54" s="581" t="str">
        <f>VLOOKUP(_Output!D782,_Guidance!$B$2457:$C$2463,2,FALSE)</f>
        <v xml:space="preserve"> </v>
      </c>
      <c r="Q54" s="482" t="s">
        <v>1277</v>
      </c>
      <c r="R54" s="191"/>
    </row>
    <row r="55" spans="1:18" ht="20.149999999999999" customHeight="1" x14ac:dyDescent="0.35">
      <c r="A55" s="192"/>
      <c r="B55" s="205" t="s">
        <v>3988</v>
      </c>
      <c r="C55" s="198" t="s">
        <v>1108</v>
      </c>
      <c r="D55" s="198"/>
      <c r="E55" s="198"/>
      <c r="F55" s="198"/>
      <c r="G55" s="198"/>
      <c r="H55" s="198"/>
      <c r="I55" s="198"/>
      <c r="J55" s="198"/>
      <c r="K55" s="198"/>
      <c r="L55" s="174"/>
      <c r="M55" s="177"/>
      <c r="N55" s="216"/>
      <c r="O55" s="211"/>
      <c r="P55" s="581" t="str">
        <f>VLOOKUP(_Output!D783,_Guidance!$B$2457:$C$2463,2,FALSE)</f>
        <v xml:space="preserve"> </v>
      </c>
      <c r="Q55" s="482" t="s">
        <v>1278</v>
      </c>
      <c r="R55" s="191"/>
    </row>
    <row r="56" spans="1:18" ht="20.149999999999999" customHeight="1" x14ac:dyDescent="0.35">
      <c r="A56" s="192"/>
      <c r="B56" s="205" t="s">
        <v>3989</v>
      </c>
      <c r="C56" s="198" t="s">
        <v>3040</v>
      </c>
      <c r="D56" s="198"/>
      <c r="E56" s="198"/>
      <c r="F56" s="198"/>
      <c r="G56" s="198"/>
      <c r="H56" s="198"/>
      <c r="I56" s="198"/>
      <c r="J56" s="198"/>
      <c r="K56" s="198"/>
      <c r="L56" s="174"/>
      <c r="M56" s="177"/>
      <c r="N56" s="216"/>
      <c r="O56" s="211"/>
      <c r="P56" s="581" t="str">
        <f>VLOOKUP(_Output!D784,_Guidance!$B$2457:$C$2463,2,FALSE)</f>
        <v xml:space="preserve"> </v>
      </c>
      <c r="Q56" s="482" t="s">
        <v>3041</v>
      </c>
      <c r="R56" s="191"/>
    </row>
    <row r="57" spans="1:18" ht="20.149999999999999" customHeight="1" x14ac:dyDescent="0.35">
      <c r="A57" s="192"/>
      <c r="B57" s="205" t="s">
        <v>3990</v>
      </c>
      <c r="C57" s="198" t="s">
        <v>1109</v>
      </c>
      <c r="D57" s="198"/>
      <c r="E57" s="198"/>
      <c r="F57" s="198"/>
      <c r="G57" s="198"/>
      <c r="H57" s="198"/>
      <c r="I57" s="198"/>
      <c r="J57" s="198"/>
      <c r="K57" s="198"/>
      <c r="L57" s="174"/>
      <c r="M57" s="177"/>
      <c r="N57" s="216"/>
      <c r="O57" s="211"/>
      <c r="P57" s="581" t="str">
        <f>VLOOKUP(_Output!D785,_Guidance!$B$2457:$C$2463,2,FALSE)</f>
        <v xml:space="preserve"> </v>
      </c>
      <c r="Q57" s="482" t="s">
        <v>1279</v>
      </c>
      <c r="R57" s="191"/>
    </row>
    <row r="58" spans="1:18" ht="20.149999999999999" customHeight="1" x14ac:dyDescent="0.35">
      <c r="A58" s="192"/>
      <c r="B58" s="205" t="s">
        <v>3991</v>
      </c>
      <c r="C58" s="198" t="s">
        <v>1110</v>
      </c>
      <c r="D58" s="198"/>
      <c r="E58" s="198"/>
      <c r="F58" s="198"/>
      <c r="G58" s="198"/>
      <c r="H58" s="198"/>
      <c r="I58" s="198"/>
      <c r="J58" s="198"/>
      <c r="K58" s="198"/>
      <c r="L58" s="174"/>
      <c r="M58" s="177"/>
      <c r="N58" s="216"/>
      <c r="O58" s="211"/>
      <c r="P58" s="581" t="str">
        <f>VLOOKUP(_Output!D786,_Guidance!$B$2457:$C$2463,2,FALSE)</f>
        <v xml:space="preserve"> </v>
      </c>
      <c r="Q58" s="482" t="s">
        <v>1280</v>
      </c>
      <c r="R58" s="191"/>
    </row>
    <row r="59" spans="1:18" ht="20.149999999999999" customHeight="1" x14ac:dyDescent="0.35">
      <c r="A59" s="192"/>
      <c r="B59" s="205" t="s">
        <v>3992</v>
      </c>
      <c r="C59" s="198" t="s">
        <v>1111</v>
      </c>
      <c r="D59" s="198"/>
      <c r="E59" s="198"/>
      <c r="F59" s="198"/>
      <c r="G59" s="198"/>
      <c r="H59" s="198"/>
      <c r="I59" s="198"/>
      <c r="J59" s="198"/>
      <c r="K59" s="198"/>
      <c r="L59" s="174"/>
      <c r="M59" s="177"/>
      <c r="N59" s="216"/>
      <c r="O59" s="211"/>
      <c r="P59" s="581" t="str">
        <f>VLOOKUP(_Output!D787,_Guidance!$B$2457:$C$2463,2,FALSE)</f>
        <v xml:space="preserve"> </v>
      </c>
      <c r="Q59" s="482" t="s">
        <v>1281</v>
      </c>
      <c r="R59" s="191"/>
    </row>
    <row r="60" spans="1:18" ht="20.149999999999999" customHeight="1" x14ac:dyDescent="0.35">
      <c r="A60" s="192"/>
      <c r="B60" s="205" t="s">
        <v>3993</v>
      </c>
      <c r="C60" s="198" t="s">
        <v>1112</v>
      </c>
      <c r="D60" s="198"/>
      <c r="E60" s="198"/>
      <c r="F60" s="198"/>
      <c r="G60" s="198"/>
      <c r="H60" s="198"/>
      <c r="I60" s="198"/>
      <c r="J60" s="198"/>
      <c r="K60" s="198"/>
      <c r="L60" s="174"/>
      <c r="M60" s="177"/>
      <c r="N60" s="216"/>
      <c r="O60" s="211"/>
      <c r="P60" s="581" t="str">
        <f>VLOOKUP(_Output!D788,_Guidance!$B$2457:$C$2463,2,FALSE)</f>
        <v xml:space="preserve"> </v>
      </c>
      <c r="Q60" s="482" t="s">
        <v>1282</v>
      </c>
      <c r="R60" s="191"/>
    </row>
    <row r="61" spans="1:18" ht="20.149999999999999" customHeight="1" x14ac:dyDescent="0.35">
      <c r="A61" s="192"/>
      <c r="B61" s="205" t="s">
        <v>3994</v>
      </c>
      <c r="C61" s="198" t="s">
        <v>1113</v>
      </c>
      <c r="D61" s="198"/>
      <c r="E61" s="198"/>
      <c r="F61" s="198"/>
      <c r="G61" s="198"/>
      <c r="H61" s="198"/>
      <c r="I61" s="198"/>
      <c r="J61" s="198"/>
      <c r="K61" s="198"/>
      <c r="L61" s="174"/>
      <c r="M61" s="177"/>
      <c r="N61" s="216"/>
      <c r="O61" s="211"/>
      <c r="P61" s="581" t="str">
        <f>VLOOKUP(_Output!D789,_Guidance!$B$2457:$C$2463,2,FALSE)</f>
        <v xml:space="preserve"> </v>
      </c>
      <c r="Q61" s="482" t="s">
        <v>1283</v>
      </c>
      <c r="R61" s="191"/>
    </row>
    <row r="62" spans="1:18" ht="20.149999999999999" customHeight="1" x14ac:dyDescent="0.35">
      <c r="A62" s="192"/>
      <c r="B62" s="205" t="s">
        <v>3995</v>
      </c>
      <c r="C62" s="198" t="s">
        <v>2845</v>
      </c>
      <c r="D62" s="198"/>
      <c r="E62" s="198"/>
      <c r="F62" s="198"/>
      <c r="G62" s="198"/>
      <c r="H62" s="198"/>
      <c r="I62" s="198"/>
      <c r="J62" s="198"/>
      <c r="K62" s="198"/>
      <c r="L62" s="174"/>
      <c r="M62" s="177"/>
      <c r="N62" s="216"/>
      <c r="O62" s="211"/>
      <c r="P62" s="581" t="str">
        <f>VLOOKUP(_Output!D790,_Guidance!$B$2457:$C$2463,2,FALSE)</f>
        <v xml:space="preserve"> </v>
      </c>
      <c r="Q62" s="482" t="s">
        <v>1284</v>
      </c>
      <c r="R62" s="191"/>
    </row>
    <row r="63" spans="1:18" ht="20.149999999999999" customHeight="1" x14ac:dyDescent="0.35">
      <c r="A63" s="192"/>
      <c r="B63" s="205" t="s">
        <v>3996</v>
      </c>
      <c r="C63" s="198" t="s">
        <v>3042</v>
      </c>
      <c r="D63" s="198"/>
      <c r="E63" s="198"/>
      <c r="F63" s="198"/>
      <c r="G63" s="198"/>
      <c r="H63" s="198"/>
      <c r="I63" s="198"/>
      <c r="J63" s="198"/>
      <c r="K63" s="198"/>
      <c r="L63" s="174"/>
      <c r="M63" s="177"/>
      <c r="N63" s="216"/>
      <c r="O63" s="211"/>
      <c r="P63" s="581" t="str">
        <f>VLOOKUP(_Output!D791,_Guidance!$B$2457:$C$2463,2,FALSE)</f>
        <v xml:space="preserve"> </v>
      </c>
      <c r="Q63" s="482" t="s">
        <v>3043</v>
      </c>
      <c r="R63" s="191"/>
    </row>
    <row r="64" spans="1:18" ht="20.149999999999999" customHeight="1" x14ac:dyDescent="0.35">
      <c r="A64" s="192"/>
      <c r="B64" s="205" t="s">
        <v>3997</v>
      </c>
      <c r="C64" s="198" t="s">
        <v>1115</v>
      </c>
      <c r="D64" s="198"/>
      <c r="E64" s="198"/>
      <c r="F64" s="198"/>
      <c r="G64" s="198"/>
      <c r="H64" s="198"/>
      <c r="I64" s="198"/>
      <c r="J64" s="198"/>
      <c r="K64" s="198"/>
      <c r="L64" s="174"/>
      <c r="M64" s="177"/>
      <c r="N64" s="216"/>
      <c r="O64" s="211"/>
      <c r="P64" s="581" t="str">
        <f>VLOOKUP(_Output!D792,_Guidance!$B$2457:$C$2463,2,FALSE)</f>
        <v xml:space="preserve"> </v>
      </c>
      <c r="Q64" s="482" t="s">
        <v>1286</v>
      </c>
      <c r="R64" s="191"/>
    </row>
    <row r="65" spans="1:18" ht="20.149999999999999" customHeight="1" x14ac:dyDescent="0.35">
      <c r="A65" s="192"/>
      <c r="B65" s="205" t="s">
        <v>3998</v>
      </c>
      <c r="C65" s="198" t="s">
        <v>3200</v>
      </c>
      <c r="D65" s="198"/>
      <c r="E65" s="198"/>
      <c r="F65" s="198"/>
      <c r="G65" s="198"/>
      <c r="H65" s="198"/>
      <c r="I65" s="198"/>
      <c r="J65" s="198"/>
      <c r="K65" s="198"/>
      <c r="L65" s="174"/>
      <c r="M65" s="177"/>
      <c r="N65" s="216"/>
      <c r="O65" s="211"/>
      <c r="P65" s="581" t="str">
        <f>VLOOKUP(_Output!D1071,_Guidance!$B$2457:$C$2463,2,FALSE)</f>
        <v xml:space="preserve"> </v>
      </c>
      <c r="Q65" s="482" t="s">
        <v>3768</v>
      </c>
      <c r="R65" s="191"/>
    </row>
    <row r="66" spans="1:18" ht="20.149999999999999" customHeight="1" x14ac:dyDescent="0.35">
      <c r="A66" s="192"/>
      <c r="B66" s="205" t="s">
        <v>3999</v>
      </c>
      <c r="C66" s="198" t="s">
        <v>1116</v>
      </c>
      <c r="D66" s="198"/>
      <c r="E66" s="198"/>
      <c r="F66" s="198"/>
      <c r="G66" s="198"/>
      <c r="H66" s="198"/>
      <c r="I66" s="198"/>
      <c r="J66" s="198"/>
      <c r="K66" s="198"/>
      <c r="L66" s="174"/>
      <c r="M66" s="177"/>
      <c r="N66" s="216"/>
      <c r="O66" s="211"/>
      <c r="P66" s="581" t="str">
        <f>VLOOKUP(_Output!D793,_Guidance!$B$2457:$C$2463,2,FALSE)</f>
        <v xml:space="preserve"> </v>
      </c>
      <c r="Q66" s="482" t="s">
        <v>1287</v>
      </c>
      <c r="R66" s="191"/>
    </row>
    <row r="67" spans="1:18" ht="20.149999999999999" customHeight="1" x14ac:dyDescent="0.35">
      <c r="A67" s="192"/>
      <c r="B67" s="781" t="s">
        <v>3199</v>
      </c>
      <c r="C67" s="198"/>
      <c r="D67" s="198"/>
      <c r="E67" s="198"/>
      <c r="F67" s="198"/>
      <c r="G67" s="198"/>
      <c r="H67" s="198"/>
      <c r="I67" s="198"/>
      <c r="J67" s="198"/>
      <c r="K67" s="198"/>
      <c r="L67" s="174"/>
      <c r="M67" s="177"/>
      <c r="N67" s="216"/>
      <c r="O67" s="211"/>
      <c r="P67" s="581"/>
      <c r="Q67" s="482"/>
      <c r="R67" s="191"/>
    </row>
    <row r="68" spans="1:18" ht="20.149999999999999" customHeight="1" x14ac:dyDescent="0.35">
      <c r="A68" s="192"/>
      <c r="B68" s="205" t="s">
        <v>4000</v>
      </c>
      <c r="C68" s="198" t="s">
        <v>1114</v>
      </c>
      <c r="D68" s="198"/>
      <c r="E68" s="198"/>
      <c r="F68" s="198"/>
      <c r="G68" s="198"/>
      <c r="H68" s="198"/>
      <c r="I68" s="198"/>
      <c r="J68" s="198"/>
      <c r="K68" s="198"/>
      <c r="L68" s="174"/>
      <c r="M68" s="177"/>
      <c r="N68" s="216"/>
      <c r="O68" s="211"/>
      <c r="P68" s="581" t="str">
        <f>VLOOKUP(_Output!D794,_Guidance!$B$2457:$C$2463,2,FALSE)</f>
        <v xml:space="preserve"> </v>
      </c>
      <c r="Q68" s="482" t="s">
        <v>1285</v>
      </c>
      <c r="R68" s="191"/>
    </row>
    <row r="69" spans="1:18" ht="20.149999999999999" customHeight="1" x14ac:dyDescent="0.35">
      <c r="A69" s="192"/>
      <c r="B69" s="205" t="s">
        <v>4001</v>
      </c>
      <c r="C69" s="198" t="s">
        <v>1117</v>
      </c>
      <c r="D69" s="198"/>
      <c r="E69" s="198"/>
      <c r="F69" s="198"/>
      <c r="G69" s="198"/>
      <c r="H69" s="198"/>
      <c r="I69" s="198"/>
      <c r="J69" s="198"/>
      <c r="K69" s="198"/>
      <c r="L69" s="174"/>
      <c r="M69" s="177"/>
      <c r="N69" s="216"/>
      <c r="O69" s="211"/>
      <c r="P69" s="581" t="str">
        <f>VLOOKUP(_Output!D795,_Guidance!$B$2457:$C$2463,2,FALSE)</f>
        <v xml:space="preserve"> </v>
      </c>
      <c r="Q69" s="482" t="s">
        <v>1288</v>
      </c>
      <c r="R69" s="191"/>
    </row>
    <row r="70" spans="1:18" ht="20.149999999999999" customHeight="1" x14ac:dyDescent="0.35">
      <c r="A70" s="192"/>
      <c r="B70" s="205" t="s">
        <v>4002</v>
      </c>
      <c r="C70" s="198" t="s">
        <v>1118</v>
      </c>
      <c r="D70" s="198"/>
      <c r="E70" s="198"/>
      <c r="F70" s="198"/>
      <c r="G70" s="198"/>
      <c r="H70" s="198"/>
      <c r="I70" s="198"/>
      <c r="J70" s="198"/>
      <c r="K70" s="198"/>
      <c r="L70" s="174"/>
      <c r="M70" s="177"/>
      <c r="N70" s="216"/>
      <c r="O70" s="211"/>
      <c r="P70" s="581" t="str">
        <f>VLOOKUP(_Output!D796,_Guidance!$B$2457:$C$2463,2,FALSE)</f>
        <v xml:space="preserve"> </v>
      </c>
      <c r="Q70" s="482" t="s">
        <v>1289</v>
      </c>
      <c r="R70" s="191"/>
    </row>
    <row r="71" spans="1:18" ht="20.149999999999999" customHeight="1" x14ac:dyDescent="0.35">
      <c r="A71" s="192"/>
      <c r="B71" s="205" t="s">
        <v>4003</v>
      </c>
      <c r="C71" s="198" t="s">
        <v>2846</v>
      </c>
      <c r="D71" s="198"/>
      <c r="E71" s="198"/>
      <c r="F71" s="198"/>
      <c r="G71" s="198"/>
      <c r="H71" s="198"/>
      <c r="I71" s="198"/>
      <c r="J71" s="198"/>
      <c r="K71" s="198"/>
      <c r="L71" s="174"/>
      <c r="M71" s="177"/>
      <c r="N71" s="216"/>
      <c r="O71" s="211"/>
      <c r="P71" s="581" t="str">
        <f>VLOOKUP(_Output!D797,_Guidance!$B$2457:$C$2463,2,FALSE)</f>
        <v xml:space="preserve"> </v>
      </c>
      <c r="Q71" s="482" t="s">
        <v>2847</v>
      </c>
      <c r="R71" s="191"/>
    </row>
    <row r="72" spans="1:18" ht="20.149999999999999" customHeight="1" x14ac:dyDescent="0.35">
      <c r="A72" s="192"/>
      <c r="B72" s="781" t="s">
        <v>3201</v>
      </c>
      <c r="C72" s="198"/>
      <c r="D72" s="198"/>
      <c r="E72" s="198"/>
      <c r="F72" s="198"/>
      <c r="G72" s="198"/>
      <c r="H72" s="198"/>
      <c r="I72" s="198"/>
      <c r="J72" s="198"/>
      <c r="K72" s="198"/>
      <c r="L72" s="174"/>
      <c r="M72" s="177"/>
      <c r="N72" s="216"/>
      <c r="O72" s="211"/>
      <c r="P72" s="581"/>
      <c r="Q72" s="482"/>
      <c r="R72" s="191"/>
    </row>
    <row r="73" spans="1:18" ht="20.149999999999999" customHeight="1" x14ac:dyDescent="0.35">
      <c r="A73" s="192"/>
      <c r="B73" s="205" t="s">
        <v>4004</v>
      </c>
      <c r="C73" s="206" t="s">
        <v>3202</v>
      </c>
      <c r="D73" s="206"/>
      <c r="E73" s="206"/>
      <c r="F73" s="206"/>
      <c r="G73" s="206"/>
      <c r="H73" s="206"/>
      <c r="I73" s="206"/>
      <c r="J73" s="206"/>
      <c r="K73" s="206"/>
      <c r="L73" s="176"/>
      <c r="M73" s="180"/>
      <c r="N73" s="220"/>
      <c r="O73" s="481"/>
      <c r="P73" s="832" t="str">
        <f>VLOOKUP(_Output!D1072,_Guidance!$B$2457:$C$2463,2,FALSE)</f>
        <v xml:space="preserve"> </v>
      </c>
      <c r="Q73" s="486" t="s">
        <v>3769</v>
      </c>
      <c r="R73" s="191"/>
    </row>
    <row r="74" spans="1:18" ht="20.149999999999999" customHeight="1" x14ac:dyDescent="0.35">
      <c r="A74" s="192"/>
      <c r="B74" s="177"/>
      <c r="C74" s="195" t="s">
        <v>641</v>
      </c>
      <c r="D74" s="195"/>
      <c r="E74" s="195"/>
      <c r="F74" s="195"/>
      <c r="G74" s="195"/>
      <c r="H74" s="195"/>
      <c r="I74" s="195"/>
      <c r="J74" s="195"/>
      <c r="K74" s="195"/>
      <c r="L74" s="489">
        <f>ROUND(_Output!K799,0)</f>
        <v>0</v>
      </c>
      <c r="M74" s="177"/>
      <c r="N74" s="216"/>
      <c r="O74" s="211"/>
      <c r="P74" s="216"/>
      <c r="Q74" s="482"/>
      <c r="R74" s="191"/>
    </row>
    <row r="75" spans="1:18" ht="20.149999999999999" customHeight="1" x14ac:dyDescent="0.35">
      <c r="A75" s="192"/>
      <c r="B75" s="177"/>
      <c r="C75" s="177"/>
      <c r="D75" s="177"/>
      <c r="E75" s="177"/>
      <c r="F75" s="177"/>
      <c r="G75" s="177"/>
      <c r="H75" s="177"/>
      <c r="I75" s="177"/>
      <c r="J75" s="177"/>
      <c r="K75" s="177"/>
      <c r="L75" s="181"/>
      <c r="M75" s="177"/>
      <c r="N75" s="216"/>
      <c r="O75" s="211"/>
      <c r="P75" s="216"/>
      <c r="Q75" s="482"/>
      <c r="R75" s="191"/>
    </row>
    <row r="76" spans="1:18" ht="20.149999999999999" customHeight="1" x14ac:dyDescent="0.35">
      <c r="A76" s="212"/>
      <c r="B76" s="210" t="s">
        <v>236</v>
      </c>
      <c r="C76" s="210"/>
      <c r="D76" s="210"/>
      <c r="E76" s="210"/>
      <c r="F76" s="210"/>
      <c r="G76" s="210"/>
      <c r="H76" s="210"/>
      <c r="I76" s="210"/>
      <c r="J76" s="210"/>
      <c r="K76" s="592"/>
      <c r="L76" s="176"/>
      <c r="M76" s="177"/>
      <c r="N76" s="176"/>
      <c r="O76" s="180"/>
      <c r="P76" s="176"/>
      <c r="Q76" s="176"/>
      <c r="R76" s="191"/>
    </row>
    <row r="77" spans="1:18" ht="20.149999999999999" customHeight="1" x14ac:dyDescent="0.35">
      <c r="A77" s="10"/>
      <c r="B77" s="7" t="s">
        <v>4005</v>
      </c>
      <c r="C77" s="7" t="s">
        <v>235</v>
      </c>
      <c r="D77" s="7"/>
      <c r="E77" s="7"/>
      <c r="F77" s="7"/>
      <c r="G77" s="7"/>
      <c r="H77" s="7"/>
      <c r="I77" s="7"/>
      <c r="J77" s="7"/>
      <c r="K77" s="7"/>
      <c r="L77" s="977"/>
      <c r="M77" s="978"/>
      <c r="N77" s="978"/>
      <c r="O77" s="978"/>
      <c r="P77" s="978"/>
      <c r="Q77" s="979"/>
      <c r="R77" s="16"/>
    </row>
    <row r="78" spans="1:18" ht="20.149999999999999" customHeight="1" x14ac:dyDescent="0.35">
      <c r="A78" s="10"/>
      <c r="B78" s="7"/>
      <c r="C78" s="7"/>
      <c r="D78" s="7"/>
      <c r="E78" s="7"/>
      <c r="F78" s="7"/>
      <c r="G78" s="7"/>
      <c r="H78" s="7"/>
      <c r="I78" s="7"/>
      <c r="J78" s="7"/>
      <c r="K78" s="7"/>
      <c r="L78" s="980"/>
      <c r="M78" s="981"/>
      <c r="N78" s="981"/>
      <c r="O78" s="981"/>
      <c r="P78" s="981"/>
      <c r="Q78" s="982"/>
      <c r="R78" s="16"/>
    </row>
    <row r="79" spans="1:18" ht="20.149999999999999" customHeight="1" x14ac:dyDescent="0.35">
      <c r="A79" s="10"/>
      <c r="B79" s="7"/>
      <c r="C79" s="7"/>
      <c r="D79" s="7"/>
      <c r="E79" s="7"/>
      <c r="F79" s="7"/>
      <c r="G79" s="7"/>
      <c r="H79" s="7"/>
      <c r="I79" s="7"/>
      <c r="J79" s="7"/>
      <c r="K79" s="7"/>
      <c r="L79" s="980"/>
      <c r="M79" s="981"/>
      <c r="N79" s="981"/>
      <c r="O79" s="981"/>
      <c r="P79" s="981"/>
      <c r="Q79" s="982"/>
      <c r="R79" s="16"/>
    </row>
    <row r="80" spans="1:18" ht="20.149999999999999" customHeight="1" x14ac:dyDescent="0.35">
      <c r="A80" s="10"/>
      <c r="B80" s="7"/>
      <c r="C80" s="7"/>
      <c r="D80" s="7"/>
      <c r="E80" s="7"/>
      <c r="F80" s="7"/>
      <c r="G80" s="7"/>
      <c r="H80" s="7"/>
      <c r="I80" s="7"/>
      <c r="J80" s="7"/>
      <c r="K80" s="7"/>
      <c r="L80" s="983"/>
      <c r="M80" s="984"/>
      <c r="N80" s="984"/>
      <c r="O80" s="984"/>
      <c r="P80" s="984"/>
      <c r="Q80" s="985"/>
      <c r="R80" s="16"/>
    </row>
    <row r="81" spans="1:18" ht="20.149999999999999" customHeight="1" thickBot="1" x14ac:dyDescent="0.4">
      <c r="A81" s="11"/>
      <c r="B81" s="12"/>
      <c r="C81" s="12"/>
      <c r="D81" s="12"/>
      <c r="E81" s="12"/>
      <c r="F81" s="12"/>
      <c r="G81" s="12"/>
      <c r="H81" s="12"/>
      <c r="I81" s="12"/>
      <c r="J81" s="12"/>
      <c r="K81" s="12"/>
      <c r="L81" s="12"/>
      <c r="M81" s="12"/>
      <c r="N81" s="12"/>
      <c r="O81" s="12"/>
      <c r="P81" s="12"/>
      <c r="Q81" s="12"/>
      <c r="R81" s="17"/>
    </row>
    <row r="82" spans="1:18" ht="14.5" hidden="1" x14ac:dyDescent="0.35"/>
    <row r="83" spans="1:18" ht="14.5" hidden="1" x14ac:dyDescent="0.35"/>
    <row r="84" spans="1:18" ht="14.5" hidden="1" x14ac:dyDescent="0.35"/>
    <row r="85" spans="1:18" ht="14.5" hidden="1" x14ac:dyDescent="0.35"/>
    <row r="86" spans="1:18" ht="14.5" hidden="1" x14ac:dyDescent="0.35"/>
    <row r="87" spans="1:18" ht="14.5" hidden="1" x14ac:dyDescent="0.35"/>
  </sheetData>
  <mergeCells count="10">
    <mergeCell ref="B1:K2"/>
    <mergeCell ref="L1:L2"/>
    <mergeCell ref="B3:F3"/>
    <mergeCell ref="G3:K3"/>
    <mergeCell ref="L77:Q80"/>
    <mergeCell ref="B4:F4"/>
    <mergeCell ref="G4:K4"/>
    <mergeCell ref="B5:F5"/>
    <mergeCell ref="G5:K5"/>
    <mergeCell ref="B6:F6"/>
  </mergeCells>
  <phoneticPr fontId="24" type="noConversion"/>
  <conditionalFormatting sqref="L74">
    <cfRule type="dataBar" priority="18">
      <dataBar>
        <cfvo type="num" val="0"/>
        <cfvo type="num" val="100"/>
        <color rgb="FF638EC6"/>
      </dataBar>
      <extLst>
        <ext xmlns:x14="http://schemas.microsoft.com/office/spreadsheetml/2009/9/main" uri="{B025F937-C7B1-47D3-B67F-A62EFF666E3E}">
          <x14:id>{D0383ED7-193D-4195-B598-F740B11EEF33}</x14:id>
        </ext>
      </extLst>
    </cfRule>
  </conditionalFormatting>
  <hyperlinks>
    <hyperlink ref="B3:F3" location="'Services - SCM'!A1" tooltip="1. Security Monitoring" display="1. Security Monitoring" xr:uid="{00000000-0004-0000-1B00-000000000000}"/>
    <hyperlink ref="B4:F4" location="'Services - SIM'!A1" tooltip="2. Security Incident Management" display="2. Security Incident Management" xr:uid="{00000000-0004-0000-1B00-000001000000}"/>
    <hyperlink ref="B5:F5" location="'Services - A&amp;F'!A1" tooltip="3. Security Analysis &amp; Forensics" display="3. Security Analysis &amp; Forensics" xr:uid="{00000000-0004-0000-1B00-000002000000}"/>
    <hyperlink ref="G4:K4" location="'Services - VUL'!A1" tooltip="6. Vulnerability Management" display="6. Vulnerability Management" xr:uid="{00000000-0004-0000-1B00-000003000000}"/>
    <hyperlink ref="G5:K5" location="'Services - LOG'!A1" tooltip="7. Log Management" display="7. Log Management" xr:uid="{00000000-0004-0000-1B00-000004000000}"/>
    <hyperlink ref="G3:K3" location="'Services - HNT'!A1" tooltip="5. Threat Hunting" display="5. Threat Hunting" xr:uid="{00000000-0004-0000-1B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57871" r:id="rId4" name="Drop Down 175">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57873" r:id="rId5" name="Drop Down 177">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157874" r:id="rId6" name="Drop Down 178">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57875" r:id="rId7" name="Drop Down 179">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57876" r:id="rId8" name="Drop Down 180">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57877" r:id="rId9" name="Drop Down 181">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57878" r:id="rId10" name="Drop Down 182">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57879" r:id="rId11" name="Drop Down 183">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57880" r:id="rId12" name="Drop Down 184">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57881" r:id="rId13" name="Drop Down 185">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57882" r:id="rId14" name="Drop Down 186">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57883" r:id="rId15" name="Drop Down 187">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57884" r:id="rId16" name="Drop Down 188">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57886" r:id="rId17" name="Drop Down 190">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57887" r:id="rId18" name="Drop Down 191">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57888" r:id="rId19" name="Drop Down 192">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57889" r:id="rId20" name="Drop Down 193">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57890" r:id="rId21" name="Drop Down 194">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57891" r:id="rId22" name="Drop Down 195">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57892" r:id="rId23" name="Drop Down 196">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57893" r:id="rId24" name="Drop Down 197">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157894" r:id="rId25" name="Drop Down 198">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57895" r:id="rId26" name="Drop Down 199">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57906" r:id="rId27" name="Drop Down 210">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57907" r:id="rId28" name="Drop Down 211">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57908" r:id="rId29" name="Drop Down 212">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57909" r:id="rId30" name="Drop Down 213">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57910" r:id="rId31" name="Drop Down 214">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57911" r:id="rId32" name="Drop Down 215">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57912" r:id="rId33" name="Drop Down 216">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57913" r:id="rId34" name="Drop Down 217">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57914" r:id="rId35" name="Drop Down 218">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57915" r:id="rId36" name="Drop Down 219">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57916" r:id="rId37" name="Drop Down 220">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57917" r:id="rId38" name="Drop Down 221">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57918" r:id="rId39" name="Drop Down 222">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57919" r:id="rId40" name="Drop Down 223">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57920" r:id="rId41" name="Drop Down 224">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57921" r:id="rId42" name="Drop Down 225">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57922" r:id="rId43" name="Drop Down 226">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57923" r:id="rId44" name="Drop Down 227">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57924" r:id="rId45" name="Drop Down 228">
              <controlPr defaultSize="0" autoLine="0" autoPict="0">
                <anchor moveWithCells="1">
                  <from>
                    <xdr:col>11</xdr:col>
                    <xdr:colOff>12700</xdr:colOff>
                    <xdr:row>60</xdr:row>
                    <xdr:rowOff>19050</xdr:rowOff>
                  </from>
                  <to>
                    <xdr:col>12</xdr:col>
                    <xdr:colOff>12700</xdr:colOff>
                    <xdr:row>60</xdr:row>
                    <xdr:rowOff>241300</xdr:rowOff>
                  </to>
                </anchor>
              </controlPr>
            </control>
          </mc:Choice>
        </mc:AlternateContent>
        <mc:AlternateContent xmlns:mc="http://schemas.openxmlformats.org/markup-compatibility/2006">
          <mc:Choice Requires="x14">
            <control shapeId="157925" r:id="rId46" name="Drop Down 229">
              <controlPr defaultSize="0" autoLine="0" autoPict="0">
                <anchor moveWithCells="1">
                  <from>
                    <xdr:col>11</xdr:col>
                    <xdr:colOff>12700</xdr:colOff>
                    <xdr:row>61</xdr:row>
                    <xdr:rowOff>19050</xdr:rowOff>
                  </from>
                  <to>
                    <xdr:col>12</xdr:col>
                    <xdr:colOff>12700</xdr:colOff>
                    <xdr:row>61</xdr:row>
                    <xdr:rowOff>241300</xdr:rowOff>
                  </to>
                </anchor>
              </controlPr>
            </control>
          </mc:Choice>
        </mc:AlternateContent>
        <mc:AlternateContent xmlns:mc="http://schemas.openxmlformats.org/markup-compatibility/2006">
          <mc:Choice Requires="x14">
            <control shapeId="157926" r:id="rId47" name="Drop Down 230">
              <controlPr defaultSize="0" autoLine="0" autoPict="0">
                <anchor moveWithCells="1">
                  <from>
                    <xdr:col>11</xdr:col>
                    <xdr:colOff>12700</xdr:colOff>
                    <xdr:row>63</xdr:row>
                    <xdr:rowOff>19050</xdr:rowOff>
                  </from>
                  <to>
                    <xdr:col>12</xdr:col>
                    <xdr:colOff>12700</xdr:colOff>
                    <xdr:row>63</xdr:row>
                    <xdr:rowOff>241300</xdr:rowOff>
                  </to>
                </anchor>
              </controlPr>
            </control>
          </mc:Choice>
        </mc:AlternateContent>
        <mc:AlternateContent xmlns:mc="http://schemas.openxmlformats.org/markup-compatibility/2006">
          <mc:Choice Requires="x14">
            <control shapeId="157927" r:id="rId48" name="Drop Down 231">
              <controlPr defaultSize="0" autoLine="0" autoPict="0">
                <anchor moveWithCells="1">
                  <from>
                    <xdr:col>11</xdr:col>
                    <xdr:colOff>12700</xdr:colOff>
                    <xdr:row>65</xdr:row>
                    <xdr:rowOff>19050</xdr:rowOff>
                  </from>
                  <to>
                    <xdr:col>12</xdr:col>
                    <xdr:colOff>12700</xdr:colOff>
                    <xdr:row>65</xdr:row>
                    <xdr:rowOff>241300</xdr:rowOff>
                  </to>
                </anchor>
              </controlPr>
            </control>
          </mc:Choice>
        </mc:AlternateContent>
        <mc:AlternateContent xmlns:mc="http://schemas.openxmlformats.org/markup-compatibility/2006">
          <mc:Choice Requires="x14">
            <control shapeId="157928" r:id="rId49" name="Drop Down 232">
              <controlPr defaultSize="0" autoLine="0" autoPict="0">
                <anchor moveWithCells="1">
                  <from>
                    <xdr:col>11</xdr:col>
                    <xdr:colOff>12700</xdr:colOff>
                    <xdr:row>67</xdr:row>
                    <xdr:rowOff>19050</xdr:rowOff>
                  </from>
                  <to>
                    <xdr:col>12</xdr:col>
                    <xdr:colOff>12700</xdr:colOff>
                    <xdr:row>67</xdr:row>
                    <xdr:rowOff>241300</xdr:rowOff>
                  </to>
                </anchor>
              </controlPr>
            </control>
          </mc:Choice>
        </mc:AlternateContent>
        <mc:AlternateContent xmlns:mc="http://schemas.openxmlformats.org/markup-compatibility/2006">
          <mc:Choice Requires="x14">
            <control shapeId="157929" r:id="rId50" name="Drop Down 233">
              <controlPr defaultSize="0" autoLine="0" autoPict="0">
                <anchor moveWithCells="1">
                  <from>
                    <xdr:col>11</xdr:col>
                    <xdr:colOff>12700</xdr:colOff>
                    <xdr:row>68</xdr:row>
                    <xdr:rowOff>19050</xdr:rowOff>
                  </from>
                  <to>
                    <xdr:col>12</xdr:col>
                    <xdr:colOff>12700</xdr:colOff>
                    <xdr:row>68</xdr:row>
                    <xdr:rowOff>241300</xdr:rowOff>
                  </to>
                </anchor>
              </controlPr>
            </control>
          </mc:Choice>
        </mc:AlternateContent>
        <mc:AlternateContent xmlns:mc="http://schemas.openxmlformats.org/markup-compatibility/2006">
          <mc:Choice Requires="x14">
            <control shapeId="157930" r:id="rId51" name="Drop Down 234">
              <controlPr defaultSize="0" autoLine="0" autoPict="0">
                <anchor moveWithCells="1">
                  <from>
                    <xdr:col>11</xdr:col>
                    <xdr:colOff>12700</xdr:colOff>
                    <xdr:row>69</xdr:row>
                    <xdr:rowOff>19050</xdr:rowOff>
                  </from>
                  <to>
                    <xdr:col>12</xdr:col>
                    <xdr:colOff>12700</xdr:colOff>
                    <xdr:row>69</xdr:row>
                    <xdr:rowOff>241300</xdr:rowOff>
                  </to>
                </anchor>
              </controlPr>
            </control>
          </mc:Choice>
        </mc:AlternateContent>
        <mc:AlternateContent xmlns:mc="http://schemas.openxmlformats.org/markup-compatibility/2006">
          <mc:Choice Requires="x14">
            <control shapeId="158051" r:id="rId52" name="Drop Down 355">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58052" r:id="rId53" name="Drop Down 356">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58053" r:id="rId54" name="Drop Down 357">
              <controlPr defaultSize="0" autoLine="0" autoPict="0">
                <anchor moveWithCells="1">
                  <from>
                    <xdr:col>11</xdr:col>
                    <xdr:colOff>12700</xdr:colOff>
                    <xdr:row>62</xdr:row>
                    <xdr:rowOff>19050</xdr:rowOff>
                  </from>
                  <to>
                    <xdr:col>12</xdr:col>
                    <xdr:colOff>12700</xdr:colOff>
                    <xdr:row>62</xdr:row>
                    <xdr:rowOff>241300</xdr:rowOff>
                  </to>
                </anchor>
              </controlPr>
            </control>
          </mc:Choice>
        </mc:AlternateContent>
        <mc:AlternateContent xmlns:mc="http://schemas.openxmlformats.org/markup-compatibility/2006">
          <mc:Choice Requires="x14">
            <control shapeId="158054" r:id="rId55" name="Drop Down 358">
              <controlPr defaultSize="0" autoLine="0" autoPict="0">
                <anchor moveWithCells="1">
                  <from>
                    <xdr:col>11</xdr:col>
                    <xdr:colOff>12700</xdr:colOff>
                    <xdr:row>70</xdr:row>
                    <xdr:rowOff>19050</xdr:rowOff>
                  </from>
                  <to>
                    <xdr:col>12</xdr:col>
                    <xdr:colOff>12700</xdr:colOff>
                    <xdr:row>70</xdr:row>
                    <xdr:rowOff>241300</xdr:rowOff>
                  </to>
                </anchor>
              </controlPr>
            </control>
          </mc:Choice>
        </mc:AlternateContent>
        <mc:AlternateContent xmlns:mc="http://schemas.openxmlformats.org/markup-compatibility/2006">
          <mc:Choice Requires="x14">
            <control shapeId="158055" r:id="rId56" name="Drop Down 359">
              <controlPr defaultSize="0" autoLine="0" autoPict="0">
                <anchor moveWithCells="1">
                  <from>
                    <xdr:col>11</xdr:col>
                    <xdr:colOff>12700</xdr:colOff>
                    <xdr:row>64</xdr:row>
                    <xdr:rowOff>19050</xdr:rowOff>
                  </from>
                  <to>
                    <xdr:col>12</xdr:col>
                    <xdr:colOff>12700</xdr:colOff>
                    <xdr:row>64</xdr:row>
                    <xdr:rowOff>241300</xdr:rowOff>
                  </to>
                </anchor>
              </controlPr>
            </control>
          </mc:Choice>
        </mc:AlternateContent>
        <mc:AlternateContent xmlns:mc="http://schemas.openxmlformats.org/markup-compatibility/2006">
          <mc:Choice Requires="x14">
            <control shapeId="158056" r:id="rId57" name="Drop Down 360">
              <controlPr defaultSize="0" autoLine="0" autoPict="0">
                <anchor moveWithCells="1">
                  <from>
                    <xdr:col>11</xdr:col>
                    <xdr:colOff>12700</xdr:colOff>
                    <xdr:row>72</xdr:row>
                    <xdr:rowOff>19050</xdr:rowOff>
                  </from>
                  <to>
                    <xdr:col>12</xdr:col>
                    <xdr:colOff>12700</xdr:colOff>
                    <xdr:row>72</xdr:row>
                    <xdr:rowOff>241300</xdr:rowOff>
                  </to>
                </anchor>
              </controlPr>
            </control>
          </mc:Choice>
        </mc:AlternateContent>
        <mc:AlternateContent xmlns:mc="http://schemas.openxmlformats.org/markup-compatibility/2006">
          <mc:Choice Requires="x14">
            <control shapeId="158057" r:id="rId58" name="Drop Down 361">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D0383ED7-193D-4195-B598-F740B11EEF33}">
            <x14:dataBar minLength="0" maxLength="100" border="1" gradient="0">
              <x14:cfvo type="num">
                <xm:f>0</xm:f>
              </x14:cfvo>
              <x14:cfvo type="num">
                <xm:f>100</xm:f>
              </x14:cfvo>
              <x14:borderColor theme="3"/>
              <x14:negativeFillColor rgb="FFFF0000"/>
              <x14:axisColor rgb="FF000000"/>
            </x14:dataBar>
          </x14:cfRule>
          <xm:sqref>L74</xm:sqref>
        </x14:conditionalFormatting>
        <x14:conditionalFormatting xmlns:xm="http://schemas.microsoft.com/office/excel/2006/main">
          <x14:cfRule type="expression" priority="14" id="{6FFDDEC5-9E62-4796-87C7-4088EFD42E59}">
            <xm:f>_Output!$D$742=1</xm:f>
            <x14:dxf>
              <font>
                <strike/>
              </font>
              <fill>
                <patternFill>
                  <bgColor rgb="FFFFC000"/>
                </patternFill>
              </fill>
            </x14:dxf>
          </x14:cfRule>
          <xm:sqref>Q40:R48 Q50:R66 Q68:R71 Q73:R73 A49:R49 A67:R67 A72:R72 A74:R75 A73:O73 A40:O48 A50:O66 A68:O71 A9:R39</xm:sqref>
        </x14:conditionalFormatting>
        <x14:conditionalFormatting xmlns:xm="http://schemas.microsoft.com/office/excel/2006/main">
          <x14:cfRule type="expression" priority="5" id="{438D48D1-8E83-4E13-BB0B-86DA73CE4879}">
            <xm:f>_Output!$D$319=1</xm:f>
            <x14:dxf>
              <font>
                <strike/>
              </font>
              <fill>
                <patternFill>
                  <bgColor rgb="FFFFC000"/>
                </patternFill>
              </fill>
            </x14:dxf>
          </x14:cfRule>
          <xm:sqref>P40:P48</xm:sqref>
        </x14:conditionalFormatting>
        <x14:conditionalFormatting xmlns:xm="http://schemas.microsoft.com/office/excel/2006/main">
          <x14:cfRule type="expression" priority="4" id="{4A58D644-EFE2-4309-947F-22EDB4245108}">
            <xm:f>_Output!$D$319=1</xm:f>
            <x14:dxf>
              <font>
                <strike/>
              </font>
              <fill>
                <patternFill>
                  <bgColor rgb="FFFFC000"/>
                </patternFill>
              </fill>
            </x14:dxf>
          </x14:cfRule>
          <xm:sqref>P50:P66</xm:sqref>
        </x14:conditionalFormatting>
        <x14:conditionalFormatting xmlns:xm="http://schemas.microsoft.com/office/excel/2006/main">
          <x14:cfRule type="expression" priority="3" id="{6E17DE13-E729-40DA-ABCB-0ED7FF3565F1}">
            <xm:f>_Output!$D$319=1</xm:f>
            <x14:dxf>
              <font>
                <strike/>
              </font>
              <fill>
                <patternFill>
                  <bgColor rgb="FFFFC000"/>
                </patternFill>
              </fill>
            </x14:dxf>
          </x14:cfRule>
          <xm:sqref>P68:P71</xm:sqref>
        </x14:conditionalFormatting>
        <x14:conditionalFormatting xmlns:xm="http://schemas.microsoft.com/office/excel/2006/main">
          <x14:cfRule type="expression" priority="1" id="{7BFDE069-0F5A-4D99-8579-E5E1794A4308}">
            <xm:f>_Output!$D$742=1</xm:f>
            <x14:dxf>
              <font>
                <strike/>
              </font>
              <fill>
                <patternFill>
                  <bgColor rgb="FFFFC000"/>
                </patternFill>
              </fill>
            </x14:dxf>
          </x14:cfRule>
          <xm:sqref>P73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3">
    <tabColor rgb="FF0070C0"/>
  </sheetPr>
  <dimension ref="A1:T185"/>
  <sheetViews>
    <sheetView showRowColHeaders="0" tabSelected="1"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2"/>
      <c r="B1" s="903" t="s">
        <v>2337</v>
      </c>
      <c r="C1" s="904"/>
      <c r="D1" s="904"/>
      <c r="E1" s="904"/>
      <c r="F1" s="904"/>
      <c r="G1" s="904"/>
      <c r="H1" s="904"/>
      <c r="I1" s="904"/>
      <c r="J1" s="904"/>
      <c r="K1" s="904"/>
      <c r="L1" s="898"/>
      <c r="M1" s="524"/>
      <c r="N1" s="931"/>
      <c r="O1" s="513"/>
      <c r="P1" s="513"/>
      <c r="Q1" s="513"/>
      <c r="R1" s="513"/>
      <c r="S1" s="514"/>
    </row>
    <row r="2" spans="1:19" ht="20.149999999999999" customHeight="1" x14ac:dyDescent="0.35">
      <c r="A2" s="515"/>
      <c r="B2" s="905"/>
      <c r="C2" s="906"/>
      <c r="D2" s="906"/>
      <c r="E2" s="906"/>
      <c r="F2" s="906"/>
      <c r="G2" s="906"/>
      <c r="H2" s="906"/>
      <c r="I2" s="906"/>
      <c r="J2" s="906"/>
      <c r="K2" s="906"/>
      <c r="L2" s="899"/>
      <c r="M2" s="508"/>
      <c r="N2" s="899"/>
      <c r="O2" s="521"/>
      <c r="P2" s="521"/>
      <c r="Q2" s="521"/>
      <c r="R2" s="521"/>
      <c r="S2" s="522"/>
    </row>
    <row r="3" spans="1:19" ht="20.149999999999999" customHeight="1" x14ac:dyDescent="0.35">
      <c r="A3" s="515"/>
      <c r="B3" s="900" t="s">
        <v>2374</v>
      </c>
      <c r="C3" s="901"/>
      <c r="D3" s="901"/>
      <c r="E3" s="901"/>
      <c r="F3" s="902"/>
      <c r="G3" s="896"/>
      <c r="H3" s="897"/>
      <c r="I3" s="897"/>
      <c r="J3" s="897"/>
      <c r="K3" s="897"/>
      <c r="L3" s="497"/>
      <c r="M3" s="497"/>
      <c r="N3" s="497"/>
      <c r="O3" s="516"/>
      <c r="P3" s="516"/>
      <c r="Q3" s="516"/>
      <c r="R3" s="516"/>
      <c r="S3" s="517"/>
    </row>
    <row r="4" spans="1:19" ht="20.149999999999999" customHeight="1" x14ac:dyDescent="0.35">
      <c r="A4" s="515"/>
      <c r="B4" s="890" t="s">
        <v>2375</v>
      </c>
      <c r="C4" s="891"/>
      <c r="D4" s="891"/>
      <c r="E4" s="891"/>
      <c r="F4" s="891"/>
      <c r="G4" s="896"/>
      <c r="H4" s="897"/>
      <c r="I4" s="897"/>
      <c r="J4" s="897"/>
      <c r="K4" s="897"/>
      <c r="L4" s="497"/>
      <c r="M4" s="497"/>
      <c r="N4" s="497"/>
      <c r="O4" s="516"/>
      <c r="P4" s="516"/>
      <c r="Q4" s="516"/>
      <c r="R4" s="516"/>
      <c r="S4" s="517"/>
    </row>
    <row r="5" spans="1:19" ht="20.149999999999999" customHeight="1" x14ac:dyDescent="0.35">
      <c r="A5" s="515"/>
      <c r="B5" s="890"/>
      <c r="C5" s="891"/>
      <c r="D5" s="891"/>
      <c r="E5" s="891"/>
      <c r="F5" s="891"/>
      <c r="G5" s="896"/>
      <c r="H5" s="897"/>
      <c r="I5" s="897"/>
      <c r="J5" s="897"/>
      <c r="K5" s="897"/>
      <c r="L5" s="497"/>
      <c r="M5" s="497"/>
      <c r="N5" s="497"/>
      <c r="O5" s="516"/>
      <c r="P5" s="516"/>
      <c r="Q5" s="516"/>
      <c r="R5" s="516"/>
      <c r="S5" s="517"/>
    </row>
    <row r="6" spans="1:19" ht="20.149999999999999" customHeight="1" x14ac:dyDescent="0.35">
      <c r="A6" s="515"/>
      <c r="B6" s="890"/>
      <c r="C6" s="891"/>
      <c r="D6" s="891"/>
      <c r="E6" s="891"/>
      <c r="F6" s="891"/>
      <c r="G6" s="523"/>
      <c r="H6" s="497"/>
      <c r="I6" s="497"/>
      <c r="J6" s="497"/>
      <c r="K6" s="497"/>
      <c r="L6" s="497"/>
      <c r="M6" s="497"/>
      <c r="N6" s="497"/>
      <c r="O6" s="516"/>
      <c r="P6" s="516"/>
      <c r="Q6" s="516"/>
      <c r="R6" s="516"/>
      <c r="S6" s="517"/>
    </row>
    <row r="7" spans="1:19" ht="20.149999999999999" customHeight="1" thickBot="1" x14ac:dyDescent="0.4">
      <c r="A7" s="518"/>
      <c r="B7" s="519"/>
      <c r="C7" s="519"/>
      <c r="D7" s="519"/>
      <c r="E7" s="519"/>
      <c r="F7" s="519"/>
      <c r="G7" s="519"/>
      <c r="H7" s="519"/>
      <c r="I7" s="519"/>
      <c r="J7" s="519"/>
      <c r="K7" s="519"/>
      <c r="L7" s="519"/>
      <c r="M7" s="519"/>
      <c r="N7" s="519"/>
      <c r="O7" s="519"/>
      <c r="P7" s="519"/>
      <c r="Q7" s="519"/>
      <c r="R7" s="519"/>
      <c r="S7" s="520"/>
    </row>
    <row r="8" spans="1:19" s="682" customFormat="1" ht="20.149999999999999" customHeight="1" x14ac:dyDescent="0.35">
      <c r="A8" s="680"/>
      <c r="B8" s="680"/>
      <c r="C8" s="680"/>
      <c r="D8" s="680"/>
      <c r="E8" s="680"/>
      <c r="F8" s="680"/>
      <c r="G8" s="680"/>
      <c r="H8" s="680"/>
      <c r="I8" s="680"/>
      <c r="J8" s="680"/>
      <c r="K8" s="680"/>
      <c r="L8" s="680"/>
      <c r="M8" s="680"/>
      <c r="N8" s="680"/>
      <c r="O8" s="680"/>
      <c r="P8" s="680"/>
      <c r="Q8" s="680"/>
      <c r="R8" s="680"/>
      <c r="S8" s="681"/>
    </row>
    <row r="9" spans="1:19" s="682" customFormat="1" ht="20.149999999999999" customHeight="1" x14ac:dyDescent="0.35">
      <c r="A9" s="680"/>
      <c r="B9" s="680"/>
      <c r="C9" s="680"/>
      <c r="D9" s="680"/>
      <c r="E9" s="680"/>
      <c r="F9" s="680"/>
      <c r="G9" s="680"/>
      <c r="H9" s="680"/>
      <c r="I9" s="680"/>
      <c r="J9" s="680"/>
      <c r="K9" s="680"/>
      <c r="L9" s="680"/>
      <c r="M9" s="680"/>
      <c r="N9" s="680"/>
      <c r="O9" s="680"/>
      <c r="P9" s="680"/>
      <c r="Q9" s="680"/>
      <c r="R9" s="680"/>
      <c r="S9" s="681"/>
    </row>
    <row r="10" spans="1:19" s="682" customFormat="1" ht="20.149999999999999" customHeight="1" x14ac:dyDescent="0.35">
      <c r="A10" s="680"/>
      <c r="B10" s="680"/>
      <c r="C10" s="680"/>
      <c r="D10" s="680"/>
      <c r="E10" s="680"/>
      <c r="F10" s="680"/>
      <c r="G10" s="680"/>
      <c r="H10" s="680"/>
      <c r="I10" s="680"/>
      <c r="J10" s="680"/>
      <c r="K10" s="680"/>
      <c r="L10" s="680"/>
      <c r="M10" s="680"/>
      <c r="N10" s="680"/>
      <c r="O10" s="680"/>
      <c r="P10" s="680"/>
      <c r="Q10" s="680"/>
      <c r="R10" s="680"/>
      <c r="S10" s="681"/>
    </row>
    <row r="11" spans="1:19" s="682" customFormat="1" ht="20.149999999999999" customHeight="1" x14ac:dyDescent="0.35">
      <c r="A11" s="680"/>
      <c r="B11" s="680"/>
      <c r="C11" s="680"/>
      <c r="D11" s="680"/>
      <c r="E11" s="680"/>
      <c r="F11" s="680"/>
      <c r="G11" s="680"/>
      <c r="H11" s="680"/>
      <c r="I11" s="680"/>
      <c r="J11" s="680"/>
      <c r="K11" s="680"/>
      <c r="L11" s="680"/>
      <c r="M11" s="680"/>
      <c r="N11" s="680"/>
      <c r="O11" s="680"/>
      <c r="P11" s="680"/>
      <c r="Q11" s="680"/>
      <c r="R11" s="680"/>
      <c r="S11" s="681"/>
    </row>
    <row r="12" spans="1:19" s="682" customFormat="1" ht="20.149999999999999" customHeight="1" x14ac:dyDescent="0.35">
      <c r="A12" s="680"/>
      <c r="B12" s="680"/>
      <c r="C12" s="680"/>
      <c r="D12" s="680"/>
      <c r="E12" s="680"/>
      <c r="F12" s="680"/>
      <c r="G12" s="680"/>
      <c r="H12" s="680"/>
      <c r="I12" s="680"/>
      <c r="J12" s="680"/>
      <c r="K12" s="680"/>
      <c r="L12" s="680"/>
      <c r="M12" s="680"/>
      <c r="N12" s="680"/>
      <c r="O12" s="680"/>
      <c r="P12" s="680"/>
      <c r="Q12" s="680"/>
      <c r="R12" s="680"/>
      <c r="S12" s="681"/>
    </row>
    <row r="13" spans="1:19" s="682" customFormat="1" ht="20.149999999999999" customHeight="1" x14ac:dyDescent="0.35">
      <c r="A13" s="680"/>
      <c r="B13" s="680"/>
      <c r="C13" s="680"/>
      <c r="D13" s="680"/>
      <c r="E13" s="680"/>
      <c r="F13" s="680"/>
      <c r="G13" s="680"/>
      <c r="H13" s="680"/>
      <c r="I13" s="680"/>
      <c r="J13" s="680"/>
      <c r="K13" s="680"/>
      <c r="L13" s="680"/>
      <c r="M13" s="680"/>
      <c r="N13" s="680"/>
      <c r="O13" s="680"/>
      <c r="P13" s="680"/>
      <c r="Q13" s="680"/>
      <c r="R13" s="680"/>
      <c r="S13" s="681"/>
    </row>
    <row r="14" spans="1:19" s="682" customFormat="1" ht="20.149999999999999" customHeight="1" x14ac:dyDescent="0.35">
      <c r="A14" s="680"/>
      <c r="B14" s="680"/>
      <c r="C14" s="680"/>
      <c r="D14" s="680"/>
      <c r="E14" s="680"/>
      <c r="F14" s="680"/>
      <c r="G14" s="680"/>
      <c r="H14" s="680"/>
      <c r="I14" s="680"/>
      <c r="J14" s="680"/>
      <c r="K14" s="680"/>
      <c r="L14" s="680"/>
      <c r="M14" s="680"/>
      <c r="N14" s="680"/>
      <c r="O14" s="680"/>
      <c r="P14" s="680"/>
      <c r="Q14" s="680"/>
      <c r="R14" s="680"/>
      <c r="S14" s="681"/>
    </row>
    <row r="15" spans="1:19" s="682" customFormat="1" ht="20.149999999999999" customHeight="1" x14ac:dyDescent="0.35">
      <c r="A15" s="680"/>
      <c r="B15" s="680"/>
      <c r="C15" s="680"/>
      <c r="D15" s="680"/>
      <c r="E15" s="680"/>
      <c r="F15" s="680"/>
      <c r="G15" s="680"/>
      <c r="H15" s="680"/>
      <c r="I15" s="680"/>
      <c r="J15" s="680"/>
      <c r="K15" s="680"/>
      <c r="L15" s="680"/>
      <c r="M15" s="680"/>
      <c r="N15" s="680"/>
      <c r="O15" s="680"/>
      <c r="P15" s="680"/>
      <c r="Q15" s="680"/>
      <c r="R15" s="680"/>
      <c r="S15" s="681"/>
    </row>
    <row r="16" spans="1:19" s="682" customFormat="1" ht="20.149999999999999" customHeight="1" x14ac:dyDescent="0.35">
      <c r="A16" s="680"/>
      <c r="B16" s="680"/>
      <c r="C16" s="680"/>
      <c r="D16" s="680"/>
      <c r="E16" s="680"/>
      <c r="F16" s="680"/>
      <c r="G16" s="680"/>
      <c r="H16" s="680"/>
      <c r="I16" s="680"/>
      <c r="J16" s="680"/>
      <c r="K16" s="680"/>
      <c r="L16" s="680"/>
      <c r="M16" s="680"/>
      <c r="N16" s="680"/>
      <c r="O16" s="680"/>
      <c r="P16" s="680"/>
      <c r="Q16" s="680"/>
      <c r="R16" s="680"/>
      <c r="S16" s="681"/>
    </row>
    <row r="17" spans="1:19" s="682" customFormat="1" ht="20.149999999999999" customHeight="1" x14ac:dyDescent="0.35">
      <c r="A17" s="680"/>
      <c r="B17" s="680"/>
      <c r="C17" s="680"/>
      <c r="D17" s="680"/>
      <c r="E17" s="680"/>
      <c r="F17" s="680"/>
      <c r="G17" s="680"/>
      <c r="H17" s="680"/>
      <c r="I17" s="680"/>
      <c r="J17" s="680"/>
      <c r="K17" s="680"/>
      <c r="L17" s="680"/>
      <c r="M17" s="680"/>
      <c r="N17" s="680"/>
      <c r="O17" s="680"/>
      <c r="P17" s="680"/>
      <c r="Q17" s="680"/>
      <c r="R17" s="680"/>
      <c r="S17" s="681"/>
    </row>
    <row r="18" spans="1:19" s="682" customFormat="1" ht="20.149999999999999" customHeight="1" x14ac:dyDescent="0.35">
      <c r="A18" s="680"/>
      <c r="B18" s="680"/>
      <c r="C18" s="680"/>
      <c r="D18" s="680"/>
      <c r="E18" s="680"/>
      <c r="F18" s="680"/>
      <c r="G18" s="680"/>
      <c r="H18" s="680"/>
      <c r="I18" s="680"/>
      <c r="J18" s="680"/>
      <c r="K18" s="680"/>
      <c r="L18" s="680"/>
      <c r="M18" s="680"/>
      <c r="N18" s="680"/>
      <c r="O18" s="680"/>
      <c r="P18" s="680"/>
      <c r="Q18" s="680"/>
      <c r="R18" s="680"/>
      <c r="S18" s="681"/>
    </row>
    <row r="19" spans="1:19" s="2" customFormat="1" ht="20.149999999999999" customHeight="1" x14ac:dyDescent="0.35">
      <c r="A19" s="140"/>
      <c r="B19" s="140" t="s">
        <v>2376</v>
      </c>
      <c r="C19" s="537"/>
      <c r="D19" s="538"/>
      <c r="E19" s="538"/>
      <c r="F19" s="556"/>
      <c r="G19" s="538"/>
      <c r="H19" s="538"/>
      <c r="I19" s="538"/>
      <c r="J19" s="538"/>
      <c r="K19" s="538"/>
      <c r="L19" s="538"/>
      <c r="M19" s="142"/>
      <c r="N19" s="140"/>
      <c r="O19" s="140"/>
      <c r="P19" s="140"/>
      <c r="Q19" s="140"/>
      <c r="R19" s="158"/>
      <c r="S19" s="157"/>
    </row>
    <row r="20" spans="1:19" s="2" customFormat="1" ht="20.149999999999999" customHeight="1" x14ac:dyDescent="0.35">
      <c r="A20" s="3"/>
      <c r="B20" s="8" t="s">
        <v>160</v>
      </c>
      <c r="C20" s="8"/>
      <c r="D20" s="8"/>
      <c r="E20" s="8"/>
      <c r="F20" s="468"/>
      <c r="G20" s="918" t="s">
        <v>851</v>
      </c>
      <c r="H20" s="918"/>
      <c r="I20" s="918"/>
      <c r="J20" s="918"/>
      <c r="K20" s="8"/>
      <c r="L20" s="8"/>
      <c r="M20" s="8"/>
      <c r="N20" s="8"/>
      <c r="O20" s="3"/>
      <c r="P20" s="244"/>
      <c r="Q20" s="3"/>
      <c r="R20" s="3"/>
      <c r="S20" s="15"/>
    </row>
    <row r="21" spans="1:19" s="2" customFormat="1" ht="20.149999999999999" customHeight="1" x14ac:dyDescent="0.35">
      <c r="A21" s="3"/>
      <c r="B21" s="8" t="s">
        <v>2377</v>
      </c>
      <c r="C21" s="3"/>
      <c r="D21" s="3"/>
      <c r="E21" s="127"/>
      <c r="F21" s="557"/>
      <c r="G21" s="929" t="s">
        <v>2378</v>
      </c>
      <c r="H21" s="930"/>
      <c r="I21" s="930"/>
      <c r="J21" s="930"/>
      <c r="K21" s="3"/>
      <c r="L21" s="3"/>
      <c r="M21" s="3"/>
      <c r="N21" s="3"/>
      <c r="O21" s="3"/>
      <c r="P21" s="244"/>
      <c r="Q21" s="3"/>
      <c r="R21" s="3"/>
      <c r="S21" s="15"/>
    </row>
    <row r="22" spans="1:19" s="2" customFormat="1" ht="20.149999999999999" customHeight="1" x14ac:dyDescent="0.35">
      <c r="A22" s="3"/>
      <c r="B22" s="8" t="s">
        <v>161</v>
      </c>
      <c r="C22" s="3"/>
      <c r="D22" s="3"/>
      <c r="E22" s="127"/>
      <c r="F22" s="557"/>
      <c r="G22" s="919" t="s">
        <v>3798</v>
      </c>
      <c r="H22" s="918"/>
      <c r="I22" s="918"/>
      <c r="J22" s="918"/>
      <c r="K22" s="3"/>
      <c r="L22" s="3"/>
      <c r="M22" s="3"/>
      <c r="N22" s="3"/>
      <c r="O22" s="3"/>
      <c r="P22" s="244"/>
      <c r="Q22" s="3"/>
      <c r="R22" s="3"/>
      <c r="S22" s="15"/>
    </row>
    <row r="23" spans="1:19" s="2" customFormat="1" ht="20.149999999999999" customHeight="1" x14ac:dyDescent="0.35">
      <c r="A23" s="3"/>
      <c r="B23" s="8" t="s">
        <v>668</v>
      </c>
      <c r="C23" s="3"/>
      <c r="D23" s="3"/>
      <c r="E23" s="127"/>
      <c r="F23" s="557"/>
      <c r="G23" s="918" t="s">
        <v>4206</v>
      </c>
      <c r="H23" s="918"/>
      <c r="I23" s="918"/>
      <c r="J23" s="918"/>
      <c r="K23" s="3"/>
      <c r="L23" s="3"/>
      <c r="M23" s="3"/>
      <c r="N23" s="3"/>
      <c r="O23" s="3"/>
      <c r="P23" s="244"/>
      <c r="Q23" s="3"/>
      <c r="R23" s="3"/>
      <c r="S23" s="15"/>
    </row>
    <row r="24" spans="1:19" s="2" customFormat="1" ht="20.149999999999999" customHeight="1" x14ac:dyDescent="0.35">
      <c r="A24" s="3"/>
      <c r="B24" s="8" t="s">
        <v>0</v>
      </c>
      <c r="C24" s="3"/>
      <c r="D24" s="3"/>
      <c r="E24" s="127"/>
      <c r="F24" s="557"/>
      <c r="G24" s="920" t="s">
        <v>4205</v>
      </c>
      <c r="H24" s="920"/>
      <c r="I24" s="920"/>
      <c r="J24" s="920"/>
      <c r="K24" s="3"/>
      <c r="L24" s="3"/>
      <c r="M24" s="3"/>
      <c r="N24" s="3"/>
      <c r="O24" s="3"/>
      <c r="P24" s="244"/>
      <c r="Q24" s="3"/>
      <c r="R24" s="3"/>
      <c r="S24" s="15"/>
    </row>
    <row r="25" spans="1:19" s="2" customFormat="1" ht="20.149999999999999" customHeight="1" x14ac:dyDescent="0.35">
      <c r="A25" s="757"/>
      <c r="B25" s="759" t="s">
        <v>3097</v>
      </c>
      <c r="C25" s="757"/>
      <c r="D25" s="757"/>
      <c r="E25" s="127"/>
      <c r="F25" s="557"/>
      <c r="G25" s="760" t="s">
        <v>3098</v>
      </c>
      <c r="H25" s="758"/>
      <c r="I25" s="758"/>
      <c r="J25" s="758"/>
      <c r="K25" s="757"/>
      <c r="L25" s="757"/>
      <c r="M25" s="757"/>
      <c r="N25" s="757"/>
      <c r="O25" s="757"/>
      <c r="P25" s="244"/>
      <c r="Q25" s="757"/>
      <c r="R25" s="757"/>
      <c r="S25" s="15"/>
    </row>
    <row r="26" spans="1:19" s="2" customFormat="1" ht="20.149999999999999" customHeight="1" x14ac:dyDescent="0.35">
      <c r="A26" s="141"/>
      <c r="B26" s="543"/>
      <c r="C26" s="141"/>
      <c r="D26" s="141"/>
      <c r="E26" s="539"/>
      <c r="F26" s="558"/>
      <c r="G26" s="141"/>
      <c r="H26" s="141"/>
      <c r="I26" s="141"/>
      <c r="J26" s="141"/>
      <c r="K26" s="141"/>
      <c r="L26" s="141"/>
      <c r="M26" s="141"/>
      <c r="N26" s="141"/>
      <c r="O26" s="141"/>
      <c r="P26" s="246"/>
      <c r="Q26" s="141"/>
      <c r="R26" s="141"/>
      <c r="S26" s="15"/>
    </row>
    <row r="27" spans="1:19" s="2" customFormat="1" ht="20.149999999999999" customHeight="1" x14ac:dyDescent="0.35">
      <c r="A27" s="141"/>
      <c r="B27" s="158" t="s">
        <v>669</v>
      </c>
      <c r="C27" s="141"/>
      <c r="D27" s="141"/>
      <c r="E27" s="539"/>
      <c r="F27" s="539"/>
      <c r="G27" s="141"/>
      <c r="H27" s="141"/>
      <c r="I27" s="141"/>
      <c r="J27" s="141"/>
      <c r="K27" s="141"/>
      <c r="L27" s="141"/>
      <c r="M27" s="141"/>
      <c r="N27" s="141"/>
      <c r="O27" s="141"/>
      <c r="P27" s="246"/>
      <c r="Q27" s="141"/>
      <c r="R27" s="141"/>
      <c r="S27" s="15"/>
    </row>
    <row r="28" spans="1:19" s="2" customFormat="1" ht="20.149999999999999" customHeight="1" x14ac:dyDescent="0.35">
      <c r="A28" s="3"/>
      <c r="B28" s="921" t="s">
        <v>3099</v>
      </c>
      <c r="C28" s="922"/>
      <c r="D28" s="922"/>
      <c r="E28" s="923"/>
      <c r="F28" s="923"/>
      <c r="G28" s="923"/>
      <c r="H28" s="923"/>
      <c r="I28" s="922"/>
      <c r="J28" s="922"/>
      <c r="K28" s="922"/>
      <c r="L28" s="922"/>
      <c r="M28" s="922"/>
      <c r="N28" s="922"/>
      <c r="O28" s="3"/>
      <c r="P28" s="244"/>
      <c r="Q28" s="3"/>
      <c r="R28" s="3"/>
      <c r="S28" s="15"/>
    </row>
    <row r="29" spans="1:19" s="2" customFormat="1" ht="20.149999999999999" customHeight="1" x14ac:dyDescent="0.35">
      <c r="A29" s="3"/>
      <c r="B29" s="923"/>
      <c r="C29" s="923"/>
      <c r="D29" s="923"/>
      <c r="E29" s="923"/>
      <c r="F29" s="923"/>
      <c r="G29" s="923"/>
      <c r="H29" s="923"/>
      <c r="I29" s="923"/>
      <c r="J29" s="923"/>
      <c r="K29" s="923"/>
      <c r="L29" s="923"/>
      <c r="M29" s="923"/>
      <c r="N29" s="923"/>
      <c r="O29" s="3"/>
      <c r="P29" s="244"/>
      <c r="Q29" s="3"/>
      <c r="R29" s="3"/>
      <c r="S29" s="15"/>
    </row>
    <row r="30" spans="1:19" s="2" customFormat="1" ht="20.149999999999999" customHeight="1" x14ac:dyDescent="0.35">
      <c r="A30" s="3"/>
      <c r="B30" s="923"/>
      <c r="C30" s="923"/>
      <c r="D30" s="923"/>
      <c r="E30" s="923"/>
      <c r="F30" s="923"/>
      <c r="G30" s="923"/>
      <c r="H30" s="923"/>
      <c r="I30" s="923"/>
      <c r="J30" s="923"/>
      <c r="K30" s="923"/>
      <c r="L30" s="923"/>
      <c r="M30" s="923"/>
      <c r="N30" s="923"/>
      <c r="O30" s="3"/>
      <c r="P30" s="244"/>
      <c r="Q30" s="3"/>
      <c r="R30" s="3"/>
      <c r="S30" s="15"/>
    </row>
    <row r="31" spans="1:19" s="2" customFormat="1" ht="20.149999999999999" customHeight="1" x14ac:dyDescent="0.35">
      <c r="A31" s="3"/>
      <c r="B31" s="923"/>
      <c r="C31" s="923"/>
      <c r="D31" s="923"/>
      <c r="E31" s="923"/>
      <c r="F31" s="923"/>
      <c r="G31" s="923"/>
      <c r="H31" s="923"/>
      <c r="I31" s="923"/>
      <c r="J31" s="923"/>
      <c r="K31" s="923"/>
      <c r="L31" s="923"/>
      <c r="M31" s="923"/>
      <c r="N31" s="923"/>
      <c r="O31" s="3"/>
      <c r="P31" s="244"/>
      <c r="Q31" s="3"/>
      <c r="R31" s="3"/>
      <c r="S31" s="15"/>
    </row>
    <row r="32" spans="1:19" s="2" customFormat="1" ht="20.149999999999999" customHeight="1" x14ac:dyDescent="0.35">
      <c r="A32" s="3"/>
      <c r="B32" s="923"/>
      <c r="C32" s="923"/>
      <c r="D32" s="923"/>
      <c r="E32" s="923"/>
      <c r="F32" s="923"/>
      <c r="G32" s="923"/>
      <c r="H32" s="923"/>
      <c r="I32" s="923"/>
      <c r="J32" s="923"/>
      <c r="K32" s="923"/>
      <c r="L32" s="923"/>
      <c r="M32" s="923"/>
      <c r="N32" s="923"/>
      <c r="O32" s="3"/>
      <c r="P32" s="244"/>
      <c r="Q32" s="3"/>
      <c r="R32" s="3"/>
      <c r="S32" s="15"/>
    </row>
    <row r="33" spans="1:19" s="2" customFormat="1" ht="20.149999999999999" customHeight="1" x14ac:dyDescent="0.35">
      <c r="A33" s="3"/>
      <c r="B33" s="923"/>
      <c r="C33" s="923"/>
      <c r="D33" s="923"/>
      <c r="E33" s="923"/>
      <c r="F33" s="923"/>
      <c r="G33" s="923"/>
      <c r="H33" s="923"/>
      <c r="I33" s="923"/>
      <c r="J33" s="923"/>
      <c r="K33" s="923"/>
      <c r="L33" s="923"/>
      <c r="M33" s="923"/>
      <c r="N33" s="923"/>
      <c r="O33" s="3"/>
      <c r="P33" s="244"/>
      <c r="Q33" s="3"/>
      <c r="R33" s="3"/>
      <c r="S33" s="15"/>
    </row>
    <row r="34" spans="1:19" s="2" customFormat="1" ht="20.149999999999999" customHeight="1" x14ac:dyDescent="0.35">
      <c r="A34" s="3"/>
      <c r="B34" s="923"/>
      <c r="C34" s="923"/>
      <c r="D34" s="923"/>
      <c r="E34" s="923"/>
      <c r="F34" s="923"/>
      <c r="G34" s="923"/>
      <c r="H34" s="923"/>
      <c r="I34" s="923"/>
      <c r="J34" s="923"/>
      <c r="K34" s="923"/>
      <c r="L34" s="923"/>
      <c r="M34" s="923"/>
      <c r="N34" s="923"/>
      <c r="O34" s="3"/>
      <c r="P34" s="244"/>
      <c r="Q34" s="3"/>
      <c r="R34" s="3"/>
      <c r="S34" s="15"/>
    </row>
    <row r="35" spans="1:19" s="2" customFormat="1" ht="20.149999999999999" customHeight="1" x14ac:dyDescent="0.35">
      <c r="A35" s="757"/>
      <c r="B35" s="923"/>
      <c r="C35" s="923"/>
      <c r="D35" s="923"/>
      <c r="E35" s="923"/>
      <c r="F35" s="923"/>
      <c r="G35" s="923"/>
      <c r="H35" s="923"/>
      <c r="I35" s="923"/>
      <c r="J35" s="923"/>
      <c r="K35" s="923"/>
      <c r="L35" s="923"/>
      <c r="M35" s="923"/>
      <c r="N35" s="923"/>
      <c r="O35" s="757"/>
      <c r="P35" s="244"/>
      <c r="Q35" s="757"/>
      <c r="R35" s="757"/>
      <c r="S35" s="15"/>
    </row>
    <row r="36" spans="1:19" s="2" customFormat="1" ht="20.149999999999999" customHeight="1" x14ac:dyDescent="0.35">
      <c r="A36" s="141"/>
      <c r="B36" s="924"/>
      <c r="C36" s="924"/>
      <c r="D36" s="924"/>
      <c r="E36" s="924"/>
      <c r="F36" s="924"/>
      <c r="G36" s="924"/>
      <c r="H36" s="924"/>
      <c r="I36" s="924"/>
      <c r="J36" s="924"/>
      <c r="K36" s="924"/>
      <c r="L36" s="924"/>
      <c r="M36" s="924"/>
      <c r="N36" s="924"/>
      <c r="O36" s="141"/>
      <c r="P36" s="246"/>
      <c r="Q36" s="141"/>
      <c r="R36" s="141"/>
      <c r="S36" s="15"/>
    </row>
    <row r="37" spans="1:19" s="2" customFormat="1" ht="20.149999999999999" customHeight="1" x14ac:dyDescent="0.35">
      <c r="A37" s="141"/>
      <c r="B37" s="140" t="s">
        <v>2379</v>
      </c>
      <c r="C37" s="141"/>
      <c r="D37" s="141"/>
      <c r="E37" s="539"/>
      <c r="F37" s="539"/>
      <c r="G37" s="539"/>
      <c r="H37" s="539"/>
      <c r="I37" s="539"/>
      <c r="J37" s="539"/>
      <c r="K37" s="539"/>
      <c r="L37" s="539"/>
      <c r="M37" s="141"/>
      <c r="N37" s="141"/>
      <c r="O37" s="141"/>
      <c r="P37" s="246"/>
      <c r="Q37" s="141"/>
      <c r="R37" s="141"/>
      <c r="S37" s="3"/>
    </row>
    <row r="38" spans="1:19" s="2" customFormat="1" ht="20.149999999999999" customHeight="1" x14ac:dyDescent="0.35">
      <c r="A38" s="3"/>
      <c r="B38" s="925" t="s">
        <v>2387</v>
      </c>
      <c r="C38" s="926"/>
      <c r="D38" s="926"/>
      <c r="E38" s="926"/>
      <c r="F38" s="926"/>
      <c r="G38" s="926"/>
      <c r="H38" s="926"/>
      <c r="I38" s="926"/>
      <c r="J38" s="926"/>
      <c r="K38" s="926"/>
      <c r="L38" s="926"/>
      <c r="M38" s="926"/>
      <c r="N38" s="926"/>
      <c r="O38" s="526"/>
      <c r="P38" s="562"/>
      <c r="Q38" s="526"/>
      <c r="R38" s="526"/>
      <c r="S38" s="15"/>
    </row>
    <row r="39" spans="1:19" s="2" customFormat="1" ht="20.149999999999999" customHeight="1" x14ac:dyDescent="0.35">
      <c r="A39" s="3"/>
      <c r="B39" s="927"/>
      <c r="C39" s="927"/>
      <c r="D39" s="927"/>
      <c r="E39" s="927"/>
      <c r="F39" s="927"/>
      <c r="G39" s="927"/>
      <c r="H39" s="927"/>
      <c r="I39" s="927"/>
      <c r="J39" s="927"/>
      <c r="K39" s="927"/>
      <c r="L39" s="927"/>
      <c r="M39" s="927"/>
      <c r="N39" s="927"/>
      <c r="O39" s="3"/>
      <c r="P39" s="244"/>
      <c r="Q39" s="3"/>
      <c r="R39" s="3"/>
      <c r="S39" s="15"/>
    </row>
    <row r="40" spans="1:19" s="2" customFormat="1" ht="20.149999999999999" customHeight="1" x14ac:dyDescent="0.35">
      <c r="A40" s="3"/>
      <c r="B40" s="927"/>
      <c r="C40" s="927"/>
      <c r="D40" s="927"/>
      <c r="E40" s="927"/>
      <c r="F40" s="927"/>
      <c r="G40" s="927"/>
      <c r="H40" s="927"/>
      <c r="I40" s="927"/>
      <c r="J40" s="927"/>
      <c r="K40" s="927"/>
      <c r="L40" s="927"/>
      <c r="M40" s="927"/>
      <c r="N40" s="927"/>
      <c r="O40" s="3"/>
      <c r="P40" s="244"/>
      <c r="Q40" s="3"/>
      <c r="R40" s="3"/>
      <c r="S40" s="15"/>
    </row>
    <row r="41" spans="1:19" s="2" customFormat="1" ht="20.149999999999999" customHeight="1" x14ac:dyDescent="0.35">
      <c r="A41" s="3"/>
      <c r="B41" s="927"/>
      <c r="C41" s="927"/>
      <c r="D41" s="927"/>
      <c r="E41" s="927"/>
      <c r="F41" s="927"/>
      <c r="G41" s="927"/>
      <c r="H41" s="927"/>
      <c r="I41" s="927"/>
      <c r="J41" s="927"/>
      <c r="K41" s="927"/>
      <c r="L41" s="927"/>
      <c r="M41" s="927"/>
      <c r="N41" s="927"/>
      <c r="O41" s="3"/>
      <c r="P41" s="244"/>
      <c r="Q41" s="3"/>
      <c r="R41" s="3"/>
      <c r="S41" s="15"/>
    </row>
    <row r="42" spans="1:19" s="2" customFormat="1" ht="20.149999999999999" customHeight="1" x14ac:dyDescent="0.35">
      <c r="A42" s="3"/>
      <c r="B42" s="927"/>
      <c r="C42" s="927"/>
      <c r="D42" s="927"/>
      <c r="E42" s="927"/>
      <c r="F42" s="927"/>
      <c r="G42" s="927"/>
      <c r="H42" s="927"/>
      <c r="I42" s="927"/>
      <c r="J42" s="927"/>
      <c r="K42" s="927"/>
      <c r="L42" s="927"/>
      <c r="M42" s="927"/>
      <c r="N42" s="927"/>
      <c r="O42" s="3"/>
      <c r="P42" s="3"/>
      <c r="Q42" s="3"/>
      <c r="R42" s="3"/>
      <c r="S42" s="15"/>
    </row>
    <row r="43" spans="1:19" s="2" customFormat="1" ht="20.149999999999999" customHeight="1" x14ac:dyDescent="0.35">
      <c r="A43" s="3"/>
      <c r="B43" s="927"/>
      <c r="C43" s="927"/>
      <c r="D43" s="927"/>
      <c r="E43" s="927"/>
      <c r="F43" s="927"/>
      <c r="G43" s="927"/>
      <c r="H43" s="927"/>
      <c r="I43" s="927"/>
      <c r="J43" s="927"/>
      <c r="K43" s="927"/>
      <c r="L43" s="927"/>
      <c r="M43" s="927"/>
      <c r="N43" s="927"/>
      <c r="O43" s="3"/>
      <c r="P43" s="244"/>
      <c r="Q43" s="3"/>
      <c r="R43" s="3"/>
      <c r="S43" s="15"/>
    </row>
    <row r="44" spans="1:19" s="2" customFormat="1" ht="20.149999999999999" customHeight="1" x14ac:dyDescent="0.35">
      <c r="A44" s="141"/>
      <c r="B44" s="928"/>
      <c r="C44" s="928"/>
      <c r="D44" s="928"/>
      <c r="E44" s="928"/>
      <c r="F44" s="928"/>
      <c r="G44" s="928"/>
      <c r="H44" s="928"/>
      <c r="I44" s="928"/>
      <c r="J44" s="928"/>
      <c r="K44" s="928"/>
      <c r="L44" s="928"/>
      <c r="M44" s="928"/>
      <c r="N44" s="928"/>
      <c r="O44" s="141"/>
      <c r="P44" s="246"/>
      <c r="Q44" s="141"/>
      <c r="R44" s="141"/>
      <c r="S44" s="15"/>
    </row>
    <row r="45" spans="1:19" s="2" customFormat="1" ht="20.149999999999999" customHeight="1" x14ac:dyDescent="0.35">
      <c r="A45" s="141"/>
      <c r="B45" s="564" t="s">
        <v>2380</v>
      </c>
      <c r="C45" s="553"/>
      <c r="D45" s="553"/>
      <c r="E45" s="563"/>
      <c r="F45" s="563"/>
      <c r="G45" s="561"/>
      <c r="H45" s="561"/>
      <c r="I45" s="561"/>
      <c r="J45" s="561"/>
      <c r="K45" s="561"/>
      <c r="L45" s="561"/>
      <c r="M45" s="553"/>
      <c r="N45" s="553"/>
      <c r="O45" s="553"/>
      <c r="P45" s="554"/>
      <c r="Q45" s="553"/>
      <c r="R45" s="553"/>
      <c r="S45" s="15"/>
    </row>
    <row r="46" spans="1:19" s="2" customFormat="1" ht="20.149999999999999" customHeight="1" x14ac:dyDescent="0.35">
      <c r="A46" s="3"/>
      <c r="B46" s="917" t="s">
        <v>3056</v>
      </c>
      <c r="C46" s="917"/>
      <c r="D46" s="917"/>
      <c r="E46" s="917"/>
      <c r="F46" s="917"/>
      <c r="G46" s="917"/>
      <c r="H46" s="917"/>
      <c r="I46" s="917"/>
      <c r="J46" s="917"/>
      <c r="K46" s="917"/>
      <c r="L46" s="917"/>
      <c r="M46" s="917"/>
      <c r="N46" s="917"/>
      <c r="O46" s="3"/>
      <c r="P46" s="3"/>
      <c r="Q46" s="3"/>
      <c r="R46" s="3"/>
      <c r="S46" s="15"/>
    </row>
    <row r="47" spans="1:19" s="2" customFormat="1" ht="20.149999999999999" customHeight="1" x14ac:dyDescent="0.35">
      <c r="A47" s="3"/>
      <c r="B47" s="917"/>
      <c r="C47" s="917"/>
      <c r="D47" s="917"/>
      <c r="E47" s="917"/>
      <c r="F47" s="917"/>
      <c r="G47" s="917"/>
      <c r="H47" s="917"/>
      <c r="I47" s="917"/>
      <c r="J47" s="917"/>
      <c r="K47" s="917"/>
      <c r="L47" s="917"/>
      <c r="M47" s="917"/>
      <c r="N47" s="917"/>
      <c r="O47" s="3"/>
      <c r="P47" s="244"/>
      <c r="Q47" s="3"/>
      <c r="R47" s="3"/>
      <c r="S47" s="15"/>
    </row>
    <row r="48" spans="1:19" s="2" customFormat="1" ht="20.149999999999999" customHeight="1" x14ac:dyDescent="0.35">
      <c r="A48" s="3"/>
      <c r="B48" s="559"/>
      <c r="C48" s="536" t="s">
        <v>2381</v>
      </c>
      <c r="D48" s="559"/>
      <c r="E48" s="559"/>
      <c r="F48" s="559"/>
      <c r="G48" s="559"/>
      <c r="H48" s="536" t="s">
        <v>2385</v>
      </c>
      <c r="I48" s="559"/>
      <c r="J48" s="559"/>
      <c r="K48" s="559"/>
      <c r="L48" s="559"/>
      <c r="M48" s="559"/>
      <c r="N48" s="559"/>
      <c r="O48" s="3"/>
      <c r="P48" s="244"/>
      <c r="Q48" s="3"/>
      <c r="R48" s="3"/>
      <c r="S48" s="15"/>
    </row>
    <row r="49" spans="1:19" s="2" customFormat="1" ht="20.149999999999999" customHeight="1" x14ac:dyDescent="0.35">
      <c r="A49" s="3"/>
      <c r="B49" s="559"/>
      <c r="C49" s="559"/>
      <c r="D49" s="559"/>
      <c r="E49" s="559"/>
      <c r="F49" s="559"/>
      <c r="G49" s="559"/>
      <c r="H49" s="559"/>
      <c r="I49" s="559"/>
      <c r="J49" s="559"/>
      <c r="K49" s="559"/>
      <c r="L49" s="559"/>
      <c r="M49" s="559"/>
      <c r="N49" s="559"/>
      <c r="O49" s="3"/>
      <c r="P49" s="244"/>
      <c r="Q49" s="3"/>
      <c r="R49" s="3"/>
      <c r="S49" s="15"/>
    </row>
    <row r="50" spans="1:19" s="2" customFormat="1" ht="20.149999999999999" customHeight="1" x14ac:dyDescent="0.35">
      <c r="A50" s="3"/>
      <c r="B50" s="559"/>
      <c r="C50" s="536" t="s">
        <v>2382</v>
      </c>
      <c r="D50" s="559"/>
      <c r="E50" s="559"/>
      <c r="F50" s="559"/>
      <c r="G50" s="559"/>
      <c r="H50" s="536" t="s">
        <v>2384</v>
      </c>
      <c r="I50" s="559"/>
      <c r="J50" s="559"/>
      <c r="K50" s="559"/>
      <c r="L50" s="559"/>
      <c r="M50" s="559"/>
      <c r="N50" s="559"/>
      <c r="O50" s="3"/>
      <c r="P50" s="244"/>
      <c r="Q50" s="3"/>
      <c r="R50" s="3"/>
      <c r="S50" s="15"/>
    </row>
    <row r="51" spans="1:19" s="2" customFormat="1" ht="20.149999999999999" customHeight="1" x14ac:dyDescent="0.35">
      <c r="A51" s="3"/>
      <c r="B51" s="559"/>
      <c r="C51" s="559"/>
      <c r="D51" s="559"/>
      <c r="E51" s="559"/>
      <c r="F51" s="559"/>
      <c r="G51" s="559"/>
      <c r="H51" s="559"/>
      <c r="I51" s="559"/>
      <c r="J51" s="559"/>
      <c r="K51" s="559"/>
      <c r="L51" s="559"/>
      <c r="M51" s="559"/>
      <c r="N51" s="559"/>
      <c r="O51" s="3"/>
      <c r="P51" s="244"/>
      <c r="Q51" s="3"/>
      <c r="R51" s="3"/>
      <c r="S51" s="15"/>
    </row>
    <row r="52" spans="1:19" s="2" customFormat="1" ht="20.149999999999999" customHeight="1" x14ac:dyDescent="0.35">
      <c r="A52" s="3"/>
      <c r="B52" s="559"/>
      <c r="C52" s="536" t="s">
        <v>2383</v>
      </c>
      <c r="D52" s="559"/>
      <c r="E52" s="559"/>
      <c r="F52" s="559"/>
      <c r="G52" s="559"/>
      <c r="H52" s="536" t="s">
        <v>2593</v>
      </c>
      <c r="I52" s="559"/>
      <c r="J52" s="559"/>
      <c r="K52" s="559"/>
      <c r="L52" s="559"/>
      <c r="M52" s="559"/>
      <c r="N52" s="559"/>
      <c r="O52" s="3"/>
      <c r="P52" s="244"/>
      <c r="Q52" s="3"/>
      <c r="R52" s="3"/>
      <c r="S52" s="15"/>
    </row>
    <row r="53" spans="1:19" s="2" customFormat="1" ht="20.149999999999999" customHeight="1" x14ac:dyDescent="0.35">
      <c r="A53" s="141"/>
      <c r="B53" s="560"/>
      <c r="C53" s="560"/>
      <c r="D53" s="560"/>
      <c r="E53" s="560"/>
      <c r="F53" s="560"/>
      <c r="G53" s="560"/>
      <c r="H53" s="560"/>
      <c r="I53" s="560"/>
      <c r="J53" s="560"/>
      <c r="K53" s="560"/>
      <c r="L53" s="560"/>
      <c r="M53" s="560"/>
      <c r="N53" s="560"/>
      <c r="O53" s="141"/>
      <c r="P53" s="246"/>
      <c r="Q53" s="141"/>
      <c r="R53" s="141"/>
      <c r="S53" s="15"/>
    </row>
    <row r="54" spans="1:19" s="2" customFormat="1" ht="20.149999999999999" customHeight="1" x14ac:dyDescent="0.35">
      <c r="A54" s="141"/>
      <c r="B54" s="564" t="s">
        <v>849</v>
      </c>
      <c r="C54" s="553"/>
      <c r="D54" s="561"/>
      <c r="E54" s="553"/>
      <c r="F54" s="553"/>
      <c r="G54" s="561"/>
      <c r="H54" s="561"/>
      <c r="I54" s="561"/>
      <c r="J54" s="561"/>
      <c r="K54" s="561"/>
      <c r="L54" s="561"/>
      <c r="M54" s="553"/>
      <c r="N54" s="553"/>
      <c r="O54" s="553"/>
      <c r="P54" s="554"/>
      <c r="Q54" s="553"/>
      <c r="R54" s="553"/>
      <c r="S54" s="15"/>
    </row>
    <row r="55" spans="1:19" s="2" customFormat="1" ht="20.149999999999999" customHeight="1" x14ac:dyDescent="0.35">
      <c r="A55" s="3"/>
      <c r="B55" s="908" t="s">
        <v>3036</v>
      </c>
      <c r="C55" s="908"/>
      <c r="D55" s="908"/>
      <c r="E55" s="908"/>
      <c r="F55" s="908"/>
      <c r="G55" s="908"/>
      <c r="H55" s="908"/>
      <c r="I55" s="908"/>
      <c r="J55" s="908"/>
      <c r="K55" s="908"/>
      <c r="L55" s="908"/>
      <c r="M55" s="908"/>
      <c r="N55" s="908"/>
      <c r="O55" s="526"/>
      <c r="P55" s="562"/>
      <c r="Q55" s="526"/>
      <c r="R55" s="526"/>
      <c r="S55" s="15"/>
    </row>
    <row r="56" spans="1:19" s="2" customFormat="1" ht="20.149999999999999" customHeight="1" x14ac:dyDescent="0.35">
      <c r="A56" s="3"/>
      <c r="B56" s="909"/>
      <c r="C56" s="909"/>
      <c r="D56" s="909"/>
      <c r="E56" s="909"/>
      <c r="F56" s="909"/>
      <c r="G56" s="909"/>
      <c r="H56" s="909"/>
      <c r="I56" s="909"/>
      <c r="J56" s="909"/>
      <c r="K56" s="909"/>
      <c r="L56" s="909"/>
      <c r="M56" s="909"/>
      <c r="N56" s="909"/>
      <c r="O56" s="3"/>
      <c r="P56" s="244"/>
      <c r="Q56" s="3"/>
      <c r="R56" s="3"/>
      <c r="S56" s="15"/>
    </row>
    <row r="57" spans="1:19" s="2" customFormat="1" ht="20.149999999999999" customHeight="1" x14ac:dyDescent="0.35">
      <c r="A57" s="3"/>
      <c r="B57" s="909"/>
      <c r="C57" s="909"/>
      <c r="D57" s="909"/>
      <c r="E57" s="909"/>
      <c r="F57" s="909"/>
      <c r="G57" s="909"/>
      <c r="H57" s="909"/>
      <c r="I57" s="909"/>
      <c r="J57" s="909"/>
      <c r="K57" s="909"/>
      <c r="L57" s="909"/>
      <c r="M57" s="909"/>
      <c r="N57" s="909"/>
      <c r="O57" s="3"/>
      <c r="P57" s="3"/>
      <c r="Q57" s="3"/>
      <c r="R57" s="3"/>
      <c r="S57" s="15"/>
    </row>
    <row r="58" spans="1:19" s="2" customFormat="1" ht="20.149999999999999" customHeight="1" x14ac:dyDescent="0.35">
      <c r="A58" s="3"/>
      <c r="B58" s="909"/>
      <c r="C58" s="909"/>
      <c r="D58" s="909"/>
      <c r="E58" s="909"/>
      <c r="F58" s="909"/>
      <c r="G58" s="909"/>
      <c r="H58" s="909"/>
      <c r="I58" s="909"/>
      <c r="J58" s="909"/>
      <c r="K58" s="909"/>
      <c r="L58" s="909"/>
      <c r="M58" s="909"/>
      <c r="N58" s="909"/>
      <c r="O58" s="3"/>
      <c r="P58" s="244"/>
      <c r="Q58" s="3"/>
      <c r="R58" s="3"/>
      <c r="S58" s="15"/>
    </row>
    <row r="59" spans="1:19" s="2" customFormat="1" ht="20.149999999999999" customHeight="1" x14ac:dyDescent="0.35">
      <c r="A59" s="3"/>
      <c r="B59" s="909"/>
      <c r="C59" s="909"/>
      <c r="D59" s="909"/>
      <c r="E59" s="909"/>
      <c r="F59" s="909"/>
      <c r="G59" s="909"/>
      <c r="H59" s="909"/>
      <c r="I59" s="909"/>
      <c r="J59" s="909"/>
      <c r="K59" s="909"/>
      <c r="L59" s="909"/>
      <c r="M59" s="909"/>
      <c r="N59" s="909"/>
      <c r="O59" s="3"/>
      <c r="P59" s="244"/>
      <c r="Q59" s="3"/>
      <c r="R59" s="3"/>
      <c r="S59" s="15"/>
    </row>
    <row r="60" spans="1:19" s="2" customFormat="1" ht="20.149999999999999" customHeight="1" x14ac:dyDescent="0.35">
      <c r="A60" s="3"/>
      <c r="B60" s="909"/>
      <c r="C60" s="909"/>
      <c r="D60" s="909"/>
      <c r="E60" s="909"/>
      <c r="F60" s="909"/>
      <c r="G60" s="909"/>
      <c r="H60" s="909"/>
      <c r="I60" s="909"/>
      <c r="J60" s="909"/>
      <c r="K60" s="909"/>
      <c r="L60" s="909"/>
      <c r="M60" s="909"/>
      <c r="N60" s="909"/>
      <c r="O60" s="3"/>
      <c r="P60" s="3"/>
      <c r="Q60" s="3"/>
      <c r="R60" s="14"/>
      <c r="S60" s="15"/>
    </row>
    <row r="61" spans="1:19" s="2" customFormat="1" ht="20.149999999999999" customHeight="1" x14ac:dyDescent="0.35">
      <c r="A61" s="702"/>
      <c r="B61" s="909"/>
      <c r="C61" s="909"/>
      <c r="D61" s="909"/>
      <c r="E61" s="909"/>
      <c r="F61" s="909"/>
      <c r="G61" s="909"/>
      <c r="H61" s="909"/>
      <c r="I61" s="909"/>
      <c r="J61" s="909"/>
      <c r="K61" s="909"/>
      <c r="L61" s="909"/>
      <c r="M61" s="909"/>
      <c r="N61" s="909"/>
      <c r="O61" s="702"/>
      <c r="P61" s="702"/>
      <c r="Q61" s="702"/>
      <c r="R61" s="14"/>
      <c r="S61" s="15"/>
    </row>
    <row r="62" spans="1:19" s="2" customFormat="1" ht="20.149999999999999" customHeight="1" x14ac:dyDescent="0.35">
      <c r="A62" s="702"/>
      <c r="B62" s="909"/>
      <c r="C62" s="909"/>
      <c r="D62" s="909"/>
      <c r="E62" s="909"/>
      <c r="F62" s="909"/>
      <c r="G62" s="909"/>
      <c r="H62" s="909"/>
      <c r="I62" s="909"/>
      <c r="J62" s="909"/>
      <c r="K62" s="909"/>
      <c r="L62" s="909"/>
      <c r="M62" s="909"/>
      <c r="N62" s="909"/>
      <c r="O62" s="702"/>
      <c r="P62" s="702"/>
      <c r="Q62" s="702"/>
      <c r="R62" s="14"/>
      <c r="S62" s="15"/>
    </row>
    <row r="63" spans="1:19" s="2" customFormat="1" ht="20.149999999999999" customHeight="1" x14ac:dyDescent="0.35">
      <c r="A63" s="702"/>
      <c r="B63" s="909"/>
      <c r="C63" s="909"/>
      <c r="D63" s="909"/>
      <c r="E63" s="909"/>
      <c r="F63" s="909"/>
      <c r="G63" s="909"/>
      <c r="H63" s="909"/>
      <c r="I63" s="909"/>
      <c r="J63" s="909"/>
      <c r="K63" s="909"/>
      <c r="L63" s="909"/>
      <c r="M63" s="909"/>
      <c r="N63" s="909"/>
      <c r="O63" s="702"/>
      <c r="P63" s="702"/>
      <c r="Q63" s="702"/>
      <c r="R63" s="14"/>
      <c r="S63" s="15"/>
    </row>
    <row r="64" spans="1:19" s="2" customFormat="1" ht="20.149999999999999" customHeight="1" x14ac:dyDescent="0.35">
      <c r="A64" s="702"/>
      <c r="B64" s="909"/>
      <c r="C64" s="909"/>
      <c r="D64" s="909"/>
      <c r="E64" s="909"/>
      <c r="F64" s="909"/>
      <c r="G64" s="909"/>
      <c r="H64" s="909"/>
      <c r="I64" s="909"/>
      <c r="J64" s="909"/>
      <c r="K64" s="909"/>
      <c r="L64" s="909"/>
      <c r="M64" s="909"/>
      <c r="N64" s="909"/>
      <c r="O64" s="702"/>
      <c r="P64" s="702"/>
      <c r="Q64" s="702"/>
      <c r="R64" s="14"/>
      <c r="S64" s="15"/>
    </row>
    <row r="65" spans="1:19" ht="20.149999999999999" customHeight="1" x14ac:dyDescent="0.35">
      <c r="A65" s="135"/>
      <c r="B65" s="909"/>
      <c r="C65" s="909"/>
      <c r="D65" s="909"/>
      <c r="E65" s="909"/>
      <c r="F65" s="909"/>
      <c r="G65" s="909"/>
      <c r="H65" s="909"/>
      <c r="I65" s="909"/>
      <c r="J65" s="909"/>
      <c r="K65" s="909"/>
      <c r="L65" s="909"/>
      <c r="M65" s="909"/>
      <c r="N65" s="909"/>
      <c r="O65" s="7"/>
      <c r="P65" s="7"/>
      <c r="Q65" s="7"/>
      <c r="R65" s="14"/>
      <c r="S65" s="16"/>
    </row>
    <row r="66" spans="1:19" ht="20.149999999999999" customHeight="1" x14ac:dyDescent="0.35">
      <c r="A66" s="135"/>
      <c r="B66" s="909"/>
      <c r="C66" s="909"/>
      <c r="D66" s="909"/>
      <c r="E66" s="909"/>
      <c r="F66" s="909"/>
      <c r="G66" s="909"/>
      <c r="H66" s="909"/>
      <c r="I66" s="909"/>
      <c r="J66" s="909"/>
      <c r="K66" s="909"/>
      <c r="L66" s="909"/>
      <c r="M66" s="909"/>
      <c r="N66" s="909"/>
      <c r="O66" s="7"/>
      <c r="P66" s="7"/>
      <c r="Q66" s="7"/>
      <c r="R66" s="14"/>
      <c r="S66" s="16"/>
    </row>
    <row r="67" spans="1:19" ht="20.149999999999999" customHeight="1" x14ac:dyDescent="0.35">
      <c r="A67" s="135"/>
      <c r="B67" s="909"/>
      <c r="C67" s="909"/>
      <c r="D67" s="909"/>
      <c r="E67" s="909"/>
      <c r="F67" s="909"/>
      <c r="G67" s="909"/>
      <c r="H67" s="909"/>
      <c r="I67" s="909"/>
      <c r="J67" s="909"/>
      <c r="K67" s="909"/>
      <c r="L67" s="909"/>
      <c r="M67" s="909"/>
      <c r="N67" s="909"/>
      <c r="O67" s="7"/>
      <c r="P67" s="7"/>
      <c r="Q67" s="7"/>
      <c r="R67" s="14"/>
      <c r="S67" s="16"/>
    </row>
    <row r="68" spans="1:19" ht="20.149999999999999" customHeight="1" x14ac:dyDescent="0.35">
      <c r="A68" s="135"/>
      <c r="B68" s="909"/>
      <c r="C68" s="909"/>
      <c r="D68" s="909"/>
      <c r="E68" s="909"/>
      <c r="F68" s="909"/>
      <c r="G68" s="909"/>
      <c r="H68" s="909"/>
      <c r="I68" s="909"/>
      <c r="J68" s="909"/>
      <c r="K68" s="909"/>
      <c r="L68" s="909"/>
      <c r="M68" s="909"/>
      <c r="N68" s="909"/>
      <c r="O68" s="7"/>
      <c r="P68" s="7"/>
      <c r="Q68" s="7"/>
      <c r="R68" s="14"/>
      <c r="S68" s="16"/>
    </row>
    <row r="69" spans="1:19" ht="20.149999999999999" customHeight="1" x14ac:dyDescent="0.35">
      <c r="A69" s="135"/>
      <c r="B69" s="909"/>
      <c r="C69" s="909"/>
      <c r="D69" s="909"/>
      <c r="E69" s="909"/>
      <c r="F69" s="909"/>
      <c r="G69" s="909"/>
      <c r="H69" s="909"/>
      <c r="I69" s="909"/>
      <c r="J69" s="909"/>
      <c r="K69" s="909"/>
      <c r="L69" s="909"/>
      <c r="M69" s="909"/>
      <c r="N69" s="909"/>
      <c r="O69" s="7"/>
      <c r="P69" s="7"/>
      <c r="Q69" s="7"/>
      <c r="R69" s="14"/>
      <c r="S69" s="16"/>
    </row>
    <row r="70" spans="1:19" ht="20.149999999999999" customHeight="1" x14ac:dyDescent="0.35">
      <c r="A70" s="135"/>
      <c r="B70" s="909"/>
      <c r="C70" s="909"/>
      <c r="D70" s="909"/>
      <c r="E70" s="909"/>
      <c r="F70" s="909"/>
      <c r="G70" s="909"/>
      <c r="H70" s="909"/>
      <c r="I70" s="909"/>
      <c r="J70" s="909"/>
      <c r="K70" s="909"/>
      <c r="L70" s="909"/>
      <c r="M70" s="909"/>
      <c r="N70" s="909"/>
      <c r="O70" s="7"/>
      <c r="P70" s="7"/>
      <c r="Q70" s="7"/>
      <c r="R70" s="14"/>
      <c r="S70" s="16"/>
    </row>
    <row r="71" spans="1:19" ht="20.149999999999999" customHeight="1" x14ac:dyDescent="0.35">
      <c r="A71" s="135"/>
      <c r="B71" s="909"/>
      <c r="C71" s="909"/>
      <c r="D71" s="909"/>
      <c r="E71" s="909"/>
      <c r="F71" s="909"/>
      <c r="G71" s="909"/>
      <c r="H71" s="909"/>
      <c r="I71" s="909"/>
      <c r="J71" s="909"/>
      <c r="K71" s="909"/>
      <c r="L71" s="909"/>
      <c r="M71" s="909"/>
      <c r="N71" s="909"/>
      <c r="O71" s="7"/>
      <c r="P71" s="7"/>
      <c r="Q71" s="7"/>
      <c r="R71" s="14"/>
      <c r="S71" s="16"/>
    </row>
    <row r="72" spans="1:19" ht="20.149999999999999" customHeight="1" x14ac:dyDescent="0.35">
      <c r="A72" s="135"/>
      <c r="B72" s="909"/>
      <c r="C72" s="909"/>
      <c r="D72" s="909"/>
      <c r="E72" s="909"/>
      <c r="F72" s="909"/>
      <c r="G72" s="909"/>
      <c r="H72" s="909"/>
      <c r="I72" s="909"/>
      <c r="J72" s="909"/>
      <c r="K72" s="909"/>
      <c r="L72" s="909"/>
      <c r="M72" s="909"/>
      <c r="N72" s="909"/>
      <c r="O72" s="7"/>
      <c r="P72" s="7"/>
      <c r="Q72" s="7"/>
      <c r="R72" s="14"/>
      <c r="S72" s="16"/>
    </row>
    <row r="73" spans="1:19" ht="20.149999999999999" customHeight="1" x14ac:dyDescent="0.35">
      <c r="A73" s="135"/>
      <c r="B73" s="909"/>
      <c r="C73" s="909"/>
      <c r="D73" s="909"/>
      <c r="E73" s="909"/>
      <c r="F73" s="909"/>
      <c r="G73" s="909"/>
      <c r="H73" s="909"/>
      <c r="I73" s="909"/>
      <c r="J73" s="909"/>
      <c r="K73" s="909"/>
      <c r="L73" s="909"/>
      <c r="M73" s="909"/>
      <c r="N73" s="909"/>
      <c r="O73" s="7"/>
      <c r="P73" s="7"/>
      <c r="Q73" s="7"/>
      <c r="R73" s="14"/>
      <c r="S73" s="16"/>
    </row>
    <row r="74" spans="1:19" ht="20.149999999999999" customHeight="1" x14ac:dyDescent="0.35">
      <c r="A74" s="140"/>
      <c r="B74" s="910"/>
      <c r="C74" s="910"/>
      <c r="D74" s="910"/>
      <c r="E74" s="910"/>
      <c r="F74" s="910"/>
      <c r="G74" s="910"/>
      <c r="H74" s="910"/>
      <c r="I74" s="910"/>
      <c r="J74" s="910"/>
      <c r="K74" s="910"/>
      <c r="L74" s="910"/>
      <c r="M74" s="910"/>
      <c r="N74" s="910"/>
      <c r="O74" s="534"/>
      <c r="P74" s="534"/>
      <c r="Q74" s="534"/>
      <c r="R74" s="549"/>
      <c r="S74" s="16"/>
    </row>
    <row r="75" spans="1:19" ht="20.149999999999999" customHeight="1" x14ac:dyDescent="0.35">
      <c r="A75" s="140"/>
      <c r="B75" s="564" t="s">
        <v>711</v>
      </c>
      <c r="C75" s="553"/>
      <c r="D75" s="565"/>
      <c r="E75" s="564"/>
      <c r="F75" s="564"/>
      <c r="G75" s="564"/>
      <c r="H75" s="564"/>
      <c r="I75" s="564"/>
      <c r="J75" s="564"/>
      <c r="K75" s="553"/>
      <c r="L75" s="259"/>
      <c r="M75" s="259"/>
      <c r="N75" s="259"/>
      <c r="O75" s="259"/>
      <c r="P75" s="259"/>
      <c r="Q75" s="259"/>
      <c r="R75" s="566"/>
      <c r="S75" s="16"/>
    </row>
    <row r="76" spans="1:19" ht="20.149999999999999" customHeight="1" x14ac:dyDescent="0.35">
      <c r="A76" s="135"/>
      <c r="B76" s="911" t="s">
        <v>2778</v>
      </c>
      <c r="C76" s="911"/>
      <c r="D76" s="911"/>
      <c r="E76" s="911"/>
      <c r="F76" s="911"/>
      <c r="G76" s="911"/>
      <c r="H76" s="911"/>
      <c r="I76" s="911"/>
      <c r="J76" s="911"/>
      <c r="K76" s="911"/>
      <c r="L76" s="911"/>
      <c r="M76" s="911"/>
      <c r="N76" s="911"/>
      <c r="O76" s="532"/>
      <c r="P76" s="532"/>
      <c r="Q76" s="532"/>
      <c r="R76" s="567"/>
      <c r="S76" s="16"/>
    </row>
    <row r="77" spans="1:19" ht="20.149999999999999" customHeight="1" x14ac:dyDescent="0.35">
      <c r="A77" s="135"/>
      <c r="B77" s="912"/>
      <c r="C77" s="912"/>
      <c r="D77" s="912"/>
      <c r="E77" s="912"/>
      <c r="F77" s="912"/>
      <c r="G77" s="912"/>
      <c r="H77" s="912"/>
      <c r="I77" s="912"/>
      <c r="J77" s="912"/>
      <c r="K77" s="912"/>
      <c r="L77" s="912"/>
      <c r="M77" s="912"/>
      <c r="N77" s="912"/>
      <c r="O77" s="7"/>
      <c r="P77" s="7"/>
      <c r="Q77" s="7"/>
      <c r="R77" s="14"/>
      <c r="S77" s="16"/>
    </row>
    <row r="78" spans="1:19" ht="20.149999999999999" customHeight="1" x14ac:dyDescent="0.35">
      <c r="A78" s="135"/>
      <c r="B78" s="912"/>
      <c r="C78" s="912"/>
      <c r="D78" s="912"/>
      <c r="E78" s="912"/>
      <c r="F78" s="912"/>
      <c r="G78" s="912"/>
      <c r="H78" s="912"/>
      <c r="I78" s="912"/>
      <c r="J78" s="912"/>
      <c r="K78" s="912"/>
      <c r="L78" s="912"/>
      <c r="M78" s="912"/>
      <c r="N78" s="912"/>
      <c r="O78" s="7"/>
      <c r="P78" s="7"/>
      <c r="Q78" s="7"/>
      <c r="R78" s="14"/>
      <c r="S78" s="16"/>
    </row>
    <row r="79" spans="1:19" ht="20.149999999999999" customHeight="1" x14ac:dyDescent="0.35">
      <c r="A79" s="135"/>
      <c r="B79" s="912"/>
      <c r="C79" s="912"/>
      <c r="D79" s="912"/>
      <c r="E79" s="912"/>
      <c r="F79" s="912"/>
      <c r="G79" s="912"/>
      <c r="H79" s="912"/>
      <c r="I79" s="912"/>
      <c r="J79" s="912"/>
      <c r="K79" s="912"/>
      <c r="L79" s="912"/>
      <c r="M79" s="912"/>
      <c r="N79" s="912"/>
      <c r="O79" s="7"/>
      <c r="P79" s="7"/>
      <c r="Q79" s="7"/>
      <c r="R79" s="14"/>
      <c r="S79" s="16"/>
    </row>
    <row r="80" spans="1:19" ht="20.149999999999999" customHeight="1" x14ac:dyDescent="0.35">
      <c r="A80" s="135"/>
      <c r="B80" s="912"/>
      <c r="C80" s="912"/>
      <c r="D80" s="912"/>
      <c r="E80" s="912"/>
      <c r="F80" s="912"/>
      <c r="G80" s="912"/>
      <c r="H80" s="912"/>
      <c r="I80" s="912"/>
      <c r="J80" s="912"/>
      <c r="K80" s="912"/>
      <c r="L80" s="912"/>
      <c r="M80" s="912"/>
      <c r="N80" s="912"/>
      <c r="O80" s="7"/>
      <c r="P80" s="7"/>
      <c r="Q80" s="7"/>
      <c r="R80" s="14"/>
      <c r="S80" s="16"/>
    </row>
    <row r="81" spans="1:19" ht="20.149999999999999" customHeight="1" x14ac:dyDescent="0.35">
      <c r="A81" s="135"/>
      <c r="B81" s="912"/>
      <c r="C81" s="912"/>
      <c r="D81" s="912"/>
      <c r="E81" s="912"/>
      <c r="F81" s="912"/>
      <c r="G81" s="912"/>
      <c r="H81" s="912"/>
      <c r="I81" s="912"/>
      <c r="J81" s="912"/>
      <c r="K81" s="912"/>
      <c r="L81" s="912"/>
      <c r="M81" s="912"/>
      <c r="N81" s="912"/>
      <c r="O81" s="7"/>
      <c r="P81" s="7"/>
      <c r="Q81" s="7"/>
      <c r="R81" s="14"/>
      <c r="S81" s="16"/>
    </row>
    <row r="82" spans="1:19" ht="20.149999999999999" customHeight="1" x14ac:dyDescent="0.35">
      <c r="A82" s="135"/>
      <c r="B82" s="912"/>
      <c r="C82" s="912"/>
      <c r="D82" s="912"/>
      <c r="E82" s="912"/>
      <c r="F82" s="912"/>
      <c r="G82" s="912"/>
      <c r="H82" s="912"/>
      <c r="I82" s="912"/>
      <c r="J82" s="912"/>
      <c r="K82" s="912"/>
      <c r="L82" s="912"/>
      <c r="M82" s="912"/>
      <c r="N82" s="912"/>
      <c r="O82" s="7"/>
      <c r="P82" s="7"/>
      <c r="Q82" s="7"/>
      <c r="R82" s="14"/>
      <c r="S82" s="16"/>
    </row>
    <row r="83" spans="1:19" ht="20.149999999999999" customHeight="1" x14ac:dyDescent="0.35">
      <c r="A83" s="135"/>
      <c r="B83" s="912"/>
      <c r="C83" s="912"/>
      <c r="D83" s="912"/>
      <c r="E83" s="912"/>
      <c r="F83" s="912"/>
      <c r="G83" s="912"/>
      <c r="H83" s="912"/>
      <c r="I83" s="912"/>
      <c r="J83" s="912"/>
      <c r="K83" s="912"/>
      <c r="L83" s="912"/>
      <c r="M83" s="912"/>
      <c r="N83" s="912"/>
      <c r="O83" s="7"/>
      <c r="P83" s="7"/>
      <c r="Q83" s="7"/>
      <c r="R83" s="14"/>
      <c r="S83" s="16"/>
    </row>
    <row r="84" spans="1:19" ht="20.149999999999999" customHeight="1" x14ac:dyDescent="0.35">
      <c r="A84" s="140"/>
      <c r="B84" s="913"/>
      <c r="C84" s="913"/>
      <c r="D84" s="913"/>
      <c r="E84" s="913"/>
      <c r="F84" s="913"/>
      <c r="G84" s="913"/>
      <c r="H84" s="913"/>
      <c r="I84" s="913"/>
      <c r="J84" s="913"/>
      <c r="K84" s="913"/>
      <c r="L84" s="913"/>
      <c r="M84" s="913"/>
      <c r="N84" s="913"/>
      <c r="O84" s="534"/>
      <c r="P84" s="534"/>
      <c r="Q84" s="534"/>
      <c r="R84" s="549"/>
      <c r="S84" s="16"/>
    </row>
    <row r="85" spans="1:19" ht="20.149999999999999" customHeight="1" x14ac:dyDescent="0.35">
      <c r="A85" s="140"/>
      <c r="B85" s="564" t="s">
        <v>2386</v>
      </c>
      <c r="C85" s="553"/>
      <c r="D85" s="565"/>
      <c r="E85" s="564"/>
      <c r="F85" s="564"/>
      <c r="G85" s="564"/>
      <c r="H85" s="564"/>
      <c r="I85" s="564"/>
      <c r="J85" s="564"/>
      <c r="K85" s="553"/>
      <c r="L85" s="259"/>
      <c r="M85" s="259"/>
      <c r="N85" s="259"/>
      <c r="O85" s="259"/>
      <c r="P85" s="259"/>
      <c r="Q85" s="259"/>
      <c r="R85" s="566"/>
      <c r="S85" s="16"/>
    </row>
    <row r="86" spans="1:19" ht="20.149999999999999" customHeight="1" x14ac:dyDescent="0.35">
      <c r="A86" s="135"/>
      <c r="B86" s="911" t="s">
        <v>2957</v>
      </c>
      <c r="C86" s="914"/>
      <c r="D86" s="914"/>
      <c r="E86" s="914"/>
      <c r="F86" s="914"/>
      <c r="G86" s="914"/>
      <c r="H86" s="914"/>
      <c r="I86" s="914"/>
      <c r="J86" s="914"/>
      <c r="K86" s="914"/>
      <c r="L86" s="914"/>
      <c r="M86" s="914"/>
      <c r="N86" s="914"/>
      <c r="O86" s="532"/>
      <c r="P86" s="532"/>
      <c r="Q86" s="532"/>
      <c r="R86" s="567"/>
      <c r="S86" s="16"/>
    </row>
    <row r="87" spans="1:19" ht="20.149999999999999" customHeight="1" x14ac:dyDescent="0.35">
      <c r="A87" s="135"/>
      <c r="B87" s="915"/>
      <c r="C87" s="915"/>
      <c r="D87" s="915"/>
      <c r="E87" s="915"/>
      <c r="F87" s="915"/>
      <c r="G87" s="915"/>
      <c r="H87" s="915"/>
      <c r="I87" s="915"/>
      <c r="J87" s="915"/>
      <c r="K87" s="915"/>
      <c r="L87" s="915"/>
      <c r="M87" s="915"/>
      <c r="N87" s="915"/>
      <c r="O87" s="7"/>
      <c r="P87" s="7"/>
      <c r="Q87" s="7"/>
      <c r="R87" s="14"/>
      <c r="S87" s="16"/>
    </row>
    <row r="88" spans="1:19" ht="20.149999999999999" customHeight="1" x14ac:dyDescent="0.35">
      <c r="A88" s="135"/>
      <c r="B88" s="915"/>
      <c r="C88" s="915"/>
      <c r="D88" s="915"/>
      <c r="E88" s="915"/>
      <c r="F88" s="915"/>
      <c r="G88" s="915"/>
      <c r="H88" s="915"/>
      <c r="I88" s="915"/>
      <c r="J88" s="915"/>
      <c r="K88" s="915"/>
      <c r="L88" s="915"/>
      <c r="M88" s="915"/>
      <c r="N88" s="915"/>
      <c r="O88" s="7"/>
      <c r="P88" s="7"/>
      <c r="Q88" s="7"/>
      <c r="R88" s="14"/>
      <c r="S88" s="16"/>
    </row>
    <row r="89" spans="1:19" ht="20.149999999999999" customHeight="1" x14ac:dyDescent="0.35">
      <c r="A89" s="135"/>
      <c r="B89" s="915"/>
      <c r="C89" s="915"/>
      <c r="D89" s="915"/>
      <c r="E89" s="915"/>
      <c r="F89" s="915"/>
      <c r="G89" s="915"/>
      <c r="H89" s="915"/>
      <c r="I89" s="915"/>
      <c r="J89" s="915"/>
      <c r="K89" s="915"/>
      <c r="L89" s="915"/>
      <c r="M89" s="915"/>
      <c r="N89" s="915"/>
      <c r="O89" s="7"/>
      <c r="P89" s="7"/>
      <c r="Q89" s="7"/>
      <c r="R89" s="14"/>
      <c r="S89" s="16"/>
    </row>
    <row r="90" spans="1:19" ht="20.149999999999999" customHeight="1" x14ac:dyDescent="0.35">
      <c r="A90" s="135"/>
      <c r="B90" s="915"/>
      <c r="C90" s="915"/>
      <c r="D90" s="915"/>
      <c r="E90" s="915"/>
      <c r="F90" s="915"/>
      <c r="G90" s="915"/>
      <c r="H90" s="915"/>
      <c r="I90" s="915"/>
      <c r="J90" s="915"/>
      <c r="K90" s="915"/>
      <c r="L90" s="915"/>
      <c r="M90" s="915"/>
      <c r="N90" s="915"/>
      <c r="O90" s="7"/>
      <c r="P90" s="7"/>
      <c r="Q90" s="7"/>
      <c r="R90" s="14"/>
      <c r="S90" s="16"/>
    </row>
    <row r="91" spans="1:19" ht="20.149999999999999" customHeight="1" x14ac:dyDescent="0.35">
      <c r="A91" s="135"/>
      <c r="B91" s="915"/>
      <c r="C91" s="915"/>
      <c r="D91" s="915"/>
      <c r="E91" s="915"/>
      <c r="F91" s="915"/>
      <c r="G91" s="915"/>
      <c r="H91" s="915"/>
      <c r="I91" s="915"/>
      <c r="J91" s="915"/>
      <c r="K91" s="915"/>
      <c r="L91" s="915"/>
      <c r="M91" s="915"/>
      <c r="N91" s="915"/>
      <c r="O91" s="7"/>
      <c r="P91" s="7"/>
      <c r="Q91" s="7"/>
      <c r="R91" s="14"/>
      <c r="S91" s="16"/>
    </row>
    <row r="92" spans="1:19" ht="20.149999999999999" customHeight="1" x14ac:dyDescent="0.35">
      <c r="A92" s="135"/>
      <c r="B92" s="915"/>
      <c r="C92" s="915"/>
      <c r="D92" s="915"/>
      <c r="E92" s="915"/>
      <c r="F92" s="915"/>
      <c r="G92" s="915"/>
      <c r="H92" s="915"/>
      <c r="I92" s="915"/>
      <c r="J92" s="915"/>
      <c r="K92" s="915"/>
      <c r="L92" s="915"/>
      <c r="M92" s="915"/>
      <c r="N92" s="915"/>
      <c r="O92" s="7"/>
      <c r="P92" s="7"/>
      <c r="Q92" s="7"/>
      <c r="R92" s="14"/>
      <c r="S92" s="16"/>
    </row>
    <row r="93" spans="1:19" ht="20.149999999999999" customHeight="1" x14ac:dyDescent="0.35">
      <c r="A93" s="140"/>
      <c r="B93" s="916"/>
      <c r="C93" s="916"/>
      <c r="D93" s="916"/>
      <c r="E93" s="916"/>
      <c r="F93" s="916"/>
      <c r="G93" s="916"/>
      <c r="H93" s="916"/>
      <c r="I93" s="916"/>
      <c r="J93" s="916"/>
      <c r="K93" s="916"/>
      <c r="L93" s="916"/>
      <c r="M93" s="916"/>
      <c r="N93" s="916"/>
      <c r="O93" s="534"/>
      <c r="P93" s="534"/>
      <c r="Q93" s="534"/>
      <c r="R93" s="549"/>
      <c r="S93" s="16"/>
    </row>
    <row r="94" spans="1:19" ht="20.149999999999999" customHeight="1" x14ac:dyDescent="0.35">
      <c r="A94" s="140"/>
      <c r="B94" s="564" t="s">
        <v>853</v>
      </c>
      <c r="C94" s="553"/>
      <c r="D94" s="565"/>
      <c r="E94" s="564"/>
      <c r="F94" s="564"/>
      <c r="G94" s="564"/>
      <c r="H94" s="564"/>
      <c r="I94" s="564"/>
      <c r="J94" s="564"/>
      <c r="K94" s="553"/>
      <c r="L94" s="259"/>
      <c r="M94" s="259"/>
      <c r="N94" s="259"/>
      <c r="O94" s="259"/>
      <c r="P94" s="259"/>
      <c r="Q94" s="259"/>
      <c r="R94" s="566"/>
      <c r="S94" s="16"/>
    </row>
    <row r="95" spans="1:19" ht="20.149999999999999" customHeight="1" x14ac:dyDescent="0.35">
      <c r="A95" s="135"/>
      <c r="B95" s="912" t="s">
        <v>854</v>
      </c>
      <c r="C95" s="912"/>
      <c r="D95" s="912"/>
      <c r="E95" s="912"/>
      <c r="F95" s="912"/>
      <c r="G95" s="912"/>
      <c r="H95" s="912"/>
      <c r="I95" s="912"/>
      <c r="J95" s="912"/>
      <c r="K95" s="912"/>
      <c r="L95" s="912"/>
      <c r="M95" s="912"/>
      <c r="N95" s="912"/>
      <c r="O95" s="7"/>
      <c r="P95" s="7"/>
      <c r="Q95" s="7"/>
      <c r="R95" s="14"/>
      <c r="S95" s="16"/>
    </row>
    <row r="96" spans="1:19" ht="20.149999999999999" customHeight="1" x14ac:dyDescent="0.35">
      <c r="A96" s="135"/>
      <c r="B96" s="912"/>
      <c r="C96" s="912"/>
      <c r="D96" s="912"/>
      <c r="E96" s="912"/>
      <c r="F96" s="912"/>
      <c r="G96" s="912"/>
      <c r="H96" s="912"/>
      <c r="I96" s="912"/>
      <c r="J96" s="912"/>
      <c r="K96" s="912"/>
      <c r="L96" s="912"/>
      <c r="M96" s="912"/>
      <c r="N96" s="912"/>
      <c r="O96" s="7"/>
      <c r="P96" s="7"/>
      <c r="Q96" s="7"/>
      <c r="R96" s="14"/>
      <c r="S96" s="16"/>
    </row>
    <row r="97" spans="1:19" ht="20.149999999999999" customHeight="1" x14ac:dyDescent="0.35">
      <c r="A97" s="140"/>
      <c r="B97" s="913"/>
      <c r="C97" s="913"/>
      <c r="D97" s="913"/>
      <c r="E97" s="913"/>
      <c r="F97" s="913"/>
      <c r="G97" s="913"/>
      <c r="H97" s="913"/>
      <c r="I97" s="913"/>
      <c r="J97" s="913"/>
      <c r="K97" s="913"/>
      <c r="L97" s="913"/>
      <c r="M97" s="913"/>
      <c r="N97" s="913"/>
      <c r="O97" s="534"/>
      <c r="P97" s="534"/>
      <c r="Q97" s="534"/>
      <c r="R97" s="549"/>
      <c r="S97" s="16"/>
    </row>
    <row r="98" spans="1:19" ht="20.149999999999999" customHeight="1" x14ac:dyDescent="0.35">
      <c r="A98" s="140"/>
      <c r="B98" s="564" t="s">
        <v>855</v>
      </c>
      <c r="C98" s="553"/>
      <c r="D98" s="565"/>
      <c r="E98" s="564"/>
      <c r="F98" s="564"/>
      <c r="G98" s="564"/>
      <c r="H98" s="564"/>
      <c r="I98" s="564"/>
      <c r="J98" s="564"/>
      <c r="K98" s="553"/>
      <c r="L98" s="259"/>
      <c r="M98" s="259"/>
      <c r="N98" s="259"/>
      <c r="O98" s="259"/>
      <c r="P98" s="259"/>
      <c r="Q98" s="259"/>
      <c r="R98" s="566"/>
      <c r="S98" s="16"/>
    </row>
    <row r="99" spans="1:19" ht="20.149999999999999" customHeight="1" x14ac:dyDescent="0.35">
      <c r="A99" s="135"/>
      <c r="B99" s="911" t="s">
        <v>3797</v>
      </c>
      <c r="C99" s="911"/>
      <c r="D99" s="911"/>
      <c r="E99" s="911"/>
      <c r="F99" s="911"/>
      <c r="G99" s="911"/>
      <c r="H99" s="911"/>
      <c r="I99" s="911"/>
      <c r="J99" s="911"/>
      <c r="K99" s="911"/>
      <c r="L99" s="911"/>
      <c r="M99" s="911"/>
      <c r="N99" s="911"/>
      <c r="O99" s="532"/>
      <c r="P99" s="532"/>
      <c r="Q99" s="532"/>
      <c r="R99" s="567"/>
      <c r="S99" s="16"/>
    </row>
    <row r="100" spans="1:19" ht="20.149999999999999" customHeight="1" x14ac:dyDescent="0.35">
      <c r="A100" s="135"/>
      <c r="B100" s="912"/>
      <c r="C100" s="912"/>
      <c r="D100" s="912"/>
      <c r="E100" s="912"/>
      <c r="F100" s="912"/>
      <c r="G100" s="912"/>
      <c r="H100" s="912"/>
      <c r="I100" s="912"/>
      <c r="J100" s="912"/>
      <c r="K100" s="912"/>
      <c r="L100" s="912"/>
      <c r="M100" s="912"/>
      <c r="N100" s="912"/>
      <c r="O100" s="7"/>
      <c r="P100" s="7"/>
      <c r="Q100" s="7"/>
      <c r="R100" s="14"/>
      <c r="S100" s="16"/>
    </row>
    <row r="101" spans="1:19" ht="20.149999999999999" customHeight="1" x14ac:dyDescent="0.35">
      <c r="A101" s="135"/>
      <c r="B101" s="912"/>
      <c r="C101" s="912"/>
      <c r="D101" s="912"/>
      <c r="E101" s="912"/>
      <c r="F101" s="912"/>
      <c r="G101" s="912"/>
      <c r="H101" s="912"/>
      <c r="I101" s="912"/>
      <c r="J101" s="912"/>
      <c r="K101" s="912"/>
      <c r="L101" s="912"/>
      <c r="M101" s="912"/>
      <c r="N101" s="912"/>
      <c r="O101" s="7"/>
      <c r="P101" s="7"/>
      <c r="Q101" s="7"/>
      <c r="R101" s="14"/>
      <c r="S101" s="16"/>
    </row>
    <row r="102" spans="1:19" ht="20.149999999999999" customHeight="1" x14ac:dyDescent="0.35">
      <c r="A102" s="135"/>
      <c r="B102" s="912"/>
      <c r="C102" s="912"/>
      <c r="D102" s="912"/>
      <c r="E102" s="912"/>
      <c r="F102" s="912"/>
      <c r="G102" s="912"/>
      <c r="H102" s="912"/>
      <c r="I102" s="912"/>
      <c r="J102" s="912"/>
      <c r="K102" s="912"/>
      <c r="L102" s="912"/>
      <c r="M102" s="912"/>
      <c r="N102" s="912"/>
      <c r="O102" s="7"/>
      <c r="P102" s="7"/>
      <c r="Q102" s="7"/>
      <c r="R102" s="14"/>
      <c r="S102" s="16"/>
    </row>
    <row r="103" spans="1:19" ht="20.149999999999999" customHeight="1" x14ac:dyDescent="0.35">
      <c r="A103" s="135"/>
      <c r="B103" s="912"/>
      <c r="C103" s="912"/>
      <c r="D103" s="912"/>
      <c r="E103" s="912"/>
      <c r="F103" s="912"/>
      <c r="G103" s="912"/>
      <c r="H103" s="912"/>
      <c r="I103" s="912"/>
      <c r="J103" s="912"/>
      <c r="K103" s="912"/>
      <c r="L103" s="912"/>
      <c r="M103" s="912"/>
      <c r="N103" s="912"/>
      <c r="O103" s="7"/>
      <c r="P103" s="7"/>
      <c r="Q103" s="7"/>
      <c r="R103" s="14"/>
      <c r="S103" s="16"/>
    </row>
    <row r="104" spans="1:19" ht="20.149999999999999" customHeight="1" x14ac:dyDescent="0.35">
      <c r="A104" s="135"/>
      <c r="B104" s="912"/>
      <c r="C104" s="912"/>
      <c r="D104" s="912"/>
      <c r="E104" s="912"/>
      <c r="F104" s="912"/>
      <c r="G104" s="912"/>
      <c r="H104" s="912"/>
      <c r="I104" s="912"/>
      <c r="J104" s="912"/>
      <c r="K104" s="912"/>
      <c r="L104" s="912"/>
      <c r="M104" s="912"/>
      <c r="N104" s="912"/>
      <c r="O104" s="7"/>
      <c r="P104" s="7"/>
      <c r="Q104" s="7"/>
      <c r="R104" s="14"/>
      <c r="S104" s="16"/>
    </row>
    <row r="105" spans="1:19" ht="20.149999999999999" customHeight="1" x14ac:dyDescent="0.35">
      <c r="A105" s="135"/>
      <c r="B105" s="912"/>
      <c r="C105" s="912"/>
      <c r="D105" s="912"/>
      <c r="E105" s="912"/>
      <c r="F105" s="912"/>
      <c r="G105" s="912"/>
      <c r="H105" s="912"/>
      <c r="I105" s="912"/>
      <c r="J105" s="912"/>
      <c r="K105" s="912"/>
      <c r="L105" s="912"/>
      <c r="M105" s="912"/>
      <c r="N105" s="912"/>
      <c r="O105" s="7"/>
      <c r="P105" s="7"/>
      <c r="Q105" s="7"/>
      <c r="R105" s="14"/>
      <c r="S105" s="16"/>
    </row>
    <row r="106" spans="1:19" ht="20.149999999999999" customHeight="1" x14ac:dyDescent="0.35">
      <c r="A106" s="135"/>
      <c r="B106" s="912"/>
      <c r="C106" s="912"/>
      <c r="D106" s="912"/>
      <c r="E106" s="912"/>
      <c r="F106" s="912"/>
      <c r="G106" s="912"/>
      <c r="H106" s="912"/>
      <c r="I106" s="912"/>
      <c r="J106" s="912"/>
      <c r="K106" s="912"/>
      <c r="L106" s="912"/>
      <c r="M106" s="912"/>
      <c r="N106" s="912"/>
      <c r="O106" s="7"/>
      <c r="P106" s="7"/>
      <c r="Q106" s="7"/>
      <c r="R106" s="14"/>
      <c r="S106" s="16"/>
    </row>
    <row r="107" spans="1:19" ht="20.149999999999999" customHeight="1" x14ac:dyDescent="0.35">
      <c r="A107" s="135"/>
      <c r="B107" s="912"/>
      <c r="C107" s="912"/>
      <c r="D107" s="912"/>
      <c r="E107" s="912"/>
      <c r="F107" s="912"/>
      <c r="G107" s="912"/>
      <c r="H107" s="912"/>
      <c r="I107" s="912"/>
      <c r="J107" s="912"/>
      <c r="K107" s="912"/>
      <c r="L107" s="912"/>
      <c r="M107" s="912"/>
      <c r="N107" s="912"/>
      <c r="O107" s="7"/>
      <c r="P107" s="7"/>
      <c r="Q107" s="7"/>
      <c r="R107" s="14"/>
      <c r="S107" s="16"/>
    </row>
    <row r="108" spans="1:19" ht="20.149999999999999" customHeight="1" x14ac:dyDescent="0.35">
      <c r="A108" s="135"/>
      <c r="B108" s="912"/>
      <c r="C108" s="912"/>
      <c r="D108" s="912"/>
      <c r="E108" s="912"/>
      <c r="F108" s="912"/>
      <c r="G108" s="912"/>
      <c r="H108" s="912"/>
      <c r="I108" s="912"/>
      <c r="J108" s="912"/>
      <c r="K108" s="912"/>
      <c r="L108" s="912"/>
      <c r="M108" s="912"/>
      <c r="N108" s="912"/>
      <c r="O108" s="7"/>
      <c r="P108" s="7"/>
      <c r="Q108" s="7"/>
      <c r="R108" s="14"/>
      <c r="S108" s="16"/>
    </row>
    <row r="109" spans="1:19" ht="20.149999999999999" customHeight="1" x14ac:dyDescent="0.35">
      <c r="A109" s="135"/>
      <c r="B109" s="912"/>
      <c r="C109" s="912"/>
      <c r="D109" s="912"/>
      <c r="E109" s="912"/>
      <c r="F109" s="912"/>
      <c r="G109" s="912"/>
      <c r="H109" s="912"/>
      <c r="I109" s="912"/>
      <c r="J109" s="912"/>
      <c r="K109" s="912"/>
      <c r="L109" s="912"/>
      <c r="M109" s="912"/>
      <c r="N109" s="912"/>
      <c r="O109" s="7"/>
      <c r="P109" s="7"/>
      <c r="Q109" s="7"/>
      <c r="R109" s="14"/>
      <c r="S109" s="16"/>
    </row>
    <row r="110" spans="1:19" ht="20.149999999999999" customHeight="1" x14ac:dyDescent="0.35">
      <c r="A110" s="135"/>
      <c r="B110" s="912"/>
      <c r="C110" s="912"/>
      <c r="D110" s="912"/>
      <c r="E110" s="912"/>
      <c r="F110" s="912"/>
      <c r="G110" s="912"/>
      <c r="H110" s="912"/>
      <c r="I110" s="912"/>
      <c r="J110" s="912"/>
      <c r="K110" s="912"/>
      <c r="L110" s="912"/>
      <c r="M110" s="912"/>
      <c r="N110" s="912"/>
      <c r="O110" s="7"/>
      <c r="P110" s="7"/>
      <c r="Q110" s="7"/>
      <c r="R110" s="14"/>
      <c r="S110" s="16"/>
    </row>
    <row r="111" spans="1:19" ht="20.149999999999999" customHeight="1" x14ac:dyDescent="0.35">
      <c r="A111" s="135"/>
      <c r="B111" s="912"/>
      <c r="C111" s="912"/>
      <c r="D111" s="912"/>
      <c r="E111" s="912"/>
      <c r="F111" s="912"/>
      <c r="G111" s="912"/>
      <c r="H111" s="912"/>
      <c r="I111" s="912"/>
      <c r="J111" s="912"/>
      <c r="K111" s="912"/>
      <c r="L111" s="912"/>
      <c r="M111" s="912"/>
      <c r="N111" s="912"/>
      <c r="O111" s="7"/>
      <c r="P111" s="7"/>
      <c r="Q111" s="7"/>
      <c r="R111" s="14"/>
      <c r="S111" s="16"/>
    </row>
    <row r="112" spans="1:19" ht="20.149999999999999" customHeight="1" x14ac:dyDescent="0.35">
      <c r="A112" s="135"/>
      <c r="B112" s="912"/>
      <c r="C112" s="912"/>
      <c r="D112" s="912"/>
      <c r="E112" s="912"/>
      <c r="F112" s="912"/>
      <c r="G112" s="912"/>
      <c r="H112" s="912"/>
      <c r="I112" s="912"/>
      <c r="J112" s="912"/>
      <c r="K112" s="912"/>
      <c r="L112" s="912"/>
      <c r="M112" s="912"/>
      <c r="N112" s="912"/>
      <c r="O112" s="7"/>
      <c r="P112" s="7"/>
      <c r="Q112" s="7"/>
      <c r="R112" s="14"/>
      <c r="S112" s="16"/>
    </row>
    <row r="113" spans="1:19" ht="20.149999999999999" customHeight="1" x14ac:dyDescent="0.35">
      <c r="A113" s="135"/>
      <c r="B113" s="912"/>
      <c r="C113" s="912"/>
      <c r="D113" s="912"/>
      <c r="E113" s="912"/>
      <c r="F113" s="912"/>
      <c r="G113" s="912"/>
      <c r="H113" s="912"/>
      <c r="I113" s="912"/>
      <c r="J113" s="912"/>
      <c r="K113" s="912"/>
      <c r="L113" s="912"/>
      <c r="M113" s="912"/>
      <c r="N113" s="912"/>
      <c r="O113" s="7"/>
      <c r="P113" s="7"/>
      <c r="Q113" s="7"/>
      <c r="R113" s="14"/>
      <c r="S113" s="16"/>
    </row>
    <row r="114" spans="1:19" ht="20.149999999999999" customHeight="1" x14ac:dyDescent="0.35">
      <c r="A114" s="534"/>
      <c r="B114" s="913"/>
      <c r="C114" s="913"/>
      <c r="D114" s="913"/>
      <c r="E114" s="913"/>
      <c r="F114" s="913"/>
      <c r="G114" s="913"/>
      <c r="H114" s="913"/>
      <c r="I114" s="913"/>
      <c r="J114" s="913"/>
      <c r="K114" s="913"/>
      <c r="L114" s="913"/>
      <c r="M114" s="913"/>
      <c r="N114" s="913"/>
      <c r="O114" s="141"/>
      <c r="P114" s="141"/>
      <c r="Q114" s="141"/>
      <c r="R114" s="141"/>
      <c r="S114" s="16"/>
    </row>
    <row r="115" spans="1:19" ht="20.149999999999999" customHeight="1" thickBot="1" x14ac:dyDescent="0.4">
      <c r="A115" s="11"/>
      <c r="B115" s="40"/>
      <c r="C115" s="40"/>
      <c r="D115" s="40"/>
      <c r="E115" s="40"/>
      <c r="F115" s="40"/>
      <c r="G115" s="40"/>
      <c r="H115" s="40"/>
      <c r="I115" s="40"/>
      <c r="J115" s="40"/>
      <c r="K115" s="12"/>
      <c r="L115" s="12"/>
      <c r="M115" s="12"/>
      <c r="N115" s="12"/>
      <c r="O115" s="12"/>
      <c r="P115" s="12"/>
      <c r="Q115" s="12"/>
      <c r="R115" s="12"/>
      <c r="S115" s="17"/>
    </row>
    <row r="116" spans="1:19" ht="14.5" hidden="1" customHeight="1" x14ac:dyDescent="0.35"/>
    <row r="117" spans="1:19" ht="14.5" hidden="1" customHeight="1" x14ac:dyDescent="0.35"/>
    <row r="118" spans="1:19" ht="14.5" hidden="1" x14ac:dyDescent="0.35"/>
    <row r="119" spans="1:19" ht="14.5" hidden="1" x14ac:dyDescent="0.35"/>
    <row r="120" spans="1:19" ht="14.5" hidden="1" x14ac:dyDescent="0.35"/>
    <row r="121" spans="1:19" ht="14.5" hidden="1" x14ac:dyDescent="0.35"/>
    <row r="122" spans="1:19" ht="14.5" hidden="1" x14ac:dyDescent="0.35"/>
    <row r="123" spans="1:19" ht="15" hidden="1" customHeight="1" x14ac:dyDescent="0.35"/>
    <row r="124" spans="1:19" ht="15" hidden="1" customHeight="1" x14ac:dyDescent="0.35"/>
    <row r="125" spans="1:19" ht="15" hidden="1" customHeight="1" x14ac:dyDescent="0.35"/>
    <row r="126" spans="1:19" ht="15" hidden="1" customHeight="1" x14ac:dyDescent="0.35"/>
    <row r="127" spans="1:19" ht="15" hidden="1" customHeight="1" x14ac:dyDescent="0.35"/>
    <row r="128" spans="1:19" ht="15" hidden="1" customHeight="1" x14ac:dyDescent="0.35"/>
    <row r="129" ht="15" hidden="1" customHeight="1" x14ac:dyDescent="0.35"/>
    <row r="130" ht="15" hidden="1" customHeight="1" x14ac:dyDescent="0.35"/>
    <row r="131" ht="15" hidden="1" customHeight="1" x14ac:dyDescent="0.35"/>
    <row r="132" ht="15" hidden="1" customHeight="1" x14ac:dyDescent="0.35"/>
    <row r="133" ht="15" hidden="1" customHeight="1" x14ac:dyDescent="0.35"/>
    <row r="134" ht="15" hidden="1" customHeight="1" x14ac:dyDescent="0.35"/>
    <row r="135" ht="15" hidden="1" customHeight="1" x14ac:dyDescent="0.35"/>
    <row r="136" ht="15" hidden="1" customHeight="1" x14ac:dyDescent="0.35"/>
    <row r="137" ht="15" hidden="1" customHeight="1" x14ac:dyDescent="0.35"/>
    <row r="138" ht="15" hidden="1" customHeight="1" x14ac:dyDescent="0.35"/>
    <row r="139" ht="15" hidden="1" customHeight="1" x14ac:dyDescent="0.35"/>
    <row r="140" ht="15" hidden="1" customHeight="1" x14ac:dyDescent="0.35"/>
    <row r="141" ht="15" hidden="1" customHeight="1" x14ac:dyDescent="0.35"/>
    <row r="142" ht="15" hidden="1" customHeight="1" x14ac:dyDescent="0.35"/>
    <row r="143" ht="15" hidden="1" customHeight="1" x14ac:dyDescent="0.35"/>
    <row r="144" ht="15" hidden="1" customHeight="1" x14ac:dyDescent="0.35"/>
    <row r="145" ht="15" hidden="1" customHeight="1" x14ac:dyDescent="0.35"/>
    <row r="146" ht="15" hidden="1" customHeight="1" x14ac:dyDescent="0.35"/>
    <row r="147" ht="15" hidden="1" customHeight="1" x14ac:dyDescent="0.35"/>
    <row r="148" ht="15" hidden="1" customHeight="1" x14ac:dyDescent="0.35"/>
    <row r="149" ht="15" hidden="1" customHeight="1" x14ac:dyDescent="0.35"/>
    <row r="150" ht="15" hidden="1" customHeight="1" x14ac:dyDescent="0.35"/>
    <row r="151" ht="15" hidden="1" customHeight="1" x14ac:dyDescent="0.35"/>
    <row r="152" ht="15" hidden="1" customHeight="1" x14ac:dyDescent="0.35"/>
    <row r="153" ht="15" hidden="1" customHeight="1" x14ac:dyDescent="0.35"/>
    <row r="154" ht="15" hidden="1" customHeight="1" x14ac:dyDescent="0.35"/>
    <row r="155" ht="15" hidden="1" customHeight="1" x14ac:dyDescent="0.35"/>
    <row r="156" ht="15" hidden="1" customHeight="1" x14ac:dyDescent="0.35"/>
    <row r="157" ht="15" hidden="1" customHeight="1" x14ac:dyDescent="0.35"/>
    <row r="158" ht="15" hidden="1" customHeight="1" x14ac:dyDescent="0.35"/>
    <row r="159" ht="15" hidden="1" customHeight="1" x14ac:dyDescent="0.35"/>
    <row r="160" ht="15" hidden="1" customHeight="1" x14ac:dyDescent="0.35"/>
    <row r="161" ht="15" hidden="1" customHeight="1" x14ac:dyDescent="0.35"/>
    <row r="162" ht="15" hidden="1" customHeight="1" x14ac:dyDescent="0.35"/>
    <row r="163" ht="15" hidden="1" customHeight="1" x14ac:dyDescent="0.35"/>
    <row r="164" ht="15" hidden="1" customHeight="1" x14ac:dyDescent="0.35"/>
    <row r="165" ht="15" hidden="1" customHeight="1" x14ac:dyDescent="0.35"/>
    <row r="166" ht="15" hidden="1" customHeight="1" x14ac:dyDescent="0.35"/>
    <row r="167" ht="15" hidden="1" customHeight="1" x14ac:dyDescent="0.35"/>
    <row r="168" ht="15" hidden="1" customHeight="1" x14ac:dyDescent="0.35"/>
    <row r="169" ht="15" hidden="1" customHeight="1" x14ac:dyDescent="0.35"/>
    <row r="170" ht="15" hidden="1" customHeight="1" x14ac:dyDescent="0.35"/>
    <row r="171" ht="15" hidden="1" customHeight="1" x14ac:dyDescent="0.35"/>
    <row r="172" ht="15" hidden="1" customHeight="1" x14ac:dyDescent="0.35"/>
    <row r="173" ht="15" hidden="1" customHeight="1" x14ac:dyDescent="0.35"/>
    <row r="174" ht="15" hidden="1" customHeight="1" x14ac:dyDescent="0.35"/>
    <row r="175" ht="15" hidden="1" customHeight="1" x14ac:dyDescent="0.35"/>
    <row r="176" ht="15" hidden="1" customHeight="1" x14ac:dyDescent="0.35"/>
    <row r="177" ht="15" hidden="1" customHeight="1" x14ac:dyDescent="0.35"/>
    <row r="178" ht="15" hidden="1" customHeight="1" x14ac:dyDescent="0.35"/>
    <row r="179" ht="15" hidden="1" customHeight="1" x14ac:dyDescent="0.35"/>
    <row r="180" ht="15" hidden="1" customHeight="1" x14ac:dyDescent="0.35"/>
    <row r="181" ht="15" hidden="1" customHeight="1" x14ac:dyDescent="0.35"/>
    <row r="182" ht="15" hidden="1" customHeight="1" x14ac:dyDescent="0.35"/>
    <row r="183" ht="15" hidden="1" customHeight="1" x14ac:dyDescent="0.35"/>
    <row r="184" ht="15" hidden="1" customHeight="1" x14ac:dyDescent="0.35"/>
    <row r="185" ht="15" hidden="1" customHeight="1" x14ac:dyDescent="0.35"/>
  </sheetData>
  <mergeCells count="23">
    <mergeCell ref="B4:F4"/>
    <mergeCell ref="G4:K4"/>
    <mergeCell ref="B1:K2"/>
    <mergeCell ref="L1:L2"/>
    <mergeCell ref="N1:N2"/>
    <mergeCell ref="B3:F3"/>
    <mergeCell ref="G3:K3"/>
    <mergeCell ref="B46:N47"/>
    <mergeCell ref="B5:F5"/>
    <mergeCell ref="G5:K5"/>
    <mergeCell ref="B6:F6"/>
    <mergeCell ref="G20:J20"/>
    <mergeCell ref="G22:J22"/>
    <mergeCell ref="G23:J23"/>
    <mergeCell ref="G24:J24"/>
    <mergeCell ref="B28:N36"/>
    <mergeCell ref="B38:N44"/>
    <mergeCell ref="G21:J21"/>
    <mergeCell ref="B55:N74"/>
    <mergeCell ref="B76:N84"/>
    <mergeCell ref="B86:N93"/>
    <mergeCell ref="B95:N97"/>
    <mergeCell ref="B99:N114"/>
  </mergeCells>
  <hyperlinks>
    <hyperlink ref="B4:F4" location="'Introduction - USG'!A1" tooltip="2. Usage" display="2. Usage" xr:uid="{00000000-0004-0000-0200-000000000000}"/>
    <hyperlink ref="G21" r:id="rId1" xr:uid="{00000000-0004-0000-0200-000001000000}"/>
    <hyperlink ref="G25" r:id="rId2" xr:uid="{5942B80C-7809-4AC9-90EC-D30D489D609F}"/>
    <hyperlink ref="G22" r:id="rId3" xr:uid="{A3B134B9-3936-4979-8E6C-D6C3B8A32E90}"/>
  </hyperlinks>
  <pageMargins left="0.7" right="0.7" top="0.75" bottom="0.75" header="0.3" footer="0.3"/>
  <pageSetup paperSize="9" orientation="portrait" r:id="rId4"/>
  <drawing r:id="rId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Blad35">
    <tabColor rgb="FF0070C0"/>
  </sheetPr>
  <dimension ref="A1:Z78"/>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12.26953125" customWidth="1"/>
    <col min="15" max="15" width="2.26953125" customWidth="1"/>
    <col min="16" max="16" width="57.1796875" customWidth="1"/>
    <col min="17" max="17" width="113" customWidth="1"/>
    <col min="18" max="18" width="2.26953125" customWidth="1"/>
    <col min="19" max="24" width="0" hidden="1" customWidth="1"/>
    <col min="27" max="16384" width="9.1796875" hidden="1"/>
  </cols>
  <sheetData>
    <row r="1" spans="1:18" ht="20.149999999999999" customHeight="1" x14ac:dyDescent="0.35">
      <c r="A1" s="589"/>
      <c r="B1" s="986" t="s">
        <v>558</v>
      </c>
      <c r="C1" s="987"/>
      <c r="D1" s="987"/>
      <c r="E1" s="987"/>
      <c r="F1" s="987"/>
      <c r="G1" s="987"/>
      <c r="H1" s="987"/>
      <c r="I1" s="987"/>
      <c r="J1" s="987"/>
      <c r="K1" s="987"/>
      <c r="L1" s="931"/>
      <c r="M1" s="586"/>
      <c r="N1" s="513"/>
      <c r="O1" s="586"/>
      <c r="P1" s="586"/>
      <c r="Q1" s="586"/>
      <c r="R1" s="495"/>
    </row>
    <row r="2" spans="1:18" ht="20.149999999999999" customHeight="1" x14ac:dyDescent="0.35">
      <c r="A2" s="590"/>
      <c r="B2" s="905"/>
      <c r="C2" s="906"/>
      <c r="D2" s="906"/>
      <c r="E2" s="906"/>
      <c r="F2" s="906"/>
      <c r="G2" s="906"/>
      <c r="H2" s="906"/>
      <c r="I2" s="906"/>
      <c r="J2" s="906"/>
      <c r="K2" s="906"/>
      <c r="L2" s="899"/>
      <c r="M2" s="587"/>
      <c r="N2" s="521"/>
      <c r="O2" s="587"/>
      <c r="P2" s="587"/>
      <c r="Q2" s="587"/>
      <c r="R2" s="498"/>
    </row>
    <row r="3" spans="1:18" ht="20.149999999999999" customHeight="1" x14ac:dyDescent="0.35">
      <c r="A3" s="590"/>
      <c r="B3" s="890" t="s">
        <v>2364</v>
      </c>
      <c r="C3" s="891"/>
      <c r="D3" s="891"/>
      <c r="E3" s="891"/>
      <c r="F3" s="895"/>
      <c r="G3" s="900" t="s">
        <v>2596</v>
      </c>
      <c r="H3" s="901"/>
      <c r="I3" s="901"/>
      <c r="J3" s="901"/>
      <c r="K3" s="902"/>
      <c r="L3" s="497"/>
      <c r="M3" s="497"/>
      <c r="N3" s="497"/>
      <c r="O3" s="497"/>
      <c r="P3" s="497"/>
      <c r="Q3" s="497"/>
      <c r="R3" s="498"/>
    </row>
    <row r="4" spans="1:18" ht="20.149999999999999" customHeight="1" x14ac:dyDescent="0.35">
      <c r="A4" s="590"/>
      <c r="B4" s="896" t="s">
        <v>2365</v>
      </c>
      <c r="C4" s="897"/>
      <c r="D4" s="897"/>
      <c r="E4" s="897"/>
      <c r="F4" s="1002"/>
      <c r="G4" s="890" t="s">
        <v>2368</v>
      </c>
      <c r="H4" s="891"/>
      <c r="I4" s="891"/>
      <c r="J4" s="891"/>
      <c r="K4" s="891"/>
      <c r="L4" s="497"/>
      <c r="M4" s="497"/>
      <c r="N4" s="497"/>
      <c r="O4" s="497"/>
      <c r="P4" s="497"/>
      <c r="Q4" s="497"/>
      <c r="R4" s="498"/>
    </row>
    <row r="5" spans="1:18" ht="20.149999999999999" customHeight="1" x14ac:dyDescent="0.35">
      <c r="A5" s="590"/>
      <c r="B5" s="896" t="s">
        <v>2594</v>
      </c>
      <c r="C5" s="897"/>
      <c r="D5" s="897"/>
      <c r="E5" s="897"/>
      <c r="F5" s="1002"/>
      <c r="G5" s="890" t="s">
        <v>2367</v>
      </c>
      <c r="H5" s="891"/>
      <c r="I5" s="891"/>
      <c r="J5" s="891"/>
      <c r="K5" s="891"/>
      <c r="L5" s="497"/>
      <c r="M5" s="497"/>
      <c r="N5" s="497"/>
      <c r="O5" s="497"/>
      <c r="P5" s="497"/>
      <c r="Q5" s="497"/>
      <c r="R5" s="498"/>
    </row>
    <row r="6" spans="1:18" ht="20.149999999999999" customHeight="1" x14ac:dyDescent="0.35">
      <c r="A6" s="590"/>
      <c r="B6" s="890" t="s">
        <v>2369</v>
      </c>
      <c r="C6" s="891"/>
      <c r="D6" s="891"/>
      <c r="E6" s="891"/>
      <c r="F6" s="895"/>
      <c r="G6" s="588"/>
      <c r="H6" s="593"/>
      <c r="I6" s="593"/>
      <c r="J6" s="593"/>
      <c r="K6" s="593"/>
      <c r="L6" s="497"/>
      <c r="M6" s="497"/>
      <c r="N6" s="497"/>
      <c r="O6" s="497"/>
      <c r="P6" s="497"/>
      <c r="Q6" s="497"/>
      <c r="R6" s="498"/>
    </row>
    <row r="7" spans="1:18" ht="20.149999999999999" customHeight="1" thickBot="1" x14ac:dyDescent="0.4">
      <c r="A7" s="499"/>
      <c r="B7" s="500"/>
      <c r="C7" s="500"/>
      <c r="D7" s="500"/>
      <c r="E7" s="500"/>
      <c r="F7" s="500"/>
      <c r="G7" s="500"/>
      <c r="H7" s="500"/>
      <c r="I7" s="500"/>
      <c r="J7" s="500"/>
      <c r="K7" s="500"/>
      <c r="L7" s="500"/>
      <c r="M7" s="500"/>
      <c r="N7" s="500"/>
      <c r="O7" s="500"/>
      <c r="P7" s="500"/>
      <c r="Q7" s="500"/>
      <c r="R7" s="501"/>
    </row>
    <row r="8" spans="1:18" ht="20.149999999999999" customHeight="1" x14ac:dyDescent="0.35">
      <c r="A8" s="188"/>
      <c r="B8" s="189"/>
      <c r="C8" s="189"/>
      <c r="D8" s="189"/>
      <c r="E8" s="189"/>
      <c r="F8" s="189"/>
      <c r="G8" s="189"/>
      <c r="H8" s="189"/>
      <c r="I8" s="189"/>
      <c r="J8" s="189"/>
      <c r="K8" s="189"/>
      <c r="L8" s="189"/>
      <c r="M8" s="189"/>
      <c r="N8" s="189"/>
      <c r="O8" s="189"/>
      <c r="P8" s="189"/>
      <c r="Q8" s="189"/>
      <c r="R8" s="190"/>
    </row>
    <row r="9" spans="1:18" ht="20.149999999999999" customHeight="1" x14ac:dyDescent="0.35">
      <c r="A9" s="212">
        <v>5</v>
      </c>
      <c r="B9" s="210" t="s">
        <v>1001</v>
      </c>
      <c r="C9" s="210"/>
      <c r="D9" s="210"/>
      <c r="E9" s="210"/>
      <c r="F9" s="210"/>
      <c r="G9" s="210"/>
      <c r="H9" s="210"/>
      <c r="I9" s="210"/>
      <c r="J9" s="210"/>
      <c r="K9" s="210"/>
      <c r="L9" s="213" t="s">
        <v>148</v>
      </c>
      <c r="M9" s="210"/>
      <c r="N9" s="214" t="s">
        <v>1194</v>
      </c>
      <c r="O9" s="476"/>
      <c r="P9" s="214" t="s">
        <v>1328</v>
      </c>
      <c r="Q9" s="213" t="s">
        <v>149</v>
      </c>
      <c r="R9" s="191"/>
    </row>
    <row r="10" spans="1:18" ht="20.149999999999999" customHeight="1" x14ac:dyDescent="0.35">
      <c r="A10" s="192"/>
      <c r="B10" s="186" t="s">
        <v>946</v>
      </c>
      <c r="C10" s="183"/>
      <c r="D10" s="183"/>
      <c r="E10" s="183"/>
      <c r="F10" s="183"/>
      <c r="G10" s="183"/>
      <c r="H10" s="183"/>
      <c r="I10" s="183"/>
      <c r="J10" s="183"/>
      <c r="K10" s="183"/>
      <c r="L10" s="184"/>
      <c r="M10" s="183"/>
      <c r="N10" s="215"/>
      <c r="O10" s="477"/>
      <c r="P10" s="628"/>
      <c r="Q10" s="487"/>
      <c r="R10" s="191"/>
    </row>
    <row r="11" spans="1:18" ht="20.149999999999999" customHeight="1" x14ac:dyDescent="0.35">
      <c r="A11" s="192"/>
      <c r="B11" s="625" t="s">
        <v>232</v>
      </c>
      <c r="C11" s="177" t="s">
        <v>3093</v>
      </c>
      <c r="D11" s="177"/>
      <c r="E11" s="177"/>
      <c r="F11" s="177"/>
      <c r="G11" s="177"/>
      <c r="H11" s="177"/>
      <c r="I11" s="177"/>
      <c r="J11" s="177"/>
      <c r="K11" s="177"/>
      <c r="L11" s="174"/>
      <c r="M11" s="177"/>
      <c r="N11" s="216"/>
      <c r="O11" s="211"/>
      <c r="P11" s="581" t="str">
        <f>VLOOKUP(_Output!D804,_Guidance!B2147:C2152,2,FALSE)</f>
        <v xml:space="preserve"> </v>
      </c>
      <c r="Q11" s="482" t="s">
        <v>3094</v>
      </c>
      <c r="R11" s="191"/>
    </row>
    <row r="12" spans="1:18" ht="20.149999999999999" customHeight="1" x14ac:dyDescent="0.35">
      <c r="A12" s="192"/>
      <c r="B12" s="625" t="s">
        <v>374</v>
      </c>
      <c r="C12" s="198" t="s">
        <v>2612</v>
      </c>
      <c r="D12" s="198"/>
      <c r="E12" s="198"/>
      <c r="F12" s="198"/>
      <c r="G12" s="198"/>
      <c r="H12" s="198"/>
      <c r="I12" s="198"/>
      <c r="J12" s="198"/>
      <c r="K12" s="198"/>
      <c r="L12" s="174"/>
      <c r="M12" s="177"/>
      <c r="N12" s="216"/>
      <c r="O12" s="211"/>
      <c r="P12" s="581" t="str">
        <f>VLOOKUP(_Output!D805,_Guidance!B2153:C2158,2,FALSE)</f>
        <v xml:space="preserve"> </v>
      </c>
      <c r="Q12" s="482" t="s">
        <v>2671</v>
      </c>
      <c r="R12" s="191"/>
    </row>
    <row r="13" spans="1:18" ht="20.149999999999999" customHeight="1" x14ac:dyDescent="0.35">
      <c r="A13" s="193"/>
      <c r="B13" s="199" t="s">
        <v>375</v>
      </c>
      <c r="C13" s="200" t="s">
        <v>3123</v>
      </c>
      <c r="D13" s="200"/>
      <c r="E13" s="200"/>
      <c r="F13" s="200"/>
      <c r="G13" s="200"/>
      <c r="H13" s="200"/>
      <c r="I13" s="200"/>
      <c r="J13" s="200"/>
      <c r="K13" s="200"/>
      <c r="L13" s="175"/>
      <c r="M13" s="178"/>
      <c r="N13" s="217"/>
      <c r="O13" s="478"/>
      <c r="P13" s="622"/>
      <c r="Q13" s="483"/>
      <c r="R13" s="194"/>
    </row>
    <row r="14" spans="1:18" ht="20.149999999999999" customHeight="1" x14ac:dyDescent="0.35">
      <c r="A14" s="193"/>
      <c r="B14" s="202" t="s">
        <v>2644</v>
      </c>
      <c r="C14" s="199" t="s">
        <v>949</v>
      </c>
      <c r="D14" s="199"/>
      <c r="E14" s="199"/>
      <c r="F14" s="199"/>
      <c r="G14" s="199"/>
      <c r="H14" s="199"/>
      <c r="I14" s="199"/>
      <c r="J14" s="199"/>
      <c r="K14" s="199"/>
      <c r="L14" s="175"/>
      <c r="M14" s="178"/>
      <c r="N14" s="217" t="s">
        <v>1195</v>
      </c>
      <c r="O14" s="478"/>
      <c r="P14" s="622"/>
      <c r="Q14" s="483" t="s">
        <v>1196</v>
      </c>
      <c r="R14" s="194"/>
    </row>
    <row r="15" spans="1:18" ht="20.149999999999999" customHeight="1" x14ac:dyDescent="0.35">
      <c r="A15" s="193"/>
      <c r="B15" s="202" t="s">
        <v>2645</v>
      </c>
      <c r="C15" s="199" t="s">
        <v>950</v>
      </c>
      <c r="D15" s="199"/>
      <c r="E15" s="199"/>
      <c r="F15" s="199"/>
      <c r="G15" s="199"/>
      <c r="H15" s="199"/>
      <c r="I15" s="199"/>
      <c r="J15" s="199"/>
      <c r="K15" s="199"/>
      <c r="L15" s="175"/>
      <c r="M15" s="178"/>
      <c r="N15" s="217" t="s">
        <v>1195</v>
      </c>
      <c r="O15" s="478"/>
      <c r="P15" s="622"/>
      <c r="Q15" s="483" t="s">
        <v>1197</v>
      </c>
      <c r="R15" s="194"/>
    </row>
    <row r="16" spans="1:18" ht="20.149999999999999" customHeight="1" x14ac:dyDescent="0.35">
      <c r="A16" s="193"/>
      <c r="B16" s="202" t="s">
        <v>2646</v>
      </c>
      <c r="C16" s="199" t="s">
        <v>952</v>
      </c>
      <c r="D16" s="199"/>
      <c r="E16" s="199"/>
      <c r="F16" s="199"/>
      <c r="G16" s="199"/>
      <c r="H16" s="199"/>
      <c r="I16" s="199"/>
      <c r="J16" s="199"/>
      <c r="K16" s="199"/>
      <c r="L16" s="175"/>
      <c r="M16" s="178"/>
      <c r="N16" s="217" t="s">
        <v>1195</v>
      </c>
      <c r="O16" s="478"/>
      <c r="P16" s="622"/>
      <c r="Q16" s="483" t="s">
        <v>1198</v>
      </c>
      <c r="R16" s="194"/>
    </row>
    <row r="17" spans="1:18" ht="20.149999999999999" customHeight="1" x14ac:dyDescent="0.35">
      <c r="A17" s="193"/>
      <c r="B17" s="202" t="s">
        <v>2647</v>
      </c>
      <c r="C17" s="199" t="s">
        <v>954</v>
      </c>
      <c r="D17" s="199"/>
      <c r="E17" s="199"/>
      <c r="F17" s="199"/>
      <c r="G17" s="199"/>
      <c r="H17" s="199"/>
      <c r="I17" s="199"/>
      <c r="J17" s="199"/>
      <c r="K17" s="199"/>
      <c r="L17" s="175"/>
      <c r="M17" s="178"/>
      <c r="N17" s="217" t="s">
        <v>1195</v>
      </c>
      <c r="O17" s="478"/>
      <c r="P17" s="622"/>
      <c r="Q17" s="483" t="s">
        <v>1199</v>
      </c>
      <c r="R17" s="194"/>
    </row>
    <row r="18" spans="1:18" ht="20.149999999999999" customHeight="1" x14ac:dyDescent="0.35">
      <c r="A18" s="193"/>
      <c r="B18" s="202" t="s">
        <v>2648</v>
      </c>
      <c r="C18" s="199" t="s">
        <v>956</v>
      </c>
      <c r="D18" s="199"/>
      <c r="E18" s="199"/>
      <c r="F18" s="199"/>
      <c r="G18" s="199"/>
      <c r="H18" s="199"/>
      <c r="I18" s="199"/>
      <c r="J18" s="199"/>
      <c r="K18" s="199"/>
      <c r="L18" s="175"/>
      <c r="M18" s="178"/>
      <c r="N18" s="217" t="s">
        <v>1195</v>
      </c>
      <c r="O18" s="478"/>
      <c r="P18" s="622"/>
      <c r="Q18" s="483" t="s">
        <v>1200</v>
      </c>
      <c r="R18" s="194"/>
    </row>
    <row r="19" spans="1:18" ht="20.149999999999999" customHeight="1" x14ac:dyDescent="0.35">
      <c r="A19" s="193"/>
      <c r="B19" s="202" t="s">
        <v>2649</v>
      </c>
      <c r="C19" s="199" t="s">
        <v>958</v>
      </c>
      <c r="D19" s="199"/>
      <c r="E19" s="199"/>
      <c r="F19" s="199"/>
      <c r="G19" s="199"/>
      <c r="H19" s="199"/>
      <c r="I19" s="199"/>
      <c r="J19" s="199"/>
      <c r="K19" s="199"/>
      <c r="L19" s="175"/>
      <c r="M19" s="178"/>
      <c r="N19" s="217" t="s">
        <v>1195</v>
      </c>
      <c r="O19" s="478"/>
      <c r="P19" s="622"/>
      <c r="Q19" s="483" t="s">
        <v>1201</v>
      </c>
      <c r="R19" s="194"/>
    </row>
    <row r="20" spans="1:18" ht="20.149999999999999" customHeight="1" x14ac:dyDescent="0.35">
      <c r="A20" s="193"/>
      <c r="B20" s="202" t="s">
        <v>2650</v>
      </c>
      <c r="C20" s="199" t="s">
        <v>960</v>
      </c>
      <c r="D20" s="199"/>
      <c r="E20" s="199"/>
      <c r="F20" s="199"/>
      <c r="G20" s="199"/>
      <c r="H20" s="199"/>
      <c r="I20" s="199"/>
      <c r="J20" s="199"/>
      <c r="K20" s="199"/>
      <c r="L20" s="175"/>
      <c r="M20" s="178"/>
      <c r="N20" s="217" t="s">
        <v>1202</v>
      </c>
      <c r="O20" s="478"/>
      <c r="P20" s="622"/>
      <c r="Q20" s="483" t="s">
        <v>1203</v>
      </c>
      <c r="R20" s="194"/>
    </row>
    <row r="21" spans="1:18" ht="20.149999999999999" customHeight="1" x14ac:dyDescent="0.35">
      <c r="A21" s="193"/>
      <c r="B21" s="202" t="s">
        <v>2651</v>
      </c>
      <c r="C21" s="199" t="s">
        <v>962</v>
      </c>
      <c r="D21" s="199"/>
      <c r="E21" s="199"/>
      <c r="F21" s="199"/>
      <c r="G21" s="199"/>
      <c r="H21" s="199"/>
      <c r="I21" s="199"/>
      <c r="J21" s="199"/>
      <c r="K21" s="199"/>
      <c r="L21" s="175"/>
      <c r="M21" s="178"/>
      <c r="N21" s="217" t="s">
        <v>1202</v>
      </c>
      <c r="O21" s="478"/>
      <c r="P21" s="622"/>
      <c r="Q21" s="483" t="s">
        <v>1204</v>
      </c>
      <c r="R21" s="194"/>
    </row>
    <row r="22" spans="1:18" ht="20.149999999999999" customHeight="1" x14ac:dyDescent="0.35">
      <c r="A22" s="193"/>
      <c r="B22" s="202" t="s">
        <v>2652</v>
      </c>
      <c r="C22" s="199" t="s">
        <v>964</v>
      </c>
      <c r="D22" s="199"/>
      <c r="E22" s="199"/>
      <c r="F22" s="199"/>
      <c r="G22" s="199"/>
      <c r="H22" s="199"/>
      <c r="I22" s="199"/>
      <c r="J22" s="199"/>
      <c r="K22" s="199"/>
      <c r="L22" s="175"/>
      <c r="M22" s="178"/>
      <c r="N22" s="217" t="s">
        <v>1202</v>
      </c>
      <c r="O22" s="478"/>
      <c r="P22" s="622"/>
      <c r="Q22" s="483" t="s">
        <v>1205</v>
      </c>
      <c r="R22" s="194"/>
    </row>
    <row r="23" spans="1:18" ht="20.149999999999999" customHeight="1" x14ac:dyDescent="0.35">
      <c r="A23" s="193"/>
      <c r="B23" s="202" t="s">
        <v>2653</v>
      </c>
      <c r="C23" s="199" t="s">
        <v>966</v>
      </c>
      <c r="D23" s="199"/>
      <c r="E23" s="199"/>
      <c r="F23" s="199"/>
      <c r="G23" s="199"/>
      <c r="H23" s="199"/>
      <c r="I23" s="199"/>
      <c r="J23" s="199"/>
      <c r="K23" s="199"/>
      <c r="L23" s="175"/>
      <c r="M23" s="178"/>
      <c r="N23" s="217" t="s">
        <v>1202</v>
      </c>
      <c r="O23" s="478"/>
      <c r="P23" s="622"/>
      <c r="Q23" s="483" t="s">
        <v>1206</v>
      </c>
      <c r="R23" s="194"/>
    </row>
    <row r="24" spans="1:18" ht="20.149999999999999" customHeight="1" x14ac:dyDescent="0.35">
      <c r="A24" s="193"/>
      <c r="B24" s="202" t="s">
        <v>2654</v>
      </c>
      <c r="C24" s="201" t="s">
        <v>968</v>
      </c>
      <c r="D24" s="201"/>
      <c r="E24" s="201"/>
      <c r="F24" s="201"/>
      <c r="G24" s="201"/>
      <c r="H24" s="201"/>
      <c r="I24" s="201"/>
      <c r="J24" s="201"/>
      <c r="K24" s="201"/>
      <c r="L24" s="182"/>
      <c r="M24" s="185"/>
      <c r="N24" s="218" t="s">
        <v>1202</v>
      </c>
      <c r="O24" s="479"/>
      <c r="P24" s="623"/>
      <c r="Q24" s="484" t="s">
        <v>1207</v>
      </c>
      <c r="R24" s="194"/>
    </row>
    <row r="25" spans="1:18" ht="20.149999999999999" customHeight="1" x14ac:dyDescent="0.35">
      <c r="A25" s="193"/>
      <c r="B25" s="199"/>
      <c r="C25" s="203" t="s">
        <v>14</v>
      </c>
      <c r="D25" s="203"/>
      <c r="E25" s="203"/>
      <c r="F25" s="203"/>
      <c r="G25" s="203"/>
      <c r="H25" s="203"/>
      <c r="I25" s="203"/>
      <c r="J25" s="203"/>
      <c r="K25" s="203"/>
      <c r="L25" s="491" t="str">
        <f>VLOOKUP(SUM(_Output!D807:D817),_SUM_Completeness!A140:B151,2,FALSE)</f>
        <v>Incomplete</v>
      </c>
      <c r="M25" s="178"/>
      <c r="N25" s="217"/>
      <c r="O25" s="478"/>
      <c r="P25" s="622"/>
      <c r="Q25" s="485" t="s">
        <v>1267</v>
      </c>
      <c r="R25" s="194"/>
    </row>
    <row r="26" spans="1:18" ht="20.149999999999999" customHeight="1" x14ac:dyDescent="0.35">
      <c r="A26" s="192"/>
      <c r="B26" s="198" t="s">
        <v>376</v>
      </c>
      <c r="C26" s="198" t="s">
        <v>969</v>
      </c>
      <c r="D26" s="198"/>
      <c r="E26" s="198"/>
      <c r="F26" s="198"/>
      <c r="G26" s="198"/>
      <c r="H26" s="198"/>
      <c r="I26" s="198"/>
      <c r="J26" s="198"/>
      <c r="K26" s="198"/>
      <c r="L26" s="174"/>
      <c r="M26" s="177"/>
      <c r="N26" s="216" t="s">
        <v>1195</v>
      </c>
      <c r="O26" s="211"/>
      <c r="P26" s="581" t="str">
        <f>VLOOKUP(_Output!D818,_Guidance!B2159:C2164,2,FALSE)</f>
        <v xml:space="preserve"> </v>
      </c>
      <c r="Q26" s="482" t="s">
        <v>2672</v>
      </c>
      <c r="R26" s="191"/>
    </row>
    <row r="27" spans="1:18" ht="20.149999999999999" customHeight="1" x14ac:dyDescent="0.35">
      <c r="A27" s="192"/>
      <c r="B27" s="198" t="s">
        <v>381</v>
      </c>
      <c r="C27" s="198" t="s">
        <v>970</v>
      </c>
      <c r="D27" s="198"/>
      <c r="E27" s="198"/>
      <c r="F27" s="198"/>
      <c r="G27" s="198"/>
      <c r="H27" s="198"/>
      <c r="I27" s="198"/>
      <c r="J27" s="198"/>
      <c r="K27" s="198"/>
      <c r="L27" s="174"/>
      <c r="M27" s="177"/>
      <c r="N27" s="216" t="s">
        <v>1195</v>
      </c>
      <c r="O27" s="211"/>
      <c r="P27" s="581" t="str">
        <f>VLOOKUP(_Output!D819,_Guidance!B2165:C2170,2,FALSE)</f>
        <v xml:space="preserve"> </v>
      </c>
      <c r="Q27" s="482" t="s">
        <v>2673</v>
      </c>
      <c r="R27" s="191"/>
    </row>
    <row r="28" spans="1:18" ht="20.149999999999999" customHeight="1" x14ac:dyDescent="0.35">
      <c r="A28" s="192"/>
      <c r="B28" s="198" t="s">
        <v>441</v>
      </c>
      <c r="C28" s="198" t="s">
        <v>971</v>
      </c>
      <c r="D28" s="198"/>
      <c r="E28" s="198"/>
      <c r="F28" s="198"/>
      <c r="G28" s="198"/>
      <c r="H28" s="198"/>
      <c r="I28" s="198"/>
      <c r="J28" s="198"/>
      <c r="K28" s="198"/>
      <c r="L28" s="174"/>
      <c r="M28" s="177"/>
      <c r="N28" s="216" t="s">
        <v>1195</v>
      </c>
      <c r="O28" s="211"/>
      <c r="P28" s="581" t="str">
        <f>VLOOKUP(_Output!D820,_Guidance!B2171:C2176,2,FALSE)</f>
        <v xml:space="preserve"> </v>
      </c>
      <c r="Q28" s="482" t="s">
        <v>1210</v>
      </c>
      <c r="R28" s="191"/>
    </row>
    <row r="29" spans="1:18" ht="20.149999999999999" customHeight="1" x14ac:dyDescent="0.35">
      <c r="A29" s="192"/>
      <c r="B29" s="198" t="s">
        <v>442</v>
      </c>
      <c r="C29" s="198" t="s">
        <v>972</v>
      </c>
      <c r="D29" s="198"/>
      <c r="E29" s="198"/>
      <c r="F29" s="198"/>
      <c r="G29" s="198"/>
      <c r="H29" s="198"/>
      <c r="I29" s="198"/>
      <c r="J29" s="198"/>
      <c r="K29" s="198"/>
      <c r="L29" s="174"/>
      <c r="M29" s="177"/>
      <c r="N29" s="216" t="s">
        <v>1195</v>
      </c>
      <c r="O29" s="211"/>
      <c r="P29" s="581" t="str">
        <f>VLOOKUP(_Output!D821,_Guidance!B2177:C2182,2,FALSE)</f>
        <v xml:space="preserve"> </v>
      </c>
      <c r="Q29" s="482" t="s">
        <v>2674</v>
      </c>
      <c r="R29" s="191"/>
    </row>
    <row r="30" spans="1:18" ht="20.149999999999999" customHeight="1" x14ac:dyDescent="0.35">
      <c r="A30" s="192"/>
      <c r="B30" s="198" t="s">
        <v>443</v>
      </c>
      <c r="C30" s="198" t="s">
        <v>2198</v>
      </c>
      <c r="D30" s="198"/>
      <c r="E30" s="198"/>
      <c r="F30" s="198"/>
      <c r="G30" s="198"/>
      <c r="H30" s="198"/>
      <c r="I30" s="198"/>
      <c r="J30" s="198"/>
      <c r="K30" s="198"/>
      <c r="L30" s="174"/>
      <c r="M30" s="177"/>
      <c r="N30" s="216" t="s">
        <v>1195</v>
      </c>
      <c r="O30" s="211"/>
      <c r="P30" s="581" t="str">
        <f>VLOOKUP(_Output!D822,_Guidance!B2183:C2188,2,FALSE)</f>
        <v xml:space="preserve"> </v>
      </c>
      <c r="Q30" s="482" t="s">
        <v>2675</v>
      </c>
      <c r="R30" s="191"/>
    </row>
    <row r="31" spans="1:18" ht="20.149999999999999" customHeight="1" x14ac:dyDescent="0.35">
      <c r="A31" s="192"/>
      <c r="B31" s="198" t="s">
        <v>1122</v>
      </c>
      <c r="C31" s="198" t="s">
        <v>2203</v>
      </c>
      <c r="D31" s="198"/>
      <c r="E31" s="198"/>
      <c r="F31" s="198"/>
      <c r="G31" s="198"/>
      <c r="H31" s="198"/>
      <c r="I31" s="198"/>
      <c r="J31" s="198"/>
      <c r="K31" s="198"/>
      <c r="L31" s="174"/>
      <c r="M31" s="177"/>
      <c r="N31" s="216" t="s">
        <v>1202</v>
      </c>
      <c r="O31" s="211"/>
      <c r="P31" s="581" t="str">
        <f>VLOOKUP(_Output!D823,_Guidance!B2189:C2194,2,FALSE)</f>
        <v xml:space="preserve"> </v>
      </c>
      <c r="Q31" s="482" t="s">
        <v>2676</v>
      </c>
      <c r="R31" s="191"/>
    </row>
    <row r="32" spans="1:18" ht="20.149999999999999" customHeight="1" x14ac:dyDescent="0.35">
      <c r="A32" s="192"/>
      <c r="B32" s="198" t="s">
        <v>1123</v>
      </c>
      <c r="C32" s="198" t="s">
        <v>975</v>
      </c>
      <c r="D32" s="198"/>
      <c r="E32" s="198"/>
      <c r="F32" s="198"/>
      <c r="G32" s="198"/>
      <c r="H32" s="198"/>
      <c r="I32" s="198"/>
      <c r="J32" s="198"/>
      <c r="K32" s="198"/>
      <c r="L32" s="174"/>
      <c r="M32" s="177"/>
      <c r="N32" s="216" t="s">
        <v>1202</v>
      </c>
      <c r="O32" s="211"/>
      <c r="P32" s="581" t="str">
        <f>VLOOKUP(_Output!D824,_Guidance!B2195:C2200,2,FALSE)</f>
        <v xml:space="preserve"> </v>
      </c>
      <c r="Q32" s="482" t="s">
        <v>2677</v>
      </c>
      <c r="R32" s="191"/>
    </row>
    <row r="33" spans="1:18" ht="20.149999999999999" customHeight="1" x14ac:dyDescent="0.35">
      <c r="A33" s="192"/>
      <c r="B33" s="198" t="s">
        <v>1124</v>
      </c>
      <c r="C33" s="198" t="s">
        <v>977</v>
      </c>
      <c r="D33" s="198"/>
      <c r="E33" s="198"/>
      <c r="F33" s="198"/>
      <c r="G33" s="198"/>
      <c r="H33" s="198"/>
      <c r="I33" s="198"/>
      <c r="J33" s="198"/>
      <c r="K33" s="198"/>
      <c r="L33" s="174"/>
      <c r="M33" s="177"/>
      <c r="N33" s="216" t="s">
        <v>1202</v>
      </c>
      <c r="O33" s="211"/>
      <c r="P33" s="581" t="str">
        <f>VLOOKUP(_Output!D826,_Guidance!B2201:C2206,2,FALSE)</f>
        <v xml:space="preserve"> </v>
      </c>
      <c r="Q33" s="482" t="s">
        <v>2829</v>
      </c>
      <c r="R33" s="191"/>
    </row>
    <row r="34" spans="1:18" ht="20.149999999999999" customHeight="1" x14ac:dyDescent="0.35">
      <c r="A34" s="192"/>
      <c r="B34" s="198" t="s">
        <v>1125</v>
      </c>
      <c r="C34" s="198" t="s">
        <v>3799</v>
      </c>
      <c r="D34" s="198"/>
      <c r="E34" s="198"/>
      <c r="F34" s="198"/>
      <c r="G34" s="198"/>
      <c r="H34" s="198"/>
      <c r="I34" s="198"/>
      <c r="J34" s="198"/>
      <c r="K34" s="198"/>
      <c r="L34" s="174"/>
      <c r="M34" s="177"/>
      <c r="N34" s="216" t="s">
        <v>1202</v>
      </c>
      <c r="O34" s="211"/>
      <c r="P34" s="581" t="str">
        <f>VLOOKUP(_Output!D1068,_Guidance!B2207:C2212,2,FALSE)</f>
        <v xml:space="preserve"> </v>
      </c>
      <c r="Q34" s="482" t="s">
        <v>3800</v>
      </c>
      <c r="R34" s="191"/>
    </row>
    <row r="35" spans="1:18" ht="20.149999999999999" customHeight="1" x14ac:dyDescent="0.35">
      <c r="A35" s="192"/>
      <c r="B35" s="198" t="s">
        <v>1126</v>
      </c>
      <c r="C35" s="198" t="s">
        <v>979</v>
      </c>
      <c r="D35" s="198"/>
      <c r="E35" s="198"/>
      <c r="F35" s="198"/>
      <c r="G35" s="198"/>
      <c r="H35" s="198"/>
      <c r="I35" s="198"/>
      <c r="J35" s="198"/>
      <c r="K35" s="198"/>
      <c r="L35" s="174"/>
      <c r="M35" s="177"/>
      <c r="N35" s="216" t="s">
        <v>1202</v>
      </c>
      <c r="O35" s="211"/>
      <c r="P35" s="581" t="str">
        <f>VLOOKUP(_Output!D827,_Guidance!B2213:C2218,2,FALSE)</f>
        <v xml:space="preserve"> </v>
      </c>
      <c r="Q35" s="482" t="s">
        <v>2678</v>
      </c>
      <c r="R35" s="191"/>
    </row>
    <row r="36" spans="1:18" ht="20.149999999999999" customHeight="1" x14ac:dyDescent="0.35">
      <c r="A36" s="192"/>
      <c r="B36" s="198" t="s">
        <v>1127</v>
      </c>
      <c r="C36" s="198" t="s">
        <v>983</v>
      </c>
      <c r="D36" s="198"/>
      <c r="E36" s="198"/>
      <c r="F36" s="198"/>
      <c r="G36" s="198"/>
      <c r="H36" s="198"/>
      <c r="I36" s="198"/>
      <c r="J36" s="198"/>
      <c r="K36" s="198"/>
      <c r="L36" s="174"/>
      <c r="M36" s="177"/>
      <c r="N36" s="216" t="s">
        <v>1213</v>
      </c>
      <c r="O36" s="211"/>
      <c r="P36" s="581" t="str">
        <f>VLOOKUP(_Output!D828,_Guidance!B2219:C2224,2,FALSE)</f>
        <v xml:space="preserve"> </v>
      </c>
      <c r="Q36" s="482" t="s">
        <v>2679</v>
      </c>
      <c r="R36" s="191"/>
    </row>
    <row r="37" spans="1:18" ht="20.149999999999999" customHeight="1" x14ac:dyDescent="0.35">
      <c r="A37" s="192"/>
      <c r="B37" s="198" t="s">
        <v>1146</v>
      </c>
      <c r="C37" s="198" t="s">
        <v>2221</v>
      </c>
      <c r="D37" s="198"/>
      <c r="E37" s="198"/>
      <c r="F37" s="198"/>
      <c r="G37" s="198"/>
      <c r="H37" s="198"/>
      <c r="I37" s="198"/>
      <c r="J37" s="198"/>
      <c r="K37" s="198"/>
      <c r="L37" s="174"/>
      <c r="M37" s="177"/>
      <c r="N37" s="216" t="s">
        <v>1214</v>
      </c>
      <c r="O37" s="211"/>
      <c r="P37" s="581" t="str">
        <f>VLOOKUP(_Output!D829,_Guidance!B2225:C2230,2,FALSE)</f>
        <v xml:space="preserve"> </v>
      </c>
      <c r="Q37" s="482" t="s">
        <v>1215</v>
      </c>
      <c r="R37" s="191"/>
    </row>
    <row r="38" spans="1:18" ht="20.149999999999999" customHeight="1" x14ac:dyDescent="0.35">
      <c r="A38" s="192"/>
      <c r="B38" s="187" t="s">
        <v>985</v>
      </c>
      <c r="C38" s="180"/>
      <c r="D38" s="180"/>
      <c r="E38" s="180"/>
      <c r="F38" s="180"/>
      <c r="G38" s="180"/>
      <c r="H38" s="180"/>
      <c r="I38" s="180"/>
      <c r="J38" s="180"/>
      <c r="K38" s="180"/>
      <c r="L38" s="176"/>
      <c r="M38" s="180"/>
      <c r="N38" s="220"/>
      <c r="O38" s="481"/>
      <c r="P38" s="582"/>
      <c r="Q38" s="486"/>
      <c r="R38" s="191"/>
    </row>
    <row r="39" spans="1:18" ht="20.149999999999999" customHeight="1" x14ac:dyDescent="0.35">
      <c r="A39" s="192"/>
      <c r="B39" s="198" t="s">
        <v>2655</v>
      </c>
      <c r="C39" s="204" t="s">
        <v>2611</v>
      </c>
      <c r="D39" s="204"/>
      <c r="E39" s="204"/>
      <c r="F39" s="204"/>
      <c r="G39" s="204"/>
      <c r="H39" s="204"/>
      <c r="I39" s="204"/>
      <c r="J39" s="204"/>
      <c r="K39" s="204"/>
      <c r="L39" s="174"/>
      <c r="M39" s="177"/>
      <c r="N39" s="216"/>
      <c r="O39" s="211"/>
      <c r="P39" s="581"/>
      <c r="Q39" s="482"/>
      <c r="R39" s="191"/>
    </row>
    <row r="40" spans="1:18" ht="20.149999999999999" customHeight="1" x14ac:dyDescent="0.35">
      <c r="A40" s="192"/>
      <c r="B40" s="205" t="s">
        <v>4036</v>
      </c>
      <c r="C40" s="198" t="s">
        <v>2618</v>
      </c>
      <c r="D40" s="198"/>
      <c r="E40" s="198"/>
      <c r="F40" s="198"/>
      <c r="G40" s="198"/>
      <c r="H40" s="198"/>
      <c r="I40" s="198"/>
      <c r="J40" s="198"/>
      <c r="K40" s="198"/>
      <c r="L40" s="174"/>
      <c r="M40" s="177"/>
      <c r="N40" s="216"/>
      <c r="O40" s="211"/>
      <c r="P40" s="581" t="str">
        <f>VLOOKUP(_Output!D831,_Guidance!$B$2457:$C$2463,2,FALSE)</f>
        <v xml:space="preserve"> </v>
      </c>
      <c r="Q40" s="626" t="s">
        <v>2626</v>
      </c>
      <c r="R40" s="191"/>
    </row>
    <row r="41" spans="1:18" ht="20.149999999999999" customHeight="1" x14ac:dyDescent="0.35">
      <c r="A41" s="192"/>
      <c r="B41" s="205" t="s">
        <v>4037</v>
      </c>
      <c r="C41" s="198" t="s">
        <v>2619</v>
      </c>
      <c r="D41" s="198"/>
      <c r="E41" s="198"/>
      <c r="F41" s="198"/>
      <c r="G41" s="198"/>
      <c r="H41" s="198"/>
      <c r="I41" s="198"/>
      <c r="J41" s="198"/>
      <c r="K41" s="198"/>
      <c r="L41" s="174"/>
      <c r="M41" s="177"/>
      <c r="N41" s="216"/>
      <c r="O41" s="211"/>
      <c r="P41" s="581" t="str">
        <f>VLOOKUP(_Output!D832,_Guidance!$B$2457:$C$2463,2,FALSE)</f>
        <v xml:space="preserve"> </v>
      </c>
      <c r="Q41" s="626" t="s">
        <v>2625</v>
      </c>
      <c r="R41" s="191"/>
    </row>
    <row r="42" spans="1:18" ht="20.149999999999999" customHeight="1" x14ac:dyDescent="0.35">
      <c r="A42" s="192"/>
      <c r="B42" s="205" t="s">
        <v>4038</v>
      </c>
      <c r="C42" s="198" t="s">
        <v>2620</v>
      </c>
      <c r="D42" s="198"/>
      <c r="E42" s="198"/>
      <c r="F42" s="198"/>
      <c r="G42" s="198"/>
      <c r="H42" s="198"/>
      <c r="I42" s="198"/>
      <c r="J42" s="198"/>
      <c r="K42" s="198"/>
      <c r="L42" s="174"/>
      <c r="M42" s="177"/>
      <c r="N42" s="216"/>
      <c r="O42" s="211"/>
      <c r="P42" s="581" t="str">
        <f>VLOOKUP(_Output!D833,_Guidance!$B$2457:$C$2463,2,FALSE)</f>
        <v xml:space="preserve"> </v>
      </c>
      <c r="Q42" s="626" t="s">
        <v>2627</v>
      </c>
      <c r="R42" s="191"/>
    </row>
    <row r="43" spans="1:18" ht="20.149999999999999" customHeight="1" x14ac:dyDescent="0.35">
      <c r="A43" s="192"/>
      <c r="B43" s="205" t="s">
        <v>4039</v>
      </c>
      <c r="C43" s="198" t="s">
        <v>2621</v>
      </c>
      <c r="D43" s="198"/>
      <c r="E43" s="198"/>
      <c r="F43" s="198"/>
      <c r="G43" s="198"/>
      <c r="H43" s="198"/>
      <c r="I43" s="198"/>
      <c r="J43" s="198"/>
      <c r="K43" s="198"/>
      <c r="L43" s="174"/>
      <c r="M43" s="177"/>
      <c r="N43" s="216"/>
      <c r="O43" s="211"/>
      <c r="P43" s="581" t="str">
        <f>VLOOKUP(_Output!D834,_Guidance!$B$2457:$C$2463,2,FALSE)</f>
        <v xml:space="preserve"> </v>
      </c>
      <c r="Q43" s="626" t="s">
        <v>2629</v>
      </c>
      <c r="R43" s="191"/>
    </row>
    <row r="44" spans="1:18" ht="20.149999999999999" customHeight="1" x14ac:dyDescent="0.35">
      <c r="A44" s="192"/>
      <c r="B44" s="205" t="s">
        <v>4040</v>
      </c>
      <c r="C44" s="198" t="s">
        <v>2622</v>
      </c>
      <c r="D44" s="198"/>
      <c r="E44" s="198"/>
      <c r="F44" s="198"/>
      <c r="G44" s="198"/>
      <c r="H44" s="198"/>
      <c r="I44" s="198"/>
      <c r="J44" s="198"/>
      <c r="K44" s="198"/>
      <c r="L44" s="174"/>
      <c r="M44" s="177"/>
      <c r="N44" s="216"/>
      <c r="O44" s="211"/>
      <c r="P44" s="581" t="str">
        <f>VLOOKUP(_Output!D835,_Guidance!$B$2457:$C$2463,2,FALSE)</f>
        <v xml:space="preserve"> </v>
      </c>
      <c r="Q44" s="626" t="s">
        <v>2628</v>
      </c>
      <c r="R44" s="191"/>
    </row>
    <row r="45" spans="1:18" ht="20.149999999999999" customHeight="1" x14ac:dyDescent="0.35">
      <c r="A45" s="192"/>
      <c r="B45" s="205" t="s">
        <v>4041</v>
      </c>
      <c r="C45" s="198" t="s">
        <v>2623</v>
      </c>
      <c r="D45" s="198"/>
      <c r="E45" s="198"/>
      <c r="F45" s="198"/>
      <c r="G45" s="198"/>
      <c r="H45" s="198"/>
      <c r="I45" s="198"/>
      <c r="J45" s="198"/>
      <c r="K45" s="198"/>
      <c r="L45" s="174"/>
      <c r="M45" s="177"/>
      <c r="N45" s="216"/>
      <c r="O45" s="211"/>
      <c r="P45" s="581" t="str">
        <f>VLOOKUP(_Output!D836,_Guidance!$B$2457:$C$2463,2,FALSE)</f>
        <v xml:space="preserve"> </v>
      </c>
      <c r="Q45" s="626" t="s">
        <v>2630</v>
      </c>
      <c r="R45" s="191"/>
    </row>
    <row r="46" spans="1:18" ht="20.149999999999999" customHeight="1" x14ac:dyDescent="0.35">
      <c r="A46" s="192"/>
      <c r="B46" s="205" t="s">
        <v>4042</v>
      </c>
      <c r="C46" s="198" t="s">
        <v>2624</v>
      </c>
      <c r="D46" s="198"/>
      <c r="E46" s="198"/>
      <c r="F46" s="198"/>
      <c r="G46" s="198"/>
      <c r="H46" s="198"/>
      <c r="I46" s="198"/>
      <c r="J46" s="198"/>
      <c r="K46" s="198"/>
      <c r="L46" s="174"/>
      <c r="M46" s="177"/>
      <c r="N46" s="216"/>
      <c r="O46" s="211"/>
      <c r="P46" s="581" t="str">
        <f>VLOOKUP(_Output!D837,_Guidance!$B$2457:$C$2463,2,FALSE)</f>
        <v xml:space="preserve"> </v>
      </c>
      <c r="Q46" s="626" t="s">
        <v>2631</v>
      </c>
      <c r="R46" s="191"/>
    </row>
    <row r="47" spans="1:18" ht="20.149999999999999" customHeight="1" x14ac:dyDescent="0.35">
      <c r="A47" s="192"/>
      <c r="B47" s="205" t="s">
        <v>4043</v>
      </c>
      <c r="C47" s="198" t="s">
        <v>2613</v>
      </c>
      <c r="D47" s="198"/>
      <c r="E47" s="198"/>
      <c r="F47" s="198"/>
      <c r="G47" s="198"/>
      <c r="H47" s="198"/>
      <c r="I47" s="198"/>
      <c r="J47" s="198"/>
      <c r="K47" s="198"/>
      <c r="L47" s="174"/>
      <c r="M47" s="177"/>
      <c r="N47" s="216"/>
      <c r="O47" s="211"/>
      <c r="P47" s="581" t="str">
        <f>VLOOKUP(_Output!D838,_Guidance!$B$2457:$C$2463,2,FALSE)</f>
        <v xml:space="preserve"> </v>
      </c>
      <c r="Q47" s="482" t="s">
        <v>2615</v>
      </c>
      <c r="R47" s="191"/>
    </row>
    <row r="48" spans="1:18" ht="20.149999999999999" customHeight="1" x14ac:dyDescent="0.35">
      <c r="A48" s="192"/>
      <c r="B48" s="205" t="s">
        <v>4044</v>
      </c>
      <c r="C48" s="198" t="s">
        <v>2614</v>
      </c>
      <c r="D48" s="198"/>
      <c r="E48" s="198"/>
      <c r="F48" s="198"/>
      <c r="G48" s="198"/>
      <c r="H48" s="198"/>
      <c r="I48" s="198"/>
      <c r="J48" s="198"/>
      <c r="K48" s="198"/>
      <c r="L48" s="174"/>
      <c r="M48" s="177"/>
      <c r="N48" s="216"/>
      <c r="O48" s="211"/>
      <c r="P48" s="581" t="str">
        <f>VLOOKUP(_Output!D839,_Guidance!$B$2457:$C$2463,2,FALSE)</f>
        <v xml:space="preserve"> </v>
      </c>
      <c r="Q48" s="482" t="s">
        <v>2616</v>
      </c>
      <c r="R48" s="191"/>
    </row>
    <row r="49" spans="1:18" ht="20.149999999999999" customHeight="1" x14ac:dyDescent="0.35">
      <c r="A49" s="192"/>
      <c r="B49" s="205" t="s">
        <v>4045</v>
      </c>
      <c r="C49" s="198" t="s">
        <v>2641</v>
      </c>
      <c r="D49" s="198"/>
      <c r="E49" s="198"/>
      <c r="F49" s="198"/>
      <c r="G49" s="198"/>
      <c r="H49" s="198"/>
      <c r="I49" s="198"/>
      <c r="J49" s="198"/>
      <c r="K49" s="198"/>
      <c r="L49" s="174"/>
      <c r="M49" s="177"/>
      <c r="N49" s="216"/>
      <c r="O49" s="211"/>
      <c r="P49" s="581" t="str">
        <f>VLOOKUP(_Output!D840,_Guidance!$B$2457:$C$2463,2,FALSE)</f>
        <v xml:space="preserve"> </v>
      </c>
      <c r="Q49" s="482" t="s">
        <v>2848</v>
      </c>
      <c r="R49" s="191"/>
    </row>
    <row r="50" spans="1:18" ht="20.149999999999999" customHeight="1" x14ac:dyDescent="0.35">
      <c r="A50" s="192"/>
      <c r="B50" s="205" t="s">
        <v>4046</v>
      </c>
      <c r="C50" s="198" t="s">
        <v>2981</v>
      </c>
      <c r="D50" s="198"/>
      <c r="E50" s="198"/>
      <c r="F50" s="198"/>
      <c r="G50" s="198"/>
      <c r="H50" s="198"/>
      <c r="I50" s="198"/>
      <c r="J50" s="198"/>
      <c r="K50" s="198"/>
      <c r="L50" s="174"/>
      <c r="M50" s="177"/>
      <c r="N50" s="216"/>
      <c r="O50" s="211"/>
      <c r="P50" s="581" t="str">
        <f>VLOOKUP(_Output!D841,_Guidance!$B$2457:$C$2463,2,FALSE)</f>
        <v xml:space="preserve"> </v>
      </c>
      <c r="Q50" s="482" t="s">
        <v>2982</v>
      </c>
      <c r="R50" s="191"/>
    </row>
    <row r="51" spans="1:18" ht="20.149999999999999" customHeight="1" x14ac:dyDescent="0.35">
      <c r="A51" s="192"/>
      <c r="B51" s="205" t="s">
        <v>4047</v>
      </c>
      <c r="C51" s="198" t="s">
        <v>2607</v>
      </c>
      <c r="D51" s="198"/>
      <c r="E51" s="198"/>
      <c r="F51" s="198"/>
      <c r="G51" s="198"/>
      <c r="H51" s="198"/>
      <c r="I51" s="198"/>
      <c r="J51" s="198"/>
      <c r="K51" s="198"/>
      <c r="L51" s="174"/>
      <c r="M51" s="177"/>
      <c r="N51" s="216"/>
      <c r="O51" s="211"/>
      <c r="P51" s="581" t="str">
        <f>VLOOKUP(_Output!D842,_Guidance!$B$2457:$C$2463,2,FALSE)</f>
        <v xml:space="preserve"> </v>
      </c>
      <c r="Q51" s="482" t="s">
        <v>2849</v>
      </c>
      <c r="R51" s="191"/>
    </row>
    <row r="52" spans="1:18" ht="20.149999999999999" customHeight="1" x14ac:dyDescent="0.35">
      <c r="A52" s="192"/>
      <c r="B52" s="205" t="s">
        <v>4048</v>
      </c>
      <c r="C52" s="198" t="s">
        <v>2632</v>
      </c>
      <c r="D52" s="198"/>
      <c r="E52" s="198"/>
      <c r="F52" s="198"/>
      <c r="G52" s="198"/>
      <c r="H52" s="198"/>
      <c r="I52" s="198"/>
      <c r="J52" s="198"/>
      <c r="K52" s="198"/>
      <c r="L52" s="174"/>
      <c r="M52" s="177"/>
      <c r="N52" s="216"/>
      <c r="O52" s="211"/>
      <c r="P52" s="581" t="str">
        <f>VLOOKUP(_Output!D843,_Guidance!$B$2457:$C$2463,2,FALSE)</f>
        <v xml:space="preserve"> </v>
      </c>
      <c r="Q52" s="482" t="s">
        <v>2640</v>
      </c>
      <c r="R52" s="191"/>
    </row>
    <row r="53" spans="1:18" ht="20.149999999999999" customHeight="1" x14ac:dyDescent="0.35">
      <c r="A53" s="192"/>
      <c r="B53" s="205" t="s">
        <v>4049</v>
      </c>
      <c r="C53" s="198" t="s">
        <v>2617</v>
      </c>
      <c r="D53" s="198"/>
      <c r="E53" s="198"/>
      <c r="F53" s="198"/>
      <c r="G53" s="198"/>
      <c r="H53" s="198"/>
      <c r="I53" s="198"/>
      <c r="J53" s="198"/>
      <c r="K53" s="198"/>
      <c r="L53" s="174"/>
      <c r="M53" s="177"/>
      <c r="N53" s="216"/>
      <c r="O53" s="211"/>
      <c r="P53" s="581" t="str">
        <f>VLOOKUP(_Output!D844,_Guidance!$B$2457:$C$2463,2,FALSE)</f>
        <v xml:space="preserve"> </v>
      </c>
      <c r="Q53" s="482" t="s">
        <v>2636</v>
      </c>
      <c r="R53" s="191"/>
    </row>
    <row r="54" spans="1:18" ht="20.149999999999999" customHeight="1" x14ac:dyDescent="0.35">
      <c r="A54" s="192"/>
      <c r="B54" s="205" t="s">
        <v>4050</v>
      </c>
      <c r="C54" s="198" t="s">
        <v>2610</v>
      </c>
      <c r="D54" s="198"/>
      <c r="E54" s="198"/>
      <c r="F54" s="198"/>
      <c r="G54" s="198"/>
      <c r="H54" s="198"/>
      <c r="I54" s="198"/>
      <c r="J54" s="198"/>
      <c r="K54" s="198"/>
      <c r="L54" s="174"/>
      <c r="M54" s="177"/>
      <c r="N54" s="216"/>
      <c r="O54" s="211"/>
      <c r="P54" s="581" t="str">
        <f>VLOOKUP(_Output!D845,_Guidance!$B$2457:$C$2463,2,FALSE)</f>
        <v xml:space="preserve"> </v>
      </c>
      <c r="Q54" s="482" t="s">
        <v>2637</v>
      </c>
      <c r="R54" s="191"/>
    </row>
    <row r="55" spans="1:18" ht="20.149999999999999" customHeight="1" x14ac:dyDescent="0.35">
      <c r="A55" s="192"/>
      <c r="B55" s="205" t="s">
        <v>4051</v>
      </c>
      <c r="C55" s="198" t="s">
        <v>2608</v>
      </c>
      <c r="D55" s="198"/>
      <c r="E55" s="198"/>
      <c r="F55" s="198"/>
      <c r="G55" s="198"/>
      <c r="H55" s="198"/>
      <c r="I55" s="198"/>
      <c r="J55" s="198"/>
      <c r="K55" s="198"/>
      <c r="L55" s="174"/>
      <c r="M55" s="177"/>
      <c r="N55" s="216"/>
      <c r="O55" s="211"/>
      <c r="P55" s="581" t="str">
        <f>VLOOKUP(_Output!D846,_Guidance!$B$2457:$C$2463,2,FALSE)</f>
        <v xml:space="preserve"> </v>
      </c>
      <c r="Q55" s="482" t="s">
        <v>2638</v>
      </c>
      <c r="R55" s="191"/>
    </row>
    <row r="56" spans="1:18" ht="20.149999999999999" customHeight="1" x14ac:dyDescent="0.35">
      <c r="A56" s="192"/>
      <c r="B56" s="205" t="s">
        <v>4052</v>
      </c>
      <c r="C56" s="198" t="s">
        <v>2633</v>
      </c>
      <c r="D56" s="198"/>
      <c r="E56" s="198"/>
      <c r="F56" s="198"/>
      <c r="G56" s="198"/>
      <c r="H56" s="198"/>
      <c r="I56" s="198"/>
      <c r="J56" s="198"/>
      <c r="K56" s="198"/>
      <c r="L56" s="174"/>
      <c r="M56" s="177"/>
      <c r="N56" s="216"/>
      <c r="O56" s="211"/>
      <c r="P56" s="581" t="str">
        <f>VLOOKUP(_Output!D847,_Guidance!$B$2457:$C$2463,2,FALSE)</f>
        <v xml:space="preserve"> </v>
      </c>
      <c r="Q56" s="482" t="s">
        <v>2639</v>
      </c>
      <c r="R56" s="191"/>
    </row>
    <row r="57" spans="1:18" ht="20.149999999999999" customHeight="1" x14ac:dyDescent="0.35">
      <c r="A57" s="192"/>
      <c r="B57" s="205" t="s">
        <v>4053</v>
      </c>
      <c r="C57" s="198" t="s">
        <v>2634</v>
      </c>
      <c r="D57" s="198"/>
      <c r="E57" s="198"/>
      <c r="F57" s="198"/>
      <c r="G57" s="198"/>
      <c r="H57" s="198"/>
      <c r="I57" s="198"/>
      <c r="J57" s="198"/>
      <c r="K57" s="198"/>
      <c r="L57" s="174"/>
      <c r="M57" s="177"/>
      <c r="N57" s="216"/>
      <c r="O57" s="211"/>
      <c r="P57" s="581" t="str">
        <f>VLOOKUP(_Output!D848,_Guidance!$B$2457:$C$2463,2,FALSE)</f>
        <v xml:space="preserve"> </v>
      </c>
      <c r="Q57" s="482" t="s">
        <v>2912</v>
      </c>
      <c r="R57" s="191"/>
    </row>
    <row r="58" spans="1:18" ht="20.149999999999999" customHeight="1" x14ac:dyDescent="0.35">
      <c r="A58" s="192"/>
      <c r="B58" s="205" t="s">
        <v>4054</v>
      </c>
      <c r="C58" s="198" t="s">
        <v>2635</v>
      </c>
      <c r="D58" s="198"/>
      <c r="E58" s="198"/>
      <c r="F58" s="198"/>
      <c r="G58" s="198"/>
      <c r="H58" s="198"/>
      <c r="I58" s="198"/>
      <c r="J58" s="198"/>
      <c r="K58" s="198"/>
      <c r="L58" s="174"/>
      <c r="M58" s="177"/>
      <c r="N58" s="216"/>
      <c r="O58" s="211"/>
      <c r="P58" s="581" t="str">
        <f>VLOOKUP(_Output!D849,_Guidance!$B$2457:$C$2463,2,FALSE)</f>
        <v xml:space="preserve"> </v>
      </c>
      <c r="Q58" s="482" t="s">
        <v>2914</v>
      </c>
      <c r="R58" s="191"/>
    </row>
    <row r="59" spans="1:18" ht="20.149999999999999" customHeight="1" x14ac:dyDescent="0.35">
      <c r="A59" s="192"/>
      <c r="B59" s="205" t="s">
        <v>4055</v>
      </c>
      <c r="C59" s="198" t="s">
        <v>2642</v>
      </c>
      <c r="D59" s="198"/>
      <c r="E59" s="198"/>
      <c r="F59" s="198"/>
      <c r="G59" s="198"/>
      <c r="H59" s="198"/>
      <c r="I59" s="198"/>
      <c r="J59" s="198"/>
      <c r="K59" s="198"/>
      <c r="L59" s="174"/>
      <c r="M59" s="177"/>
      <c r="N59" s="216"/>
      <c r="O59" s="211"/>
      <c r="P59" s="581" t="str">
        <f>VLOOKUP(_Output!D850,_Guidance!$B$2457:$C$2463,2,FALSE)</f>
        <v xml:space="preserve"> </v>
      </c>
      <c r="Q59" s="482" t="s">
        <v>2913</v>
      </c>
      <c r="R59" s="191"/>
    </row>
    <row r="60" spans="1:18" ht="20.149999999999999" customHeight="1" x14ac:dyDescent="0.35">
      <c r="A60" s="192"/>
      <c r="B60" s="205" t="s">
        <v>4056</v>
      </c>
      <c r="C60" s="206" t="s">
        <v>2536</v>
      </c>
      <c r="D60" s="206"/>
      <c r="E60" s="206"/>
      <c r="F60" s="206"/>
      <c r="G60" s="206"/>
      <c r="H60" s="206"/>
      <c r="I60" s="206"/>
      <c r="J60" s="206"/>
      <c r="K60" s="206"/>
      <c r="L60" s="176"/>
      <c r="M60" s="180"/>
      <c r="N60" s="220"/>
      <c r="O60" s="481"/>
      <c r="P60" s="832" t="str">
        <f>VLOOKUP(_Output!D851,_Guidance!$B$2457:$C$2463,2,FALSE)</f>
        <v xml:space="preserve"> </v>
      </c>
      <c r="Q60" s="486" t="s">
        <v>3770</v>
      </c>
      <c r="R60" s="191"/>
    </row>
    <row r="61" spans="1:18" ht="20.149999999999999" customHeight="1" x14ac:dyDescent="0.35">
      <c r="A61" s="192"/>
      <c r="B61" s="177"/>
      <c r="C61" s="195" t="s">
        <v>641</v>
      </c>
      <c r="D61" s="195"/>
      <c r="E61" s="195"/>
      <c r="F61" s="195"/>
      <c r="G61" s="195"/>
      <c r="H61" s="195"/>
      <c r="I61" s="195"/>
      <c r="J61" s="195"/>
      <c r="K61" s="195"/>
      <c r="L61" s="491">
        <f>ROUND(_Output!K853,0)</f>
        <v>0</v>
      </c>
      <c r="M61" s="177"/>
      <c r="N61" s="216"/>
      <c r="O61" s="211"/>
      <c r="P61" s="216"/>
      <c r="Q61" s="482"/>
      <c r="R61" s="191"/>
    </row>
    <row r="62" spans="1:18" ht="20.149999999999999" customHeight="1" x14ac:dyDescent="0.35">
      <c r="A62" s="192"/>
      <c r="B62" s="177"/>
      <c r="C62" s="177"/>
      <c r="D62" s="177"/>
      <c r="E62" s="177"/>
      <c r="F62" s="177"/>
      <c r="G62" s="177"/>
      <c r="H62" s="177"/>
      <c r="I62" s="177"/>
      <c r="J62" s="177"/>
      <c r="K62" s="177"/>
      <c r="L62" s="174"/>
      <c r="M62" s="177"/>
      <c r="N62" s="216"/>
      <c r="O62" s="211"/>
      <c r="P62" s="216"/>
      <c r="Q62" s="482"/>
      <c r="R62" s="191"/>
    </row>
    <row r="63" spans="1:18" ht="20.149999999999999" customHeight="1" x14ac:dyDescent="0.35">
      <c r="A63" s="212"/>
      <c r="B63" s="210" t="s">
        <v>236</v>
      </c>
      <c r="C63" s="210"/>
      <c r="D63" s="210"/>
      <c r="E63" s="210"/>
      <c r="F63" s="210"/>
      <c r="G63" s="210"/>
      <c r="H63" s="210"/>
      <c r="I63" s="210"/>
      <c r="J63" s="210"/>
      <c r="K63" s="592"/>
      <c r="L63" s="176"/>
      <c r="M63" s="177"/>
      <c r="N63" s="176"/>
      <c r="O63" s="180"/>
      <c r="P63" s="176"/>
      <c r="Q63" s="176"/>
      <c r="R63" s="191"/>
    </row>
    <row r="64" spans="1:18" ht="20.149999999999999" customHeight="1" x14ac:dyDescent="0.35">
      <c r="A64" s="10"/>
      <c r="B64" s="7" t="s">
        <v>4057</v>
      </c>
      <c r="C64" s="7" t="s">
        <v>235</v>
      </c>
      <c r="D64" s="7"/>
      <c r="E64" s="7"/>
      <c r="F64" s="7"/>
      <c r="G64" s="7"/>
      <c r="H64" s="7"/>
      <c r="I64" s="7"/>
      <c r="J64" s="7"/>
      <c r="K64" s="7"/>
      <c r="L64" s="977"/>
      <c r="M64" s="978"/>
      <c r="N64" s="978"/>
      <c r="O64" s="978"/>
      <c r="P64" s="978"/>
      <c r="Q64" s="979"/>
      <c r="R64" s="16"/>
    </row>
    <row r="65" spans="1:18" ht="20.149999999999999" customHeight="1" x14ac:dyDescent="0.35">
      <c r="A65" s="10"/>
      <c r="B65" s="7"/>
      <c r="C65" s="7"/>
      <c r="D65" s="7"/>
      <c r="E65" s="7"/>
      <c r="F65" s="7"/>
      <c r="G65" s="7"/>
      <c r="H65" s="7"/>
      <c r="I65" s="7"/>
      <c r="J65" s="7"/>
      <c r="K65" s="7"/>
      <c r="L65" s="980"/>
      <c r="M65" s="981"/>
      <c r="N65" s="981"/>
      <c r="O65" s="981"/>
      <c r="P65" s="981"/>
      <c r="Q65" s="982"/>
      <c r="R65" s="16"/>
    </row>
    <row r="66" spans="1:18" ht="20.149999999999999" customHeight="1" x14ac:dyDescent="0.35">
      <c r="A66" s="10"/>
      <c r="B66" s="7"/>
      <c r="C66" s="7"/>
      <c r="D66" s="7"/>
      <c r="E66" s="7"/>
      <c r="F66" s="7"/>
      <c r="G66" s="7"/>
      <c r="H66" s="7"/>
      <c r="I66" s="7"/>
      <c r="J66" s="7"/>
      <c r="K66" s="7"/>
      <c r="L66" s="980"/>
      <c r="M66" s="981"/>
      <c r="N66" s="981"/>
      <c r="O66" s="981"/>
      <c r="P66" s="981"/>
      <c r="Q66" s="982"/>
      <c r="R66" s="16"/>
    </row>
    <row r="67" spans="1:18" ht="20.149999999999999" customHeight="1" x14ac:dyDescent="0.35">
      <c r="A67" s="10"/>
      <c r="B67" s="7"/>
      <c r="C67" s="7"/>
      <c r="D67" s="7"/>
      <c r="E67" s="7"/>
      <c r="F67" s="7"/>
      <c r="G67" s="7"/>
      <c r="H67" s="7"/>
      <c r="I67" s="7"/>
      <c r="J67" s="7"/>
      <c r="K67" s="7"/>
      <c r="L67" s="983"/>
      <c r="M67" s="984"/>
      <c r="N67" s="984"/>
      <c r="O67" s="984"/>
      <c r="P67" s="984"/>
      <c r="Q67" s="985"/>
      <c r="R67" s="16"/>
    </row>
    <row r="68" spans="1:18" ht="20.149999999999999" customHeight="1" x14ac:dyDescent="0.35">
      <c r="A68" s="10"/>
      <c r="B68" s="7"/>
      <c r="C68" s="7"/>
      <c r="D68" s="7"/>
      <c r="E68" s="7"/>
      <c r="F68" s="7"/>
      <c r="G68" s="7"/>
      <c r="H68" s="7"/>
      <c r="I68" s="7"/>
      <c r="J68" s="7"/>
      <c r="K68" s="7"/>
      <c r="L68" s="7"/>
      <c r="M68" s="7"/>
      <c r="N68" s="7"/>
      <c r="O68" s="7"/>
      <c r="P68" s="7"/>
      <c r="Q68" s="7"/>
      <c r="R68" s="16"/>
    </row>
    <row r="69" spans="1:18" ht="20.149999999999999" customHeight="1" x14ac:dyDescent="0.35">
      <c r="A69" s="10"/>
      <c r="B69" s="1015" t="s">
        <v>3095</v>
      </c>
      <c r="C69" s="1015"/>
      <c r="D69" s="1015"/>
      <c r="E69" s="1015"/>
      <c r="F69" s="1015"/>
      <c r="G69" s="1015"/>
      <c r="H69" s="1015"/>
      <c r="I69" s="1015"/>
      <c r="J69" s="1015"/>
      <c r="K69" s="1015"/>
      <c r="L69" s="7"/>
      <c r="M69" s="7"/>
      <c r="N69" s="7"/>
      <c r="O69" s="7"/>
      <c r="P69" s="7"/>
      <c r="Q69" s="7"/>
      <c r="R69" s="16"/>
    </row>
    <row r="70" spans="1:18" ht="20.149999999999999" customHeight="1" x14ac:dyDescent="0.35">
      <c r="A70" s="10"/>
      <c r="B70" s="1015"/>
      <c r="C70" s="1015"/>
      <c r="D70" s="1015"/>
      <c r="E70" s="1015"/>
      <c r="F70" s="1015"/>
      <c r="G70" s="1015"/>
      <c r="H70" s="1015"/>
      <c r="I70" s="1015"/>
      <c r="J70" s="1015"/>
      <c r="K70" s="1015"/>
      <c r="L70" s="7"/>
      <c r="M70" s="7"/>
      <c r="N70" s="7"/>
      <c r="O70" s="7"/>
      <c r="P70" s="7"/>
      <c r="Q70" s="7"/>
      <c r="R70" s="16"/>
    </row>
    <row r="71" spans="1:18" ht="20.149999999999999" customHeight="1" x14ac:dyDescent="0.35">
      <c r="A71" s="10"/>
      <c r="B71" s="770" t="s">
        <v>3096</v>
      </c>
      <c r="C71" s="7"/>
      <c r="D71" s="7"/>
      <c r="E71" s="7"/>
      <c r="F71" s="7"/>
      <c r="G71" s="7"/>
      <c r="H71" s="7"/>
      <c r="I71" s="7"/>
      <c r="J71" s="7"/>
      <c r="K71" s="7"/>
      <c r="L71" s="7"/>
      <c r="M71" s="7"/>
      <c r="N71" s="7"/>
      <c r="O71" s="7"/>
      <c r="P71" s="7"/>
      <c r="Q71" s="7"/>
      <c r="R71" s="16"/>
    </row>
    <row r="72" spans="1:18" ht="20.149999999999999" customHeight="1" thickBot="1" x14ac:dyDescent="0.4">
      <c r="A72" s="11"/>
      <c r="B72" s="12"/>
      <c r="C72" s="12"/>
      <c r="D72" s="12"/>
      <c r="E72" s="12"/>
      <c r="F72" s="12"/>
      <c r="G72" s="12"/>
      <c r="H72" s="12"/>
      <c r="I72" s="12"/>
      <c r="J72" s="12"/>
      <c r="K72" s="12"/>
      <c r="L72" s="12"/>
      <c r="M72" s="12"/>
      <c r="N72" s="12"/>
      <c r="O72" s="12"/>
      <c r="P72" s="12"/>
      <c r="Q72" s="12"/>
      <c r="R72" s="17"/>
    </row>
    <row r="73" spans="1:18" ht="14.5" hidden="1" x14ac:dyDescent="0.35"/>
    <row r="74" spans="1:18" ht="14.5" hidden="1" x14ac:dyDescent="0.35"/>
    <row r="75" spans="1:18" ht="14.5" hidden="1" x14ac:dyDescent="0.35"/>
    <row r="76" spans="1:18" ht="14.5" hidden="1" x14ac:dyDescent="0.35"/>
    <row r="77" spans="1:18" ht="14.5" hidden="1" x14ac:dyDescent="0.35"/>
    <row r="78" spans="1:18" ht="14.5" hidden="1" x14ac:dyDescent="0.35"/>
  </sheetData>
  <mergeCells count="11">
    <mergeCell ref="B69:K70"/>
    <mergeCell ref="L64:Q67"/>
    <mergeCell ref="B5:F5"/>
    <mergeCell ref="G5:K5"/>
    <mergeCell ref="B6:F6"/>
    <mergeCell ref="B4:F4"/>
    <mergeCell ref="G4:K4"/>
    <mergeCell ref="B1:K2"/>
    <mergeCell ref="L1:L2"/>
    <mergeCell ref="B3:F3"/>
    <mergeCell ref="G3:K3"/>
  </mergeCells>
  <phoneticPr fontId="24" type="noConversion"/>
  <conditionalFormatting sqref="L61">
    <cfRule type="dataBar" priority="5">
      <dataBar>
        <cfvo type="num" val="0"/>
        <cfvo type="num" val="100"/>
        <color rgb="FF638EC6"/>
      </dataBar>
      <extLst>
        <ext xmlns:x14="http://schemas.microsoft.com/office/spreadsheetml/2009/9/main" uri="{B025F937-C7B1-47D3-B67F-A62EFF666E3E}">
          <x14:id>{25CC96C9-D291-4A08-87F4-E3488CB86BD1}</x14:id>
        </ext>
      </extLst>
    </cfRule>
  </conditionalFormatting>
  <hyperlinks>
    <hyperlink ref="B3:F3" location="'Services - SCM'!A1" tooltip="1. Security Monitoring" display="1. Security Monitoring" xr:uid="{00000000-0004-0000-1C00-000000000000}"/>
    <hyperlink ref="B6:F6" location="'Services - THR'!A1" tooltip="4. Threat Intelligence" display="4. Threat Intelligence" xr:uid="{00000000-0004-0000-1C00-000001000000}"/>
    <hyperlink ref="G4:K4" location="'Services - VUL'!A1" tooltip="6. Vulnerability Management" display="6. Vulnerability Management" xr:uid="{00000000-0004-0000-1C00-000002000000}"/>
    <hyperlink ref="G5:K5" location="'Services - LOG'!A1" tooltip="7. Log Management" display="7. Log Management" xr:uid="{00000000-0004-0000-1C00-000003000000}"/>
    <hyperlink ref="B4:F4" location="'Services - SIM'!A1" tooltip="2. Security Incident Management" display="2. Security Incident Management" xr:uid="{00000000-0004-0000-1C00-000004000000}"/>
    <hyperlink ref="B5:F5" location="'Services - A&amp;F'!A1" tooltip="3. Security Analysis &amp; Forensics" display="3. Security Analysis &amp; Forensics" xr:uid="{00000000-0004-0000-1C00-000005000000}"/>
    <hyperlink ref="B71" r:id="rId1" xr:uid="{194F585B-DE39-4E38-85FF-9B11EB50F7DE}"/>
  </hyperlinks>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64071" r:id="rId5" name="Drop Down 231">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64072" r:id="rId6" name="Drop Down 232">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64073" r:id="rId7" name="Drop Down 233">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64074" r:id="rId8" name="Drop Down 234">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64075" r:id="rId9" name="Drop Down 235">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64076" r:id="rId10" name="Drop Down 236">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64077" r:id="rId11" name="Drop Down 237">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64078" r:id="rId12" name="Drop Down 238">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64079" r:id="rId13" name="Drop Down 239">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64080" r:id="rId14" name="Drop Down 240">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64081" r:id="rId15" name="Drop Down 241">
              <controlPr defaultSize="0" autoLine="0" autoPict="0">
                <anchor moveWithCells="1">
                  <from>
                    <xdr:col>11</xdr:col>
                    <xdr:colOff>12700</xdr:colOff>
                    <xdr:row>23</xdr:row>
                    <xdr:rowOff>19050</xdr:rowOff>
                  </from>
                  <to>
                    <xdr:col>12</xdr:col>
                    <xdr:colOff>12700</xdr:colOff>
                    <xdr:row>23</xdr:row>
                    <xdr:rowOff>241300</xdr:rowOff>
                  </to>
                </anchor>
              </controlPr>
            </control>
          </mc:Choice>
        </mc:AlternateContent>
        <mc:AlternateContent xmlns:mc="http://schemas.openxmlformats.org/markup-compatibility/2006">
          <mc:Choice Requires="x14">
            <control shapeId="164082" r:id="rId16" name="Drop Down 242">
              <controlPr defaultSize="0" autoLine="0" autoPict="0">
                <anchor moveWithCells="1">
                  <from>
                    <xdr:col>11</xdr:col>
                    <xdr:colOff>12700</xdr:colOff>
                    <xdr:row>11</xdr:row>
                    <xdr:rowOff>19050</xdr:rowOff>
                  </from>
                  <to>
                    <xdr:col>12</xdr:col>
                    <xdr:colOff>12700</xdr:colOff>
                    <xdr:row>11</xdr:row>
                    <xdr:rowOff>241300</xdr:rowOff>
                  </to>
                </anchor>
              </controlPr>
            </control>
          </mc:Choice>
        </mc:AlternateContent>
        <mc:AlternateContent xmlns:mc="http://schemas.openxmlformats.org/markup-compatibility/2006">
          <mc:Choice Requires="x14">
            <control shapeId="164084" r:id="rId17" name="Drop Down 244">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64086" r:id="rId18" name="Drop Down 246">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64087" r:id="rId19" name="Drop Down 247">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64088" r:id="rId20" name="Drop Down 248">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64089" r:id="rId21" name="Drop Down 249">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64090" r:id="rId22" name="Drop Down 250">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64091" r:id="rId23" name="Drop Down 251">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64092" r:id="rId24" name="Drop Down 252">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mc:AlternateContent xmlns:mc="http://schemas.openxmlformats.org/markup-compatibility/2006">
          <mc:Choice Requires="x14">
            <control shapeId="164093" r:id="rId25" name="Drop Down 253">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64094" r:id="rId26" name="Drop Down 254">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64095" r:id="rId27" name="Drop Down 255">
              <controlPr defaultSize="0" autoLine="0" autoPict="0">
                <anchor moveWithCells="1">
                  <from>
                    <xdr:col>11</xdr:col>
                    <xdr:colOff>12700</xdr:colOff>
                    <xdr:row>36</xdr:row>
                    <xdr:rowOff>19050</xdr:rowOff>
                  </from>
                  <to>
                    <xdr:col>12</xdr:col>
                    <xdr:colOff>12700</xdr:colOff>
                    <xdr:row>36</xdr:row>
                    <xdr:rowOff>241300</xdr:rowOff>
                  </to>
                </anchor>
              </controlPr>
            </control>
          </mc:Choice>
        </mc:AlternateContent>
        <mc:AlternateContent xmlns:mc="http://schemas.openxmlformats.org/markup-compatibility/2006">
          <mc:Choice Requires="x14">
            <control shapeId="164106" r:id="rId28" name="Drop Down 266">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64107" r:id="rId29" name="Drop Down 267">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64110" r:id="rId30" name="Drop Down 270">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64111" r:id="rId31" name="Drop Down 271">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64112" r:id="rId32" name="Drop Down 272">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64113" r:id="rId33" name="Drop Down 273">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64114" r:id="rId34" name="Drop Down 274">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64115" r:id="rId35" name="Drop Down 275">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64116" r:id="rId36" name="Drop Down 276">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64117" r:id="rId37" name="Drop Down 277">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64118" r:id="rId38" name="Drop Down 278">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64119" r:id="rId39" name="Drop Down 279">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64120" r:id="rId40" name="Drop Down 280">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64121" r:id="rId41" name="Drop Down 281">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64122" r:id="rId42" name="Drop Down 282">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64123" r:id="rId43" name="Drop Down 283">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64124" r:id="rId44" name="Drop Down 284">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64125" r:id="rId45" name="Drop Down 285">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64126" r:id="rId46" name="Drop Down 286">
              <controlPr defaultSize="0" autoLine="0" autoPict="0">
                <anchor moveWithCells="1">
                  <from>
                    <xdr:col>11</xdr:col>
                    <xdr:colOff>12700</xdr:colOff>
                    <xdr:row>58</xdr:row>
                    <xdr:rowOff>19050</xdr:rowOff>
                  </from>
                  <to>
                    <xdr:col>12</xdr:col>
                    <xdr:colOff>12700</xdr:colOff>
                    <xdr:row>58</xdr:row>
                    <xdr:rowOff>241300</xdr:rowOff>
                  </to>
                </anchor>
              </controlPr>
            </control>
          </mc:Choice>
        </mc:AlternateContent>
        <mc:AlternateContent xmlns:mc="http://schemas.openxmlformats.org/markup-compatibility/2006">
          <mc:Choice Requires="x14">
            <control shapeId="164127" r:id="rId47" name="Drop Down 287">
              <controlPr defaultSize="0" autoLine="0" autoPict="0">
                <anchor moveWithCells="1">
                  <from>
                    <xdr:col>11</xdr:col>
                    <xdr:colOff>12700</xdr:colOff>
                    <xdr:row>59</xdr:row>
                    <xdr:rowOff>19050</xdr:rowOff>
                  </from>
                  <to>
                    <xdr:col>12</xdr:col>
                    <xdr:colOff>12700</xdr:colOff>
                    <xdr:row>59</xdr:row>
                    <xdr:rowOff>241300</xdr:rowOff>
                  </to>
                </anchor>
              </controlPr>
            </control>
          </mc:Choice>
        </mc:AlternateContent>
        <mc:AlternateContent xmlns:mc="http://schemas.openxmlformats.org/markup-compatibility/2006">
          <mc:Choice Requires="x14">
            <control shapeId="164128" r:id="rId48" name="Drop Down 288">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64130" r:id="rId49" name="Drop Down 290">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64131" r:id="rId50" name="Drop Down 291">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5CC96C9-D291-4A08-87F4-E3488CB86BD1}">
            <x14:dataBar minLength="0" maxLength="100" border="1" gradient="0">
              <x14:cfvo type="num">
                <xm:f>0</xm:f>
              </x14:cfvo>
              <x14:cfvo type="num">
                <xm:f>100</xm:f>
              </x14:cfvo>
              <x14:borderColor theme="3"/>
              <x14:negativeFillColor rgb="FFFF0000"/>
              <x14:axisColor rgb="FF000000"/>
            </x14:dataBar>
          </x14:cfRule>
          <xm:sqref>L61</xm:sqref>
        </x14:conditionalFormatting>
        <x14:conditionalFormatting xmlns:xm="http://schemas.microsoft.com/office/excel/2006/main">
          <x14:cfRule type="expression" priority="4" id="{D138ED1F-D6C6-4117-8892-DA821D159869}">
            <xm:f>_Output!$D$803=1</xm:f>
            <x14:dxf>
              <font>
                <strike/>
              </font>
              <fill>
                <patternFill>
                  <bgColor rgb="FFFFC000"/>
                </patternFill>
              </fill>
            </x14:dxf>
          </x14:cfRule>
          <xm:sqref>Q40:R60 A61:R62 A40:O60 A9:R39</xm:sqref>
        </x14:conditionalFormatting>
        <x14:conditionalFormatting xmlns:xm="http://schemas.microsoft.com/office/excel/2006/main">
          <x14:cfRule type="expression" priority="2" id="{C0FFFC04-7DE3-4DB2-9865-1790E0F95E7B}">
            <xm:f>_Output!$D$319=1</xm:f>
            <x14:dxf>
              <font>
                <strike/>
              </font>
              <fill>
                <patternFill>
                  <bgColor rgb="FFFFC000"/>
                </patternFill>
              </fill>
            </x14:dxf>
          </x14:cfRule>
          <xm:sqref>P40:P59</xm:sqref>
        </x14:conditionalFormatting>
        <x14:conditionalFormatting xmlns:xm="http://schemas.microsoft.com/office/excel/2006/main">
          <x14:cfRule type="expression" priority="1" id="{18381398-7F0E-4D30-9A72-D42DA0392436}">
            <xm:f>_Output!$D$803=1</xm:f>
            <x14:dxf>
              <font>
                <strike/>
              </font>
              <fill>
                <patternFill>
                  <bgColor rgb="FFFFC000"/>
                </patternFill>
              </fill>
            </x14:dxf>
          </x14:cfRule>
          <xm:sqref>P60</xm:sqref>
        </x14:conditionalFormatting>
      </x14:conditionalFormattings>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Blad36">
    <tabColor rgb="FF0070C0"/>
  </sheetPr>
  <dimension ref="A1:Z72"/>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12.26953125" customWidth="1"/>
    <col min="15" max="15" width="2.26953125" customWidth="1"/>
    <col min="16" max="16" width="57.1796875" customWidth="1"/>
    <col min="17" max="17" width="113" customWidth="1"/>
    <col min="18" max="18" width="2.26953125" customWidth="1"/>
    <col min="19" max="24" width="0" hidden="1" customWidth="1"/>
    <col min="27" max="16384" width="9.1796875" hidden="1"/>
  </cols>
  <sheetData>
    <row r="1" spans="1:18" ht="20.149999999999999" customHeight="1" x14ac:dyDescent="0.35">
      <c r="A1" s="589"/>
      <c r="B1" s="986" t="s">
        <v>558</v>
      </c>
      <c r="C1" s="987"/>
      <c r="D1" s="987"/>
      <c r="E1" s="987"/>
      <c r="F1" s="987"/>
      <c r="G1" s="987"/>
      <c r="H1" s="987"/>
      <c r="I1" s="987"/>
      <c r="J1" s="987"/>
      <c r="K1" s="987"/>
      <c r="L1" s="931"/>
      <c r="M1" s="586"/>
      <c r="N1" s="513"/>
      <c r="O1" s="586"/>
      <c r="P1" s="586"/>
      <c r="Q1" s="586"/>
      <c r="R1" s="495"/>
    </row>
    <row r="2" spans="1:18" ht="20.149999999999999" customHeight="1" x14ac:dyDescent="0.35">
      <c r="A2" s="590"/>
      <c r="B2" s="905"/>
      <c r="C2" s="906"/>
      <c r="D2" s="906"/>
      <c r="E2" s="906"/>
      <c r="F2" s="906"/>
      <c r="G2" s="906"/>
      <c r="H2" s="906"/>
      <c r="I2" s="906"/>
      <c r="J2" s="906"/>
      <c r="K2" s="906"/>
      <c r="L2" s="899"/>
      <c r="M2" s="587"/>
      <c r="N2" s="521"/>
      <c r="O2" s="587"/>
      <c r="P2" s="587"/>
      <c r="Q2" s="587"/>
      <c r="R2" s="498"/>
    </row>
    <row r="3" spans="1:18" ht="20.149999999999999" customHeight="1" x14ac:dyDescent="0.35">
      <c r="A3" s="590"/>
      <c r="B3" s="890" t="s">
        <v>2364</v>
      </c>
      <c r="C3" s="891"/>
      <c r="D3" s="891"/>
      <c r="E3" s="891"/>
      <c r="F3" s="895"/>
      <c r="G3" s="890" t="s">
        <v>2596</v>
      </c>
      <c r="H3" s="891"/>
      <c r="I3" s="891"/>
      <c r="J3" s="891"/>
      <c r="K3" s="891"/>
      <c r="L3" s="497"/>
      <c r="M3" s="497"/>
      <c r="N3" s="497"/>
      <c r="O3" s="497"/>
      <c r="P3" s="497"/>
      <c r="Q3" s="497"/>
      <c r="R3" s="498"/>
    </row>
    <row r="4" spans="1:18" ht="20.149999999999999" customHeight="1" x14ac:dyDescent="0.35">
      <c r="A4" s="590"/>
      <c r="B4" s="896" t="s">
        <v>2365</v>
      </c>
      <c r="C4" s="897"/>
      <c r="D4" s="897"/>
      <c r="E4" s="897"/>
      <c r="F4" s="1002"/>
      <c r="G4" s="900" t="s">
        <v>2368</v>
      </c>
      <c r="H4" s="901"/>
      <c r="I4" s="901"/>
      <c r="J4" s="901"/>
      <c r="K4" s="902"/>
      <c r="L4" s="497"/>
      <c r="M4" s="497"/>
      <c r="N4" s="497"/>
      <c r="O4" s="497"/>
      <c r="P4" s="497"/>
      <c r="Q4" s="497"/>
      <c r="R4" s="498"/>
    </row>
    <row r="5" spans="1:18" ht="20.149999999999999" customHeight="1" x14ac:dyDescent="0.35">
      <c r="A5" s="590"/>
      <c r="B5" s="896" t="s">
        <v>2594</v>
      </c>
      <c r="C5" s="897"/>
      <c r="D5" s="897"/>
      <c r="E5" s="897"/>
      <c r="F5" s="1002"/>
      <c r="G5" s="890" t="s">
        <v>2367</v>
      </c>
      <c r="H5" s="891"/>
      <c r="I5" s="891"/>
      <c r="J5" s="891"/>
      <c r="K5" s="891"/>
      <c r="L5" s="497"/>
      <c r="M5" s="497"/>
      <c r="N5" s="497"/>
      <c r="O5" s="497"/>
      <c r="P5" s="497"/>
      <c r="Q5" s="497"/>
      <c r="R5" s="498"/>
    </row>
    <row r="6" spans="1:18" ht="20.149999999999999" customHeight="1" x14ac:dyDescent="0.35">
      <c r="A6" s="590"/>
      <c r="B6" s="890" t="s">
        <v>2369</v>
      </c>
      <c r="C6" s="891"/>
      <c r="D6" s="891"/>
      <c r="E6" s="891"/>
      <c r="F6" s="895"/>
      <c r="G6" s="588"/>
      <c r="H6" s="593"/>
      <c r="I6" s="593"/>
      <c r="J6" s="593"/>
      <c r="K6" s="593"/>
      <c r="L6" s="497"/>
      <c r="M6" s="497"/>
      <c r="N6" s="497"/>
      <c r="O6" s="497"/>
      <c r="P6" s="497"/>
      <c r="Q6" s="497"/>
      <c r="R6" s="498"/>
    </row>
    <row r="7" spans="1:18" ht="20.149999999999999" customHeight="1" thickBot="1" x14ac:dyDescent="0.4">
      <c r="A7" s="499"/>
      <c r="B7" s="500"/>
      <c r="C7" s="500"/>
      <c r="D7" s="500"/>
      <c r="E7" s="500"/>
      <c r="F7" s="500"/>
      <c r="G7" s="500"/>
      <c r="H7" s="500"/>
      <c r="I7" s="500"/>
      <c r="J7" s="500"/>
      <c r="K7" s="500"/>
      <c r="L7" s="500"/>
      <c r="M7" s="500"/>
      <c r="N7" s="500"/>
      <c r="O7" s="500"/>
      <c r="P7" s="500"/>
      <c r="Q7" s="500"/>
      <c r="R7" s="501"/>
    </row>
    <row r="8" spans="1:18" ht="20.149999999999999" customHeight="1" x14ac:dyDescent="0.35">
      <c r="A8" s="188"/>
      <c r="B8" s="189"/>
      <c r="C8" s="189"/>
      <c r="D8" s="189"/>
      <c r="E8" s="189"/>
      <c r="F8" s="189"/>
      <c r="G8" s="189"/>
      <c r="H8" s="189"/>
      <c r="I8" s="189"/>
      <c r="J8" s="189"/>
      <c r="K8" s="189"/>
      <c r="L8" s="189"/>
      <c r="M8" s="189"/>
      <c r="N8" s="189"/>
      <c r="O8" s="189"/>
      <c r="P8" s="189"/>
      <c r="Q8" s="189"/>
      <c r="R8" s="190"/>
    </row>
    <row r="9" spans="1:18" ht="20.149999999999999" customHeight="1" x14ac:dyDescent="0.35">
      <c r="A9" s="212">
        <v>6</v>
      </c>
      <c r="B9" s="210" t="s">
        <v>158</v>
      </c>
      <c r="C9" s="210"/>
      <c r="D9" s="210"/>
      <c r="E9" s="210"/>
      <c r="F9" s="210"/>
      <c r="G9" s="210"/>
      <c r="H9" s="210"/>
      <c r="I9" s="210"/>
      <c r="J9" s="210"/>
      <c r="K9" s="210"/>
      <c r="L9" s="213" t="s">
        <v>148</v>
      </c>
      <c r="M9" s="210"/>
      <c r="N9" s="214" t="s">
        <v>1194</v>
      </c>
      <c r="O9" s="476"/>
      <c r="P9" s="214" t="s">
        <v>1328</v>
      </c>
      <c r="Q9" s="213" t="s">
        <v>149</v>
      </c>
      <c r="R9" s="191"/>
    </row>
    <row r="10" spans="1:18" ht="20.149999999999999" customHeight="1" x14ac:dyDescent="0.35">
      <c r="A10" s="192"/>
      <c r="B10" s="186" t="s">
        <v>946</v>
      </c>
      <c r="C10" s="183"/>
      <c r="D10" s="183"/>
      <c r="E10" s="183"/>
      <c r="F10" s="183"/>
      <c r="G10" s="183"/>
      <c r="H10" s="183"/>
      <c r="I10" s="183"/>
      <c r="J10" s="183"/>
      <c r="K10" s="183"/>
      <c r="L10" s="184"/>
      <c r="M10" s="183"/>
      <c r="N10" s="215"/>
      <c r="O10" s="477"/>
      <c r="P10" s="215"/>
      <c r="Q10" s="487"/>
      <c r="R10" s="191"/>
    </row>
    <row r="11" spans="1:18" ht="20.149999999999999" customHeight="1" x14ac:dyDescent="0.35">
      <c r="A11" s="192"/>
      <c r="B11" s="198" t="s">
        <v>466</v>
      </c>
      <c r="C11" s="198" t="s">
        <v>1120</v>
      </c>
      <c r="D11" s="198"/>
      <c r="E11" s="198"/>
      <c r="F11" s="198"/>
      <c r="G11" s="198"/>
      <c r="H11" s="198"/>
      <c r="I11" s="198"/>
      <c r="J11" s="198"/>
      <c r="K11" s="198"/>
      <c r="L11" s="174"/>
      <c r="M11" s="177"/>
      <c r="N11" s="216"/>
      <c r="O11" s="211"/>
      <c r="P11" s="581" t="str">
        <f>VLOOKUP(_Output!D858,_Guidance!B2255:C2260,2,FALSE)</f>
        <v xml:space="preserve"> </v>
      </c>
      <c r="Q11" s="482" t="s">
        <v>2671</v>
      </c>
      <c r="R11" s="191"/>
    </row>
    <row r="12" spans="1:18" ht="20.149999999999999" customHeight="1" x14ac:dyDescent="0.35">
      <c r="A12" s="193"/>
      <c r="B12" s="199" t="s">
        <v>1148</v>
      </c>
      <c r="C12" s="200" t="s">
        <v>1121</v>
      </c>
      <c r="D12" s="200"/>
      <c r="E12" s="200"/>
      <c r="F12" s="200"/>
      <c r="G12" s="200"/>
      <c r="H12" s="200"/>
      <c r="I12" s="200"/>
      <c r="J12" s="200"/>
      <c r="K12" s="200"/>
      <c r="L12" s="175"/>
      <c r="M12" s="178"/>
      <c r="N12" s="217"/>
      <c r="O12" s="478"/>
      <c r="P12" s="622"/>
      <c r="Q12" s="483"/>
      <c r="R12" s="191"/>
    </row>
    <row r="13" spans="1:18" ht="20.149999999999999" customHeight="1" x14ac:dyDescent="0.35">
      <c r="A13" s="193"/>
      <c r="B13" s="202" t="s">
        <v>1150</v>
      </c>
      <c r="C13" s="209" t="s">
        <v>949</v>
      </c>
      <c r="D13" s="209"/>
      <c r="E13" s="209"/>
      <c r="F13" s="209"/>
      <c r="G13" s="209"/>
      <c r="H13" s="209"/>
      <c r="I13" s="209"/>
      <c r="J13" s="209"/>
      <c r="K13" s="209"/>
      <c r="L13" s="175"/>
      <c r="M13" s="178"/>
      <c r="N13" s="217" t="s">
        <v>1195</v>
      </c>
      <c r="O13" s="478"/>
      <c r="P13" s="622"/>
      <c r="Q13" s="483" t="s">
        <v>1196</v>
      </c>
      <c r="R13" s="191"/>
    </row>
    <row r="14" spans="1:18" ht="20.149999999999999" customHeight="1" x14ac:dyDescent="0.35">
      <c r="A14" s="193"/>
      <c r="B14" s="202" t="s">
        <v>1151</v>
      </c>
      <c r="C14" s="199" t="s">
        <v>950</v>
      </c>
      <c r="D14" s="199"/>
      <c r="E14" s="199"/>
      <c r="F14" s="199"/>
      <c r="G14" s="199"/>
      <c r="H14" s="199"/>
      <c r="I14" s="199"/>
      <c r="J14" s="199"/>
      <c r="K14" s="199"/>
      <c r="L14" s="175"/>
      <c r="M14" s="178"/>
      <c r="N14" s="217" t="s">
        <v>1195</v>
      </c>
      <c r="O14" s="478"/>
      <c r="P14" s="622"/>
      <c r="Q14" s="483" t="s">
        <v>1197</v>
      </c>
      <c r="R14" s="191"/>
    </row>
    <row r="15" spans="1:18" ht="20.149999999999999" customHeight="1" x14ac:dyDescent="0.35">
      <c r="A15" s="193"/>
      <c r="B15" s="202" t="s">
        <v>1152</v>
      </c>
      <c r="C15" s="199" t="s">
        <v>952</v>
      </c>
      <c r="D15" s="199"/>
      <c r="E15" s="199"/>
      <c r="F15" s="199"/>
      <c r="G15" s="199"/>
      <c r="H15" s="199"/>
      <c r="I15" s="199"/>
      <c r="J15" s="199"/>
      <c r="K15" s="199"/>
      <c r="L15" s="175"/>
      <c r="M15" s="178"/>
      <c r="N15" s="217" t="s">
        <v>1195</v>
      </c>
      <c r="O15" s="478"/>
      <c r="P15" s="622"/>
      <c r="Q15" s="483" t="s">
        <v>1198</v>
      </c>
      <c r="R15" s="191"/>
    </row>
    <row r="16" spans="1:18" ht="20.149999999999999" customHeight="1" x14ac:dyDescent="0.35">
      <c r="A16" s="193"/>
      <c r="B16" s="202" t="s">
        <v>1153</v>
      </c>
      <c r="C16" s="199" t="s">
        <v>954</v>
      </c>
      <c r="D16" s="199"/>
      <c r="E16" s="199"/>
      <c r="F16" s="199"/>
      <c r="G16" s="199"/>
      <c r="H16" s="199"/>
      <c r="I16" s="199"/>
      <c r="J16" s="199"/>
      <c r="K16" s="199"/>
      <c r="L16" s="175"/>
      <c r="M16" s="178"/>
      <c r="N16" s="217" t="s">
        <v>1195</v>
      </c>
      <c r="O16" s="478"/>
      <c r="P16" s="622"/>
      <c r="Q16" s="483" t="s">
        <v>1199</v>
      </c>
      <c r="R16" s="191"/>
    </row>
    <row r="17" spans="1:18" ht="20.149999999999999" customHeight="1" x14ac:dyDescent="0.35">
      <c r="A17" s="193"/>
      <c r="B17" s="202" t="s">
        <v>1154</v>
      </c>
      <c r="C17" s="199" t="s">
        <v>956</v>
      </c>
      <c r="D17" s="199"/>
      <c r="E17" s="199"/>
      <c r="F17" s="199"/>
      <c r="G17" s="199"/>
      <c r="H17" s="199"/>
      <c r="I17" s="199"/>
      <c r="J17" s="199"/>
      <c r="K17" s="199"/>
      <c r="L17" s="175"/>
      <c r="M17" s="178"/>
      <c r="N17" s="217" t="s">
        <v>1195</v>
      </c>
      <c r="O17" s="478"/>
      <c r="P17" s="622"/>
      <c r="Q17" s="483" t="s">
        <v>1200</v>
      </c>
      <c r="R17" s="191"/>
    </row>
    <row r="18" spans="1:18" ht="20.149999999999999" customHeight="1" x14ac:dyDescent="0.35">
      <c r="A18" s="193"/>
      <c r="B18" s="202" t="s">
        <v>1155</v>
      </c>
      <c r="C18" s="199" t="s">
        <v>958</v>
      </c>
      <c r="D18" s="199"/>
      <c r="E18" s="199"/>
      <c r="F18" s="199"/>
      <c r="G18" s="199"/>
      <c r="H18" s="199"/>
      <c r="I18" s="199"/>
      <c r="J18" s="199"/>
      <c r="K18" s="199"/>
      <c r="L18" s="175"/>
      <c r="M18" s="178"/>
      <c r="N18" s="217" t="s">
        <v>1195</v>
      </c>
      <c r="O18" s="478"/>
      <c r="P18" s="622"/>
      <c r="Q18" s="483" t="s">
        <v>1201</v>
      </c>
      <c r="R18" s="191"/>
    </row>
    <row r="19" spans="1:18" ht="20.149999999999999" customHeight="1" x14ac:dyDescent="0.35">
      <c r="A19" s="193"/>
      <c r="B19" s="202" t="s">
        <v>1156</v>
      </c>
      <c r="C19" s="199" t="s">
        <v>960</v>
      </c>
      <c r="D19" s="199"/>
      <c r="E19" s="199"/>
      <c r="F19" s="199"/>
      <c r="G19" s="199"/>
      <c r="H19" s="199"/>
      <c r="I19" s="199"/>
      <c r="J19" s="199"/>
      <c r="K19" s="199"/>
      <c r="L19" s="175"/>
      <c r="M19" s="178"/>
      <c r="N19" s="217" t="s">
        <v>1202</v>
      </c>
      <c r="O19" s="478"/>
      <c r="P19" s="622"/>
      <c r="Q19" s="483" t="s">
        <v>1203</v>
      </c>
      <c r="R19" s="191"/>
    </row>
    <row r="20" spans="1:18" ht="20.149999999999999" customHeight="1" x14ac:dyDescent="0.35">
      <c r="A20" s="193"/>
      <c r="B20" s="202" t="s">
        <v>1157</v>
      </c>
      <c r="C20" s="199" t="s">
        <v>962</v>
      </c>
      <c r="D20" s="199"/>
      <c r="E20" s="199"/>
      <c r="F20" s="199"/>
      <c r="G20" s="199"/>
      <c r="H20" s="199"/>
      <c r="I20" s="199"/>
      <c r="J20" s="199"/>
      <c r="K20" s="199"/>
      <c r="L20" s="175"/>
      <c r="M20" s="178"/>
      <c r="N20" s="217" t="s">
        <v>1202</v>
      </c>
      <c r="O20" s="478"/>
      <c r="P20" s="622"/>
      <c r="Q20" s="483" t="s">
        <v>1204</v>
      </c>
      <c r="R20" s="191"/>
    </row>
    <row r="21" spans="1:18" ht="20.149999999999999" customHeight="1" x14ac:dyDescent="0.35">
      <c r="A21" s="193"/>
      <c r="B21" s="202" t="s">
        <v>1158</v>
      </c>
      <c r="C21" s="199" t="s">
        <v>964</v>
      </c>
      <c r="D21" s="199"/>
      <c r="E21" s="199"/>
      <c r="F21" s="199"/>
      <c r="G21" s="199"/>
      <c r="H21" s="199"/>
      <c r="I21" s="199"/>
      <c r="J21" s="199"/>
      <c r="K21" s="199"/>
      <c r="L21" s="175"/>
      <c r="M21" s="178"/>
      <c r="N21" s="217" t="s">
        <v>1202</v>
      </c>
      <c r="O21" s="478"/>
      <c r="P21" s="622"/>
      <c r="Q21" s="483" t="s">
        <v>1205</v>
      </c>
      <c r="R21" s="191"/>
    </row>
    <row r="22" spans="1:18" ht="20.149999999999999" customHeight="1" x14ac:dyDescent="0.35">
      <c r="A22" s="193"/>
      <c r="B22" s="202" t="s">
        <v>1159</v>
      </c>
      <c r="C22" s="199" t="s">
        <v>966</v>
      </c>
      <c r="D22" s="199"/>
      <c r="E22" s="199"/>
      <c r="F22" s="199"/>
      <c r="G22" s="199"/>
      <c r="H22" s="199"/>
      <c r="I22" s="199"/>
      <c r="J22" s="199"/>
      <c r="K22" s="199"/>
      <c r="L22" s="175"/>
      <c r="M22" s="178"/>
      <c r="N22" s="217" t="s">
        <v>1202</v>
      </c>
      <c r="O22" s="478"/>
      <c r="P22" s="622"/>
      <c r="Q22" s="483" t="s">
        <v>1206</v>
      </c>
      <c r="R22" s="191"/>
    </row>
    <row r="23" spans="1:18" ht="20.149999999999999" customHeight="1" x14ac:dyDescent="0.35">
      <c r="A23" s="193"/>
      <c r="B23" s="202" t="s">
        <v>1160</v>
      </c>
      <c r="C23" s="201" t="s">
        <v>968</v>
      </c>
      <c r="D23" s="201"/>
      <c r="E23" s="201"/>
      <c r="F23" s="201"/>
      <c r="G23" s="201"/>
      <c r="H23" s="201"/>
      <c r="I23" s="201"/>
      <c r="J23" s="201"/>
      <c r="K23" s="201"/>
      <c r="L23" s="182"/>
      <c r="M23" s="185"/>
      <c r="N23" s="218" t="s">
        <v>1202</v>
      </c>
      <c r="O23" s="479"/>
      <c r="P23" s="623"/>
      <c r="Q23" s="484" t="s">
        <v>1207</v>
      </c>
      <c r="R23" s="191"/>
    </row>
    <row r="24" spans="1:18" ht="20.149999999999999" customHeight="1" x14ac:dyDescent="0.35">
      <c r="A24" s="193"/>
      <c r="B24" s="199"/>
      <c r="C24" s="203" t="s">
        <v>14</v>
      </c>
      <c r="D24" s="203"/>
      <c r="E24" s="203"/>
      <c r="F24" s="203"/>
      <c r="G24" s="203"/>
      <c r="H24" s="203"/>
      <c r="I24" s="203"/>
      <c r="J24" s="203"/>
      <c r="K24" s="203"/>
      <c r="L24" s="491" t="str">
        <f>VLOOKUP(SUM(_Output!D861:D871),_SUM_Completeness!A83:B94,2,FALSE)</f>
        <v>Incomplete</v>
      </c>
      <c r="M24" s="178"/>
      <c r="N24" s="217"/>
      <c r="O24" s="478"/>
      <c r="P24" s="622"/>
      <c r="Q24" s="483" t="s">
        <v>1290</v>
      </c>
      <c r="R24" s="191"/>
    </row>
    <row r="25" spans="1:18" ht="20.149999999999999" customHeight="1" x14ac:dyDescent="0.35">
      <c r="A25" s="192"/>
      <c r="B25" s="198" t="s">
        <v>1161</v>
      </c>
      <c r="C25" s="198" t="s">
        <v>969</v>
      </c>
      <c r="D25" s="198"/>
      <c r="E25" s="198"/>
      <c r="F25" s="198"/>
      <c r="G25" s="198"/>
      <c r="H25" s="198"/>
      <c r="I25" s="198"/>
      <c r="J25" s="198"/>
      <c r="K25" s="198"/>
      <c r="L25" s="181"/>
      <c r="M25" s="177"/>
      <c r="N25" s="216" t="s">
        <v>1195</v>
      </c>
      <c r="O25" s="211"/>
      <c r="P25" s="581" t="str">
        <f>VLOOKUP(_Output!D872,_Guidance!B2261:C2266,2,FALSE)</f>
        <v xml:space="preserve"> </v>
      </c>
      <c r="Q25" s="482" t="s">
        <v>1209</v>
      </c>
      <c r="R25" s="191"/>
    </row>
    <row r="26" spans="1:18" ht="20.149999999999999" customHeight="1" x14ac:dyDescent="0.35">
      <c r="A26" s="192"/>
      <c r="B26" s="198" t="s">
        <v>1162</v>
      </c>
      <c r="C26" s="198" t="s">
        <v>970</v>
      </c>
      <c r="D26" s="198"/>
      <c r="E26" s="198"/>
      <c r="F26" s="198"/>
      <c r="G26" s="198"/>
      <c r="H26" s="198"/>
      <c r="I26" s="198"/>
      <c r="J26" s="198"/>
      <c r="K26" s="198"/>
      <c r="L26" s="174"/>
      <c r="M26" s="177"/>
      <c r="N26" s="216" t="s">
        <v>1195</v>
      </c>
      <c r="O26" s="211"/>
      <c r="P26" s="581" t="str">
        <f>VLOOKUP(_Output!D873,_Guidance!B2267:C2272,2,FALSE)</f>
        <v xml:space="preserve"> </v>
      </c>
      <c r="Q26" s="482" t="s">
        <v>2673</v>
      </c>
      <c r="R26" s="191"/>
    </row>
    <row r="27" spans="1:18" ht="20.149999999999999" customHeight="1" x14ac:dyDescent="0.35">
      <c r="A27" s="192"/>
      <c r="B27" s="198" t="s">
        <v>1163</v>
      </c>
      <c r="C27" s="198" t="s">
        <v>971</v>
      </c>
      <c r="D27" s="198"/>
      <c r="E27" s="198"/>
      <c r="F27" s="198"/>
      <c r="G27" s="198"/>
      <c r="H27" s="198"/>
      <c r="I27" s="198"/>
      <c r="J27" s="198"/>
      <c r="K27" s="198"/>
      <c r="L27" s="174"/>
      <c r="M27" s="177"/>
      <c r="N27" s="216" t="s">
        <v>1195</v>
      </c>
      <c r="O27" s="211"/>
      <c r="P27" s="581" t="str">
        <f>VLOOKUP(_Output!D874,_Guidance!B2273:C2278,2,FALSE)</f>
        <v xml:space="preserve"> </v>
      </c>
      <c r="Q27" s="482" t="s">
        <v>1210</v>
      </c>
      <c r="R27" s="191"/>
    </row>
    <row r="28" spans="1:18" ht="20.149999999999999" customHeight="1" x14ac:dyDescent="0.35">
      <c r="A28" s="192"/>
      <c r="B28" s="198" t="s">
        <v>1164</v>
      </c>
      <c r="C28" s="198" t="s">
        <v>972</v>
      </c>
      <c r="D28" s="198"/>
      <c r="E28" s="198"/>
      <c r="F28" s="198"/>
      <c r="G28" s="198"/>
      <c r="H28" s="198"/>
      <c r="I28" s="198"/>
      <c r="J28" s="198"/>
      <c r="K28" s="198"/>
      <c r="L28" s="174"/>
      <c r="M28" s="177"/>
      <c r="N28" s="216" t="s">
        <v>1195</v>
      </c>
      <c r="O28" s="211"/>
      <c r="P28" s="581" t="str">
        <f>VLOOKUP(_Output!D875,_Guidance!B2279:C2284,2,FALSE)</f>
        <v xml:space="preserve"> </v>
      </c>
      <c r="Q28" s="482" t="s">
        <v>2674</v>
      </c>
      <c r="R28" s="191"/>
    </row>
    <row r="29" spans="1:18" ht="20.149999999999999" customHeight="1" x14ac:dyDescent="0.35">
      <c r="A29" s="192"/>
      <c r="B29" s="198" t="s">
        <v>1165</v>
      </c>
      <c r="C29" s="198" t="s">
        <v>2198</v>
      </c>
      <c r="D29" s="198"/>
      <c r="E29" s="198"/>
      <c r="F29" s="198"/>
      <c r="G29" s="198"/>
      <c r="H29" s="198"/>
      <c r="I29" s="198"/>
      <c r="J29" s="198"/>
      <c r="K29" s="198"/>
      <c r="L29" s="174"/>
      <c r="M29" s="177"/>
      <c r="N29" s="216" t="s">
        <v>1195</v>
      </c>
      <c r="O29" s="211"/>
      <c r="P29" s="581" t="str">
        <f>VLOOKUP(_Output!D876,_Guidance!B2285:C2290,2,FALSE)</f>
        <v xml:space="preserve"> </v>
      </c>
      <c r="Q29" s="482" t="s">
        <v>2675</v>
      </c>
      <c r="R29" s="191"/>
    </row>
    <row r="30" spans="1:18" ht="20.149999999999999" customHeight="1" x14ac:dyDescent="0.35">
      <c r="A30" s="192"/>
      <c r="B30" s="198" t="s">
        <v>1166</v>
      </c>
      <c r="C30" s="198" t="s">
        <v>2203</v>
      </c>
      <c r="D30" s="198"/>
      <c r="E30" s="198"/>
      <c r="F30" s="198"/>
      <c r="G30" s="198"/>
      <c r="H30" s="198"/>
      <c r="I30" s="198"/>
      <c r="J30" s="198"/>
      <c r="K30" s="198"/>
      <c r="L30" s="174"/>
      <c r="M30" s="177"/>
      <c r="N30" s="216" t="s">
        <v>1202</v>
      </c>
      <c r="O30" s="211"/>
      <c r="P30" s="581" t="str">
        <f>VLOOKUP(_Output!D877,_Guidance!B2291:C2296,2,FALSE)</f>
        <v xml:space="preserve"> </v>
      </c>
      <c r="Q30" s="482" t="s">
        <v>1268</v>
      </c>
      <c r="R30" s="191"/>
    </row>
    <row r="31" spans="1:18" ht="20.149999999999999" customHeight="1" x14ac:dyDescent="0.35">
      <c r="A31" s="192"/>
      <c r="B31" s="198" t="s">
        <v>1167</v>
      </c>
      <c r="C31" s="198" t="s">
        <v>975</v>
      </c>
      <c r="D31" s="198"/>
      <c r="E31" s="198"/>
      <c r="F31" s="198"/>
      <c r="G31" s="198"/>
      <c r="H31" s="198"/>
      <c r="I31" s="198"/>
      <c r="J31" s="198"/>
      <c r="K31" s="198"/>
      <c r="L31" s="174"/>
      <c r="M31" s="177"/>
      <c r="N31" s="216" t="s">
        <v>1202</v>
      </c>
      <c r="O31" s="211"/>
      <c r="P31" s="581" t="str">
        <f>VLOOKUP(_Output!D878,_Guidance!B2297:C2302,2,FALSE)</f>
        <v xml:space="preserve"> </v>
      </c>
      <c r="Q31" s="482" t="s">
        <v>2677</v>
      </c>
      <c r="R31" s="191"/>
    </row>
    <row r="32" spans="1:18" ht="20.149999999999999" customHeight="1" x14ac:dyDescent="0.35">
      <c r="A32" s="192"/>
      <c r="B32" s="198" t="s">
        <v>1168</v>
      </c>
      <c r="C32" s="198" t="s">
        <v>977</v>
      </c>
      <c r="D32" s="198"/>
      <c r="E32" s="198"/>
      <c r="F32" s="198"/>
      <c r="G32" s="198"/>
      <c r="H32" s="198"/>
      <c r="I32" s="198"/>
      <c r="J32" s="198"/>
      <c r="K32" s="198"/>
      <c r="L32" s="174"/>
      <c r="M32" s="177"/>
      <c r="N32" s="216" t="s">
        <v>1202</v>
      </c>
      <c r="O32" s="211"/>
      <c r="P32" s="581" t="str">
        <f>VLOOKUP(_Output!D880,_Guidance!B2303:C2308,2,FALSE)</f>
        <v xml:space="preserve"> </v>
      </c>
      <c r="Q32" s="482" t="s">
        <v>2829</v>
      </c>
      <c r="R32" s="191"/>
    </row>
    <row r="33" spans="1:18" ht="20.149999999999999" customHeight="1" x14ac:dyDescent="0.35">
      <c r="A33" s="192"/>
      <c r="B33" s="198" t="s">
        <v>1169</v>
      </c>
      <c r="C33" s="198" t="s">
        <v>3799</v>
      </c>
      <c r="D33" s="198"/>
      <c r="E33" s="198"/>
      <c r="F33" s="198"/>
      <c r="G33" s="198"/>
      <c r="H33" s="198"/>
      <c r="I33" s="198"/>
      <c r="J33" s="198"/>
      <c r="K33" s="198"/>
      <c r="L33" s="174"/>
      <c r="M33" s="177"/>
      <c r="N33" s="216" t="s">
        <v>1202</v>
      </c>
      <c r="O33" s="211"/>
      <c r="P33" s="581" t="str">
        <f>VLOOKUP(_Output!D1069,_Guidance!B2309:C2314,2,FALSE)</f>
        <v xml:space="preserve"> </v>
      </c>
      <c r="Q33" s="482" t="s">
        <v>3800</v>
      </c>
      <c r="R33" s="191"/>
    </row>
    <row r="34" spans="1:18" ht="20.149999999999999" customHeight="1" x14ac:dyDescent="0.35">
      <c r="A34" s="192"/>
      <c r="B34" s="198" t="s">
        <v>1170</v>
      </c>
      <c r="C34" s="198" t="s">
        <v>979</v>
      </c>
      <c r="D34" s="198"/>
      <c r="E34" s="198"/>
      <c r="F34" s="198"/>
      <c r="G34" s="198"/>
      <c r="H34" s="198"/>
      <c r="I34" s="198"/>
      <c r="J34" s="198"/>
      <c r="K34" s="198"/>
      <c r="L34" s="174"/>
      <c r="M34" s="177"/>
      <c r="N34" s="216" t="s">
        <v>1202</v>
      </c>
      <c r="O34" s="211"/>
      <c r="P34" s="581" t="str">
        <f>VLOOKUP(_Output!D882,_Guidance!B2315:C2320,2,FALSE)</f>
        <v xml:space="preserve"> </v>
      </c>
      <c r="Q34" s="482" t="s">
        <v>2678</v>
      </c>
      <c r="R34" s="191"/>
    </row>
    <row r="35" spans="1:18" ht="20.149999999999999" customHeight="1" x14ac:dyDescent="0.35">
      <c r="A35" s="192"/>
      <c r="B35" s="198" t="s">
        <v>1171</v>
      </c>
      <c r="C35" s="198" t="s">
        <v>983</v>
      </c>
      <c r="D35" s="198"/>
      <c r="E35" s="198"/>
      <c r="F35" s="198"/>
      <c r="G35" s="198"/>
      <c r="H35" s="198"/>
      <c r="I35" s="198"/>
      <c r="J35" s="198"/>
      <c r="K35" s="198"/>
      <c r="L35" s="174"/>
      <c r="M35" s="177"/>
      <c r="N35" s="216" t="s">
        <v>1213</v>
      </c>
      <c r="O35" s="211"/>
      <c r="P35" s="581" t="str">
        <f>VLOOKUP(_Output!D883,_Guidance!B2321:C2326,2,FALSE)</f>
        <v xml:space="preserve"> </v>
      </c>
      <c r="Q35" s="482" t="s">
        <v>2679</v>
      </c>
      <c r="R35" s="191"/>
    </row>
    <row r="36" spans="1:18" ht="20.149999999999999" customHeight="1" x14ac:dyDescent="0.35">
      <c r="A36" s="192"/>
      <c r="B36" s="198" t="s">
        <v>1172</v>
      </c>
      <c r="C36" s="198" t="s">
        <v>2221</v>
      </c>
      <c r="D36" s="198"/>
      <c r="E36" s="198"/>
      <c r="F36" s="198"/>
      <c r="G36" s="198"/>
      <c r="H36" s="198"/>
      <c r="I36" s="198"/>
      <c r="J36" s="198"/>
      <c r="K36" s="198"/>
      <c r="L36" s="174"/>
      <c r="M36" s="177"/>
      <c r="N36" s="216" t="s">
        <v>1214</v>
      </c>
      <c r="O36" s="211"/>
      <c r="P36" s="581" t="str">
        <f>VLOOKUP(_Output!D884,_Guidance!B2327:C2332,2,FALSE)</f>
        <v xml:space="preserve"> </v>
      </c>
      <c r="Q36" s="482" t="s">
        <v>1215</v>
      </c>
      <c r="R36" s="191"/>
    </row>
    <row r="37" spans="1:18" ht="20.149999999999999" customHeight="1" x14ac:dyDescent="0.35">
      <c r="A37" s="192"/>
      <c r="B37" s="187" t="s">
        <v>985</v>
      </c>
      <c r="C37" s="180"/>
      <c r="D37" s="180"/>
      <c r="E37" s="180"/>
      <c r="F37" s="180"/>
      <c r="G37" s="180"/>
      <c r="H37" s="180"/>
      <c r="I37" s="180"/>
      <c r="J37" s="180"/>
      <c r="K37" s="180"/>
      <c r="L37" s="176"/>
      <c r="M37" s="180"/>
      <c r="N37" s="220"/>
      <c r="O37" s="481"/>
      <c r="P37" s="582"/>
      <c r="Q37" s="486"/>
      <c r="R37" s="191"/>
    </row>
    <row r="38" spans="1:18" ht="20.149999999999999" customHeight="1" x14ac:dyDescent="0.35">
      <c r="A38" s="192"/>
      <c r="B38" s="198" t="s">
        <v>1192</v>
      </c>
      <c r="C38" s="204" t="s">
        <v>1128</v>
      </c>
      <c r="D38" s="204"/>
      <c r="E38" s="204"/>
      <c r="F38" s="204"/>
      <c r="G38" s="204"/>
      <c r="H38" s="204"/>
      <c r="I38" s="204"/>
      <c r="J38" s="204"/>
      <c r="K38" s="204"/>
      <c r="L38" s="174"/>
      <c r="M38" s="177"/>
      <c r="N38" s="216"/>
      <c r="O38" s="211"/>
      <c r="P38" s="581"/>
      <c r="Q38" s="482"/>
      <c r="R38" s="191"/>
    </row>
    <row r="39" spans="1:18" ht="20.149999999999999" customHeight="1" x14ac:dyDescent="0.35">
      <c r="A39" s="192"/>
      <c r="B39" s="205" t="s">
        <v>4078</v>
      </c>
      <c r="C39" s="198" t="s">
        <v>1129</v>
      </c>
      <c r="D39" s="198"/>
      <c r="E39" s="198"/>
      <c r="F39" s="198"/>
      <c r="G39" s="198"/>
      <c r="H39" s="198"/>
      <c r="I39" s="198"/>
      <c r="J39" s="198"/>
      <c r="K39" s="198"/>
      <c r="L39" s="174"/>
      <c r="M39" s="177"/>
      <c r="N39" s="216"/>
      <c r="O39" s="211"/>
      <c r="P39" s="581" t="str">
        <f>VLOOKUP(_Output!D886,_Guidance!$B$2457:$C$2463,2,FALSE)</f>
        <v xml:space="preserve"> </v>
      </c>
      <c r="Q39" s="482" t="s">
        <v>1291</v>
      </c>
      <c r="R39" s="191"/>
    </row>
    <row r="40" spans="1:18" ht="20.149999999999999" customHeight="1" x14ac:dyDescent="0.35">
      <c r="A40" s="192"/>
      <c r="B40" s="205" t="s">
        <v>4079</v>
      </c>
      <c r="C40" s="198" t="s">
        <v>1130</v>
      </c>
      <c r="D40" s="198"/>
      <c r="E40" s="198"/>
      <c r="F40" s="198"/>
      <c r="G40" s="198"/>
      <c r="H40" s="198"/>
      <c r="I40" s="198"/>
      <c r="J40" s="198"/>
      <c r="K40" s="198"/>
      <c r="L40" s="174"/>
      <c r="M40" s="177"/>
      <c r="N40" s="216"/>
      <c r="O40" s="211"/>
      <c r="P40" s="581" t="str">
        <f>VLOOKUP(_Output!D888,_Guidance!$B$2457:$C$2463,2,FALSE)</f>
        <v xml:space="preserve"> </v>
      </c>
      <c r="Q40" s="482" t="s">
        <v>1292</v>
      </c>
      <c r="R40" s="191"/>
    </row>
    <row r="41" spans="1:18" ht="20.149999999999999" customHeight="1" x14ac:dyDescent="0.35">
      <c r="A41" s="192"/>
      <c r="B41" s="205" t="s">
        <v>4080</v>
      </c>
      <c r="C41" s="198" t="s">
        <v>1131</v>
      </c>
      <c r="D41" s="198"/>
      <c r="E41" s="198"/>
      <c r="F41" s="198"/>
      <c r="G41" s="198"/>
      <c r="H41" s="198"/>
      <c r="I41" s="198"/>
      <c r="J41" s="198"/>
      <c r="K41" s="198"/>
      <c r="L41" s="174"/>
      <c r="M41" s="177"/>
      <c r="N41" s="216"/>
      <c r="O41" s="211"/>
      <c r="P41" s="581" t="str">
        <f>VLOOKUP(_Output!D890,_Guidance!$B$2457:$C$2463,2,FALSE)</f>
        <v xml:space="preserve"> </v>
      </c>
      <c r="Q41" s="482" t="s">
        <v>1293</v>
      </c>
      <c r="R41" s="191"/>
    </row>
    <row r="42" spans="1:18" ht="20.149999999999999" customHeight="1" x14ac:dyDescent="0.35">
      <c r="A42" s="192"/>
      <c r="B42" s="205" t="s">
        <v>4081</v>
      </c>
      <c r="C42" s="198" t="s">
        <v>2909</v>
      </c>
      <c r="D42" s="198"/>
      <c r="E42" s="198"/>
      <c r="F42" s="198"/>
      <c r="G42" s="198"/>
      <c r="H42" s="198"/>
      <c r="I42" s="198"/>
      <c r="J42" s="198"/>
      <c r="K42" s="198"/>
      <c r="L42" s="174"/>
      <c r="M42" s="177"/>
      <c r="N42" s="216"/>
      <c r="O42" s="211"/>
      <c r="P42" s="581" t="str">
        <f>VLOOKUP(_Output!D892,_Guidance!$B$2457:$C$2463,2,FALSE)</f>
        <v xml:space="preserve"> </v>
      </c>
      <c r="Q42" s="482" t="s">
        <v>2910</v>
      </c>
      <c r="R42" s="191"/>
    </row>
    <row r="43" spans="1:18" ht="20.149999999999999" customHeight="1" x14ac:dyDescent="0.35">
      <c r="A43" s="192"/>
      <c r="B43" s="205" t="s">
        <v>4082</v>
      </c>
      <c r="C43" s="198" t="s">
        <v>1132</v>
      </c>
      <c r="D43" s="198"/>
      <c r="E43" s="198"/>
      <c r="F43" s="198"/>
      <c r="G43" s="198"/>
      <c r="H43" s="198"/>
      <c r="I43" s="198"/>
      <c r="J43" s="198"/>
      <c r="K43" s="198"/>
      <c r="L43" s="174"/>
      <c r="M43" s="177"/>
      <c r="N43" s="216"/>
      <c r="O43" s="211"/>
      <c r="P43" s="581" t="str">
        <f>VLOOKUP(_Output!D893,_Guidance!$B$2457:$C$2463,2,FALSE)</f>
        <v xml:space="preserve"> </v>
      </c>
      <c r="Q43" s="482" t="s">
        <v>1294</v>
      </c>
      <c r="R43" s="191"/>
    </row>
    <row r="44" spans="1:18" ht="20.149999999999999" customHeight="1" x14ac:dyDescent="0.35">
      <c r="A44" s="192"/>
      <c r="B44" s="205" t="s">
        <v>4083</v>
      </c>
      <c r="C44" s="198" t="s">
        <v>1133</v>
      </c>
      <c r="D44" s="198"/>
      <c r="E44" s="198"/>
      <c r="F44" s="198"/>
      <c r="G44" s="198"/>
      <c r="H44" s="198"/>
      <c r="I44" s="198"/>
      <c r="J44" s="198"/>
      <c r="K44" s="198"/>
      <c r="L44" s="174"/>
      <c r="M44" s="177"/>
      <c r="N44" s="216"/>
      <c r="O44" s="211"/>
      <c r="P44" s="581" t="str">
        <f>VLOOKUP(_Output!D894,_Guidance!$B$2457:$C$2463,2,FALSE)</f>
        <v xml:space="preserve"> </v>
      </c>
      <c r="Q44" s="482" t="s">
        <v>1295</v>
      </c>
      <c r="R44" s="191"/>
    </row>
    <row r="45" spans="1:18" ht="20.149999999999999" customHeight="1" x14ac:dyDescent="0.35">
      <c r="A45" s="192"/>
      <c r="B45" s="205" t="s">
        <v>4084</v>
      </c>
      <c r="C45" s="198" t="s">
        <v>1134</v>
      </c>
      <c r="D45" s="198"/>
      <c r="E45" s="198"/>
      <c r="F45" s="198"/>
      <c r="G45" s="198"/>
      <c r="H45" s="198"/>
      <c r="I45" s="198"/>
      <c r="J45" s="198"/>
      <c r="K45" s="198"/>
      <c r="L45" s="174"/>
      <c r="M45" s="177"/>
      <c r="N45" s="216"/>
      <c r="O45" s="211"/>
      <c r="P45" s="581" t="str">
        <f>VLOOKUP(_Output!D895,_Guidance!$B$2457:$C$2463,2,FALSE)</f>
        <v xml:space="preserve"> </v>
      </c>
      <c r="Q45" s="482" t="s">
        <v>1296</v>
      </c>
      <c r="R45" s="191"/>
    </row>
    <row r="46" spans="1:18" ht="20.149999999999999" customHeight="1" x14ac:dyDescent="0.35">
      <c r="A46" s="192"/>
      <c r="B46" s="205" t="s">
        <v>4085</v>
      </c>
      <c r="C46" s="198" t="s">
        <v>380</v>
      </c>
      <c r="D46" s="198"/>
      <c r="E46" s="198"/>
      <c r="F46" s="198"/>
      <c r="G46" s="198"/>
      <c r="H46" s="198"/>
      <c r="I46" s="198"/>
      <c r="J46" s="198"/>
      <c r="K46" s="198"/>
      <c r="L46" s="174"/>
      <c r="M46" s="177"/>
      <c r="N46" s="216"/>
      <c r="O46" s="211"/>
      <c r="P46" s="581" t="str">
        <f>VLOOKUP(_Output!D896,_Guidance!$B$2457:$C$2463,2,FALSE)</f>
        <v xml:space="preserve"> </v>
      </c>
      <c r="Q46" s="482" t="s">
        <v>1297</v>
      </c>
      <c r="R46" s="191"/>
    </row>
    <row r="47" spans="1:18" ht="20.149999999999999" customHeight="1" x14ac:dyDescent="0.35">
      <c r="A47" s="192"/>
      <c r="B47" s="205" t="s">
        <v>4086</v>
      </c>
      <c r="C47" s="198" t="s">
        <v>1135</v>
      </c>
      <c r="D47" s="198"/>
      <c r="E47" s="198"/>
      <c r="F47" s="198"/>
      <c r="G47" s="198"/>
      <c r="H47" s="198"/>
      <c r="I47" s="198"/>
      <c r="J47" s="198"/>
      <c r="K47" s="198"/>
      <c r="L47" s="174"/>
      <c r="M47" s="177"/>
      <c r="N47" s="216"/>
      <c r="O47" s="211"/>
      <c r="P47" s="581" t="str">
        <f>VLOOKUP(_Output!D897,_Guidance!$B$2457:$C$2463,2,FALSE)</f>
        <v xml:space="preserve"> </v>
      </c>
      <c r="Q47" s="482" t="s">
        <v>1298</v>
      </c>
      <c r="R47" s="191"/>
    </row>
    <row r="48" spans="1:18" ht="20.149999999999999" customHeight="1" x14ac:dyDescent="0.35">
      <c r="A48" s="192"/>
      <c r="B48" s="205" t="s">
        <v>4087</v>
      </c>
      <c r="C48" s="198" t="s">
        <v>1136</v>
      </c>
      <c r="D48" s="198"/>
      <c r="E48" s="198"/>
      <c r="F48" s="198"/>
      <c r="G48" s="198"/>
      <c r="H48" s="198"/>
      <c r="I48" s="198"/>
      <c r="J48" s="198"/>
      <c r="K48" s="198"/>
      <c r="L48" s="174"/>
      <c r="M48" s="177"/>
      <c r="N48" s="216"/>
      <c r="O48" s="211"/>
      <c r="P48" s="581" t="str">
        <f>VLOOKUP(_Output!D898,_Guidance!$B$2457:$C$2463,2,FALSE)</f>
        <v xml:space="preserve"> </v>
      </c>
      <c r="Q48" s="482" t="s">
        <v>1299</v>
      </c>
      <c r="R48" s="191"/>
    </row>
    <row r="49" spans="1:18" ht="20.149999999999999" customHeight="1" x14ac:dyDescent="0.35">
      <c r="A49" s="192"/>
      <c r="B49" s="205" t="s">
        <v>4088</v>
      </c>
      <c r="C49" s="198" t="s">
        <v>1137</v>
      </c>
      <c r="D49" s="198"/>
      <c r="E49" s="198"/>
      <c r="F49" s="198"/>
      <c r="G49" s="198"/>
      <c r="H49" s="198"/>
      <c r="I49" s="198"/>
      <c r="J49" s="198"/>
      <c r="K49" s="198"/>
      <c r="L49" s="174"/>
      <c r="M49" s="177"/>
      <c r="N49" s="216"/>
      <c r="O49" s="211"/>
      <c r="P49" s="581" t="str">
        <f>VLOOKUP(_Output!D901,_Guidance!$B$2457:$C$2463,2,FALSE)</f>
        <v xml:space="preserve"> </v>
      </c>
      <c r="Q49" s="482" t="s">
        <v>1300</v>
      </c>
      <c r="R49" s="191"/>
    </row>
    <row r="50" spans="1:18" ht="20.149999999999999" customHeight="1" x14ac:dyDescent="0.35">
      <c r="A50" s="192"/>
      <c r="B50" s="205" t="s">
        <v>4089</v>
      </c>
      <c r="C50" s="198" t="s">
        <v>1138</v>
      </c>
      <c r="D50" s="198"/>
      <c r="E50" s="198"/>
      <c r="F50" s="198"/>
      <c r="G50" s="198"/>
      <c r="H50" s="198"/>
      <c r="I50" s="198"/>
      <c r="J50" s="198"/>
      <c r="K50" s="198"/>
      <c r="L50" s="174"/>
      <c r="M50" s="177"/>
      <c r="N50" s="216"/>
      <c r="O50" s="211"/>
      <c r="P50" s="581" t="str">
        <f>VLOOKUP(_Output!D903,_Guidance!$B$2457:$C$2463,2,FALSE)</f>
        <v xml:space="preserve"> </v>
      </c>
      <c r="Q50" s="482" t="s">
        <v>1301</v>
      </c>
      <c r="R50" s="191"/>
    </row>
    <row r="51" spans="1:18" ht="20.149999999999999" customHeight="1" x14ac:dyDescent="0.35">
      <c r="A51" s="192"/>
      <c r="B51" s="205" t="s">
        <v>4090</v>
      </c>
      <c r="C51" s="198" t="s">
        <v>1139</v>
      </c>
      <c r="D51" s="198"/>
      <c r="E51" s="198"/>
      <c r="F51" s="198"/>
      <c r="G51" s="198"/>
      <c r="H51" s="198"/>
      <c r="I51" s="198"/>
      <c r="J51" s="198"/>
      <c r="K51" s="198"/>
      <c r="L51" s="174"/>
      <c r="M51" s="177"/>
      <c r="N51" s="216"/>
      <c r="O51" s="211"/>
      <c r="P51" s="581" t="str">
        <f>VLOOKUP(_Output!D904,_Guidance!$B$2457:$C$2463,2,FALSE)</f>
        <v xml:space="preserve"> </v>
      </c>
      <c r="Q51" s="482" t="s">
        <v>1302</v>
      </c>
      <c r="R51" s="191"/>
    </row>
    <row r="52" spans="1:18" ht="20.149999999999999" customHeight="1" x14ac:dyDescent="0.35">
      <c r="A52" s="192"/>
      <c r="B52" s="205" t="s">
        <v>4091</v>
      </c>
      <c r="C52" s="198" t="s">
        <v>1140</v>
      </c>
      <c r="D52" s="198"/>
      <c r="E52" s="198"/>
      <c r="F52" s="198"/>
      <c r="G52" s="198"/>
      <c r="H52" s="198"/>
      <c r="I52" s="198"/>
      <c r="J52" s="198"/>
      <c r="K52" s="198"/>
      <c r="L52" s="174"/>
      <c r="M52" s="177"/>
      <c r="N52" s="216"/>
      <c r="O52" s="211"/>
      <c r="P52" s="581" t="str">
        <f>VLOOKUP(_Output!D906,_Guidance!$B$2457:$C$2463,2,FALSE)</f>
        <v xml:space="preserve"> </v>
      </c>
      <c r="Q52" s="482" t="s">
        <v>1303</v>
      </c>
      <c r="R52" s="191"/>
    </row>
    <row r="53" spans="1:18" ht="20.149999999999999" customHeight="1" x14ac:dyDescent="0.35">
      <c r="A53" s="192"/>
      <c r="B53" s="205" t="s">
        <v>4092</v>
      </c>
      <c r="C53" s="198" t="s">
        <v>1141</v>
      </c>
      <c r="D53" s="198"/>
      <c r="E53" s="198"/>
      <c r="F53" s="198"/>
      <c r="G53" s="198"/>
      <c r="H53" s="198"/>
      <c r="I53" s="198"/>
      <c r="J53" s="198"/>
      <c r="K53" s="198"/>
      <c r="L53" s="174"/>
      <c r="M53" s="177"/>
      <c r="N53" s="216"/>
      <c r="O53" s="211"/>
      <c r="P53" s="581" t="str">
        <f>VLOOKUP(_Output!D907,_Guidance!$B$2457:$C$2463,2,FALSE)</f>
        <v xml:space="preserve"> </v>
      </c>
      <c r="Q53" s="482" t="s">
        <v>1304</v>
      </c>
      <c r="R53" s="191"/>
    </row>
    <row r="54" spans="1:18" ht="20.149999999999999" customHeight="1" x14ac:dyDescent="0.35">
      <c r="A54" s="192"/>
      <c r="B54" s="205" t="s">
        <v>4093</v>
      </c>
      <c r="C54" s="198" t="s">
        <v>1142</v>
      </c>
      <c r="D54" s="198"/>
      <c r="E54" s="198"/>
      <c r="F54" s="198"/>
      <c r="G54" s="198"/>
      <c r="H54" s="198"/>
      <c r="I54" s="198"/>
      <c r="J54" s="198"/>
      <c r="K54" s="198"/>
      <c r="L54" s="174"/>
      <c r="M54" s="177"/>
      <c r="N54" s="216"/>
      <c r="O54" s="211"/>
      <c r="P54" s="581" t="str">
        <f>VLOOKUP(_Output!D908,_Guidance!$B$2457:$C$2463,2,FALSE)</f>
        <v xml:space="preserve"> </v>
      </c>
      <c r="Q54" s="482" t="s">
        <v>1305</v>
      </c>
      <c r="R54" s="191"/>
    </row>
    <row r="55" spans="1:18" ht="20.149999999999999" customHeight="1" x14ac:dyDescent="0.35">
      <c r="A55" s="192"/>
      <c r="B55" s="205" t="s">
        <v>4094</v>
      </c>
      <c r="C55" s="198" t="s">
        <v>1143</v>
      </c>
      <c r="D55" s="198"/>
      <c r="E55" s="198"/>
      <c r="F55" s="198"/>
      <c r="G55" s="198"/>
      <c r="H55" s="198"/>
      <c r="I55" s="198"/>
      <c r="J55" s="198"/>
      <c r="K55" s="198"/>
      <c r="L55" s="174"/>
      <c r="M55" s="177"/>
      <c r="N55" s="216"/>
      <c r="O55" s="211"/>
      <c r="P55" s="581" t="str">
        <f>VLOOKUP(_Output!D909,_Guidance!$B$2457:$C$2463,2,FALSE)</f>
        <v xml:space="preserve"> </v>
      </c>
      <c r="Q55" s="482" t="s">
        <v>2850</v>
      </c>
      <c r="R55" s="191"/>
    </row>
    <row r="56" spans="1:18" ht="20.149999999999999" customHeight="1" x14ac:dyDescent="0.35">
      <c r="A56" s="192"/>
      <c r="B56" s="205" t="s">
        <v>4095</v>
      </c>
      <c r="C56" s="198" t="s">
        <v>1144</v>
      </c>
      <c r="D56" s="198"/>
      <c r="E56" s="198"/>
      <c r="F56" s="198"/>
      <c r="G56" s="198"/>
      <c r="H56" s="198"/>
      <c r="I56" s="198"/>
      <c r="J56" s="198"/>
      <c r="K56" s="198"/>
      <c r="L56" s="174"/>
      <c r="M56" s="177"/>
      <c r="N56" s="216"/>
      <c r="O56" s="211"/>
      <c r="P56" s="581" t="str">
        <f>VLOOKUP(_Output!D910,_Guidance!$B$2457:$C$2463,2,FALSE)</f>
        <v xml:space="preserve"> </v>
      </c>
      <c r="Q56" s="482" t="s">
        <v>1306</v>
      </c>
      <c r="R56" s="191"/>
    </row>
    <row r="57" spans="1:18" ht="20.149999999999999" customHeight="1" x14ac:dyDescent="0.35">
      <c r="A57" s="192"/>
      <c r="B57" s="205" t="s">
        <v>4096</v>
      </c>
      <c r="C57" s="198" t="s">
        <v>1145</v>
      </c>
      <c r="D57" s="198"/>
      <c r="E57" s="198"/>
      <c r="F57" s="198"/>
      <c r="G57" s="198"/>
      <c r="H57" s="198"/>
      <c r="I57" s="198"/>
      <c r="J57" s="198"/>
      <c r="K57" s="198"/>
      <c r="L57" s="174"/>
      <c r="M57" s="177"/>
      <c r="N57" s="216"/>
      <c r="O57" s="211"/>
      <c r="P57" s="581" t="str">
        <f>VLOOKUP(_Output!D911,_Guidance!$B$2457:$C$2463,2,FALSE)</f>
        <v xml:space="preserve"> </v>
      </c>
      <c r="Q57" s="482" t="s">
        <v>1307</v>
      </c>
      <c r="R57" s="191"/>
    </row>
    <row r="58" spans="1:18" ht="20.149999999999999" customHeight="1" x14ac:dyDescent="0.35">
      <c r="A58" s="192"/>
      <c r="B58" s="205" t="s">
        <v>4097</v>
      </c>
      <c r="C58" s="206" t="s">
        <v>3082</v>
      </c>
      <c r="D58" s="206"/>
      <c r="E58" s="206"/>
      <c r="F58" s="206"/>
      <c r="G58" s="206"/>
      <c r="H58" s="206"/>
      <c r="I58" s="206"/>
      <c r="J58" s="206"/>
      <c r="K58" s="206"/>
      <c r="L58" s="176"/>
      <c r="M58" s="180"/>
      <c r="N58" s="220"/>
      <c r="O58" s="481"/>
      <c r="P58" s="832" t="str">
        <f>VLOOKUP(_Output!D979,_Guidance!$B$2457:$C$2463,2,FALSE)</f>
        <v xml:space="preserve"> </v>
      </c>
      <c r="Q58" s="486" t="s">
        <v>3083</v>
      </c>
      <c r="R58" s="191"/>
    </row>
    <row r="59" spans="1:18" ht="20.149999999999999" customHeight="1" x14ac:dyDescent="0.35">
      <c r="A59" s="192"/>
      <c r="B59" s="177"/>
      <c r="C59" s="195" t="s">
        <v>641</v>
      </c>
      <c r="D59" s="195"/>
      <c r="E59" s="195"/>
      <c r="F59" s="195"/>
      <c r="G59" s="195"/>
      <c r="H59" s="195"/>
      <c r="I59" s="195"/>
      <c r="J59" s="195"/>
      <c r="K59" s="195"/>
      <c r="L59" s="489">
        <f>ROUND(_Output!K913,0)</f>
        <v>0</v>
      </c>
      <c r="M59" s="177"/>
      <c r="N59" s="216"/>
      <c r="O59" s="211"/>
      <c r="P59" s="216"/>
      <c r="Q59" s="482"/>
      <c r="R59" s="191"/>
    </row>
    <row r="60" spans="1:18" ht="20.149999999999999" customHeight="1" x14ac:dyDescent="0.35">
      <c r="A60" s="192"/>
      <c r="B60" s="177"/>
      <c r="C60" s="177"/>
      <c r="D60" s="177"/>
      <c r="E60" s="177"/>
      <c r="F60" s="177"/>
      <c r="G60" s="177"/>
      <c r="H60" s="177"/>
      <c r="I60" s="177"/>
      <c r="J60" s="177"/>
      <c r="K60" s="177"/>
      <c r="L60" s="181"/>
      <c r="M60" s="177"/>
      <c r="N60" s="174"/>
      <c r="O60" s="177"/>
      <c r="P60" s="174"/>
      <c r="Q60" s="174"/>
      <c r="R60" s="191"/>
    </row>
    <row r="61" spans="1:18" ht="20.149999999999999" customHeight="1" x14ac:dyDescent="0.35">
      <c r="A61" s="212"/>
      <c r="B61" s="210" t="s">
        <v>236</v>
      </c>
      <c r="C61" s="210"/>
      <c r="D61" s="210"/>
      <c r="E61" s="210"/>
      <c r="F61" s="210"/>
      <c r="G61" s="210"/>
      <c r="H61" s="210"/>
      <c r="I61" s="210"/>
      <c r="J61" s="210"/>
      <c r="K61" s="592"/>
      <c r="L61" s="176"/>
      <c r="M61" s="177"/>
      <c r="N61" s="176"/>
      <c r="O61" s="180"/>
      <c r="P61" s="176"/>
      <c r="Q61" s="176"/>
      <c r="R61" s="191"/>
    </row>
    <row r="62" spans="1:18" ht="20.149999999999999" customHeight="1" x14ac:dyDescent="0.35">
      <c r="A62" s="10"/>
      <c r="B62" s="7" t="s">
        <v>4098</v>
      </c>
      <c r="C62" s="7" t="s">
        <v>235</v>
      </c>
      <c r="D62" s="7"/>
      <c r="E62" s="7"/>
      <c r="F62" s="7"/>
      <c r="G62" s="7"/>
      <c r="H62" s="7"/>
      <c r="I62" s="7"/>
      <c r="J62" s="7"/>
      <c r="K62" s="7"/>
      <c r="L62" s="977"/>
      <c r="M62" s="978"/>
      <c r="N62" s="978"/>
      <c r="O62" s="978"/>
      <c r="P62" s="978"/>
      <c r="Q62" s="979"/>
      <c r="R62" s="16"/>
    </row>
    <row r="63" spans="1:18" ht="20.149999999999999" customHeight="1" x14ac:dyDescent="0.35">
      <c r="A63" s="10"/>
      <c r="B63" s="7"/>
      <c r="C63" s="7"/>
      <c r="D63" s="7"/>
      <c r="E63" s="7"/>
      <c r="F63" s="7"/>
      <c r="G63" s="7"/>
      <c r="H63" s="7"/>
      <c r="I63" s="7"/>
      <c r="J63" s="7"/>
      <c r="K63" s="7"/>
      <c r="L63" s="980"/>
      <c r="M63" s="981"/>
      <c r="N63" s="981"/>
      <c r="O63" s="981"/>
      <c r="P63" s="981"/>
      <c r="Q63" s="982"/>
      <c r="R63" s="16"/>
    </row>
    <row r="64" spans="1:18" ht="20.149999999999999" customHeight="1" x14ac:dyDescent="0.35">
      <c r="A64" s="10"/>
      <c r="B64" s="7"/>
      <c r="C64" s="7"/>
      <c r="D64" s="7"/>
      <c r="E64" s="7"/>
      <c r="F64" s="7"/>
      <c r="G64" s="7"/>
      <c r="H64" s="7"/>
      <c r="I64" s="7"/>
      <c r="J64" s="7"/>
      <c r="K64" s="7"/>
      <c r="L64" s="980"/>
      <c r="M64" s="981"/>
      <c r="N64" s="981"/>
      <c r="O64" s="981"/>
      <c r="P64" s="981"/>
      <c r="Q64" s="982"/>
      <c r="R64" s="16"/>
    </row>
    <row r="65" spans="1:18" ht="20.149999999999999" customHeight="1" x14ac:dyDescent="0.35">
      <c r="A65" s="10"/>
      <c r="B65" s="7"/>
      <c r="C65" s="7"/>
      <c r="D65" s="7"/>
      <c r="E65" s="7"/>
      <c r="F65" s="7"/>
      <c r="G65" s="7"/>
      <c r="H65" s="7"/>
      <c r="I65" s="7"/>
      <c r="J65" s="7"/>
      <c r="K65" s="7"/>
      <c r="L65" s="983"/>
      <c r="M65" s="984"/>
      <c r="N65" s="984"/>
      <c r="O65" s="984"/>
      <c r="P65" s="984"/>
      <c r="Q65" s="985"/>
      <c r="R65" s="16"/>
    </row>
    <row r="66" spans="1:18" ht="20.149999999999999" customHeight="1" thickBot="1" x14ac:dyDescent="0.4">
      <c r="A66" s="11"/>
      <c r="B66" s="12"/>
      <c r="C66" s="12"/>
      <c r="D66" s="12"/>
      <c r="E66" s="12"/>
      <c r="F66" s="12"/>
      <c r="G66" s="12"/>
      <c r="H66" s="12"/>
      <c r="I66" s="12"/>
      <c r="J66" s="12"/>
      <c r="K66" s="12"/>
      <c r="L66" s="12"/>
      <c r="M66" s="12"/>
      <c r="N66" s="12"/>
      <c r="O66" s="12"/>
      <c r="P66" s="12"/>
      <c r="Q66" s="12"/>
      <c r="R66" s="17"/>
    </row>
    <row r="67" spans="1:18" ht="14.5" hidden="1" x14ac:dyDescent="0.35"/>
    <row r="68" spans="1:18" ht="14.5" hidden="1" x14ac:dyDescent="0.35"/>
    <row r="69" spans="1:18" ht="14.5" hidden="1" x14ac:dyDescent="0.35"/>
    <row r="70" spans="1:18" ht="14.5" hidden="1" x14ac:dyDescent="0.35"/>
    <row r="71" spans="1:18" ht="14.5" hidden="1" x14ac:dyDescent="0.35"/>
    <row r="72" spans="1:18" ht="14.5" hidden="1" x14ac:dyDescent="0.35"/>
  </sheetData>
  <mergeCells count="10">
    <mergeCell ref="L62:Q65"/>
    <mergeCell ref="B5:F5"/>
    <mergeCell ref="G5:K5"/>
    <mergeCell ref="B6:F6"/>
    <mergeCell ref="B1:K2"/>
    <mergeCell ref="L1:L2"/>
    <mergeCell ref="B3:F3"/>
    <mergeCell ref="G3:K3"/>
    <mergeCell ref="B4:F4"/>
    <mergeCell ref="G4:K4"/>
  </mergeCells>
  <phoneticPr fontId="24" type="noConversion"/>
  <conditionalFormatting sqref="L59">
    <cfRule type="dataBar" priority="18">
      <dataBar>
        <cfvo type="num" val="0"/>
        <cfvo type="num" val="100"/>
        <color rgb="FF638EC6"/>
      </dataBar>
      <extLst>
        <ext xmlns:x14="http://schemas.microsoft.com/office/spreadsheetml/2009/9/main" uri="{B025F937-C7B1-47D3-B67F-A62EFF666E3E}">
          <x14:id>{25F4DF24-9168-4509-A3B8-525407891A8A}</x14:id>
        </ext>
      </extLst>
    </cfRule>
  </conditionalFormatting>
  <hyperlinks>
    <hyperlink ref="B3:F3" location="'Services - SCM'!A1" tooltip="1. Security Monitoring" display="1. Security Monitoring" xr:uid="{00000000-0004-0000-1D00-000000000000}"/>
    <hyperlink ref="B6:F6" location="'Services - THR'!A1" tooltip="4. Threat Intelligence" display="4. Threat Intelligence" xr:uid="{00000000-0004-0000-1D00-000001000000}"/>
    <hyperlink ref="G3:K3" location="'Services - HNT'!A1" tooltip="5. Threat Hunting" display="5. Threat Hunting" xr:uid="{00000000-0004-0000-1D00-000002000000}"/>
    <hyperlink ref="G5:K5" location="'Services - LOG'!A1" tooltip="7. Log Management" display="7. Log Management" xr:uid="{00000000-0004-0000-1D00-000003000000}"/>
    <hyperlink ref="B4:F4" location="'Services - SIM'!A1" tooltip="2. Security Incident Management" display="2. Security Incident Management" xr:uid="{00000000-0004-0000-1D00-000004000000}"/>
    <hyperlink ref="B5:F5" location="'Services - A&amp;F'!A1" tooltip="3. Security Analysis &amp; Forensics" display="3. Security Analysis &amp; Forensics" xr:uid="{00000000-0004-0000-1D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4865" r:id="rId4" name="Drop Down 1">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64867" r:id="rId5" name="Drop Down 3">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164868" r:id="rId6" name="Drop Down 4">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64869" r:id="rId7" name="Drop Down 5">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64870" r:id="rId8" name="Drop Down 6">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64871" r:id="rId9" name="Drop Down 7">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64872" r:id="rId10" name="Drop Down 8">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64873" r:id="rId11" name="Drop Down 9">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64874" r:id="rId12" name="Drop Down 10">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64875" r:id="rId13" name="Drop Down 11">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64876" r:id="rId14" name="Drop Down 12">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64877" r:id="rId15" name="Drop Down 13">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64878" r:id="rId16" name="Drop Down 14">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64880" r:id="rId17" name="Drop Down 16">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64881" r:id="rId18" name="Drop Down 17">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64882" r:id="rId19" name="Drop Down 18">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64883" r:id="rId20" name="Drop Down 19">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64884" r:id="rId21" name="Drop Down 20">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64885" r:id="rId22" name="Drop Down 21">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64886" r:id="rId23" name="Drop Down 22">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64887" r:id="rId24" name="Drop Down 23">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164888" r:id="rId25" name="Drop Down 24">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64889" r:id="rId26" name="Drop Down 25">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64900" r:id="rId27" name="Drop Down 36">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64901" r:id="rId28" name="Drop Down 37">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64902" r:id="rId29" name="Drop Down 38">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64903" r:id="rId30" name="Drop Down 39">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64904" r:id="rId31" name="Drop Down 40">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64905" r:id="rId32" name="Drop Down 41">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64906" r:id="rId33" name="Drop Down 42">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64907" r:id="rId34" name="Drop Down 43">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64908" r:id="rId35" name="Drop Down 44">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64909" r:id="rId36" name="Drop Down 45">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64910" r:id="rId37" name="Drop Down 46">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64911" r:id="rId38" name="Drop Down 47">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64912" r:id="rId39" name="Drop Down 48">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64913" r:id="rId40" name="Drop Down 49">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64914" r:id="rId41" name="Drop Down 50">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64915" r:id="rId42" name="Drop Down 51">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64916" r:id="rId43" name="Drop Down 52">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64917" r:id="rId44" name="Drop Down 53">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64918" r:id="rId45" name="Drop Down 54">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64919" r:id="rId46" name="Drop Down 55">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64920" r:id="rId47" name="Drop Down 56">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25F4DF24-9168-4509-A3B8-525407891A8A}">
            <x14:dataBar minLength="0" maxLength="100" border="1" gradient="0">
              <x14:cfvo type="num">
                <xm:f>0</xm:f>
              </x14:cfvo>
              <x14:cfvo type="num">
                <xm:f>100</xm:f>
              </x14:cfvo>
              <x14:borderColor theme="3"/>
              <x14:negativeFillColor rgb="FFFF0000"/>
              <x14:axisColor rgb="FF000000"/>
            </x14:dataBar>
          </x14:cfRule>
          <xm:sqref>L59</xm:sqref>
        </x14:conditionalFormatting>
        <x14:conditionalFormatting xmlns:xm="http://schemas.microsoft.com/office/excel/2006/main">
          <x14:cfRule type="expression" priority="16" id="{058C6107-9AB6-4EE3-9DF6-6F994876CBB6}">
            <xm:f>_Output!$D$857=1</xm:f>
            <x14:dxf>
              <font>
                <strike/>
              </font>
              <fill>
                <patternFill>
                  <bgColor rgb="FFFFC000"/>
                </patternFill>
              </fill>
            </x14:dxf>
          </x14:cfRule>
          <xm:sqref>Q39:R58 A59:R60 A39:O58 A9:R38</xm:sqref>
        </x14:conditionalFormatting>
        <x14:conditionalFormatting xmlns:xm="http://schemas.microsoft.com/office/excel/2006/main">
          <x14:cfRule type="expression" priority="7" id="{8C10AB53-6694-4EF8-96F1-FFB39F63C249}">
            <xm:f>_Output!$D$319=1</xm:f>
            <x14:dxf>
              <font>
                <strike/>
              </font>
              <fill>
                <patternFill>
                  <bgColor rgb="FFFFC000"/>
                </patternFill>
              </fill>
            </x14:dxf>
          </x14:cfRule>
          <xm:sqref>P39</xm:sqref>
        </x14:conditionalFormatting>
        <x14:conditionalFormatting xmlns:xm="http://schemas.microsoft.com/office/excel/2006/main">
          <x14:cfRule type="expression" priority="6" id="{E1D5651B-76E7-4ABE-B1E6-043F57E2BF8F}">
            <xm:f>_Output!$D$319=1</xm:f>
            <x14:dxf>
              <font>
                <strike/>
              </font>
              <fill>
                <patternFill>
                  <bgColor rgb="FFFFC000"/>
                </patternFill>
              </fill>
            </x14:dxf>
          </x14:cfRule>
          <xm:sqref>P40</xm:sqref>
        </x14:conditionalFormatting>
        <x14:conditionalFormatting xmlns:xm="http://schemas.microsoft.com/office/excel/2006/main">
          <x14:cfRule type="expression" priority="5" id="{7A524331-54E8-41C8-8FAD-C1149E936207}">
            <xm:f>_Output!$D$319=1</xm:f>
            <x14:dxf>
              <font>
                <strike/>
              </font>
              <fill>
                <patternFill>
                  <bgColor rgb="FFFFC000"/>
                </patternFill>
              </fill>
            </x14:dxf>
          </x14:cfRule>
          <xm:sqref>P41</xm:sqref>
        </x14:conditionalFormatting>
        <x14:conditionalFormatting xmlns:xm="http://schemas.microsoft.com/office/excel/2006/main">
          <x14:cfRule type="expression" priority="4" id="{C3CACD5A-8BF9-4119-9903-260A5AF50C73}">
            <xm:f>_Output!$D$319=1</xm:f>
            <x14:dxf>
              <font>
                <strike/>
              </font>
              <fill>
                <patternFill>
                  <bgColor rgb="FFFFC000"/>
                </patternFill>
              </fill>
            </x14:dxf>
          </x14:cfRule>
          <xm:sqref>P42:P48</xm:sqref>
        </x14:conditionalFormatting>
        <x14:conditionalFormatting xmlns:xm="http://schemas.microsoft.com/office/excel/2006/main">
          <x14:cfRule type="expression" priority="3" id="{25B037E3-83CD-415F-888C-605838839CB0}">
            <xm:f>_Output!$D$319=1</xm:f>
            <x14:dxf>
              <font>
                <strike/>
              </font>
              <fill>
                <patternFill>
                  <bgColor rgb="FFFFC000"/>
                </patternFill>
              </fill>
            </x14:dxf>
          </x14:cfRule>
          <xm:sqref>P49</xm:sqref>
        </x14:conditionalFormatting>
        <x14:conditionalFormatting xmlns:xm="http://schemas.microsoft.com/office/excel/2006/main">
          <x14:cfRule type="expression" priority="2" id="{9E1DF544-763B-4A7C-A2CB-4E701C9D7FE7}">
            <xm:f>_Output!$D$319=1</xm:f>
            <x14:dxf>
              <font>
                <strike/>
              </font>
              <fill>
                <patternFill>
                  <bgColor rgb="FFFFC000"/>
                </patternFill>
              </fill>
            </x14:dxf>
          </x14:cfRule>
          <xm:sqref>P50:P57</xm:sqref>
        </x14:conditionalFormatting>
        <x14:conditionalFormatting xmlns:xm="http://schemas.microsoft.com/office/excel/2006/main">
          <x14:cfRule type="expression" priority="1" id="{A8790893-15F4-45FB-8D11-2DF6754EEF1D}">
            <xm:f>_Output!$D$857=1</xm:f>
            <x14:dxf>
              <font>
                <strike/>
              </font>
              <fill>
                <patternFill>
                  <bgColor rgb="FFFFC000"/>
                </patternFill>
              </fill>
            </x14:dxf>
          </x14:cfRule>
          <xm:sqref>P58</xm:sqref>
        </x14:conditionalFormatting>
      </x14:conditionalFormattings>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Blad37">
    <tabColor rgb="FF0070C0"/>
  </sheetPr>
  <dimension ref="A1:Z72"/>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12.26953125" customWidth="1"/>
    <col min="15" max="15" width="2.26953125" customWidth="1"/>
    <col min="16" max="16" width="57.1796875" customWidth="1"/>
    <col min="17" max="17" width="113" customWidth="1"/>
    <col min="18" max="18" width="2.26953125" customWidth="1"/>
    <col min="19" max="24" width="0" hidden="1" customWidth="1"/>
    <col min="27" max="16384" width="9.1796875" hidden="1"/>
  </cols>
  <sheetData>
    <row r="1" spans="1:18" ht="20.149999999999999" customHeight="1" x14ac:dyDescent="0.35">
      <c r="A1" s="589"/>
      <c r="B1" s="986" t="s">
        <v>558</v>
      </c>
      <c r="C1" s="987"/>
      <c r="D1" s="987"/>
      <c r="E1" s="987"/>
      <c r="F1" s="987"/>
      <c r="G1" s="987"/>
      <c r="H1" s="987"/>
      <c r="I1" s="987"/>
      <c r="J1" s="987"/>
      <c r="K1" s="987"/>
      <c r="L1" s="931"/>
      <c r="M1" s="586"/>
      <c r="N1" s="513"/>
      <c r="O1" s="586"/>
      <c r="P1" s="586"/>
      <c r="Q1" s="586"/>
      <c r="R1" s="495"/>
    </row>
    <row r="2" spans="1:18" ht="20.149999999999999" customHeight="1" x14ac:dyDescent="0.35">
      <c r="A2" s="590"/>
      <c r="B2" s="905"/>
      <c r="C2" s="906"/>
      <c r="D2" s="906"/>
      <c r="E2" s="906"/>
      <c r="F2" s="906"/>
      <c r="G2" s="906"/>
      <c r="H2" s="906"/>
      <c r="I2" s="906"/>
      <c r="J2" s="906"/>
      <c r="K2" s="906"/>
      <c r="L2" s="899"/>
      <c r="M2" s="587"/>
      <c r="N2" s="521"/>
      <c r="O2" s="587"/>
      <c r="P2" s="587"/>
      <c r="Q2" s="587"/>
      <c r="R2" s="498"/>
    </row>
    <row r="3" spans="1:18" ht="20.149999999999999" customHeight="1" x14ac:dyDescent="0.35">
      <c r="A3" s="590"/>
      <c r="B3" s="890" t="s">
        <v>2364</v>
      </c>
      <c r="C3" s="891"/>
      <c r="D3" s="891"/>
      <c r="E3" s="891"/>
      <c r="F3" s="895"/>
      <c r="G3" s="890" t="s">
        <v>2596</v>
      </c>
      <c r="H3" s="891"/>
      <c r="I3" s="891"/>
      <c r="J3" s="891"/>
      <c r="K3" s="891"/>
      <c r="L3" s="497"/>
      <c r="M3" s="497"/>
      <c r="N3" s="497"/>
      <c r="O3" s="497"/>
      <c r="P3" s="497"/>
      <c r="Q3" s="497"/>
      <c r="R3" s="498"/>
    </row>
    <row r="4" spans="1:18" ht="20.149999999999999" customHeight="1" x14ac:dyDescent="0.35">
      <c r="A4" s="590"/>
      <c r="B4" s="896" t="s">
        <v>2365</v>
      </c>
      <c r="C4" s="897"/>
      <c r="D4" s="897"/>
      <c r="E4" s="897"/>
      <c r="F4" s="1002"/>
      <c r="G4" s="890" t="s">
        <v>2368</v>
      </c>
      <c r="H4" s="891"/>
      <c r="I4" s="891"/>
      <c r="J4" s="891"/>
      <c r="K4" s="891"/>
      <c r="L4" s="497"/>
      <c r="M4" s="497"/>
      <c r="N4" s="497"/>
      <c r="O4" s="497"/>
      <c r="P4" s="497"/>
      <c r="Q4" s="497"/>
      <c r="R4" s="498"/>
    </row>
    <row r="5" spans="1:18" ht="20.149999999999999" customHeight="1" x14ac:dyDescent="0.35">
      <c r="A5" s="590"/>
      <c r="B5" s="896" t="s">
        <v>2594</v>
      </c>
      <c r="C5" s="897"/>
      <c r="D5" s="897"/>
      <c r="E5" s="897"/>
      <c r="F5" s="1002"/>
      <c r="G5" s="900" t="s">
        <v>2367</v>
      </c>
      <c r="H5" s="901"/>
      <c r="I5" s="901"/>
      <c r="J5" s="901"/>
      <c r="K5" s="902"/>
      <c r="L5" s="497"/>
      <c r="M5" s="497"/>
      <c r="N5" s="497"/>
      <c r="O5" s="497"/>
      <c r="P5" s="497"/>
      <c r="Q5" s="497"/>
      <c r="R5" s="498"/>
    </row>
    <row r="6" spans="1:18" ht="20.149999999999999" customHeight="1" x14ac:dyDescent="0.35">
      <c r="A6" s="590"/>
      <c r="B6" s="890" t="s">
        <v>2369</v>
      </c>
      <c r="C6" s="891"/>
      <c r="D6" s="891"/>
      <c r="E6" s="891"/>
      <c r="F6" s="895"/>
      <c r="G6" s="588"/>
      <c r="H6" s="593"/>
      <c r="I6" s="593"/>
      <c r="J6" s="593"/>
      <c r="K6" s="593"/>
      <c r="L6" s="497"/>
      <c r="M6" s="497"/>
      <c r="N6" s="497"/>
      <c r="O6" s="497"/>
      <c r="P6" s="497"/>
      <c r="Q6" s="497"/>
      <c r="R6" s="498"/>
    </row>
    <row r="7" spans="1:18" ht="20.149999999999999" customHeight="1" thickBot="1" x14ac:dyDescent="0.4">
      <c r="A7" s="499"/>
      <c r="B7" s="500"/>
      <c r="C7" s="500"/>
      <c r="D7" s="500"/>
      <c r="E7" s="500"/>
      <c r="F7" s="500"/>
      <c r="G7" s="500"/>
      <c r="H7" s="500"/>
      <c r="I7" s="500"/>
      <c r="J7" s="500"/>
      <c r="K7" s="500"/>
      <c r="L7" s="500"/>
      <c r="M7" s="500"/>
      <c r="N7" s="500"/>
      <c r="O7" s="500"/>
      <c r="P7" s="500"/>
      <c r="Q7" s="500"/>
      <c r="R7" s="501"/>
    </row>
    <row r="8" spans="1:18" ht="20.149999999999999" customHeight="1" x14ac:dyDescent="0.35">
      <c r="A8" s="188"/>
      <c r="B8" s="189"/>
      <c r="C8" s="189"/>
      <c r="D8" s="189"/>
      <c r="E8" s="189"/>
      <c r="F8" s="189"/>
      <c r="G8" s="189"/>
      <c r="H8" s="189"/>
      <c r="I8" s="189"/>
      <c r="J8" s="189"/>
      <c r="K8" s="189"/>
      <c r="L8" s="189"/>
      <c r="M8" s="189"/>
      <c r="N8" s="189"/>
      <c r="O8" s="189"/>
      <c r="P8" s="189"/>
      <c r="Q8" s="189"/>
      <c r="R8" s="190"/>
    </row>
    <row r="9" spans="1:18" ht="20.149999999999999" customHeight="1" x14ac:dyDescent="0.35">
      <c r="A9" s="212">
        <v>7</v>
      </c>
      <c r="B9" s="210" t="s">
        <v>601</v>
      </c>
      <c r="C9" s="210"/>
      <c r="D9" s="210"/>
      <c r="E9" s="210"/>
      <c r="F9" s="210"/>
      <c r="G9" s="210"/>
      <c r="H9" s="210"/>
      <c r="I9" s="210"/>
      <c r="J9" s="210"/>
      <c r="K9" s="210"/>
      <c r="L9" s="213" t="s">
        <v>148</v>
      </c>
      <c r="M9" s="210"/>
      <c r="N9" s="214" t="s">
        <v>1194</v>
      </c>
      <c r="O9" s="476"/>
      <c r="P9" s="214" t="s">
        <v>1328</v>
      </c>
      <c r="Q9" s="213" t="s">
        <v>149</v>
      </c>
      <c r="R9" s="191"/>
    </row>
    <row r="10" spans="1:18" ht="20.149999999999999" customHeight="1" x14ac:dyDescent="0.35">
      <c r="A10" s="192"/>
      <c r="B10" s="186" t="s">
        <v>946</v>
      </c>
      <c r="C10" s="183"/>
      <c r="D10" s="183"/>
      <c r="E10" s="183"/>
      <c r="F10" s="183"/>
      <c r="G10" s="183"/>
      <c r="H10" s="183"/>
      <c r="I10" s="183"/>
      <c r="J10" s="183"/>
      <c r="K10" s="183"/>
      <c r="L10" s="184"/>
      <c r="M10" s="183"/>
      <c r="N10" s="215"/>
      <c r="O10" s="477"/>
      <c r="P10" s="215"/>
      <c r="Q10" s="487"/>
      <c r="R10" s="191"/>
    </row>
    <row r="11" spans="1:18" ht="20.149999999999999" customHeight="1" x14ac:dyDescent="0.35">
      <c r="A11" s="192"/>
      <c r="B11" s="198" t="s">
        <v>1193</v>
      </c>
      <c r="C11" s="198" t="s">
        <v>1147</v>
      </c>
      <c r="D11" s="198"/>
      <c r="E11" s="198"/>
      <c r="F11" s="198"/>
      <c r="G11" s="198"/>
      <c r="H11" s="198"/>
      <c r="I11" s="198"/>
      <c r="J11" s="198"/>
      <c r="K11" s="198"/>
      <c r="L11" s="174"/>
      <c r="M11" s="177"/>
      <c r="N11" s="216"/>
      <c r="O11" s="211"/>
      <c r="P11" s="581" t="str">
        <f>VLOOKUP(_Output!D918,_Guidance!B2354:C2359,2,FALSE)</f>
        <v xml:space="preserve"> </v>
      </c>
      <c r="Q11" s="482" t="s">
        <v>2671</v>
      </c>
      <c r="R11" s="191"/>
    </row>
    <row r="12" spans="1:18" ht="20.149999999999999" customHeight="1" x14ac:dyDescent="0.35">
      <c r="A12" s="193"/>
      <c r="B12" s="199" t="s">
        <v>2281</v>
      </c>
      <c r="C12" s="200" t="s">
        <v>1149</v>
      </c>
      <c r="D12" s="200"/>
      <c r="E12" s="200"/>
      <c r="F12" s="200"/>
      <c r="G12" s="200"/>
      <c r="H12" s="200"/>
      <c r="I12" s="200"/>
      <c r="J12" s="200"/>
      <c r="K12" s="200"/>
      <c r="L12" s="175"/>
      <c r="M12" s="178"/>
      <c r="N12" s="217"/>
      <c r="O12" s="478"/>
      <c r="P12" s="622"/>
      <c r="Q12" s="483"/>
      <c r="R12" s="194"/>
    </row>
    <row r="13" spans="1:18" ht="20.149999999999999" customHeight="1" x14ac:dyDescent="0.35">
      <c r="A13" s="193"/>
      <c r="B13" s="202" t="s">
        <v>2282</v>
      </c>
      <c r="C13" s="209" t="s">
        <v>949</v>
      </c>
      <c r="D13" s="209"/>
      <c r="E13" s="209"/>
      <c r="F13" s="209"/>
      <c r="G13" s="209"/>
      <c r="H13" s="209"/>
      <c r="I13" s="209"/>
      <c r="J13" s="209"/>
      <c r="K13" s="209"/>
      <c r="L13" s="175"/>
      <c r="M13" s="178"/>
      <c r="N13" s="217" t="s">
        <v>1195</v>
      </c>
      <c r="O13" s="478"/>
      <c r="P13" s="622"/>
      <c r="Q13" s="483" t="s">
        <v>1196</v>
      </c>
      <c r="R13" s="194"/>
    </row>
    <row r="14" spans="1:18" ht="20.149999999999999" customHeight="1" x14ac:dyDescent="0.35">
      <c r="A14" s="193"/>
      <c r="B14" s="202" t="s">
        <v>2283</v>
      </c>
      <c r="C14" s="199" t="s">
        <v>950</v>
      </c>
      <c r="D14" s="199"/>
      <c r="E14" s="199"/>
      <c r="F14" s="199"/>
      <c r="G14" s="199"/>
      <c r="H14" s="199"/>
      <c r="I14" s="199"/>
      <c r="J14" s="199"/>
      <c r="K14" s="199"/>
      <c r="L14" s="175"/>
      <c r="M14" s="178"/>
      <c r="N14" s="217" t="s">
        <v>1195</v>
      </c>
      <c r="O14" s="478"/>
      <c r="P14" s="622"/>
      <c r="Q14" s="483" t="s">
        <v>1197</v>
      </c>
      <c r="R14" s="194"/>
    </row>
    <row r="15" spans="1:18" ht="20.149999999999999" customHeight="1" x14ac:dyDescent="0.35">
      <c r="A15" s="193"/>
      <c r="B15" s="202" t="s">
        <v>2284</v>
      </c>
      <c r="C15" s="199" t="s">
        <v>952</v>
      </c>
      <c r="D15" s="199"/>
      <c r="E15" s="199"/>
      <c r="F15" s="199"/>
      <c r="G15" s="199"/>
      <c r="H15" s="199"/>
      <c r="I15" s="199"/>
      <c r="J15" s="199"/>
      <c r="K15" s="199"/>
      <c r="L15" s="175"/>
      <c r="M15" s="178"/>
      <c r="N15" s="217" t="s">
        <v>1195</v>
      </c>
      <c r="O15" s="478"/>
      <c r="P15" s="622"/>
      <c r="Q15" s="483" t="s">
        <v>1198</v>
      </c>
      <c r="R15" s="194"/>
    </row>
    <row r="16" spans="1:18" ht="20.149999999999999" customHeight="1" x14ac:dyDescent="0.35">
      <c r="A16" s="193"/>
      <c r="B16" s="202" t="s">
        <v>2285</v>
      </c>
      <c r="C16" s="199" t="s">
        <v>954</v>
      </c>
      <c r="D16" s="199"/>
      <c r="E16" s="199"/>
      <c r="F16" s="199"/>
      <c r="G16" s="199"/>
      <c r="H16" s="199"/>
      <c r="I16" s="199"/>
      <c r="J16" s="199"/>
      <c r="K16" s="199"/>
      <c r="L16" s="175"/>
      <c r="M16" s="178"/>
      <c r="N16" s="217" t="s">
        <v>1195</v>
      </c>
      <c r="O16" s="478"/>
      <c r="P16" s="622"/>
      <c r="Q16" s="483" t="s">
        <v>1199</v>
      </c>
      <c r="R16" s="194"/>
    </row>
    <row r="17" spans="1:18" ht="20.149999999999999" customHeight="1" x14ac:dyDescent="0.35">
      <c r="A17" s="193"/>
      <c r="B17" s="202" t="s">
        <v>2286</v>
      </c>
      <c r="C17" s="199" t="s">
        <v>956</v>
      </c>
      <c r="D17" s="199"/>
      <c r="E17" s="199"/>
      <c r="F17" s="199"/>
      <c r="G17" s="199"/>
      <c r="H17" s="199"/>
      <c r="I17" s="199"/>
      <c r="J17" s="199"/>
      <c r="K17" s="199"/>
      <c r="L17" s="175"/>
      <c r="M17" s="178"/>
      <c r="N17" s="217" t="s">
        <v>1195</v>
      </c>
      <c r="O17" s="478"/>
      <c r="P17" s="622"/>
      <c r="Q17" s="483" t="s">
        <v>1200</v>
      </c>
      <c r="R17" s="194"/>
    </row>
    <row r="18" spans="1:18" ht="20.149999999999999" customHeight="1" x14ac:dyDescent="0.35">
      <c r="A18" s="193"/>
      <c r="B18" s="202" t="s">
        <v>2287</v>
      </c>
      <c r="C18" s="199" t="s">
        <v>958</v>
      </c>
      <c r="D18" s="199"/>
      <c r="E18" s="199"/>
      <c r="F18" s="199"/>
      <c r="G18" s="199"/>
      <c r="H18" s="199"/>
      <c r="I18" s="199"/>
      <c r="J18" s="199"/>
      <c r="K18" s="199"/>
      <c r="L18" s="175"/>
      <c r="M18" s="178"/>
      <c r="N18" s="217" t="s">
        <v>1195</v>
      </c>
      <c r="O18" s="478"/>
      <c r="P18" s="622"/>
      <c r="Q18" s="483" t="s">
        <v>1201</v>
      </c>
      <c r="R18" s="194"/>
    </row>
    <row r="19" spans="1:18" ht="20.149999999999999" customHeight="1" x14ac:dyDescent="0.35">
      <c r="A19" s="193"/>
      <c r="B19" s="202" t="s">
        <v>2288</v>
      </c>
      <c r="C19" s="199" t="s">
        <v>960</v>
      </c>
      <c r="D19" s="199"/>
      <c r="E19" s="199"/>
      <c r="F19" s="199"/>
      <c r="G19" s="199"/>
      <c r="H19" s="199"/>
      <c r="I19" s="199"/>
      <c r="J19" s="199"/>
      <c r="K19" s="199"/>
      <c r="L19" s="175"/>
      <c r="M19" s="178"/>
      <c r="N19" s="217" t="s">
        <v>1202</v>
      </c>
      <c r="O19" s="478"/>
      <c r="P19" s="622"/>
      <c r="Q19" s="483" t="s">
        <v>1203</v>
      </c>
      <c r="R19" s="194"/>
    </row>
    <row r="20" spans="1:18" ht="20.149999999999999" customHeight="1" x14ac:dyDescent="0.35">
      <c r="A20" s="193"/>
      <c r="B20" s="202" t="s">
        <v>2289</v>
      </c>
      <c r="C20" s="199" t="s">
        <v>962</v>
      </c>
      <c r="D20" s="199"/>
      <c r="E20" s="199"/>
      <c r="F20" s="199"/>
      <c r="G20" s="199"/>
      <c r="H20" s="199"/>
      <c r="I20" s="199"/>
      <c r="J20" s="199"/>
      <c r="K20" s="199"/>
      <c r="L20" s="175"/>
      <c r="M20" s="178"/>
      <c r="N20" s="217" t="s">
        <v>1202</v>
      </c>
      <c r="O20" s="478"/>
      <c r="P20" s="622"/>
      <c r="Q20" s="483" t="s">
        <v>1204</v>
      </c>
      <c r="R20" s="194"/>
    </row>
    <row r="21" spans="1:18" ht="20.149999999999999" customHeight="1" x14ac:dyDescent="0.35">
      <c r="A21" s="193"/>
      <c r="B21" s="202" t="s">
        <v>2290</v>
      </c>
      <c r="C21" s="199" t="s">
        <v>964</v>
      </c>
      <c r="D21" s="199"/>
      <c r="E21" s="199"/>
      <c r="F21" s="199"/>
      <c r="G21" s="199"/>
      <c r="H21" s="199"/>
      <c r="I21" s="199"/>
      <c r="J21" s="199"/>
      <c r="K21" s="199"/>
      <c r="L21" s="175"/>
      <c r="M21" s="178"/>
      <c r="N21" s="217" t="s">
        <v>1202</v>
      </c>
      <c r="O21" s="478"/>
      <c r="P21" s="622"/>
      <c r="Q21" s="483" t="s">
        <v>1205</v>
      </c>
      <c r="R21" s="194"/>
    </row>
    <row r="22" spans="1:18" ht="20.149999999999999" customHeight="1" x14ac:dyDescent="0.35">
      <c r="A22" s="193"/>
      <c r="B22" s="202" t="s">
        <v>2291</v>
      </c>
      <c r="C22" s="199" t="s">
        <v>966</v>
      </c>
      <c r="D22" s="199"/>
      <c r="E22" s="199"/>
      <c r="F22" s="199"/>
      <c r="G22" s="199"/>
      <c r="H22" s="199"/>
      <c r="I22" s="199"/>
      <c r="J22" s="199"/>
      <c r="K22" s="199"/>
      <c r="L22" s="175"/>
      <c r="M22" s="178"/>
      <c r="N22" s="217" t="s">
        <v>1202</v>
      </c>
      <c r="O22" s="478"/>
      <c r="P22" s="622"/>
      <c r="Q22" s="483" t="s">
        <v>1206</v>
      </c>
      <c r="R22" s="194"/>
    </row>
    <row r="23" spans="1:18" ht="20.149999999999999" customHeight="1" x14ac:dyDescent="0.35">
      <c r="A23" s="193"/>
      <c r="B23" s="202" t="s">
        <v>2292</v>
      </c>
      <c r="C23" s="201" t="s">
        <v>968</v>
      </c>
      <c r="D23" s="201"/>
      <c r="E23" s="201"/>
      <c r="F23" s="201"/>
      <c r="G23" s="201"/>
      <c r="H23" s="201"/>
      <c r="I23" s="201"/>
      <c r="J23" s="201"/>
      <c r="K23" s="201"/>
      <c r="L23" s="182"/>
      <c r="M23" s="185"/>
      <c r="N23" s="218" t="s">
        <v>1202</v>
      </c>
      <c r="O23" s="479"/>
      <c r="P23" s="623"/>
      <c r="Q23" s="484" t="s">
        <v>1207</v>
      </c>
      <c r="R23" s="194"/>
    </row>
    <row r="24" spans="1:18" ht="20.149999999999999" customHeight="1" x14ac:dyDescent="0.35">
      <c r="A24" s="193"/>
      <c r="B24" s="199"/>
      <c r="C24" s="203" t="s">
        <v>14</v>
      </c>
      <c r="D24" s="203"/>
      <c r="E24" s="203"/>
      <c r="F24" s="203"/>
      <c r="G24" s="203"/>
      <c r="H24" s="203"/>
      <c r="I24" s="203"/>
      <c r="J24" s="203"/>
      <c r="K24" s="203"/>
      <c r="L24" s="717" t="str">
        <f>VLOOKUP(SUM(_Output!D920:D930),_SUM_Completeness!A83:B94,2,FALSE)</f>
        <v>Incomplete</v>
      </c>
      <c r="M24" s="178"/>
      <c r="N24" s="217"/>
      <c r="O24" s="478"/>
      <c r="P24" s="622"/>
      <c r="Q24" s="483" t="s">
        <v>1308</v>
      </c>
      <c r="R24" s="194"/>
    </row>
    <row r="25" spans="1:18" ht="20.149999999999999" customHeight="1" x14ac:dyDescent="0.35">
      <c r="A25" s="192"/>
      <c r="B25" s="198" t="s">
        <v>2293</v>
      </c>
      <c r="C25" s="198" t="s">
        <v>969</v>
      </c>
      <c r="D25" s="198"/>
      <c r="E25" s="198"/>
      <c r="F25" s="198"/>
      <c r="G25" s="198"/>
      <c r="H25" s="198"/>
      <c r="I25" s="198"/>
      <c r="J25" s="198"/>
      <c r="K25" s="198"/>
      <c r="L25" s="181"/>
      <c r="M25" s="177"/>
      <c r="N25" s="216" t="s">
        <v>1195</v>
      </c>
      <c r="O25" s="211"/>
      <c r="P25" s="581" t="str">
        <f>VLOOKUP(_Output!D931,_Guidance!B2360:C2365,2,FALSE)</f>
        <v xml:space="preserve"> </v>
      </c>
      <c r="Q25" s="482" t="s">
        <v>1209</v>
      </c>
      <c r="R25" s="191"/>
    </row>
    <row r="26" spans="1:18" ht="20.149999999999999" customHeight="1" x14ac:dyDescent="0.35">
      <c r="A26" s="192"/>
      <c r="B26" s="198" t="s">
        <v>2294</v>
      </c>
      <c r="C26" s="198" t="s">
        <v>970</v>
      </c>
      <c r="D26" s="198"/>
      <c r="E26" s="198"/>
      <c r="F26" s="198"/>
      <c r="G26" s="198"/>
      <c r="H26" s="198"/>
      <c r="I26" s="198"/>
      <c r="J26" s="198"/>
      <c r="K26" s="198"/>
      <c r="L26" s="174"/>
      <c r="M26" s="177"/>
      <c r="N26" s="216" t="s">
        <v>1195</v>
      </c>
      <c r="O26" s="211"/>
      <c r="P26" s="581" t="str">
        <f>VLOOKUP(_Output!D932,_Guidance!B2366:C2371,2,FALSE)</f>
        <v xml:space="preserve"> </v>
      </c>
      <c r="Q26" s="482" t="s">
        <v>2673</v>
      </c>
      <c r="R26" s="191"/>
    </row>
    <row r="27" spans="1:18" ht="20.149999999999999" customHeight="1" x14ac:dyDescent="0.35">
      <c r="A27" s="192"/>
      <c r="B27" s="198" t="s">
        <v>2295</v>
      </c>
      <c r="C27" s="198" t="s">
        <v>971</v>
      </c>
      <c r="D27" s="198"/>
      <c r="E27" s="198"/>
      <c r="F27" s="198"/>
      <c r="G27" s="198"/>
      <c r="H27" s="198"/>
      <c r="I27" s="198"/>
      <c r="J27" s="198"/>
      <c r="K27" s="198"/>
      <c r="L27" s="174"/>
      <c r="M27" s="177"/>
      <c r="N27" s="216" t="s">
        <v>1195</v>
      </c>
      <c r="O27" s="211"/>
      <c r="P27" s="581" t="str">
        <f>VLOOKUP(_Output!D933,_Guidance!B2372:C2377,2,FALSE)</f>
        <v xml:space="preserve"> </v>
      </c>
      <c r="Q27" s="482" t="s">
        <v>1210</v>
      </c>
      <c r="R27" s="191"/>
    </row>
    <row r="28" spans="1:18" ht="20.149999999999999" customHeight="1" x14ac:dyDescent="0.35">
      <c r="A28" s="192"/>
      <c r="B28" s="198" t="s">
        <v>2296</v>
      </c>
      <c r="C28" s="198" t="s">
        <v>972</v>
      </c>
      <c r="D28" s="198"/>
      <c r="E28" s="198"/>
      <c r="F28" s="198"/>
      <c r="G28" s="198"/>
      <c r="H28" s="198"/>
      <c r="I28" s="198"/>
      <c r="J28" s="198"/>
      <c r="K28" s="198"/>
      <c r="L28" s="174"/>
      <c r="M28" s="177"/>
      <c r="N28" s="216" t="s">
        <v>1195</v>
      </c>
      <c r="O28" s="211"/>
      <c r="P28" s="581" t="str">
        <f>VLOOKUP(_Output!D934,_Guidance!B2378:C2383,2,FALSE)</f>
        <v xml:space="preserve"> </v>
      </c>
      <c r="Q28" s="482" t="s">
        <v>2674</v>
      </c>
      <c r="R28" s="191"/>
    </row>
    <row r="29" spans="1:18" ht="20.149999999999999" customHeight="1" x14ac:dyDescent="0.35">
      <c r="A29" s="192"/>
      <c r="B29" s="198" t="s">
        <v>2297</v>
      </c>
      <c r="C29" s="198" t="s">
        <v>2198</v>
      </c>
      <c r="D29" s="198"/>
      <c r="E29" s="198"/>
      <c r="F29" s="198"/>
      <c r="G29" s="198"/>
      <c r="H29" s="198"/>
      <c r="I29" s="198"/>
      <c r="J29" s="198"/>
      <c r="K29" s="198"/>
      <c r="L29" s="174"/>
      <c r="M29" s="177"/>
      <c r="N29" s="216" t="s">
        <v>1195</v>
      </c>
      <c r="O29" s="211"/>
      <c r="P29" s="581" t="str">
        <f>VLOOKUP(_Output!D935,_Guidance!B2384:C2389,2,FALSE)</f>
        <v xml:space="preserve"> </v>
      </c>
      <c r="Q29" s="482" t="s">
        <v>2675</v>
      </c>
      <c r="R29" s="191"/>
    </row>
    <row r="30" spans="1:18" ht="20.149999999999999" customHeight="1" x14ac:dyDescent="0.35">
      <c r="A30" s="192"/>
      <c r="B30" s="198" t="s">
        <v>2298</v>
      </c>
      <c r="C30" s="198" t="s">
        <v>2203</v>
      </c>
      <c r="D30" s="198"/>
      <c r="E30" s="198"/>
      <c r="F30" s="198"/>
      <c r="G30" s="198"/>
      <c r="H30" s="198"/>
      <c r="I30" s="198"/>
      <c r="J30" s="198"/>
      <c r="K30" s="198"/>
      <c r="L30" s="174"/>
      <c r="M30" s="177"/>
      <c r="N30" s="216" t="s">
        <v>1202</v>
      </c>
      <c r="O30" s="211"/>
      <c r="P30" s="581" t="str">
        <f>VLOOKUP(_Output!D936,_Guidance!B2390:C2395,2,FALSE)</f>
        <v xml:space="preserve"> </v>
      </c>
      <c r="Q30" s="482" t="s">
        <v>1268</v>
      </c>
      <c r="R30" s="191"/>
    </row>
    <row r="31" spans="1:18" ht="20.149999999999999" customHeight="1" x14ac:dyDescent="0.35">
      <c r="A31" s="192"/>
      <c r="B31" s="198" t="s">
        <v>2299</v>
      </c>
      <c r="C31" s="198" t="s">
        <v>975</v>
      </c>
      <c r="D31" s="198"/>
      <c r="E31" s="198"/>
      <c r="F31" s="198"/>
      <c r="G31" s="198"/>
      <c r="H31" s="198"/>
      <c r="I31" s="198"/>
      <c r="J31" s="198"/>
      <c r="K31" s="198"/>
      <c r="L31" s="174"/>
      <c r="M31" s="177"/>
      <c r="N31" s="216" t="s">
        <v>1202</v>
      </c>
      <c r="O31" s="211"/>
      <c r="P31" s="581" t="str">
        <f>VLOOKUP(_Output!D937,_Guidance!B2396:C2401,2,FALSE)</f>
        <v xml:space="preserve"> </v>
      </c>
      <c r="Q31" s="482" t="s">
        <v>2677</v>
      </c>
      <c r="R31" s="191"/>
    </row>
    <row r="32" spans="1:18" ht="20.149999999999999" customHeight="1" x14ac:dyDescent="0.35">
      <c r="A32" s="192"/>
      <c r="B32" s="198" t="s">
        <v>2300</v>
      </c>
      <c r="C32" s="198" t="s">
        <v>977</v>
      </c>
      <c r="D32" s="198"/>
      <c r="E32" s="198"/>
      <c r="F32" s="198"/>
      <c r="G32" s="198"/>
      <c r="H32" s="198"/>
      <c r="I32" s="198"/>
      <c r="J32" s="198"/>
      <c r="K32" s="198"/>
      <c r="L32" s="174"/>
      <c r="M32" s="177"/>
      <c r="N32" s="216" t="s">
        <v>1202</v>
      </c>
      <c r="O32" s="211"/>
      <c r="P32" s="581" t="str">
        <f>VLOOKUP(_Output!D939,_Guidance!B2402:C2407,2,FALSE)</f>
        <v xml:space="preserve"> </v>
      </c>
      <c r="Q32" s="482" t="s">
        <v>2829</v>
      </c>
      <c r="R32" s="191"/>
    </row>
    <row r="33" spans="1:18" ht="20.149999999999999" customHeight="1" x14ac:dyDescent="0.35">
      <c r="A33" s="192"/>
      <c r="B33" s="198" t="s">
        <v>2301</v>
      </c>
      <c r="C33" s="198" t="s">
        <v>3799</v>
      </c>
      <c r="D33" s="198"/>
      <c r="E33" s="198"/>
      <c r="F33" s="198"/>
      <c r="G33" s="198"/>
      <c r="H33" s="198"/>
      <c r="I33" s="198"/>
      <c r="J33" s="198"/>
      <c r="K33" s="198"/>
      <c r="L33" s="174"/>
      <c r="M33" s="177"/>
      <c r="N33" s="216" t="s">
        <v>1202</v>
      </c>
      <c r="O33" s="211"/>
      <c r="P33" s="581" t="str">
        <f>VLOOKUP(_Output!D1070,_Guidance!B2408:C2413,2,FALSE)</f>
        <v xml:space="preserve"> </v>
      </c>
      <c r="Q33" s="482" t="s">
        <v>3800</v>
      </c>
      <c r="R33" s="191"/>
    </row>
    <row r="34" spans="1:18" ht="20.149999999999999" customHeight="1" x14ac:dyDescent="0.35">
      <c r="A34" s="192"/>
      <c r="B34" s="198" t="s">
        <v>2302</v>
      </c>
      <c r="C34" s="198" t="s">
        <v>979</v>
      </c>
      <c r="D34" s="198"/>
      <c r="E34" s="198"/>
      <c r="F34" s="198"/>
      <c r="G34" s="198"/>
      <c r="H34" s="198"/>
      <c r="I34" s="198"/>
      <c r="J34" s="198"/>
      <c r="K34" s="198"/>
      <c r="L34" s="174"/>
      <c r="M34" s="177"/>
      <c r="N34" s="216" t="s">
        <v>1202</v>
      </c>
      <c r="O34" s="211"/>
      <c r="P34" s="581" t="str">
        <f>VLOOKUP(_Output!D940,_Guidance!B2414:C2419,2,FALSE)</f>
        <v xml:space="preserve"> </v>
      </c>
      <c r="Q34" s="482" t="s">
        <v>2678</v>
      </c>
      <c r="R34" s="191"/>
    </row>
    <row r="35" spans="1:18" ht="20.149999999999999" customHeight="1" x14ac:dyDescent="0.35">
      <c r="A35" s="192"/>
      <c r="B35" s="198" t="s">
        <v>2303</v>
      </c>
      <c r="C35" s="198" t="s">
        <v>983</v>
      </c>
      <c r="D35" s="198"/>
      <c r="E35" s="198"/>
      <c r="F35" s="198"/>
      <c r="G35" s="198"/>
      <c r="H35" s="198"/>
      <c r="I35" s="198"/>
      <c r="J35" s="198"/>
      <c r="K35" s="198"/>
      <c r="L35" s="174"/>
      <c r="M35" s="177"/>
      <c r="N35" s="216" t="s">
        <v>1213</v>
      </c>
      <c r="O35" s="211"/>
      <c r="P35" s="581" t="str">
        <f>VLOOKUP(_Output!D941,_Guidance!B2420:C2425,2,FALSE)</f>
        <v xml:space="preserve"> </v>
      </c>
      <c r="Q35" s="482" t="s">
        <v>2679</v>
      </c>
      <c r="R35" s="191"/>
    </row>
    <row r="36" spans="1:18" ht="20.149999999999999" customHeight="1" x14ac:dyDescent="0.35">
      <c r="A36" s="192"/>
      <c r="B36" s="198" t="s">
        <v>2304</v>
      </c>
      <c r="C36" s="198" t="s">
        <v>2221</v>
      </c>
      <c r="D36" s="198"/>
      <c r="E36" s="198"/>
      <c r="F36" s="198"/>
      <c r="G36" s="198"/>
      <c r="H36" s="198"/>
      <c r="I36" s="198"/>
      <c r="J36" s="198"/>
      <c r="K36" s="198"/>
      <c r="L36" s="174"/>
      <c r="M36" s="177"/>
      <c r="N36" s="216" t="s">
        <v>1214</v>
      </c>
      <c r="O36" s="211"/>
      <c r="P36" s="581" t="str">
        <f>VLOOKUP(_Output!D942,_Guidance!B2426:C2431,2,FALSE)</f>
        <v xml:space="preserve"> </v>
      </c>
      <c r="Q36" s="482" t="s">
        <v>1215</v>
      </c>
      <c r="R36" s="191"/>
    </row>
    <row r="37" spans="1:18" ht="20.149999999999999" customHeight="1" x14ac:dyDescent="0.35">
      <c r="A37" s="192"/>
      <c r="B37" s="187" t="s">
        <v>985</v>
      </c>
      <c r="C37" s="180"/>
      <c r="D37" s="180"/>
      <c r="E37" s="180"/>
      <c r="F37" s="180"/>
      <c r="G37" s="180"/>
      <c r="H37" s="180"/>
      <c r="I37" s="180"/>
      <c r="J37" s="180"/>
      <c r="K37" s="180"/>
      <c r="L37" s="176"/>
      <c r="M37" s="180"/>
      <c r="N37" s="220"/>
      <c r="O37" s="481"/>
      <c r="P37" s="582"/>
      <c r="Q37" s="486"/>
      <c r="R37" s="191"/>
    </row>
    <row r="38" spans="1:18" ht="20.149999999999999" customHeight="1" x14ac:dyDescent="0.35">
      <c r="A38" s="192"/>
      <c r="B38" s="198" t="s">
        <v>2305</v>
      </c>
      <c r="C38" s="204" t="s">
        <v>1173</v>
      </c>
      <c r="D38" s="204"/>
      <c r="E38" s="204"/>
      <c r="F38" s="204"/>
      <c r="G38" s="204"/>
      <c r="H38" s="204"/>
      <c r="I38" s="204"/>
      <c r="J38" s="204"/>
      <c r="K38" s="204"/>
      <c r="L38" s="174"/>
      <c r="M38" s="177"/>
      <c r="N38" s="216"/>
      <c r="O38" s="211"/>
      <c r="P38" s="581"/>
      <c r="Q38" s="482"/>
      <c r="R38" s="191"/>
    </row>
    <row r="39" spans="1:18" ht="20.149999999999999" customHeight="1" x14ac:dyDescent="0.35">
      <c r="A39" s="192"/>
      <c r="B39" s="205" t="s">
        <v>4121</v>
      </c>
      <c r="C39" s="198" t="s">
        <v>1174</v>
      </c>
      <c r="D39" s="198"/>
      <c r="E39" s="198"/>
      <c r="F39" s="198"/>
      <c r="G39" s="198"/>
      <c r="H39" s="198"/>
      <c r="I39" s="198"/>
      <c r="J39" s="198"/>
      <c r="K39" s="198"/>
      <c r="L39" s="174"/>
      <c r="M39" s="177"/>
      <c r="N39" s="216"/>
      <c r="O39" s="211"/>
      <c r="P39" s="581" t="str">
        <f>VLOOKUP(_Output!D944,_Guidance!$B$2457:$C$2463,2,FALSE)</f>
        <v xml:space="preserve"> </v>
      </c>
      <c r="Q39" s="482" t="s">
        <v>1309</v>
      </c>
      <c r="R39" s="191"/>
    </row>
    <row r="40" spans="1:18" ht="20.149999999999999" customHeight="1" x14ac:dyDescent="0.35">
      <c r="A40" s="192"/>
      <c r="B40" s="205" t="s">
        <v>4122</v>
      </c>
      <c r="C40" s="198" t="s">
        <v>1175</v>
      </c>
      <c r="D40" s="198"/>
      <c r="E40" s="198"/>
      <c r="F40" s="198"/>
      <c r="G40" s="198"/>
      <c r="H40" s="198"/>
      <c r="I40" s="198"/>
      <c r="J40" s="198"/>
      <c r="K40" s="198"/>
      <c r="L40" s="174"/>
      <c r="M40" s="177"/>
      <c r="N40" s="216"/>
      <c r="O40" s="211"/>
      <c r="P40" s="581" t="str">
        <f>VLOOKUP(_Output!D945,_Guidance!$B$2457:$C$2463,2,FALSE)</f>
        <v xml:space="preserve"> </v>
      </c>
      <c r="Q40" s="482" t="s">
        <v>1310</v>
      </c>
      <c r="R40" s="191"/>
    </row>
    <row r="41" spans="1:18" ht="20.149999999999999" customHeight="1" x14ac:dyDescent="0.35">
      <c r="A41" s="192"/>
      <c r="B41" s="205" t="s">
        <v>4123</v>
      </c>
      <c r="C41" s="198" t="s">
        <v>1176</v>
      </c>
      <c r="D41" s="198"/>
      <c r="E41" s="198"/>
      <c r="F41" s="198"/>
      <c r="G41" s="198"/>
      <c r="H41" s="198"/>
      <c r="I41" s="198"/>
      <c r="J41" s="198"/>
      <c r="K41" s="198"/>
      <c r="L41" s="174"/>
      <c r="M41" s="177"/>
      <c r="N41" s="216"/>
      <c r="O41" s="211"/>
      <c r="P41" s="581" t="str">
        <f>VLOOKUP(_Output!D946,_Guidance!$B$2457:$C$2463,2,FALSE)</f>
        <v xml:space="preserve"> </v>
      </c>
      <c r="Q41" s="482" t="s">
        <v>1311</v>
      </c>
      <c r="R41" s="191"/>
    </row>
    <row r="42" spans="1:18" ht="20.149999999999999" customHeight="1" x14ac:dyDescent="0.35">
      <c r="A42" s="192"/>
      <c r="B42" s="205" t="s">
        <v>4124</v>
      </c>
      <c r="C42" s="198" t="s">
        <v>1177</v>
      </c>
      <c r="D42" s="198"/>
      <c r="E42" s="198"/>
      <c r="F42" s="198"/>
      <c r="G42" s="198"/>
      <c r="H42" s="198"/>
      <c r="I42" s="198"/>
      <c r="J42" s="198"/>
      <c r="K42" s="198"/>
      <c r="L42" s="174"/>
      <c r="M42" s="177"/>
      <c r="N42" s="216"/>
      <c r="O42" s="211"/>
      <c r="P42" s="581" t="str">
        <f>VLOOKUP(_Output!D947,_Guidance!$B$2457:$C$2463,2,FALSE)</f>
        <v xml:space="preserve"> </v>
      </c>
      <c r="Q42" s="482" t="s">
        <v>1312</v>
      </c>
      <c r="R42" s="191"/>
    </row>
    <row r="43" spans="1:18" ht="20.149999999999999" customHeight="1" x14ac:dyDescent="0.35">
      <c r="A43" s="192"/>
      <c r="B43" s="205" t="s">
        <v>4125</v>
      </c>
      <c r="C43" s="198" t="s">
        <v>1178</v>
      </c>
      <c r="D43" s="198"/>
      <c r="E43" s="198"/>
      <c r="F43" s="198"/>
      <c r="G43" s="198"/>
      <c r="H43" s="198"/>
      <c r="I43" s="198"/>
      <c r="J43" s="198"/>
      <c r="K43" s="198"/>
      <c r="L43" s="174"/>
      <c r="M43" s="177"/>
      <c r="N43" s="216"/>
      <c r="O43" s="211"/>
      <c r="P43" s="581" t="str">
        <f>VLOOKUP(_Output!D948,_Guidance!$B$2457:$C$2463,2,FALSE)</f>
        <v xml:space="preserve"> </v>
      </c>
      <c r="Q43" s="482" t="s">
        <v>1313</v>
      </c>
      <c r="R43" s="191"/>
    </row>
    <row r="44" spans="1:18" ht="20.149999999999999" customHeight="1" x14ac:dyDescent="0.35">
      <c r="A44" s="192"/>
      <c r="B44" s="205" t="s">
        <v>4126</v>
      </c>
      <c r="C44" s="198" t="s">
        <v>1179</v>
      </c>
      <c r="D44" s="198"/>
      <c r="E44" s="198"/>
      <c r="F44" s="198"/>
      <c r="G44" s="198"/>
      <c r="H44" s="198"/>
      <c r="I44" s="198"/>
      <c r="J44" s="198"/>
      <c r="K44" s="198"/>
      <c r="L44" s="174"/>
      <c r="M44" s="177"/>
      <c r="N44" s="216"/>
      <c r="O44" s="211"/>
      <c r="P44" s="581" t="str">
        <f>VLOOKUP(_Output!D949,_Guidance!$B$2457:$C$2463,2,FALSE)</f>
        <v xml:space="preserve"> </v>
      </c>
      <c r="Q44" s="482" t="s">
        <v>1314</v>
      </c>
      <c r="R44" s="191"/>
    </row>
    <row r="45" spans="1:18" ht="20.149999999999999" customHeight="1" x14ac:dyDescent="0.35">
      <c r="A45" s="192"/>
      <c r="B45" s="205" t="s">
        <v>4127</v>
      </c>
      <c r="C45" s="198" t="s">
        <v>2851</v>
      </c>
      <c r="D45" s="198"/>
      <c r="E45" s="198"/>
      <c r="F45" s="198"/>
      <c r="G45" s="198"/>
      <c r="H45" s="198"/>
      <c r="I45" s="198"/>
      <c r="J45" s="198"/>
      <c r="K45" s="198"/>
      <c r="L45" s="174"/>
      <c r="M45" s="177"/>
      <c r="N45" s="216"/>
      <c r="O45" s="211"/>
      <c r="P45" s="581" t="str">
        <f>VLOOKUP(_Output!D950,_Guidance!$B$2457:$C$2463,2,FALSE)</f>
        <v xml:space="preserve"> </v>
      </c>
      <c r="Q45" s="482" t="s">
        <v>1315</v>
      </c>
      <c r="R45" s="191"/>
    </row>
    <row r="46" spans="1:18" ht="20.149999999999999" customHeight="1" x14ac:dyDescent="0.35">
      <c r="A46" s="192"/>
      <c r="B46" s="205" t="s">
        <v>4128</v>
      </c>
      <c r="C46" s="198" t="s">
        <v>1180</v>
      </c>
      <c r="D46" s="198"/>
      <c r="E46" s="198"/>
      <c r="F46" s="198"/>
      <c r="G46" s="198"/>
      <c r="H46" s="198"/>
      <c r="I46" s="198"/>
      <c r="J46" s="198"/>
      <c r="K46" s="198"/>
      <c r="L46" s="174"/>
      <c r="M46" s="177"/>
      <c r="N46" s="216"/>
      <c r="O46" s="211"/>
      <c r="P46" s="581" t="str">
        <f>VLOOKUP(_Output!D951,_Guidance!$B$2457:$C$2463,2,FALSE)</f>
        <v xml:space="preserve"> </v>
      </c>
      <c r="Q46" s="482" t="s">
        <v>1316</v>
      </c>
      <c r="R46" s="191"/>
    </row>
    <row r="47" spans="1:18" ht="20.149999999999999" customHeight="1" x14ac:dyDescent="0.35">
      <c r="A47" s="192"/>
      <c r="B47" s="205" t="s">
        <v>4129</v>
      </c>
      <c r="C47" s="198" t="s">
        <v>1181</v>
      </c>
      <c r="D47" s="198"/>
      <c r="E47" s="198"/>
      <c r="F47" s="198"/>
      <c r="G47" s="198"/>
      <c r="H47" s="198"/>
      <c r="I47" s="198"/>
      <c r="J47" s="198"/>
      <c r="K47" s="198"/>
      <c r="L47" s="174"/>
      <c r="M47" s="177"/>
      <c r="N47" s="216"/>
      <c r="O47" s="211"/>
      <c r="P47" s="581" t="str">
        <f>VLOOKUP(_Output!D952,_Guidance!$B$2457:$C$2463,2,FALSE)</f>
        <v xml:space="preserve"> </v>
      </c>
      <c r="Q47" s="482" t="s">
        <v>1317</v>
      </c>
      <c r="R47" s="191"/>
    </row>
    <row r="48" spans="1:18" ht="20.149999999999999" customHeight="1" x14ac:dyDescent="0.35">
      <c r="A48" s="192"/>
      <c r="B48" s="205" t="s">
        <v>4130</v>
      </c>
      <c r="C48" s="198" t="s">
        <v>1182</v>
      </c>
      <c r="D48" s="198"/>
      <c r="E48" s="198"/>
      <c r="F48" s="198"/>
      <c r="G48" s="198"/>
      <c r="H48" s="198"/>
      <c r="I48" s="198"/>
      <c r="J48" s="198"/>
      <c r="K48" s="198"/>
      <c r="L48" s="174"/>
      <c r="M48" s="177"/>
      <c r="N48" s="216"/>
      <c r="O48" s="211"/>
      <c r="P48" s="581" t="str">
        <f>VLOOKUP(_Output!D953,_Guidance!$B$2457:$C$2463,2,FALSE)</f>
        <v xml:space="preserve"> </v>
      </c>
      <c r="Q48" s="482" t="s">
        <v>1318</v>
      </c>
      <c r="R48" s="191"/>
    </row>
    <row r="49" spans="1:18" ht="20.149999999999999" customHeight="1" x14ac:dyDescent="0.35">
      <c r="A49" s="192"/>
      <c r="B49" s="205" t="s">
        <v>4131</v>
      </c>
      <c r="C49" s="198" t="s">
        <v>1183</v>
      </c>
      <c r="D49" s="198"/>
      <c r="E49" s="198"/>
      <c r="F49" s="198"/>
      <c r="G49" s="198"/>
      <c r="H49" s="198"/>
      <c r="I49" s="198"/>
      <c r="J49" s="198"/>
      <c r="K49" s="198"/>
      <c r="L49" s="174"/>
      <c r="M49" s="177"/>
      <c r="N49" s="216"/>
      <c r="O49" s="211"/>
      <c r="P49" s="581" t="str">
        <f>VLOOKUP(_Output!D954,_Guidance!$B$2457:$C$2463,2,FALSE)</f>
        <v xml:space="preserve"> </v>
      </c>
      <c r="Q49" s="482" t="s">
        <v>1319</v>
      </c>
      <c r="R49" s="191"/>
    </row>
    <row r="50" spans="1:18" ht="20.149999999999999" customHeight="1" x14ac:dyDescent="0.35">
      <c r="A50" s="192"/>
      <c r="B50" s="205" t="s">
        <v>4132</v>
      </c>
      <c r="C50" s="198" t="s">
        <v>2852</v>
      </c>
      <c r="D50" s="198"/>
      <c r="E50" s="198"/>
      <c r="F50" s="198"/>
      <c r="G50" s="198"/>
      <c r="H50" s="198"/>
      <c r="I50" s="198"/>
      <c r="J50" s="198"/>
      <c r="K50" s="198"/>
      <c r="L50" s="174"/>
      <c r="M50" s="177"/>
      <c r="N50" s="216"/>
      <c r="O50" s="211"/>
      <c r="P50" s="581" t="str">
        <f>VLOOKUP(_Output!D955,_Guidance!$B$2457:$C$2463,2,FALSE)</f>
        <v xml:space="preserve"> </v>
      </c>
      <c r="Q50" s="482" t="s">
        <v>1320</v>
      </c>
      <c r="R50" s="191"/>
    </row>
    <row r="51" spans="1:18" ht="20.149999999999999" customHeight="1" x14ac:dyDescent="0.35">
      <c r="A51" s="192"/>
      <c r="B51" s="205" t="s">
        <v>4133</v>
      </c>
      <c r="C51" s="198" t="s">
        <v>1184</v>
      </c>
      <c r="D51" s="198"/>
      <c r="E51" s="198"/>
      <c r="F51" s="198"/>
      <c r="G51" s="198"/>
      <c r="H51" s="198"/>
      <c r="I51" s="198"/>
      <c r="J51" s="198"/>
      <c r="K51" s="198"/>
      <c r="L51" s="174"/>
      <c r="M51" s="177"/>
      <c r="N51" s="216"/>
      <c r="O51" s="211"/>
      <c r="P51" s="581" t="str">
        <f>VLOOKUP(_Output!D956,_Guidance!$B$2457:$C$2463,2,FALSE)</f>
        <v xml:space="preserve"> </v>
      </c>
      <c r="Q51" s="482" t="s">
        <v>1321</v>
      </c>
      <c r="R51" s="191"/>
    </row>
    <row r="52" spans="1:18" ht="20.149999999999999" customHeight="1" x14ac:dyDescent="0.35">
      <c r="A52" s="192"/>
      <c r="B52" s="205" t="s">
        <v>4134</v>
      </c>
      <c r="C52" s="198" t="s">
        <v>1185</v>
      </c>
      <c r="D52" s="198"/>
      <c r="E52" s="198"/>
      <c r="F52" s="198"/>
      <c r="G52" s="198"/>
      <c r="H52" s="198"/>
      <c r="I52" s="198"/>
      <c r="J52" s="198"/>
      <c r="K52" s="198"/>
      <c r="L52" s="174"/>
      <c r="M52" s="177"/>
      <c r="N52" s="216"/>
      <c r="O52" s="211"/>
      <c r="P52" s="581" t="str">
        <f>VLOOKUP(_Output!D957,_Guidance!$B$2457:$C$2463,2,FALSE)</f>
        <v xml:space="preserve"> </v>
      </c>
      <c r="Q52" s="482" t="s">
        <v>2853</v>
      </c>
      <c r="R52" s="191"/>
    </row>
    <row r="53" spans="1:18" ht="20.149999999999999" customHeight="1" x14ac:dyDescent="0.35">
      <c r="A53" s="192"/>
      <c r="B53" s="205" t="s">
        <v>4135</v>
      </c>
      <c r="C53" s="198" t="s">
        <v>1186</v>
      </c>
      <c r="D53" s="198"/>
      <c r="E53" s="198"/>
      <c r="F53" s="198"/>
      <c r="G53" s="198"/>
      <c r="H53" s="198"/>
      <c r="I53" s="198"/>
      <c r="J53" s="198"/>
      <c r="K53" s="198"/>
      <c r="L53" s="174"/>
      <c r="M53" s="177"/>
      <c r="N53" s="216"/>
      <c r="O53" s="211"/>
      <c r="P53" s="581" t="str">
        <f>VLOOKUP(_Output!D958,_Guidance!$B$2457:$C$2463,2,FALSE)</f>
        <v xml:space="preserve"> </v>
      </c>
      <c r="Q53" s="482" t="s">
        <v>2854</v>
      </c>
      <c r="R53" s="191"/>
    </row>
    <row r="54" spans="1:18" ht="20.149999999999999" customHeight="1" x14ac:dyDescent="0.35">
      <c r="A54" s="192"/>
      <c r="B54" s="205" t="s">
        <v>4136</v>
      </c>
      <c r="C54" s="198" t="s">
        <v>1187</v>
      </c>
      <c r="D54" s="198"/>
      <c r="E54" s="198"/>
      <c r="F54" s="198"/>
      <c r="G54" s="198"/>
      <c r="H54" s="198"/>
      <c r="I54" s="198"/>
      <c r="J54" s="198"/>
      <c r="K54" s="198"/>
      <c r="L54" s="174"/>
      <c r="M54" s="177"/>
      <c r="N54" s="216"/>
      <c r="O54" s="211"/>
      <c r="P54" s="581" t="str">
        <f>VLOOKUP(_Output!D959,_Guidance!$B$2457:$C$2463,2,FALSE)</f>
        <v xml:space="preserve"> </v>
      </c>
      <c r="Q54" s="482" t="s">
        <v>1322</v>
      </c>
      <c r="R54" s="191"/>
    </row>
    <row r="55" spans="1:18" ht="20.149999999999999" customHeight="1" x14ac:dyDescent="0.35">
      <c r="A55" s="192"/>
      <c r="B55" s="205" t="s">
        <v>4137</v>
      </c>
      <c r="C55" s="198" t="s">
        <v>1188</v>
      </c>
      <c r="D55" s="198"/>
      <c r="E55" s="198"/>
      <c r="F55" s="198"/>
      <c r="G55" s="198"/>
      <c r="H55" s="198"/>
      <c r="I55" s="198"/>
      <c r="J55" s="198"/>
      <c r="K55" s="198"/>
      <c r="L55" s="174"/>
      <c r="M55" s="177"/>
      <c r="N55" s="216"/>
      <c r="O55" s="211"/>
      <c r="P55" s="581" t="str">
        <f>VLOOKUP(_Output!D960,_Guidance!$B$2457:$C$2463,2,FALSE)</f>
        <v xml:space="preserve"> </v>
      </c>
      <c r="Q55" s="482" t="s">
        <v>1323</v>
      </c>
      <c r="R55" s="191"/>
    </row>
    <row r="56" spans="1:18" ht="20.149999999999999" customHeight="1" x14ac:dyDescent="0.35">
      <c r="A56" s="192"/>
      <c r="B56" s="205" t="s">
        <v>4138</v>
      </c>
      <c r="C56" s="198" t="s">
        <v>1189</v>
      </c>
      <c r="D56" s="198"/>
      <c r="E56" s="198"/>
      <c r="F56" s="198"/>
      <c r="G56" s="198"/>
      <c r="H56" s="198"/>
      <c r="I56" s="198"/>
      <c r="J56" s="198"/>
      <c r="K56" s="198"/>
      <c r="L56" s="174"/>
      <c r="M56" s="177"/>
      <c r="N56" s="216"/>
      <c r="O56" s="211"/>
      <c r="P56" s="581" t="str">
        <f>VLOOKUP(_Output!D961,_Guidance!$B$2457:$C$2463,2,FALSE)</f>
        <v xml:space="preserve"> </v>
      </c>
      <c r="Q56" s="482" t="s">
        <v>2855</v>
      </c>
      <c r="R56" s="191"/>
    </row>
    <row r="57" spans="1:18" ht="20.149999999999999" customHeight="1" x14ac:dyDescent="0.35">
      <c r="A57" s="192"/>
      <c r="B57" s="205" t="s">
        <v>4139</v>
      </c>
      <c r="C57" s="198" t="s">
        <v>1190</v>
      </c>
      <c r="D57" s="198"/>
      <c r="E57" s="198"/>
      <c r="F57" s="198"/>
      <c r="G57" s="198"/>
      <c r="H57" s="198"/>
      <c r="I57" s="198"/>
      <c r="J57" s="198"/>
      <c r="K57" s="198"/>
      <c r="L57" s="174"/>
      <c r="M57" s="177"/>
      <c r="N57" s="216"/>
      <c r="O57" s="211"/>
      <c r="P57" s="581" t="str">
        <f>VLOOKUP(_Output!D962,_Guidance!$B$2457:$C$2463,2,FALSE)</f>
        <v xml:space="preserve"> </v>
      </c>
      <c r="Q57" s="482" t="s">
        <v>1324</v>
      </c>
      <c r="R57" s="191"/>
    </row>
    <row r="58" spans="1:18" ht="20.149999999999999" customHeight="1" x14ac:dyDescent="0.35">
      <c r="A58" s="192"/>
      <c r="B58" s="205" t="s">
        <v>4140</v>
      </c>
      <c r="C58" s="206" t="s">
        <v>1191</v>
      </c>
      <c r="D58" s="206"/>
      <c r="E58" s="206"/>
      <c r="F58" s="206"/>
      <c r="G58" s="206"/>
      <c r="H58" s="206"/>
      <c r="I58" s="206"/>
      <c r="J58" s="206"/>
      <c r="K58" s="206"/>
      <c r="L58" s="176"/>
      <c r="M58" s="180"/>
      <c r="N58" s="220"/>
      <c r="O58" s="481"/>
      <c r="P58" s="582" t="str">
        <f>VLOOKUP(_Output!D964,_Guidance!$B$2457:$C$2463,2,FALSE)</f>
        <v xml:space="preserve"> </v>
      </c>
      <c r="Q58" s="486" t="s">
        <v>1325</v>
      </c>
      <c r="R58" s="191"/>
    </row>
    <row r="59" spans="1:18" ht="20.149999999999999" customHeight="1" x14ac:dyDescent="0.35">
      <c r="A59" s="192"/>
      <c r="B59" s="177"/>
      <c r="C59" s="195" t="s">
        <v>641</v>
      </c>
      <c r="D59" s="195"/>
      <c r="E59" s="195"/>
      <c r="F59" s="195"/>
      <c r="G59" s="195"/>
      <c r="H59" s="195"/>
      <c r="I59" s="195"/>
      <c r="J59" s="195"/>
      <c r="K59" s="195"/>
      <c r="L59" s="718">
        <f>ROUND(_Output!K966,0)</f>
        <v>0</v>
      </c>
      <c r="M59" s="177"/>
      <c r="N59" s="174"/>
      <c r="O59" s="177"/>
      <c r="P59" s="174"/>
      <c r="Q59" s="482"/>
      <c r="R59" s="191"/>
    </row>
    <row r="60" spans="1:18" ht="20.149999999999999" customHeight="1" x14ac:dyDescent="0.35">
      <c r="A60" s="192"/>
      <c r="B60" s="177"/>
      <c r="C60" s="177"/>
      <c r="D60" s="177"/>
      <c r="E60" s="177"/>
      <c r="F60" s="177"/>
      <c r="G60" s="177"/>
      <c r="H60" s="177"/>
      <c r="I60" s="177"/>
      <c r="J60" s="177"/>
      <c r="K60" s="177"/>
      <c r="L60" s="181"/>
      <c r="M60" s="177"/>
      <c r="N60" s="174"/>
      <c r="O60" s="177"/>
      <c r="P60" s="174"/>
      <c r="Q60" s="174"/>
      <c r="R60" s="191"/>
    </row>
    <row r="61" spans="1:18" ht="20.149999999999999" customHeight="1" x14ac:dyDescent="0.35">
      <c r="A61" s="212"/>
      <c r="B61" s="210" t="s">
        <v>236</v>
      </c>
      <c r="C61" s="210"/>
      <c r="D61" s="210"/>
      <c r="E61" s="210"/>
      <c r="F61" s="210"/>
      <c r="G61" s="210"/>
      <c r="H61" s="210"/>
      <c r="I61" s="210"/>
      <c r="J61" s="210"/>
      <c r="K61" s="210"/>
      <c r="L61" s="176"/>
      <c r="M61" s="177"/>
      <c r="N61" s="176"/>
      <c r="O61" s="180"/>
      <c r="P61" s="176"/>
      <c r="Q61" s="176"/>
      <c r="R61" s="191"/>
    </row>
    <row r="62" spans="1:18" ht="20.149999999999999" customHeight="1" x14ac:dyDescent="0.35">
      <c r="A62" s="10"/>
      <c r="B62" s="7" t="s">
        <v>4141</v>
      </c>
      <c r="C62" s="7" t="s">
        <v>235</v>
      </c>
      <c r="D62" s="7"/>
      <c r="E62" s="7"/>
      <c r="F62" s="7"/>
      <c r="G62" s="7"/>
      <c r="H62" s="7"/>
      <c r="I62" s="7"/>
      <c r="J62" s="7"/>
      <c r="K62" s="7"/>
      <c r="L62" s="977"/>
      <c r="M62" s="978"/>
      <c r="N62" s="978"/>
      <c r="O62" s="978"/>
      <c r="P62" s="978"/>
      <c r="Q62" s="979"/>
      <c r="R62" s="16"/>
    </row>
    <row r="63" spans="1:18" ht="20.149999999999999" customHeight="1" x14ac:dyDescent="0.35">
      <c r="A63" s="10"/>
      <c r="B63" s="7"/>
      <c r="C63" s="7"/>
      <c r="D63" s="7"/>
      <c r="E63" s="7"/>
      <c r="F63" s="7"/>
      <c r="G63" s="7"/>
      <c r="H63" s="7"/>
      <c r="I63" s="7"/>
      <c r="J63" s="7"/>
      <c r="K63" s="7"/>
      <c r="L63" s="980"/>
      <c r="M63" s="981"/>
      <c r="N63" s="981"/>
      <c r="O63" s="981"/>
      <c r="P63" s="981"/>
      <c r="Q63" s="982"/>
      <c r="R63" s="16"/>
    </row>
    <row r="64" spans="1:18" ht="20.149999999999999" customHeight="1" x14ac:dyDescent="0.35">
      <c r="A64" s="10"/>
      <c r="B64" s="7"/>
      <c r="C64" s="7"/>
      <c r="D64" s="7"/>
      <c r="E64" s="7"/>
      <c r="F64" s="7"/>
      <c r="G64" s="7"/>
      <c r="H64" s="7"/>
      <c r="I64" s="7"/>
      <c r="J64" s="7"/>
      <c r="K64" s="7"/>
      <c r="L64" s="980"/>
      <c r="M64" s="981"/>
      <c r="N64" s="981"/>
      <c r="O64" s="981"/>
      <c r="P64" s="981"/>
      <c r="Q64" s="982"/>
      <c r="R64" s="16"/>
    </row>
    <row r="65" spans="1:18" ht="20.149999999999999" customHeight="1" x14ac:dyDescent="0.35">
      <c r="A65" s="10"/>
      <c r="B65" s="7"/>
      <c r="C65" s="7"/>
      <c r="D65" s="7"/>
      <c r="E65" s="7"/>
      <c r="F65" s="7"/>
      <c r="G65" s="7"/>
      <c r="H65" s="7"/>
      <c r="I65" s="7"/>
      <c r="J65" s="7"/>
      <c r="K65" s="7"/>
      <c r="L65" s="983"/>
      <c r="M65" s="984"/>
      <c r="N65" s="984"/>
      <c r="O65" s="984"/>
      <c r="P65" s="984"/>
      <c r="Q65" s="985"/>
      <c r="R65" s="16"/>
    </row>
    <row r="66" spans="1:18" ht="20.149999999999999" customHeight="1" thickBot="1" x14ac:dyDescent="0.4">
      <c r="A66" s="11"/>
      <c r="B66" s="12"/>
      <c r="C66" s="12"/>
      <c r="D66" s="12"/>
      <c r="E66" s="12"/>
      <c r="F66" s="12"/>
      <c r="G66" s="12"/>
      <c r="H66" s="12"/>
      <c r="I66" s="12"/>
      <c r="J66" s="12"/>
      <c r="K66" s="12"/>
      <c r="L66" s="12"/>
      <c r="M66" s="12"/>
      <c r="N66" s="12"/>
      <c r="O66" s="12"/>
      <c r="P66" s="12"/>
      <c r="Q66" s="12"/>
      <c r="R66" s="17"/>
    </row>
    <row r="67" spans="1:18" ht="14.5" hidden="1" x14ac:dyDescent="0.35"/>
    <row r="68" spans="1:18" ht="14.5" hidden="1" x14ac:dyDescent="0.35"/>
    <row r="69" spans="1:18" ht="14.5" hidden="1" x14ac:dyDescent="0.35"/>
    <row r="70" spans="1:18" ht="14.5" hidden="1" x14ac:dyDescent="0.35"/>
    <row r="71" spans="1:18" ht="14.5" hidden="1" x14ac:dyDescent="0.35"/>
    <row r="72" spans="1:18" ht="14.5" hidden="1" x14ac:dyDescent="0.35"/>
  </sheetData>
  <mergeCells count="10">
    <mergeCell ref="B5:F5"/>
    <mergeCell ref="G5:K5"/>
    <mergeCell ref="B6:F6"/>
    <mergeCell ref="L62:Q65"/>
    <mergeCell ref="B1:K2"/>
    <mergeCell ref="L1:L2"/>
    <mergeCell ref="B3:F3"/>
    <mergeCell ref="G3:K3"/>
    <mergeCell ref="B4:F4"/>
    <mergeCell ref="G4:K4"/>
  </mergeCells>
  <phoneticPr fontId="24" type="noConversion"/>
  <conditionalFormatting sqref="L59">
    <cfRule type="dataBar" priority="8">
      <dataBar>
        <cfvo type="num" val="0"/>
        <cfvo type="num" val="100"/>
        <color rgb="FF638EC6"/>
      </dataBar>
      <extLst>
        <ext xmlns:x14="http://schemas.microsoft.com/office/spreadsheetml/2009/9/main" uri="{B025F937-C7B1-47D3-B67F-A62EFF666E3E}">
          <x14:id>{F86FED99-37ED-483F-A460-6D0471547FEC}</x14:id>
        </ext>
      </extLst>
    </cfRule>
  </conditionalFormatting>
  <hyperlinks>
    <hyperlink ref="B3:F3" location="'Services - SCM'!A1" tooltip="1. Security Monitoring" display="1. Security Monitoring" xr:uid="{00000000-0004-0000-1E00-000000000000}"/>
    <hyperlink ref="B6:F6" location="'Services - THR'!A1" tooltip="4. Threat Intelligence" display="4. Threat Intelligence" xr:uid="{00000000-0004-0000-1E00-000001000000}"/>
    <hyperlink ref="G4:K4" location="'Services - VUL'!A1" tooltip="6. Vulnerability Management" display="6. Vulnerability Management" xr:uid="{00000000-0004-0000-1E00-000002000000}"/>
    <hyperlink ref="B4:F4" location="'Services - SIM'!A1" tooltip="2. Security Incident Management" display="2. Security Incident Management" xr:uid="{00000000-0004-0000-1E00-000003000000}"/>
    <hyperlink ref="B5:F5" location="'Services - A&amp;F'!A1" tooltip="3. Security Analysis &amp; Forensics" display="3. Security Analysis &amp; Forensics" xr:uid="{00000000-0004-0000-1E00-000004000000}"/>
    <hyperlink ref="G3:K3" location="'Services - HNT'!A1" tooltip="5. Threat Hunting" display="5. Threat Hunting" xr:uid="{00000000-0004-0000-1E00-000005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5942" r:id="rId4" name="Drop Down 54">
              <controlPr defaultSize="0" autoLine="0" autoPict="0">
                <anchor moveWithCells="1">
                  <from>
                    <xdr:col>11</xdr:col>
                    <xdr:colOff>12700</xdr:colOff>
                    <xdr:row>10</xdr:row>
                    <xdr:rowOff>19050</xdr:rowOff>
                  </from>
                  <to>
                    <xdr:col>12</xdr:col>
                    <xdr:colOff>12700</xdr:colOff>
                    <xdr:row>10</xdr:row>
                    <xdr:rowOff>241300</xdr:rowOff>
                  </to>
                </anchor>
              </controlPr>
            </control>
          </mc:Choice>
        </mc:AlternateContent>
        <mc:AlternateContent xmlns:mc="http://schemas.openxmlformats.org/markup-compatibility/2006">
          <mc:Choice Requires="x14">
            <control shapeId="165944" r:id="rId5" name="Drop Down 56">
              <controlPr defaultSize="0" autoLine="0" autoPict="0">
                <anchor moveWithCells="1">
                  <from>
                    <xdr:col>11</xdr:col>
                    <xdr:colOff>12700</xdr:colOff>
                    <xdr:row>12</xdr:row>
                    <xdr:rowOff>19050</xdr:rowOff>
                  </from>
                  <to>
                    <xdr:col>12</xdr:col>
                    <xdr:colOff>12700</xdr:colOff>
                    <xdr:row>12</xdr:row>
                    <xdr:rowOff>241300</xdr:rowOff>
                  </to>
                </anchor>
              </controlPr>
            </control>
          </mc:Choice>
        </mc:AlternateContent>
        <mc:AlternateContent xmlns:mc="http://schemas.openxmlformats.org/markup-compatibility/2006">
          <mc:Choice Requires="x14">
            <control shapeId="165945" r:id="rId6" name="Drop Down 57">
              <controlPr defaultSize="0" autoLine="0" autoPict="0">
                <anchor moveWithCells="1">
                  <from>
                    <xdr:col>11</xdr:col>
                    <xdr:colOff>12700</xdr:colOff>
                    <xdr:row>13</xdr:row>
                    <xdr:rowOff>19050</xdr:rowOff>
                  </from>
                  <to>
                    <xdr:col>12</xdr:col>
                    <xdr:colOff>12700</xdr:colOff>
                    <xdr:row>13</xdr:row>
                    <xdr:rowOff>241300</xdr:rowOff>
                  </to>
                </anchor>
              </controlPr>
            </control>
          </mc:Choice>
        </mc:AlternateContent>
        <mc:AlternateContent xmlns:mc="http://schemas.openxmlformats.org/markup-compatibility/2006">
          <mc:Choice Requires="x14">
            <control shapeId="165946" r:id="rId7" name="Drop Down 58">
              <controlPr defaultSize="0" autoLine="0" autoPict="0">
                <anchor moveWithCells="1">
                  <from>
                    <xdr:col>11</xdr:col>
                    <xdr:colOff>12700</xdr:colOff>
                    <xdr:row>14</xdr:row>
                    <xdr:rowOff>19050</xdr:rowOff>
                  </from>
                  <to>
                    <xdr:col>12</xdr:col>
                    <xdr:colOff>12700</xdr:colOff>
                    <xdr:row>14</xdr:row>
                    <xdr:rowOff>241300</xdr:rowOff>
                  </to>
                </anchor>
              </controlPr>
            </control>
          </mc:Choice>
        </mc:AlternateContent>
        <mc:AlternateContent xmlns:mc="http://schemas.openxmlformats.org/markup-compatibility/2006">
          <mc:Choice Requires="x14">
            <control shapeId="165947" r:id="rId8" name="Drop Down 59">
              <controlPr defaultSize="0" autoLine="0" autoPict="0">
                <anchor moveWithCells="1">
                  <from>
                    <xdr:col>11</xdr:col>
                    <xdr:colOff>12700</xdr:colOff>
                    <xdr:row>15</xdr:row>
                    <xdr:rowOff>19050</xdr:rowOff>
                  </from>
                  <to>
                    <xdr:col>12</xdr:col>
                    <xdr:colOff>12700</xdr:colOff>
                    <xdr:row>15</xdr:row>
                    <xdr:rowOff>241300</xdr:rowOff>
                  </to>
                </anchor>
              </controlPr>
            </control>
          </mc:Choice>
        </mc:AlternateContent>
        <mc:AlternateContent xmlns:mc="http://schemas.openxmlformats.org/markup-compatibility/2006">
          <mc:Choice Requires="x14">
            <control shapeId="165948" r:id="rId9" name="Drop Down 60">
              <controlPr defaultSize="0" autoLine="0" autoPict="0">
                <anchor moveWithCells="1">
                  <from>
                    <xdr:col>11</xdr:col>
                    <xdr:colOff>12700</xdr:colOff>
                    <xdr:row>16</xdr:row>
                    <xdr:rowOff>19050</xdr:rowOff>
                  </from>
                  <to>
                    <xdr:col>12</xdr:col>
                    <xdr:colOff>12700</xdr:colOff>
                    <xdr:row>16</xdr:row>
                    <xdr:rowOff>241300</xdr:rowOff>
                  </to>
                </anchor>
              </controlPr>
            </control>
          </mc:Choice>
        </mc:AlternateContent>
        <mc:AlternateContent xmlns:mc="http://schemas.openxmlformats.org/markup-compatibility/2006">
          <mc:Choice Requires="x14">
            <control shapeId="165949" r:id="rId10" name="Drop Down 61">
              <controlPr defaultSize="0" autoLine="0" autoPict="0">
                <anchor moveWithCells="1">
                  <from>
                    <xdr:col>11</xdr:col>
                    <xdr:colOff>12700</xdr:colOff>
                    <xdr:row>17</xdr:row>
                    <xdr:rowOff>19050</xdr:rowOff>
                  </from>
                  <to>
                    <xdr:col>12</xdr:col>
                    <xdr:colOff>12700</xdr:colOff>
                    <xdr:row>17</xdr:row>
                    <xdr:rowOff>241300</xdr:rowOff>
                  </to>
                </anchor>
              </controlPr>
            </control>
          </mc:Choice>
        </mc:AlternateContent>
        <mc:AlternateContent xmlns:mc="http://schemas.openxmlformats.org/markup-compatibility/2006">
          <mc:Choice Requires="x14">
            <control shapeId="165950" r:id="rId11" name="Drop Down 62">
              <controlPr defaultSize="0" autoLine="0" autoPict="0">
                <anchor moveWithCells="1">
                  <from>
                    <xdr:col>11</xdr:col>
                    <xdr:colOff>12700</xdr:colOff>
                    <xdr:row>18</xdr:row>
                    <xdr:rowOff>19050</xdr:rowOff>
                  </from>
                  <to>
                    <xdr:col>12</xdr:col>
                    <xdr:colOff>12700</xdr:colOff>
                    <xdr:row>18</xdr:row>
                    <xdr:rowOff>241300</xdr:rowOff>
                  </to>
                </anchor>
              </controlPr>
            </control>
          </mc:Choice>
        </mc:AlternateContent>
        <mc:AlternateContent xmlns:mc="http://schemas.openxmlformats.org/markup-compatibility/2006">
          <mc:Choice Requires="x14">
            <control shapeId="165951" r:id="rId12" name="Drop Down 63">
              <controlPr defaultSize="0" autoLine="0" autoPict="0">
                <anchor moveWithCells="1">
                  <from>
                    <xdr:col>11</xdr:col>
                    <xdr:colOff>12700</xdr:colOff>
                    <xdr:row>19</xdr:row>
                    <xdr:rowOff>19050</xdr:rowOff>
                  </from>
                  <to>
                    <xdr:col>12</xdr:col>
                    <xdr:colOff>12700</xdr:colOff>
                    <xdr:row>19</xdr:row>
                    <xdr:rowOff>241300</xdr:rowOff>
                  </to>
                </anchor>
              </controlPr>
            </control>
          </mc:Choice>
        </mc:AlternateContent>
        <mc:AlternateContent xmlns:mc="http://schemas.openxmlformats.org/markup-compatibility/2006">
          <mc:Choice Requires="x14">
            <control shapeId="165952" r:id="rId13" name="Drop Down 64">
              <controlPr defaultSize="0" autoLine="0" autoPict="0">
                <anchor moveWithCells="1">
                  <from>
                    <xdr:col>11</xdr:col>
                    <xdr:colOff>12700</xdr:colOff>
                    <xdr:row>20</xdr:row>
                    <xdr:rowOff>19050</xdr:rowOff>
                  </from>
                  <to>
                    <xdr:col>12</xdr:col>
                    <xdr:colOff>12700</xdr:colOff>
                    <xdr:row>20</xdr:row>
                    <xdr:rowOff>241300</xdr:rowOff>
                  </to>
                </anchor>
              </controlPr>
            </control>
          </mc:Choice>
        </mc:AlternateContent>
        <mc:AlternateContent xmlns:mc="http://schemas.openxmlformats.org/markup-compatibility/2006">
          <mc:Choice Requires="x14">
            <control shapeId="165953" r:id="rId14" name="Drop Down 65">
              <controlPr defaultSize="0" autoLine="0" autoPict="0">
                <anchor moveWithCells="1">
                  <from>
                    <xdr:col>11</xdr:col>
                    <xdr:colOff>12700</xdr:colOff>
                    <xdr:row>21</xdr:row>
                    <xdr:rowOff>19050</xdr:rowOff>
                  </from>
                  <to>
                    <xdr:col>12</xdr:col>
                    <xdr:colOff>12700</xdr:colOff>
                    <xdr:row>21</xdr:row>
                    <xdr:rowOff>241300</xdr:rowOff>
                  </to>
                </anchor>
              </controlPr>
            </control>
          </mc:Choice>
        </mc:AlternateContent>
        <mc:AlternateContent xmlns:mc="http://schemas.openxmlformats.org/markup-compatibility/2006">
          <mc:Choice Requires="x14">
            <control shapeId="165954" r:id="rId15" name="Drop Down 66">
              <controlPr defaultSize="0" autoLine="0" autoPict="0">
                <anchor moveWithCells="1">
                  <from>
                    <xdr:col>11</xdr:col>
                    <xdr:colOff>12700</xdr:colOff>
                    <xdr:row>22</xdr:row>
                    <xdr:rowOff>19050</xdr:rowOff>
                  </from>
                  <to>
                    <xdr:col>12</xdr:col>
                    <xdr:colOff>12700</xdr:colOff>
                    <xdr:row>22</xdr:row>
                    <xdr:rowOff>241300</xdr:rowOff>
                  </to>
                </anchor>
              </controlPr>
            </control>
          </mc:Choice>
        </mc:AlternateContent>
        <mc:AlternateContent xmlns:mc="http://schemas.openxmlformats.org/markup-compatibility/2006">
          <mc:Choice Requires="x14">
            <control shapeId="165955" r:id="rId16" name="Drop Down 67">
              <controlPr defaultSize="0" autoLine="0" autoPict="0">
                <anchor moveWithCells="1">
                  <from>
                    <xdr:col>11</xdr:col>
                    <xdr:colOff>12700</xdr:colOff>
                    <xdr:row>24</xdr:row>
                    <xdr:rowOff>19050</xdr:rowOff>
                  </from>
                  <to>
                    <xdr:col>12</xdr:col>
                    <xdr:colOff>12700</xdr:colOff>
                    <xdr:row>24</xdr:row>
                    <xdr:rowOff>241300</xdr:rowOff>
                  </to>
                </anchor>
              </controlPr>
            </control>
          </mc:Choice>
        </mc:AlternateContent>
        <mc:AlternateContent xmlns:mc="http://schemas.openxmlformats.org/markup-compatibility/2006">
          <mc:Choice Requires="x14">
            <control shapeId="165957" r:id="rId17" name="Drop Down 69">
              <controlPr defaultSize="0" autoLine="0" autoPict="0">
                <anchor moveWithCells="1">
                  <from>
                    <xdr:col>11</xdr:col>
                    <xdr:colOff>12700</xdr:colOff>
                    <xdr:row>25</xdr:row>
                    <xdr:rowOff>19050</xdr:rowOff>
                  </from>
                  <to>
                    <xdr:col>12</xdr:col>
                    <xdr:colOff>12700</xdr:colOff>
                    <xdr:row>25</xdr:row>
                    <xdr:rowOff>241300</xdr:rowOff>
                  </to>
                </anchor>
              </controlPr>
            </control>
          </mc:Choice>
        </mc:AlternateContent>
        <mc:AlternateContent xmlns:mc="http://schemas.openxmlformats.org/markup-compatibility/2006">
          <mc:Choice Requires="x14">
            <control shapeId="165958" r:id="rId18" name="Drop Down 70">
              <controlPr defaultSize="0" autoLine="0" autoPict="0">
                <anchor moveWithCells="1">
                  <from>
                    <xdr:col>11</xdr:col>
                    <xdr:colOff>12700</xdr:colOff>
                    <xdr:row>26</xdr:row>
                    <xdr:rowOff>19050</xdr:rowOff>
                  </from>
                  <to>
                    <xdr:col>12</xdr:col>
                    <xdr:colOff>12700</xdr:colOff>
                    <xdr:row>26</xdr:row>
                    <xdr:rowOff>241300</xdr:rowOff>
                  </to>
                </anchor>
              </controlPr>
            </control>
          </mc:Choice>
        </mc:AlternateContent>
        <mc:AlternateContent xmlns:mc="http://schemas.openxmlformats.org/markup-compatibility/2006">
          <mc:Choice Requires="x14">
            <control shapeId="165959" r:id="rId19" name="Drop Down 71">
              <controlPr defaultSize="0" autoLine="0" autoPict="0">
                <anchor moveWithCells="1">
                  <from>
                    <xdr:col>11</xdr:col>
                    <xdr:colOff>12700</xdr:colOff>
                    <xdr:row>27</xdr:row>
                    <xdr:rowOff>19050</xdr:rowOff>
                  </from>
                  <to>
                    <xdr:col>12</xdr:col>
                    <xdr:colOff>12700</xdr:colOff>
                    <xdr:row>27</xdr:row>
                    <xdr:rowOff>241300</xdr:rowOff>
                  </to>
                </anchor>
              </controlPr>
            </control>
          </mc:Choice>
        </mc:AlternateContent>
        <mc:AlternateContent xmlns:mc="http://schemas.openxmlformats.org/markup-compatibility/2006">
          <mc:Choice Requires="x14">
            <control shapeId="165960" r:id="rId20" name="Drop Down 72">
              <controlPr defaultSize="0" autoLine="0" autoPict="0">
                <anchor moveWithCells="1">
                  <from>
                    <xdr:col>11</xdr:col>
                    <xdr:colOff>12700</xdr:colOff>
                    <xdr:row>28</xdr:row>
                    <xdr:rowOff>19050</xdr:rowOff>
                  </from>
                  <to>
                    <xdr:col>12</xdr:col>
                    <xdr:colOff>12700</xdr:colOff>
                    <xdr:row>28</xdr:row>
                    <xdr:rowOff>241300</xdr:rowOff>
                  </to>
                </anchor>
              </controlPr>
            </control>
          </mc:Choice>
        </mc:AlternateContent>
        <mc:AlternateContent xmlns:mc="http://schemas.openxmlformats.org/markup-compatibility/2006">
          <mc:Choice Requires="x14">
            <control shapeId="165961" r:id="rId21" name="Drop Down 73">
              <controlPr defaultSize="0" autoLine="0" autoPict="0">
                <anchor moveWithCells="1">
                  <from>
                    <xdr:col>11</xdr:col>
                    <xdr:colOff>12700</xdr:colOff>
                    <xdr:row>29</xdr:row>
                    <xdr:rowOff>19050</xdr:rowOff>
                  </from>
                  <to>
                    <xdr:col>12</xdr:col>
                    <xdr:colOff>12700</xdr:colOff>
                    <xdr:row>29</xdr:row>
                    <xdr:rowOff>241300</xdr:rowOff>
                  </to>
                </anchor>
              </controlPr>
            </control>
          </mc:Choice>
        </mc:AlternateContent>
        <mc:AlternateContent xmlns:mc="http://schemas.openxmlformats.org/markup-compatibility/2006">
          <mc:Choice Requires="x14">
            <control shapeId="165962" r:id="rId22" name="Drop Down 74">
              <controlPr defaultSize="0" autoLine="0" autoPict="0">
                <anchor moveWithCells="1">
                  <from>
                    <xdr:col>11</xdr:col>
                    <xdr:colOff>12700</xdr:colOff>
                    <xdr:row>30</xdr:row>
                    <xdr:rowOff>19050</xdr:rowOff>
                  </from>
                  <to>
                    <xdr:col>12</xdr:col>
                    <xdr:colOff>12700</xdr:colOff>
                    <xdr:row>30</xdr:row>
                    <xdr:rowOff>241300</xdr:rowOff>
                  </to>
                </anchor>
              </controlPr>
            </control>
          </mc:Choice>
        </mc:AlternateContent>
        <mc:AlternateContent xmlns:mc="http://schemas.openxmlformats.org/markup-compatibility/2006">
          <mc:Choice Requires="x14">
            <control shapeId="165963" r:id="rId23" name="Drop Down 75">
              <controlPr defaultSize="0" autoLine="0" autoPict="0">
                <anchor moveWithCells="1">
                  <from>
                    <xdr:col>11</xdr:col>
                    <xdr:colOff>12700</xdr:colOff>
                    <xdr:row>31</xdr:row>
                    <xdr:rowOff>19050</xdr:rowOff>
                  </from>
                  <to>
                    <xdr:col>12</xdr:col>
                    <xdr:colOff>12700</xdr:colOff>
                    <xdr:row>31</xdr:row>
                    <xdr:rowOff>241300</xdr:rowOff>
                  </to>
                </anchor>
              </controlPr>
            </control>
          </mc:Choice>
        </mc:AlternateContent>
        <mc:AlternateContent xmlns:mc="http://schemas.openxmlformats.org/markup-compatibility/2006">
          <mc:Choice Requires="x14">
            <control shapeId="165964" r:id="rId24" name="Drop Down 76">
              <controlPr defaultSize="0" autoLine="0" autoPict="0">
                <anchor moveWithCells="1">
                  <from>
                    <xdr:col>11</xdr:col>
                    <xdr:colOff>12700</xdr:colOff>
                    <xdr:row>33</xdr:row>
                    <xdr:rowOff>19050</xdr:rowOff>
                  </from>
                  <to>
                    <xdr:col>12</xdr:col>
                    <xdr:colOff>12700</xdr:colOff>
                    <xdr:row>33</xdr:row>
                    <xdr:rowOff>241300</xdr:rowOff>
                  </to>
                </anchor>
              </controlPr>
            </control>
          </mc:Choice>
        </mc:AlternateContent>
        <mc:AlternateContent xmlns:mc="http://schemas.openxmlformats.org/markup-compatibility/2006">
          <mc:Choice Requires="x14">
            <control shapeId="165965" r:id="rId25" name="Drop Down 77">
              <controlPr defaultSize="0" autoLine="0" autoPict="0">
                <anchor moveWithCells="1">
                  <from>
                    <xdr:col>11</xdr:col>
                    <xdr:colOff>12700</xdr:colOff>
                    <xdr:row>34</xdr:row>
                    <xdr:rowOff>19050</xdr:rowOff>
                  </from>
                  <to>
                    <xdr:col>12</xdr:col>
                    <xdr:colOff>12700</xdr:colOff>
                    <xdr:row>34</xdr:row>
                    <xdr:rowOff>241300</xdr:rowOff>
                  </to>
                </anchor>
              </controlPr>
            </control>
          </mc:Choice>
        </mc:AlternateContent>
        <mc:AlternateContent xmlns:mc="http://schemas.openxmlformats.org/markup-compatibility/2006">
          <mc:Choice Requires="x14">
            <control shapeId="165966" r:id="rId26" name="Drop Down 78">
              <controlPr defaultSize="0" autoLine="0" autoPict="0">
                <anchor moveWithCells="1">
                  <from>
                    <xdr:col>11</xdr:col>
                    <xdr:colOff>12700</xdr:colOff>
                    <xdr:row>35</xdr:row>
                    <xdr:rowOff>19050</xdr:rowOff>
                  </from>
                  <to>
                    <xdr:col>12</xdr:col>
                    <xdr:colOff>12700</xdr:colOff>
                    <xdr:row>35</xdr:row>
                    <xdr:rowOff>241300</xdr:rowOff>
                  </to>
                </anchor>
              </controlPr>
            </control>
          </mc:Choice>
        </mc:AlternateContent>
        <mc:AlternateContent xmlns:mc="http://schemas.openxmlformats.org/markup-compatibility/2006">
          <mc:Choice Requires="x14">
            <control shapeId="165977" r:id="rId27" name="Drop Down 89">
              <controlPr defaultSize="0" autoLine="0" autoPict="0">
                <anchor moveWithCells="1">
                  <from>
                    <xdr:col>11</xdr:col>
                    <xdr:colOff>12700</xdr:colOff>
                    <xdr:row>38</xdr:row>
                    <xdr:rowOff>19050</xdr:rowOff>
                  </from>
                  <to>
                    <xdr:col>12</xdr:col>
                    <xdr:colOff>12700</xdr:colOff>
                    <xdr:row>38</xdr:row>
                    <xdr:rowOff>241300</xdr:rowOff>
                  </to>
                </anchor>
              </controlPr>
            </control>
          </mc:Choice>
        </mc:AlternateContent>
        <mc:AlternateContent xmlns:mc="http://schemas.openxmlformats.org/markup-compatibility/2006">
          <mc:Choice Requires="x14">
            <control shapeId="165978" r:id="rId28" name="Drop Down 90">
              <controlPr defaultSize="0" autoLine="0" autoPict="0">
                <anchor moveWithCells="1">
                  <from>
                    <xdr:col>11</xdr:col>
                    <xdr:colOff>12700</xdr:colOff>
                    <xdr:row>39</xdr:row>
                    <xdr:rowOff>19050</xdr:rowOff>
                  </from>
                  <to>
                    <xdr:col>12</xdr:col>
                    <xdr:colOff>12700</xdr:colOff>
                    <xdr:row>39</xdr:row>
                    <xdr:rowOff>241300</xdr:rowOff>
                  </to>
                </anchor>
              </controlPr>
            </control>
          </mc:Choice>
        </mc:AlternateContent>
        <mc:AlternateContent xmlns:mc="http://schemas.openxmlformats.org/markup-compatibility/2006">
          <mc:Choice Requires="x14">
            <control shapeId="165979" r:id="rId29" name="Drop Down 91">
              <controlPr defaultSize="0" autoLine="0" autoPict="0">
                <anchor moveWithCells="1">
                  <from>
                    <xdr:col>11</xdr:col>
                    <xdr:colOff>12700</xdr:colOff>
                    <xdr:row>40</xdr:row>
                    <xdr:rowOff>19050</xdr:rowOff>
                  </from>
                  <to>
                    <xdr:col>12</xdr:col>
                    <xdr:colOff>12700</xdr:colOff>
                    <xdr:row>40</xdr:row>
                    <xdr:rowOff>241300</xdr:rowOff>
                  </to>
                </anchor>
              </controlPr>
            </control>
          </mc:Choice>
        </mc:AlternateContent>
        <mc:AlternateContent xmlns:mc="http://schemas.openxmlformats.org/markup-compatibility/2006">
          <mc:Choice Requires="x14">
            <control shapeId="165980" r:id="rId30" name="Drop Down 92">
              <controlPr defaultSize="0" autoLine="0" autoPict="0">
                <anchor moveWithCells="1">
                  <from>
                    <xdr:col>11</xdr:col>
                    <xdr:colOff>12700</xdr:colOff>
                    <xdr:row>41</xdr:row>
                    <xdr:rowOff>19050</xdr:rowOff>
                  </from>
                  <to>
                    <xdr:col>12</xdr:col>
                    <xdr:colOff>12700</xdr:colOff>
                    <xdr:row>41</xdr:row>
                    <xdr:rowOff>241300</xdr:rowOff>
                  </to>
                </anchor>
              </controlPr>
            </control>
          </mc:Choice>
        </mc:AlternateContent>
        <mc:AlternateContent xmlns:mc="http://schemas.openxmlformats.org/markup-compatibility/2006">
          <mc:Choice Requires="x14">
            <control shapeId="165981" r:id="rId31" name="Drop Down 93">
              <controlPr defaultSize="0" autoLine="0" autoPict="0">
                <anchor moveWithCells="1">
                  <from>
                    <xdr:col>11</xdr:col>
                    <xdr:colOff>12700</xdr:colOff>
                    <xdr:row>42</xdr:row>
                    <xdr:rowOff>19050</xdr:rowOff>
                  </from>
                  <to>
                    <xdr:col>12</xdr:col>
                    <xdr:colOff>12700</xdr:colOff>
                    <xdr:row>42</xdr:row>
                    <xdr:rowOff>241300</xdr:rowOff>
                  </to>
                </anchor>
              </controlPr>
            </control>
          </mc:Choice>
        </mc:AlternateContent>
        <mc:AlternateContent xmlns:mc="http://schemas.openxmlformats.org/markup-compatibility/2006">
          <mc:Choice Requires="x14">
            <control shapeId="165982" r:id="rId32" name="Drop Down 94">
              <controlPr defaultSize="0" autoLine="0" autoPict="0">
                <anchor moveWithCells="1">
                  <from>
                    <xdr:col>11</xdr:col>
                    <xdr:colOff>12700</xdr:colOff>
                    <xdr:row>43</xdr:row>
                    <xdr:rowOff>19050</xdr:rowOff>
                  </from>
                  <to>
                    <xdr:col>12</xdr:col>
                    <xdr:colOff>12700</xdr:colOff>
                    <xdr:row>43</xdr:row>
                    <xdr:rowOff>241300</xdr:rowOff>
                  </to>
                </anchor>
              </controlPr>
            </control>
          </mc:Choice>
        </mc:AlternateContent>
        <mc:AlternateContent xmlns:mc="http://schemas.openxmlformats.org/markup-compatibility/2006">
          <mc:Choice Requires="x14">
            <control shapeId="165983" r:id="rId33" name="Drop Down 95">
              <controlPr defaultSize="0" autoLine="0" autoPict="0">
                <anchor moveWithCells="1">
                  <from>
                    <xdr:col>11</xdr:col>
                    <xdr:colOff>12700</xdr:colOff>
                    <xdr:row>44</xdr:row>
                    <xdr:rowOff>19050</xdr:rowOff>
                  </from>
                  <to>
                    <xdr:col>12</xdr:col>
                    <xdr:colOff>12700</xdr:colOff>
                    <xdr:row>44</xdr:row>
                    <xdr:rowOff>241300</xdr:rowOff>
                  </to>
                </anchor>
              </controlPr>
            </control>
          </mc:Choice>
        </mc:AlternateContent>
        <mc:AlternateContent xmlns:mc="http://schemas.openxmlformats.org/markup-compatibility/2006">
          <mc:Choice Requires="x14">
            <control shapeId="165984" r:id="rId34" name="Drop Down 96">
              <controlPr defaultSize="0" autoLine="0" autoPict="0">
                <anchor moveWithCells="1">
                  <from>
                    <xdr:col>11</xdr:col>
                    <xdr:colOff>12700</xdr:colOff>
                    <xdr:row>45</xdr:row>
                    <xdr:rowOff>19050</xdr:rowOff>
                  </from>
                  <to>
                    <xdr:col>12</xdr:col>
                    <xdr:colOff>12700</xdr:colOff>
                    <xdr:row>45</xdr:row>
                    <xdr:rowOff>241300</xdr:rowOff>
                  </to>
                </anchor>
              </controlPr>
            </control>
          </mc:Choice>
        </mc:AlternateContent>
        <mc:AlternateContent xmlns:mc="http://schemas.openxmlformats.org/markup-compatibility/2006">
          <mc:Choice Requires="x14">
            <control shapeId="165985" r:id="rId35" name="Drop Down 97">
              <controlPr defaultSize="0" autoLine="0" autoPict="0">
                <anchor moveWithCells="1">
                  <from>
                    <xdr:col>11</xdr:col>
                    <xdr:colOff>12700</xdr:colOff>
                    <xdr:row>46</xdr:row>
                    <xdr:rowOff>19050</xdr:rowOff>
                  </from>
                  <to>
                    <xdr:col>12</xdr:col>
                    <xdr:colOff>12700</xdr:colOff>
                    <xdr:row>46</xdr:row>
                    <xdr:rowOff>241300</xdr:rowOff>
                  </to>
                </anchor>
              </controlPr>
            </control>
          </mc:Choice>
        </mc:AlternateContent>
        <mc:AlternateContent xmlns:mc="http://schemas.openxmlformats.org/markup-compatibility/2006">
          <mc:Choice Requires="x14">
            <control shapeId="165986" r:id="rId36" name="Drop Down 98">
              <controlPr defaultSize="0" autoLine="0" autoPict="0">
                <anchor moveWithCells="1">
                  <from>
                    <xdr:col>11</xdr:col>
                    <xdr:colOff>12700</xdr:colOff>
                    <xdr:row>47</xdr:row>
                    <xdr:rowOff>19050</xdr:rowOff>
                  </from>
                  <to>
                    <xdr:col>12</xdr:col>
                    <xdr:colOff>12700</xdr:colOff>
                    <xdr:row>47</xdr:row>
                    <xdr:rowOff>241300</xdr:rowOff>
                  </to>
                </anchor>
              </controlPr>
            </control>
          </mc:Choice>
        </mc:AlternateContent>
        <mc:AlternateContent xmlns:mc="http://schemas.openxmlformats.org/markup-compatibility/2006">
          <mc:Choice Requires="x14">
            <control shapeId="165987" r:id="rId37" name="Drop Down 99">
              <controlPr defaultSize="0" autoLine="0" autoPict="0">
                <anchor moveWithCells="1">
                  <from>
                    <xdr:col>11</xdr:col>
                    <xdr:colOff>12700</xdr:colOff>
                    <xdr:row>48</xdr:row>
                    <xdr:rowOff>19050</xdr:rowOff>
                  </from>
                  <to>
                    <xdr:col>12</xdr:col>
                    <xdr:colOff>12700</xdr:colOff>
                    <xdr:row>48</xdr:row>
                    <xdr:rowOff>241300</xdr:rowOff>
                  </to>
                </anchor>
              </controlPr>
            </control>
          </mc:Choice>
        </mc:AlternateContent>
        <mc:AlternateContent xmlns:mc="http://schemas.openxmlformats.org/markup-compatibility/2006">
          <mc:Choice Requires="x14">
            <control shapeId="165988" r:id="rId38" name="Drop Down 100">
              <controlPr defaultSize="0" autoLine="0" autoPict="0">
                <anchor moveWithCells="1">
                  <from>
                    <xdr:col>11</xdr:col>
                    <xdr:colOff>12700</xdr:colOff>
                    <xdr:row>49</xdr:row>
                    <xdr:rowOff>19050</xdr:rowOff>
                  </from>
                  <to>
                    <xdr:col>12</xdr:col>
                    <xdr:colOff>12700</xdr:colOff>
                    <xdr:row>49</xdr:row>
                    <xdr:rowOff>241300</xdr:rowOff>
                  </to>
                </anchor>
              </controlPr>
            </control>
          </mc:Choice>
        </mc:AlternateContent>
        <mc:AlternateContent xmlns:mc="http://schemas.openxmlformats.org/markup-compatibility/2006">
          <mc:Choice Requires="x14">
            <control shapeId="165989" r:id="rId39" name="Drop Down 101">
              <controlPr defaultSize="0" autoLine="0" autoPict="0">
                <anchor moveWithCells="1">
                  <from>
                    <xdr:col>11</xdr:col>
                    <xdr:colOff>12700</xdr:colOff>
                    <xdr:row>50</xdr:row>
                    <xdr:rowOff>19050</xdr:rowOff>
                  </from>
                  <to>
                    <xdr:col>12</xdr:col>
                    <xdr:colOff>12700</xdr:colOff>
                    <xdr:row>50</xdr:row>
                    <xdr:rowOff>241300</xdr:rowOff>
                  </to>
                </anchor>
              </controlPr>
            </control>
          </mc:Choice>
        </mc:AlternateContent>
        <mc:AlternateContent xmlns:mc="http://schemas.openxmlformats.org/markup-compatibility/2006">
          <mc:Choice Requires="x14">
            <control shapeId="165990" r:id="rId40" name="Drop Down 102">
              <controlPr defaultSize="0" autoLine="0" autoPict="0">
                <anchor moveWithCells="1">
                  <from>
                    <xdr:col>11</xdr:col>
                    <xdr:colOff>12700</xdr:colOff>
                    <xdr:row>51</xdr:row>
                    <xdr:rowOff>19050</xdr:rowOff>
                  </from>
                  <to>
                    <xdr:col>12</xdr:col>
                    <xdr:colOff>12700</xdr:colOff>
                    <xdr:row>51</xdr:row>
                    <xdr:rowOff>241300</xdr:rowOff>
                  </to>
                </anchor>
              </controlPr>
            </control>
          </mc:Choice>
        </mc:AlternateContent>
        <mc:AlternateContent xmlns:mc="http://schemas.openxmlformats.org/markup-compatibility/2006">
          <mc:Choice Requires="x14">
            <control shapeId="165991" r:id="rId41" name="Drop Down 103">
              <controlPr defaultSize="0" autoLine="0" autoPict="0">
                <anchor moveWithCells="1">
                  <from>
                    <xdr:col>11</xdr:col>
                    <xdr:colOff>12700</xdr:colOff>
                    <xdr:row>52</xdr:row>
                    <xdr:rowOff>19050</xdr:rowOff>
                  </from>
                  <to>
                    <xdr:col>12</xdr:col>
                    <xdr:colOff>12700</xdr:colOff>
                    <xdr:row>52</xdr:row>
                    <xdr:rowOff>241300</xdr:rowOff>
                  </to>
                </anchor>
              </controlPr>
            </control>
          </mc:Choice>
        </mc:AlternateContent>
        <mc:AlternateContent xmlns:mc="http://schemas.openxmlformats.org/markup-compatibility/2006">
          <mc:Choice Requires="x14">
            <control shapeId="165992" r:id="rId42" name="Drop Down 104">
              <controlPr defaultSize="0" autoLine="0" autoPict="0">
                <anchor moveWithCells="1">
                  <from>
                    <xdr:col>11</xdr:col>
                    <xdr:colOff>12700</xdr:colOff>
                    <xdr:row>53</xdr:row>
                    <xdr:rowOff>19050</xdr:rowOff>
                  </from>
                  <to>
                    <xdr:col>12</xdr:col>
                    <xdr:colOff>12700</xdr:colOff>
                    <xdr:row>53</xdr:row>
                    <xdr:rowOff>241300</xdr:rowOff>
                  </to>
                </anchor>
              </controlPr>
            </control>
          </mc:Choice>
        </mc:AlternateContent>
        <mc:AlternateContent xmlns:mc="http://schemas.openxmlformats.org/markup-compatibility/2006">
          <mc:Choice Requires="x14">
            <control shapeId="165993" r:id="rId43" name="Drop Down 105">
              <controlPr defaultSize="0" autoLine="0" autoPict="0">
                <anchor moveWithCells="1">
                  <from>
                    <xdr:col>11</xdr:col>
                    <xdr:colOff>12700</xdr:colOff>
                    <xdr:row>54</xdr:row>
                    <xdr:rowOff>19050</xdr:rowOff>
                  </from>
                  <to>
                    <xdr:col>12</xdr:col>
                    <xdr:colOff>12700</xdr:colOff>
                    <xdr:row>54</xdr:row>
                    <xdr:rowOff>241300</xdr:rowOff>
                  </to>
                </anchor>
              </controlPr>
            </control>
          </mc:Choice>
        </mc:AlternateContent>
        <mc:AlternateContent xmlns:mc="http://schemas.openxmlformats.org/markup-compatibility/2006">
          <mc:Choice Requires="x14">
            <control shapeId="165994" r:id="rId44" name="Drop Down 106">
              <controlPr defaultSize="0" autoLine="0" autoPict="0">
                <anchor moveWithCells="1">
                  <from>
                    <xdr:col>11</xdr:col>
                    <xdr:colOff>12700</xdr:colOff>
                    <xdr:row>55</xdr:row>
                    <xdr:rowOff>19050</xdr:rowOff>
                  </from>
                  <to>
                    <xdr:col>12</xdr:col>
                    <xdr:colOff>12700</xdr:colOff>
                    <xdr:row>55</xdr:row>
                    <xdr:rowOff>241300</xdr:rowOff>
                  </to>
                </anchor>
              </controlPr>
            </control>
          </mc:Choice>
        </mc:AlternateContent>
        <mc:AlternateContent xmlns:mc="http://schemas.openxmlformats.org/markup-compatibility/2006">
          <mc:Choice Requires="x14">
            <control shapeId="165995" r:id="rId45" name="Drop Down 107">
              <controlPr defaultSize="0" autoLine="0" autoPict="0">
                <anchor moveWithCells="1">
                  <from>
                    <xdr:col>11</xdr:col>
                    <xdr:colOff>12700</xdr:colOff>
                    <xdr:row>56</xdr:row>
                    <xdr:rowOff>19050</xdr:rowOff>
                  </from>
                  <to>
                    <xdr:col>12</xdr:col>
                    <xdr:colOff>12700</xdr:colOff>
                    <xdr:row>56</xdr:row>
                    <xdr:rowOff>241300</xdr:rowOff>
                  </to>
                </anchor>
              </controlPr>
            </control>
          </mc:Choice>
        </mc:AlternateContent>
        <mc:AlternateContent xmlns:mc="http://schemas.openxmlformats.org/markup-compatibility/2006">
          <mc:Choice Requires="x14">
            <control shapeId="165996" r:id="rId46" name="Drop Down 108">
              <controlPr defaultSize="0" autoLine="0" autoPict="0">
                <anchor moveWithCells="1">
                  <from>
                    <xdr:col>11</xdr:col>
                    <xdr:colOff>12700</xdr:colOff>
                    <xdr:row>57</xdr:row>
                    <xdr:rowOff>19050</xdr:rowOff>
                  </from>
                  <to>
                    <xdr:col>12</xdr:col>
                    <xdr:colOff>12700</xdr:colOff>
                    <xdr:row>57</xdr:row>
                    <xdr:rowOff>241300</xdr:rowOff>
                  </to>
                </anchor>
              </controlPr>
            </control>
          </mc:Choice>
        </mc:AlternateContent>
        <mc:AlternateContent xmlns:mc="http://schemas.openxmlformats.org/markup-compatibility/2006">
          <mc:Choice Requires="x14">
            <control shapeId="165997" r:id="rId47" name="Drop Down 109">
              <controlPr defaultSize="0" autoLine="0" autoPict="0">
                <anchor moveWithCells="1">
                  <from>
                    <xdr:col>11</xdr:col>
                    <xdr:colOff>12700</xdr:colOff>
                    <xdr:row>32</xdr:row>
                    <xdr:rowOff>19050</xdr:rowOff>
                  </from>
                  <to>
                    <xdr:col>12</xdr:col>
                    <xdr:colOff>12700</xdr:colOff>
                    <xdr:row>32</xdr:row>
                    <xdr:rowOff>241300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86FED99-37ED-483F-A460-6D0471547FEC}">
            <x14:dataBar minLength="0" maxLength="100" border="1" gradient="0">
              <x14:cfvo type="num">
                <xm:f>0</xm:f>
              </x14:cfvo>
              <x14:cfvo type="num">
                <xm:f>100</xm:f>
              </x14:cfvo>
              <x14:borderColor theme="3"/>
              <x14:negativeFillColor rgb="FFFF0000"/>
              <x14:axisColor rgb="FF000000"/>
            </x14:dataBar>
          </x14:cfRule>
          <xm:sqref>L59</xm:sqref>
        </x14:conditionalFormatting>
        <x14:conditionalFormatting xmlns:xm="http://schemas.microsoft.com/office/excel/2006/main">
          <x14:cfRule type="expression" priority="6" id="{23B73AD2-AFDE-469E-9009-CCC4F896869F}">
            <xm:f>_Output!$D$917=1</xm:f>
            <x14:dxf>
              <font>
                <strike/>
              </font>
              <fill>
                <patternFill>
                  <bgColor rgb="FFFFC000"/>
                </patternFill>
              </fill>
            </x14:dxf>
          </x14:cfRule>
          <xm:sqref>Q39:R57 A40:B58 A59:R60 A39:O39 C40:O57 C58:R58 A9:R38</xm:sqref>
        </x14:conditionalFormatting>
        <x14:conditionalFormatting xmlns:xm="http://schemas.microsoft.com/office/excel/2006/main">
          <x14:cfRule type="expression" priority="1" id="{47015C3E-9E59-4B72-8FC0-C54CABAE317F}">
            <xm:f>_Output!$D$319=1</xm:f>
            <x14:dxf>
              <font>
                <strike/>
              </font>
              <fill>
                <patternFill>
                  <bgColor rgb="FFFFC000"/>
                </patternFill>
              </fill>
            </x14:dxf>
          </x14:cfRule>
          <xm:sqref>P39:P57</xm:sqref>
        </x14:conditionalFormatting>
      </x14:conditionalFormatting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Blad38">
    <tabColor rgb="FF0070C0"/>
  </sheetPr>
  <dimension ref="A1:Z72"/>
  <sheetViews>
    <sheetView showRowColHeaders="0" zoomScaleNormal="100" workbookViewId="0">
      <pane ySplit="7" topLeftCell="A8" activePane="bottomLeft" state="frozen"/>
      <selection pane="bottomLeft"/>
    </sheetView>
  </sheetViews>
  <sheetFormatPr defaultColWidth="0" defaultRowHeight="15"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89"/>
      <c r="B1" s="986" t="s">
        <v>2597</v>
      </c>
      <c r="C1" s="987"/>
      <c r="D1" s="987"/>
      <c r="E1" s="987"/>
      <c r="F1" s="987"/>
      <c r="G1" s="987"/>
      <c r="H1" s="987"/>
      <c r="I1" s="987"/>
      <c r="J1" s="987"/>
      <c r="K1" s="987"/>
      <c r="L1" s="931"/>
      <c r="M1" s="586"/>
      <c r="N1" s="931"/>
      <c r="O1" s="586"/>
      <c r="P1" s="586"/>
      <c r="Q1" s="586"/>
      <c r="R1" s="586"/>
      <c r="S1" s="586"/>
      <c r="T1" s="495"/>
    </row>
    <row r="2" spans="1:20" ht="20.149999999999999" customHeight="1" x14ac:dyDescent="0.35">
      <c r="A2" s="590"/>
      <c r="B2" s="905"/>
      <c r="C2" s="906"/>
      <c r="D2" s="906"/>
      <c r="E2" s="906"/>
      <c r="F2" s="906"/>
      <c r="G2" s="906"/>
      <c r="H2" s="906"/>
      <c r="I2" s="906"/>
      <c r="J2" s="906"/>
      <c r="K2" s="906"/>
      <c r="L2" s="899"/>
      <c r="M2" s="587"/>
      <c r="N2" s="899"/>
      <c r="O2" s="587"/>
      <c r="P2" s="587"/>
      <c r="Q2" s="587"/>
      <c r="R2" s="587"/>
      <c r="S2" s="587"/>
      <c r="T2" s="498"/>
    </row>
    <row r="3" spans="1:20" ht="20.149999999999999" customHeight="1" x14ac:dyDescent="0.35">
      <c r="A3" s="590"/>
      <c r="B3" s="900" t="s">
        <v>2603</v>
      </c>
      <c r="C3" s="901"/>
      <c r="D3" s="901"/>
      <c r="E3" s="901"/>
      <c r="F3" s="902"/>
      <c r="G3" s="890"/>
      <c r="H3" s="891"/>
      <c r="I3" s="891"/>
      <c r="J3" s="891"/>
      <c r="K3" s="891"/>
      <c r="L3" s="497"/>
      <c r="M3" s="497"/>
      <c r="N3" s="497"/>
      <c r="O3" s="497"/>
      <c r="P3" s="497"/>
      <c r="Q3" s="497"/>
      <c r="R3" s="497"/>
      <c r="S3" s="497"/>
      <c r="T3" s="498"/>
    </row>
    <row r="4" spans="1:20" ht="20.149999999999999" customHeight="1" x14ac:dyDescent="0.35">
      <c r="A4" s="590"/>
      <c r="B4" s="890" t="s">
        <v>3084</v>
      </c>
      <c r="C4" s="891"/>
      <c r="D4" s="891"/>
      <c r="E4" s="891"/>
      <c r="F4" s="891"/>
      <c r="G4" s="890"/>
      <c r="H4" s="891"/>
      <c r="I4" s="891"/>
      <c r="J4" s="891"/>
      <c r="K4" s="891"/>
      <c r="L4" s="497"/>
      <c r="M4" s="497"/>
      <c r="N4" s="497"/>
      <c r="O4" s="497"/>
      <c r="P4" s="497"/>
      <c r="Q4" s="497"/>
      <c r="R4" s="497"/>
      <c r="S4" s="497"/>
      <c r="T4" s="498"/>
    </row>
    <row r="5" spans="1:20" ht="20.149999999999999" customHeight="1" x14ac:dyDescent="0.35">
      <c r="A5" s="590"/>
      <c r="B5" s="890"/>
      <c r="C5" s="891"/>
      <c r="D5" s="891"/>
      <c r="E5" s="891"/>
      <c r="F5" s="891"/>
      <c r="G5" s="890"/>
      <c r="H5" s="891"/>
      <c r="I5" s="891"/>
      <c r="J5" s="891"/>
      <c r="K5" s="891"/>
      <c r="L5" s="497"/>
      <c r="M5" s="497"/>
      <c r="N5" s="497"/>
      <c r="O5" s="497"/>
      <c r="P5" s="497"/>
      <c r="Q5" s="497"/>
      <c r="R5" s="497"/>
      <c r="S5" s="497"/>
      <c r="T5" s="498"/>
    </row>
    <row r="6" spans="1:20" ht="20.149999999999999" customHeight="1" x14ac:dyDescent="0.35">
      <c r="A6" s="590"/>
      <c r="B6" s="890"/>
      <c r="C6" s="891"/>
      <c r="D6" s="891"/>
      <c r="E6" s="891"/>
      <c r="F6" s="895"/>
      <c r="G6" s="588"/>
      <c r="H6" s="593"/>
      <c r="I6" s="593"/>
      <c r="J6" s="593"/>
      <c r="K6" s="593"/>
      <c r="L6" s="497"/>
      <c r="M6" s="497"/>
      <c r="N6" s="497"/>
      <c r="O6" s="497"/>
      <c r="P6" s="497"/>
      <c r="Q6" s="497"/>
      <c r="R6" s="497"/>
      <c r="S6" s="497"/>
      <c r="T6" s="498"/>
    </row>
    <row r="7" spans="1:20" ht="20.149999999999999" customHeight="1" thickBot="1" x14ac:dyDescent="0.4">
      <c r="A7" s="499"/>
      <c r="B7" s="500"/>
      <c r="C7" s="500"/>
      <c r="D7" s="500"/>
      <c r="E7" s="500"/>
      <c r="F7" s="500"/>
      <c r="G7" s="500"/>
      <c r="H7" s="500"/>
      <c r="I7" s="500"/>
      <c r="J7" s="500"/>
      <c r="K7" s="500"/>
      <c r="L7" s="500"/>
      <c r="M7" s="500"/>
      <c r="N7" s="500"/>
      <c r="O7" s="500"/>
      <c r="P7" s="500"/>
      <c r="Q7" s="500"/>
      <c r="R7" s="500"/>
      <c r="S7" s="500"/>
      <c r="T7" s="501"/>
    </row>
    <row r="8" spans="1:20" ht="20.149999999999999" customHeight="1" x14ac:dyDescent="0.35">
      <c r="A8" s="188"/>
      <c r="B8" s="189"/>
      <c r="C8" s="189"/>
      <c r="D8" s="189"/>
      <c r="E8" s="189"/>
      <c r="F8" s="189"/>
      <c r="G8" s="189"/>
      <c r="H8" s="189"/>
      <c r="I8" s="189"/>
      <c r="J8" s="189"/>
      <c r="K8" s="189"/>
      <c r="L8" s="189"/>
      <c r="M8" s="189"/>
      <c r="N8" s="189"/>
      <c r="O8" s="189"/>
      <c r="P8" s="189"/>
      <c r="Q8" s="189"/>
      <c r="R8" s="189"/>
      <c r="S8" s="189"/>
      <c r="T8" s="190"/>
    </row>
    <row r="9" spans="1:20" s="7" customFormat="1" ht="20.149999999999999" customHeight="1" thickBot="1" x14ac:dyDescent="0.4">
      <c r="A9" s="210"/>
      <c r="B9" s="213" t="s">
        <v>2343</v>
      </c>
      <c r="C9" s="210"/>
      <c r="D9" s="213" t="s">
        <v>2601</v>
      </c>
      <c r="E9" s="210"/>
      <c r="F9" s="210"/>
      <c r="G9" s="210"/>
      <c r="H9" s="213" t="s">
        <v>498</v>
      </c>
      <c r="I9" s="210"/>
      <c r="J9" s="213" t="s">
        <v>2598</v>
      </c>
      <c r="K9" s="210"/>
      <c r="L9" s="213" t="s">
        <v>2599</v>
      </c>
      <c r="M9" s="210"/>
      <c r="N9" s="213" t="s">
        <v>2600</v>
      </c>
      <c r="O9" s="592"/>
      <c r="P9" s="476" t="s">
        <v>728</v>
      </c>
      <c r="Q9" s="476"/>
      <c r="R9" s="609"/>
      <c r="S9" s="503"/>
      <c r="T9" s="177"/>
    </row>
    <row r="10" spans="1:20" s="7" customFormat="1" ht="20.149999999999999" customHeight="1" x14ac:dyDescent="0.35">
      <c r="A10" s="177"/>
      <c r="B10" s="684" t="s">
        <v>53</v>
      </c>
      <c r="C10" s="198"/>
      <c r="D10" s="482" t="s">
        <v>2348</v>
      </c>
      <c r="E10" s="198"/>
      <c r="F10" s="198"/>
      <c r="G10" s="198"/>
      <c r="H10" s="1019">
        <f>ROUND(5*(_Output!K9/100),2)</f>
        <v>0</v>
      </c>
      <c r="I10" s="1020"/>
      <c r="J10" s="1019"/>
      <c r="K10" s="1020"/>
      <c r="L10" s="1019"/>
      <c r="M10" s="1020"/>
      <c r="N10" s="1019"/>
      <c r="O10" s="1020"/>
      <c r="P10" s="599"/>
      <c r="Q10" s="599"/>
      <c r="R10" s="610"/>
      <c r="S10" s="611"/>
      <c r="T10" s="576"/>
    </row>
    <row r="11" spans="1:20" s="7" customFormat="1" ht="20.149999999999999" customHeight="1" x14ac:dyDescent="0.35">
      <c r="A11" s="177"/>
      <c r="B11" s="482"/>
      <c r="C11" s="198"/>
      <c r="D11" s="482" t="s">
        <v>2349</v>
      </c>
      <c r="E11" s="198"/>
      <c r="F11" s="198"/>
      <c r="G11" s="198"/>
      <c r="H11" s="1021">
        <f>ROUND(5*(_Output!K27/100),2)</f>
        <v>0</v>
      </c>
      <c r="I11" s="1022"/>
      <c r="J11" s="1021"/>
      <c r="K11" s="1022"/>
      <c r="L11" s="1021"/>
      <c r="M11" s="1022"/>
      <c r="N11" s="1021"/>
      <c r="O11" s="1022"/>
      <c r="P11" s="599"/>
      <c r="Q11" s="599"/>
      <c r="R11" s="612"/>
      <c r="S11" s="613"/>
      <c r="T11" s="576"/>
    </row>
    <row r="12" spans="1:20" s="7" customFormat="1" ht="20.149999999999999" customHeight="1" x14ac:dyDescent="0.35">
      <c r="A12" s="177"/>
      <c r="B12" s="482"/>
      <c r="C12" s="204"/>
      <c r="D12" s="578" t="s">
        <v>2350</v>
      </c>
      <c r="E12" s="204"/>
      <c r="F12" s="204"/>
      <c r="G12" s="204"/>
      <c r="H12" s="1021">
        <f>ROUND(5*(_Output!K46/100),2)</f>
        <v>0</v>
      </c>
      <c r="I12" s="1022"/>
      <c r="J12" s="1021"/>
      <c r="K12" s="1022"/>
      <c r="L12" s="1021"/>
      <c r="M12" s="1022"/>
      <c r="N12" s="1021"/>
      <c r="O12" s="1022"/>
      <c r="P12" s="599"/>
      <c r="Q12" s="599"/>
      <c r="R12" s="612"/>
      <c r="S12" s="613"/>
      <c r="T12" s="576"/>
    </row>
    <row r="13" spans="1:20" s="7" customFormat="1" ht="20.149999999999999" customHeight="1" x14ac:dyDescent="0.35">
      <c r="A13" s="177"/>
      <c r="B13" s="595"/>
      <c r="C13" s="575"/>
      <c r="D13" s="578" t="s">
        <v>2352</v>
      </c>
      <c r="E13" s="575"/>
      <c r="F13" s="575"/>
      <c r="G13" s="575"/>
      <c r="H13" s="1021">
        <f>ROUND(5*(_Output!K79/100),2)</f>
        <v>0</v>
      </c>
      <c r="I13" s="1022"/>
      <c r="J13" s="1021"/>
      <c r="K13" s="1022"/>
      <c r="L13" s="1021"/>
      <c r="M13" s="1022"/>
      <c r="N13" s="1021"/>
      <c r="O13" s="1022"/>
      <c r="P13" s="599"/>
      <c r="Q13" s="599"/>
      <c r="R13" s="612"/>
      <c r="S13" s="613"/>
      <c r="T13" s="576"/>
    </row>
    <row r="14" spans="1:20" s="7" customFormat="1" ht="20.149999999999999" customHeight="1" x14ac:dyDescent="0.35">
      <c r="A14" s="177"/>
      <c r="B14" s="595"/>
      <c r="C14" s="206"/>
      <c r="D14" s="486" t="s">
        <v>2353</v>
      </c>
      <c r="E14" s="206"/>
      <c r="F14" s="206"/>
      <c r="G14" s="206"/>
      <c r="H14" s="1023">
        <f>ROUND(5*(_Output!K90/100),2)</f>
        <v>0</v>
      </c>
      <c r="I14" s="1024"/>
      <c r="J14" s="1023"/>
      <c r="K14" s="1024"/>
      <c r="L14" s="1023"/>
      <c r="M14" s="1024"/>
      <c r="N14" s="1023"/>
      <c r="O14" s="1024"/>
      <c r="P14" s="668"/>
      <c r="Q14" s="668"/>
      <c r="R14" s="612"/>
      <c r="S14" s="613"/>
      <c r="T14" s="576"/>
    </row>
    <row r="15" spans="1:20" s="7" customFormat="1" ht="20.149999999999999" customHeight="1" x14ac:dyDescent="0.35">
      <c r="A15" s="594"/>
      <c r="B15" s="596"/>
      <c r="C15" s="674" t="s">
        <v>2602</v>
      </c>
      <c r="D15" s="675" t="s">
        <v>53</v>
      </c>
      <c r="E15" s="206"/>
      <c r="F15" s="206"/>
      <c r="G15" s="206"/>
      <c r="H15" s="1017">
        <f>ROUND(SUM(H10:I14)/(COUNT(H10:I14)),2)</f>
        <v>0</v>
      </c>
      <c r="I15" s="1018"/>
      <c r="J15" s="1017">
        <f>SUM('General - PRO'!G35:J35)</f>
        <v>3</v>
      </c>
      <c r="K15" s="1018"/>
      <c r="L15" s="1027" t="s">
        <v>2346</v>
      </c>
      <c r="M15" s="1028"/>
      <c r="N15" s="1027" t="s">
        <v>2346</v>
      </c>
      <c r="O15" s="1028"/>
      <c r="P15" s="668"/>
      <c r="Q15" s="668"/>
      <c r="R15" s="612"/>
      <c r="S15" s="613"/>
      <c r="T15" s="576"/>
    </row>
    <row r="16" spans="1:20" s="7" customFormat="1" ht="20.149999999999999" customHeight="1" x14ac:dyDescent="0.35">
      <c r="A16" s="177"/>
      <c r="B16" s="684" t="s">
        <v>152</v>
      </c>
      <c r="C16" s="198"/>
      <c r="D16" s="482" t="s">
        <v>2338</v>
      </c>
      <c r="E16" s="198"/>
      <c r="F16" s="198"/>
      <c r="G16" s="198"/>
      <c r="H16" s="1021">
        <f>ROUND(5*(_Output!K103/100),2)</f>
        <v>0</v>
      </c>
      <c r="I16" s="1022"/>
      <c r="J16" s="1021"/>
      <c r="K16" s="1022"/>
      <c r="L16" s="1021"/>
      <c r="M16" s="1022"/>
      <c r="N16" s="1021"/>
      <c r="O16" s="1022"/>
      <c r="P16" s="599"/>
      <c r="Q16" s="599"/>
      <c r="R16" s="612"/>
      <c r="S16" s="613"/>
      <c r="T16" s="576"/>
    </row>
    <row r="17" spans="1:20" s="7" customFormat="1" ht="20.149999999999999" customHeight="1" x14ac:dyDescent="0.35">
      <c r="A17" s="177"/>
      <c r="B17" s="595"/>
      <c r="C17" s="198"/>
      <c r="D17" s="482" t="s">
        <v>2339</v>
      </c>
      <c r="E17" s="198"/>
      <c r="F17" s="198"/>
      <c r="G17" s="198"/>
      <c r="H17" s="1021">
        <f>ROUND(5*(_Output!K144/100),2)</f>
        <v>0</v>
      </c>
      <c r="I17" s="1022"/>
      <c r="J17" s="1021"/>
      <c r="K17" s="1022"/>
      <c r="L17" s="1021"/>
      <c r="M17" s="1022"/>
      <c r="N17" s="1021"/>
      <c r="O17" s="1022"/>
      <c r="P17" s="599"/>
      <c r="Q17" s="599"/>
      <c r="R17" s="612"/>
      <c r="S17" s="613"/>
      <c r="T17" s="576"/>
    </row>
    <row r="18" spans="1:20" s="7" customFormat="1" ht="20.149999999999999" customHeight="1" x14ac:dyDescent="0.35">
      <c r="A18" s="177"/>
      <c r="B18" s="595"/>
      <c r="C18" s="198"/>
      <c r="D18" s="482" t="s">
        <v>2340</v>
      </c>
      <c r="E18" s="198"/>
      <c r="F18" s="198"/>
      <c r="G18" s="198"/>
      <c r="H18" s="1029">
        <f>ROUND(5*(_Output!K157/100),2)</f>
        <v>0</v>
      </c>
      <c r="I18" s="1030"/>
      <c r="J18" s="1021"/>
      <c r="K18" s="1022"/>
      <c r="L18" s="1021"/>
      <c r="M18" s="1022"/>
      <c r="N18" s="1021"/>
      <c r="O18" s="1022"/>
      <c r="P18" s="599"/>
      <c r="Q18" s="599"/>
      <c r="R18" s="612"/>
      <c r="S18" s="613"/>
      <c r="T18" s="576"/>
    </row>
    <row r="19" spans="1:20" s="7" customFormat="1" ht="20.149999999999999" customHeight="1" x14ac:dyDescent="0.35">
      <c r="A19" s="177"/>
      <c r="B19" s="595"/>
      <c r="C19" s="198"/>
      <c r="D19" s="482" t="s">
        <v>2341</v>
      </c>
      <c r="E19" s="198"/>
      <c r="F19" s="198"/>
      <c r="G19" s="198"/>
      <c r="H19" s="1021">
        <f>ROUND(5*(_Output!K176/100),2)</f>
        <v>0</v>
      </c>
      <c r="I19" s="1022"/>
      <c r="J19" s="1021"/>
      <c r="K19" s="1022"/>
      <c r="L19" s="1021"/>
      <c r="M19" s="1022"/>
      <c r="N19" s="1021"/>
      <c r="O19" s="1022"/>
      <c r="P19" s="599"/>
      <c r="Q19" s="599"/>
      <c r="R19" s="612"/>
      <c r="S19" s="613"/>
      <c r="T19" s="576"/>
    </row>
    <row r="20" spans="1:20" s="7" customFormat="1" ht="20.149999999999999" customHeight="1" x14ac:dyDescent="0.35">
      <c r="A20" s="177"/>
      <c r="B20" s="595"/>
      <c r="C20" s="206"/>
      <c r="D20" s="486" t="s">
        <v>2342</v>
      </c>
      <c r="E20" s="206"/>
      <c r="F20" s="206"/>
      <c r="G20" s="206"/>
      <c r="H20" s="1023">
        <f>ROUND(5*(_Output!K197/100),2)</f>
        <v>0</v>
      </c>
      <c r="I20" s="1024"/>
      <c r="J20" s="1023"/>
      <c r="K20" s="1024"/>
      <c r="L20" s="1023"/>
      <c r="M20" s="1024"/>
      <c r="N20" s="1023"/>
      <c r="O20" s="1024"/>
      <c r="P20" s="668"/>
      <c r="Q20" s="668"/>
      <c r="R20" s="612"/>
      <c r="S20" s="613"/>
      <c r="T20" s="576"/>
    </row>
    <row r="21" spans="1:20" s="7" customFormat="1" ht="20.149999999999999" customHeight="1" x14ac:dyDescent="0.35">
      <c r="A21" s="594"/>
      <c r="B21" s="596"/>
      <c r="C21" s="676" t="s">
        <v>2602</v>
      </c>
      <c r="D21" s="677" t="s">
        <v>152</v>
      </c>
      <c r="E21" s="678"/>
      <c r="F21" s="678"/>
      <c r="G21" s="678"/>
      <c r="H21" s="1025">
        <f>ROUND(SUM(H16:I20)/(COUNT(H16:I20)),2)</f>
        <v>0</v>
      </c>
      <c r="I21" s="1026"/>
      <c r="J21" s="1025">
        <f>SUM('General - PRO'!G36:J36)</f>
        <v>3</v>
      </c>
      <c r="K21" s="1026"/>
      <c r="L21" s="1031" t="s">
        <v>2346</v>
      </c>
      <c r="M21" s="1032"/>
      <c r="N21" s="1031" t="s">
        <v>2346</v>
      </c>
      <c r="O21" s="1032"/>
      <c r="P21" s="679"/>
      <c r="Q21" s="679"/>
      <c r="R21" s="612"/>
      <c r="S21" s="613"/>
      <c r="T21" s="576"/>
    </row>
    <row r="22" spans="1:20" s="7" customFormat="1" ht="20.149999999999999" customHeight="1" x14ac:dyDescent="0.35">
      <c r="A22" s="177"/>
      <c r="B22" s="684" t="s">
        <v>153</v>
      </c>
      <c r="C22" s="198"/>
      <c r="D22" s="482" t="s">
        <v>3103</v>
      </c>
      <c r="E22" s="198"/>
      <c r="F22" s="198"/>
      <c r="G22" s="198"/>
      <c r="H22" s="1021">
        <f>ROUND(5*(_Output!K216/100),2)</f>
        <v>0</v>
      </c>
      <c r="I22" s="1022"/>
      <c r="J22" s="1021"/>
      <c r="K22" s="1022"/>
      <c r="L22" s="1021"/>
      <c r="M22" s="1022"/>
      <c r="N22" s="1021"/>
      <c r="O22" s="1022"/>
      <c r="P22" s="599"/>
      <c r="Q22" s="599"/>
      <c r="R22" s="612"/>
      <c r="S22" s="613"/>
      <c r="T22" s="576"/>
    </row>
    <row r="23" spans="1:20" s="7" customFormat="1" ht="20.149999999999999" customHeight="1" x14ac:dyDescent="0.35">
      <c r="A23" s="177"/>
      <c r="B23" s="595"/>
      <c r="C23" s="198"/>
      <c r="D23" s="482" t="s">
        <v>2358</v>
      </c>
      <c r="E23" s="198"/>
      <c r="F23" s="198"/>
      <c r="G23" s="198"/>
      <c r="H23" s="1021">
        <f>ROUND(5*(_Output!K247/100),2)</f>
        <v>0</v>
      </c>
      <c r="I23" s="1022"/>
      <c r="J23" s="1021"/>
      <c r="K23" s="1022"/>
      <c r="L23" s="1021"/>
      <c r="M23" s="1022"/>
      <c r="N23" s="1021"/>
      <c r="O23" s="1022"/>
      <c r="P23" s="599"/>
      <c r="Q23" s="599"/>
      <c r="R23" s="612"/>
      <c r="S23" s="613"/>
      <c r="T23" s="576"/>
    </row>
    <row r="24" spans="1:20" s="7" customFormat="1" ht="20.149999999999999" customHeight="1" x14ac:dyDescent="0.35">
      <c r="A24" s="177"/>
      <c r="B24" s="482"/>
      <c r="C24" s="207"/>
      <c r="D24" s="578" t="s">
        <v>4163</v>
      </c>
      <c r="E24" s="207"/>
      <c r="F24" s="207"/>
      <c r="G24" s="207"/>
      <c r="H24" s="1021">
        <f>ROUND(5*(_Output!K275/100),2)</f>
        <v>0</v>
      </c>
      <c r="I24" s="1022"/>
      <c r="J24" s="1021"/>
      <c r="K24" s="1022"/>
      <c r="L24" s="1021"/>
      <c r="M24" s="1022"/>
      <c r="N24" s="1021"/>
      <c r="O24" s="1022"/>
      <c r="P24" s="599"/>
      <c r="Q24" s="599"/>
      <c r="R24" s="612"/>
      <c r="S24" s="613"/>
      <c r="T24" s="576"/>
    </row>
    <row r="25" spans="1:20" s="7" customFormat="1" ht="20.149999999999999" customHeight="1" x14ac:dyDescent="0.35">
      <c r="A25" s="177"/>
      <c r="B25" s="482"/>
      <c r="C25" s="198"/>
      <c r="D25" s="829" t="s">
        <v>2359</v>
      </c>
      <c r="E25" s="198"/>
      <c r="F25" s="198"/>
      <c r="G25" s="198"/>
      <c r="H25" s="1021">
        <f>ROUND(5*(_Output!K315/100),2)</f>
        <v>0</v>
      </c>
      <c r="I25" s="1022"/>
      <c r="J25" s="1021"/>
      <c r="K25" s="1022"/>
      <c r="L25" s="1021"/>
      <c r="M25" s="1022"/>
      <c r="N25" s="1021"/>
      <c r="O25" s="1022"/>
      <c r="P25" s="599"/>
      <c r="Q25" s="599"/>
      <c r="R25" s="612"/>
      <c r="S25" s="613"/>
      <c r="T25" s="576"/>
    </row>
    <row r="26" spans="1:20" s="7" customFormat="1" ht="20.149999999999999" customHeight="1" x14ac:dyDescent="0.35">
      <c r="A26" s="177"/>
      <c r="B26" s="482"/>
      <c r="C26" s="206"/>
      <c r="D26" s="829" t="s">
        <v>3538</v>
      </c>
      <c r="E26" s="206"/>
      <c r="F26" s="206"/>
      <c r="G26" s="206"/>
      <c r="H26" s="1021">
        <f>ROUND(5*(_Output!K1040/100),2)</f>
        <v>0</v>
      </c>
      <c r="I26" s="1022"/>
      <c r="J26" s="1023"/>
      <c r="K26" s="1024"/>
      <c r="L26" s="1023"/>
      <c r="M26" s="1024"/>
      <c r="N26" s="1023"/>
      <c r="O26" s="1024"/>
      <c r="P26" s="668"/>
      <c r="Q26" s="668"/>
      <c r="R26" s="612"/>
      <c r="S26" s="613"/>
      <c r="T26" s="576"/>
    </row>
    <row r="27" spans="1:20" s="7" customFormat="1" ht="20.149999999999999" customHeight="1" x14ac:dyDescent="0.35">
      <c r="A27" s="594"/>
      <c r="B27" s="597"/>
      <c r="C27" s="676" t="s">
        <v>2602</v>
      </c>
      <c r="D27" s="677" t="s">
        <v>153</v>
      </c>
      <c r="E27" s="678"/>
      <c r="F27" s="678"/>
      <c r="G27" s="678"/>
      <c r="H27" s="1025">
        <f>ROUND(SUM(H22:I26)/(COUNT(H22:I26)),2)</f>
        <v>0</v>
      </c>
      <c r="I27" s="1026"/>
      <c r="J27" s="1025">
        <f>SUM('General - PRO'!G37:J37)</f>
        <v>3</v>
      </c>
      <c r="K27" s="1026"/>
      <c r="L27" s="1031" t="s">
        <v>2346</v>
      </c>
      <c r="M27" s="1032"/>
      <c r="N27" s="1031" t="s">
        <v>2346</v>
      </c>
      <c r="O27" s="1032"/>
      <c r="P27" s="679"/>
      <c r="Q27" s="679"/>
      <c r="R27" s="612"/>
      <c r="S27" s="613"/>
      <c r="T27" s="576"/>
    </row>
    <row r="28" spans="1:20" s="7" customFormat="1" ht="20.149999999999999" customHeight="1" x14ac:dyDescent="0.35">
      <c r="A28" s="177"/>
      <c r="B28" s="684" t="s">
        <v>159</v>
      </c>
      <c r="C28" s="198"/>
      <c r="D28" s="482" t="s">
        <v>2488</v>
      </c>
      <c r="E28" s="198"/>
      <c r="F28" s="198"/>
      <c r="G28" s="198"/>
      <c r="H28" s="1021">
        <f>ROUND(5*(_Output!K372/100),2)</f>
        <v>0</v>
      </c>
      <c r="I28" s="1022"/>
      <c r="J28" s="1021"/>
      <c r="K28" s="1022"/>
      <c r="L28" s="1021">
        <f>ROUND(3*(_Output!K371/100),2)</f>
        <v>0</v>
      </c>
      <c r="M28" s="1022"/>
      <c r="N28" s="1021"/>
      <c r="O28" s="1022"/>
      <c r="P28" s="599" t="str">
        <f>VLOOKUP(_Output!D319,_Input!B3:C4,2,FALSE)</f>
        <v>Yes</v>
      </c>
      <c r="Q28" s="599"/>
      <c r="R28" s="612"/>
      <c r="S28" s="613"/>
      <c r="T28" s="576"/>
    </row>
    <row r="29" spans="1:20" s="7" customFormat="1" ht="20.149999999999999" customHeight="1" x14ac:dyDescent="0.35">
      <c r="A29" s="177"/>
      <c r="B29" s="482"/>
      <c r="C29" s="198"/>
      <c r="D29" s="482" t="s">
        <v>2490</v>
      </c>
      <c r="E29" s="198"/>
      <c r="F29" s="198"/>
      <c r="G29" s="198"/>
      <c r="H29" s="1021">
        <f>ROUND(5*(_Output!K419/100),2)</f>
        <v>0</v>
      </c>
      <c r="I29" s="1022"/>
      <c r="J29" s="1021"/>
      <c r="K29" s="1022"/>
      <c r="L29" s="1021">
        <f>ROUND(3*(_Output!K418/100),2)</f>
        <v>0</v>
      </c>
      <c r="M29" s="1022"/>
      <c r="N29" s="1021"/>
      <c r="O29" s="1022"/>
      <c r="P29" s="599" t="str">
        <f>VLOOKUP(_Output!D375,_Input!B3:C4,2,FALSE)</f>
        <v>Yes</v>
      </c>
      <c r="Q29" s="599"/>
      <c r="R29" s="612"/>
      <c r="S29" s="613"/>
      <c r="T29" s="576"/>
    </row>
    <row r="30" spans="1:20" s="7" customFormat="1" ht="20.149999999999999" customHeight="1" x14ac:dyDescent="0.35">
      <c r="A30" s="177"/>
      <c r="B30" s="482"/>
      <c r="C30" s="198"/>
      <c r="D30" s="482" t="s">
        <v>2489</v>
      </c>
      <c r="E30" s="198"/>
      <c r="F30" s="198"/>
      <c r="G30" s="198"/>
      <c r="H30" s="1021">
        <f>ROUND(5*(_Output!K473/100),2)</f>
        <v>0</v>
      </c>
      <c r="I30" s="1022"/>
      <c r="J30" s="1021"/>
      <c r="K30" s="1022"/>
      <c r="L30" s="1021">
        <f>ROUND(3*(_Output!K472/100),2)</f>
        <v>0</v>
      </c>
      <c r="M30" s="1022"/>
      <c r="N30" s="1021"/>
      <c r="O30" s="1022"/>
      <c r="P30" s="599" t="str">
        <f>VLOOKUP(_Output!D422,_Input!B3:C4,2,FALSE)</f>
        <v>Yes</v>
      </c>
      <c r="Q30" s="599"/>
      <c r="R30" s="612"/>
      <c r="S30" s="613"/>
      <c r="T30" s="576"/>
    </row>
    <row r="31" spans="1:20" s="7" customFormat="1" ht="20.149999999999999" customHeight="1" x14ac:dyDescent="0.35">
      <c r="A31" s="177"/>
      <c r="B31" s="482"/>
      <c r="C31" s="206"/>
      <c r="D31" s="486" t="s">
        <v>2524</v>
      </c>
      <c r="E31" s="206"/>
      <c r="F31" s="206"/>
      <c r="G31" s="206"/>
      <c r="H31" s="1023">
        <f>ROUND(5*(_Output!K522/100),2)</f>
        <v>0</v>
      </c>
      <c r="I31" s="1024"/>
      <c r="J31" s="1023"/>
      <c r="K31" s="1024"/>
      <c r="L31" s="1023">
        <f>ROUND(3*(_Output!K521/100),2)</f>
        <v>0</v>
      </c>
      <c r="M31" s="1024"/>
      <c r="N31" s="1023"/>
      <c r="O31" s="1024"/>
      <c r="P31" s="668" t="str">
        <f>VLOOKUP(_Output!D476,_Input!B3:C4,2,FALSE)</f>
        <v>Yes</v>
      </c>
      <c r="Q31" s="668"/>
      <c r="R31" s="612"/>
      <c r="S31" s="613"/>
      <c r="T31" s="576"/>
    </row>
    <row r="32" spans="1:20" s="7" customFormat="1" ht="20.149999999999999" customHeight="1" x14ac:dyDescent="0.35">
      <c r="A32" s="594"/>
      <c r="B32" s="597"/>
      <c r="C32" s="676" t="s">
        <v>2602</v>
      </c>
      <c r="D32" s="677" t="s">
        <v>159</v>
      </c>
      <c r="E32" s="678"/>
      <c r="F32" s="678"/>
      <c r="G32" s="678"/>
      <c r="H32" s="1025">
        <f>IFERROR(ROUND(SUMIF(P28:P31, "&lt;&gt;No",H28:I31)/COUNTIF(P28:P31, "&lt;&gt;No"),2),0)</f>
        <v>0</v>
      </c>
      <c r="I32" s="1026"/>
      <c r="J32" s="1025">
        <f>SUM('General - PRO'!G38:J38)</f>
        <v>3</v>
      </c>
      <c r="K32" s="1026"/>
      <c r="L32" s="1025">
        <f>IFERROR(ROUND(SUMIF(P28:P31, "&lt;&gt;No",L28:M31)/COUNTIF(P28:P31, "&lt;&gt;No"),2),0)</f>
        <v>0</v>
      </c>
      <c r="M32" s="1026"/>
      <c r="N32" s="1025">
        <f>SUM('General - PRO'!G43:J43)</f>
        <v>2</v>
      </c>
      <c r="O32" s="1026"/>
      <c r="P32" s="679"/>
      <c r="Q32" s="679"/>
      <c r="R32" s="612"/>
      <c r="S32" s="613"/>
      <c r="T32" s="576"/>
    </row>
    <row r="33" spans="1:20" s="7" customFormat="1" ht="20.149999999999999" customHeight="1" x14ac:dyDescent="0.35">
      <c r="A33" s="177"/>
      <c r="B33" s="684" t="s">
        <v>558</v>
      </c>
      <c r="C33" s="198"/>
      <c r="D33" s="482" t="s">
        <v>2364</v>
      </c>
      <c r="E33" s="198"/>
      <c r="F33" s="198"/>
      <c r="G33" s="198"/>
      <c r="H33" s="1021">
        <f>ROUND(5*(_Output!K597/100),2)</f>
        <v>0</v>
      </c>
      <c r="I33" s="1022"/>
      <c r="J33" s="1021"/>
      <c r="K33" s="1022"/>
      <c r="L33" s="1021">
        <f>ROUND(3*(_Output!K596/100),2)</f>
        <v>0</v>
      </c>
      <c r="M33" s="1022"/>
      <c r="N33" s="1021"/>
      <c r="O33" s="1022"/>
      <c r="P33" s="599" t="str">
        <f>VLOOKUP(_Output!D526,_Input!B3:C4,2,FALSE)</f>
        <v>Yes</v>
      </c>
      <c r="Q33" s="599"/>
      <c r="R33" s="612"/>
      <c r="S33" s="613"/>
      <c r="T33" s="576"/>
    </row>
    <row r="34" spans="1:20" s="7" customFormat="1" ht="20.149999999999999" customHeight="1" x14ac:dyDescent="0.35">
      <c r="A34" s="177"/>
      <c r="B34" s="482"/>
      <c r="C34" s="198"/>
      <c r="D34" s="482" t="s">
        <v>2365</v>
      </c>
      <c r="E34" s="198"/>
      <c r="F34" s="198"/>
      <c r="G34" s="198"/>
      <c r="H34" s="1021">
        <f>ROUND(5*(_Output!K676/100),2)</f>
        <v>0</v>
      </c>
      <c r="I34" s="1022"/>
      <c r="J34" s="1021"/>
      <c r="K34" s="1022"/>
      <c r="L34" s="1021">
        <f>ROUND(3*(_Output!K675/100),2)</f>
        <v>0</v>
      </c>
      <c r="M34" s="1022"/>
      <c r="N34" s="1021"/>
      <c r="O34" s="1022"/>
      <c r="P34" s="599" t="str">
        <f>VLOOKUP(_Output!D600,_Input!B3:C4,2,FALSE)</f>
        <v>Yes</v>
      </c>
      <c r="Q34" s="599"/>
      <c r="R34" s="612"/>
      <c r="S34" s="613"/>
      <c r="T34" s="576"/>
    </row>
    <row r="35" spans="1:20" s="7" customFormat="1" ht="20.149999999999999" customHeight="1" x14ac:dyDescent="0.35">
      <c r="A35" s="177"/>
      <c r="B35" s="482"/>
      <c r="C35" s="198"/>
      <c r="D35" s="482" t="s">
        <v>2594</v>
      </c>
      <c r="E35" s="198"/>
      <c r="F35" s="198"/>
      <c r="G35" s="198"/>
      <c r="H35" s="1021">
        <f>ROUND(5*(_Output!K739/100),2)</f>
        <v>0</v>
      </c>
      <c r="I35" s="1022"/>
      <c r="J35" s="1021"/>
      <c r="K35" s="1022"/>
      <c r="L35" s="1021">
        <f>ROUND(3*(_Output!K738/100),2)</f>
        <v>0</v>
      </c>
      <c r="M35" s="1022"/>
      <c r="N35" s="1021"/>
      <c r="O35" s="1022"/>
      <c r="P35" s="599" t="str">
        <f>VLOOKUP(_Output!D679,_Input!B3:C4,2,FALSE)</f>
        <v>Yes</v>
      </c>
      <c r="Q35" s="599"/>
      <c r="R35" s="612"/>
      <c r="S35" s="613"/>
      <c r="T35" s="576"/>
    </row>
    <row r="36" spans="1:20" s="7" customFormat="1" ht="20.149999999999999" customHeight="1" x14ac:dyDescent="0.35">
      <c r="A36" s="177"/>
      <c r="B36" s="482"/>
      <c r="C36" s="198"/>
      <c r="D36" s="482" t="s">
        <v>2369</v>
      </c>
      <c r="E36" s="198"/>
      <c r="F36" s="198"/>
      <c r="G36" s="198"/>
      <c r="H36" s="1021">
        <f>ROUND(5*(_Output!K800/100),2)</f>
        <v>0</v>
      </c>
      <c r="I36" s="1022"/>
      <c r="J36" s="1021"/>
      <c r="K36" s="1022"/>
      <c r="L36" s="1021">
        <f>ROUND(3*(_Output!K799/100),2)</f>
        <v>0</v>
      </c>
      <c r="M36" s="1022"/>
      <c r="N36" s="1021"/>
      <c r="O36" s="1022"/>
      <c r="P36" s="599" t="str">
        <f>VLOOKUP(_Output!D742,_Input!B3:C4,2,FALSE)</f>
        <v>Yes</v>
      </c>
      <c r="Q36" s="599"/>
      <c r="R36" s="612"/>
      <c r="S36" s="613"/>
      <c r="T36" s="576"/>
    </row>
    <row r="37" spans="1:20" s="7" customFormat="1" ht="20.149999999999999" customHeight="1" x14ac:dyDescent="0.35">
      <c r="A37" s="177"/>
      <c r="B37" s="598"/>
      <c r="C37" s="198"/>
      <c r="D37" s="482" t="s">
        <v>2596</v>
      </c>
      <c r="E37" s="198"/>
      <c r="F37" s="198"/>
      <c r="G37" s="198"/>
      <c r="H37" s="1021">
        <f>ROUND(5*(_Output!K854/100),2)</f>
        <v>0</v>
      </c>
      <c r="I37" s="1022"/>
      <c r="J37" s="1021"/>
      <c r="K37" s="1022"/>
      <c r="L37" s="1021">
        <f>ROUND(3*(_Output!K853/100),2)</f>
        <v>0</v>
      </c>
      <c r="M37" s="1022"/>
      <c r="N37" s="1021"/>
      <c r="O37" s="1022"/>
      <c r="P37" s="599" t="str">
        <f>VLOOKUP(_Output!D803,_Input!B3:C4,2,FALSE)</f>
        <v>Yes</v>
      </c>
      <c r="Q37" s="599"/>
      <c r="R37" s="612"/>
      <c r="S37" s="613"/>
      <c r="T37" s="576"/>
    </row>
    <row r="38" spans="1:20" s="7" customFormat="1" ht="20.149999999999999" customHeight="1" x14ac:dyDescent="0.35">
      <c r="A38" s="177"/>
      <c r="B38" s="482"/>
      <c r="C38" s="204"/>
      <c r="D38" s="482" t="s">
        <v>2368</v>
      </c>
      <c r="E38" s="204"/>
      <c r="F38" s="204"/>
      <c r="G38" s="204"/>
      <c r="H38" s="1021">
        <f>ROUND(5*(_Output!K914/100),2)</f>
        <v>0</v>
      </c>
      <c r="I38" s="1022"/>
      <c r="J38" s="1021"/>
      <c r="K38" s="1022"/>
      <c r="L38" s="1021">
        <f>ROUND(3*(_Output!K913/100),2)</f>
        <v>0</v>
      </c>
      <c r="M38" s="1022"/>
      <c r="N38" s="1021"/>
      <c r="O38" s="1022"/>
      <c r="P38" s="599" t="str">
        <f>VLOOKUP(_Output!D857,_Input!B3:C4,2,FALSE)</f>
        <v>Yes</v>
      </c>
      <c r="Q38" s="599"/>
      <c r="R38" s="612"/>
      <c r="S38" s="613"/>
      <c r="T38" s="576"/>
    </row>
    <row r="39" spans="1:20" s="7" customFormat="1" ht="20.149999999999999" customHeight="1" x14ac:dyDescent="0.35">
      <c r="A39" s="177"/>
      <c r="B39" s="595"/>
      <c r="C39" s="206"/>
      <c r="D39" s="486" t="s">
        <v>2367</v>
      </c>
      <c r="E39" s="206"/>
      <c r="F39" s="206"/>
      <c r="G39" s="206"/>
      <c r="H39" s="1023">
        <f>ROUND(5*(_Output!K967/100),2)</f>
        <v>0</v>
      </c>
      <c r="I39" s="1024"/>
      <c r="J39" s="1023"/>
      <c r="K39" s="1024"/>
      <c r="L39" s="1023">
        <f>ROUND(3*(_Output!K966/100),2)</f>
        <v>0</v>
      </c>
      <c r="M39" s="1024"/>
      <c r="N39" s="1023"/>
      <c r="O39" s="1024"/>
      <c r="P39" s="668" t="str">
        <f>VLOOKUP(_Output!D917,_Input!B3:C4,2,FALSE)</f>
        <v>Yes</v>
      </c>
      <c r="Q39" s="668"/>
      <c r="R39" s="612"/>
      <c r="S39" s="613"/>
      <c r="T39" s="576"/>
    </row>
    <row r="40" spans="1:20" s="7" customFormat="1" ht="20.149999999999999" customHeight="1" thickBot="1" x14ac:dyDescent="0.4">
      <c r="A40" s="594"/>
      <c r="B40" s="596"/>
      <c r="C40" s="676" t="s">
        <v>2602</v>
      </c>
      <c r="D40" s="677" t="s">
        <v>558</v>
      </c>
      <c r="E40" s="678"/>
      <c r="F40" s="678"/>
      <c r="G40" s="678"/>
      <c r="H40" s="1025">
        <f>IFERROR(ROUND(SUMIF(P33:P39, "&lt;&gt;No",H33:I39)/COUNTIF(P33:P39, "&lt;&gt;No"),2),0)</f>
        <v>0</v>
      </c>
      <c r="I40" s="1026"/>
      <c r="J40" s="1025">
        <f>SUM('General - PRO'!G39:J39)</f>
        <v>3</v>
      </c>
      <c r="K40" s="1026"/>
      <c r="L40" s="1025">
        <f>IFERROR(ROUND(SUMIF(P33:P39, "&lt;&gt;No",L33:M39)/COUNTIF(P33:P39, "&lt;&gt;No"),2),0)</f>
        <v>0</v>
      </c>
      <c r="M40" s="1026"/>
      <c r="N40" s="1025">
        <f>SUM('General - PRO'!G44:J44)</f>
        <v>2</v>
      </c>
      <c r="O40" s="1026"/>
      <c r="P40" s="679"/>
      <c r="Q40" s="679"/>
      <c r="R40" s="614"/>
      <c r="S40" s="615"/>
      <c r="T40" s="576"/>
    </row>
    <row r="41" spans="1:20" s="7" customFormat="1" ht="20.149999999999999" customHeight="1" thickBot="1" x14ac:dyDescent="0.4">
      <c r="A41" s="177"/>
      <c r="B41" s="205"/>
      <c r="C41" s="198"/>
      <c r="D41" s="198"/>
      <c r="E41" s="198"/>
      <c r="F41" s="198"/>
      <c r="G41" s="198"/>
      <c r="H41" s="198"/>
      <c r="I41" s="198"/>
      <c r="J41" s="198"/>
      <c r="K41" s="198"/>
      <c r="L41" s="177"/>
      <c r="M41" s="177"/>
      <c r="N41" s="177"/>
      <c r="O41" s="177"/>
      <c r="P41" s="211"/>
      <c r="Q41" s="211"/>
      <c r="R41" s="211"/>
      <c r="S41" s="198"/>
      <c r="T41" s="177"/>
    </row>
    <row r="42" spans="1:20" s="7" customFormat="1" ht="20.149999999999999" customHeight="1" x14ac:dyDescent="0.35">
      <c r="A42" s="177"/>
      <c r="B42" s="205"/>
      <c r="C42" s="198"/>
      <c r="D42" s="198"/>
      <c r="E42" s="198"/>
      <c r="F42" s="198"/>
      <c r="G42" s="198"/>
      <c r="H42" s="198"/>
      <c r="I42" s="198"/>
      <c r="J42" s="198"/>
      <c r="K42" s="198"/>
      <c r="L42" s="177"/>
      <c r="M42" s="177"/>
      <c r="N42" s="177"/>
      <c r="O42" s="177"/>
      <c r="P42" s="211"/>
      <c r="Q42" s="211"/>
      <c r="R42" s="616"/>
      <c r="S42" s="617"/>
      <c r="T42" s="177"/>
    </row>
    <row r="43" spans="1:20" s="7" customFormat="1" ht="20.149999999999999" customHeight="1" x14ac:dyDescent="0.35">
      <c r="A43" s="177"/>
      <c r="B43" s="205"/>
      <c r="C43" s="198"/>
      <c r="D43" s="198"/>
      <c r="E43" s="198"/>
      <c r="F43" s="198"/>
      <c r="G43" s="198"/>
      <c r="H43" s="198"/>
      <c r="I43" s="198"/>
      <c r="J43" s="198"/>
      <c r="K43" s="198"/>
      <c r="L43" s="177"/>
      <c r="M43" s="177"/>
      <c r="N43" s="177"/>
      <c r="O43" s="177"/>
      <c r="P43" s="211"/>
      <c r="Q43" s="211"/>
      <c r="R43" s="618"/>
      <c r="S43" s="619"/>
      <c r="T43" s="177"/>
    </row>
    <row r="44" spans="1:20" s="7" customFormat="1" ht="20.149999999999999" customHeight="1" x14ac:dyDescent="0.35">
      <c r="A44" s="177"/>
      <c r="B44" s="205"/>
      <c r="C44" s="198"/>
      <c r="D44" s="198"/>
      <c r="E44" s="198"/>
      <c r="F44" s="198"/>
      <c r="G44" s="198"/>
      <c r="H44" s="198"/>
      <c r="I44" s="198"/>
      <c r="J44" s="198"/>
      <c r="K44" s="198"/>
      <c r="L44" s="177"/>
      <c r="M44" s="177"/>
      <c r="N44" s="177"/>
      <c r="O44" s="177"/>
      <c r="P44" s="211"/>
      <c r="Q44" s="211"/>
      <c r="R44" s="618"/>
      <c r="S44" s="619"/>
      <c r="T44" s="177"/>
    </row>
    <row r="45" spans="1:20" s="7" customFormat="1" ht="20.149999999999999" customHeight="1" x14ac:dyDescent="0.35">
      <c r="A45" s="177"/>
      <c r="B45" s="205"/>
      <c r="C45" s="198"/>
      <c r="D45" s="198"/>
      <c r="E45" s="198"/>
      <c r="F45" s="198"/>
      <c r="G45" s="198"/>
      <c r="H45" s="198"/>
      <c r="I45" s="198"/>
      <c r="J45" s="198"/>
      <c r="K45" s="198"/>
      <c r="L45" s="177"/>
      <c r="M45" s="177"/>
      <c r="N45" s="177"/>
      <c r="O45" s="177"/>
      <c r="P45" s="211"/>
      <c r="Q45" s="211"/>
      <c r="R45" s="618"/>
      <c r="S45" s="619"/>
      <c r="T45" s="177"/>
    </row>
    <row r="46" spans="1:20" s="7" customFormat="1" ht="20.149999999999999" customHeight="1" x14ac:dyDescent="0.35">
      <c r="A46" s="177"/>
      <c r="B46" s="205"/>
      <c r="C46" s="198"/>
      <c r="D46" s="198"/>
      <c r="E46" s="198"/>
      <c r="F46" s="198"/>
      <c r="G46" s="198"/>
      <c r="H46" s="198"/>
      <c r="I46" s="198"/>
      <c r="J46" s="198"/>
      <c r="K46" s="198"/>
      <c r="L46" s="177"/>
      <c r="M46" s="177"/>
      <c r="N46" s="177"/>
      <c r="O46" s="177"/>
      <c r="P46" s="211"/>
      <c r="Q46" s="211"/>
      <c r="R46" s="618"/>
      <c r="S46" s="619"/>
      <c r="T46" s="177"/>
    </row>
    <row r="47" spans="1:20" s="7" customFormat="1" ht="20.149999999999999" customHeight="1" x14ac:dyDescent="0.35">
      <c r="A47" s="177"/>
      <c r="B47" s="205"/>
      <c r="C47" s="198"/>
      <c r="D47" s="198"/>
      <c r="E47" s="198"/>
      <c r="F47" s="198"/>
      <c r="G47" s="198"/>
      <c r="H47" s="198"/>
      <c r="I47" s="198"/>
      <c r="J47" s="198"/>
      <c r="K47" s="198"/>
      <c r="L47" s="177"/>
      <c r="M47" s="177"/>
      <c r="N47" s="177"/>
      <c r="O47" s="177"/>
      <c r="P47" s="211"/>
      <c r="Q47" s="211"/>
      <c r="R47" s="618"/>
      <c r="S47" s="619"/>
      <c r="T47" s="177"/>
    </row>
    <row r="48" spans="1:20" s="7" customFormat="1" ht="20.149999999999999" customHeight="1" x14ac:dyDescent="0.35">
      <c r="A48" s="177"/>
      <c r="B48" s="205"/>
      <c r="C48" s="198"/>
      <c r="D48" s="198"/>
      <c r="E48" s="198"/>
      <c r="F48" s="198"/>
      <c r="G48" s="198"/>
      <c r="H48" s="198"/>
      <c r="I48" s="198"/>
      <c r="J48" s="198"/>
      <c r="K48" s="198"/>
      <c r="L48" s="177"/>
      <c r="M48" s="177"/>
      <c r="N48" s="177"/>
      <c r="O48" s="177"/>
      <c r="P48" s="211"/>
      <c r="Q48" s="211"/>
      <c r="R48" s="618"/>
      <c r="S48" s="619"/>
      <c r="T48" s="177"/>
    </row>
    <row r="49" spans="1:20" s="7" customFormat="1" ht="20.149999999999999" customHeight="1" x14ac:dyDescent="0.35">
      <c r="A49" s="177"/>
      <c r="B49" s="205"/>
      <c r="C49" s="198"/>
      <c r="D49" s="198"/>
      <c r="E49" s="198"/>
      <c r="F49" s="198"/>
      <c r="G49" s="198"/>
      <c r="H49" s="198"/>
      <c r="I49" s="198"/>
      <c r="J49" s="198"/>
      <c r="K49" s="198"/>
      <c r="L49" s="177"/>
      <c r="M49" s="177"/>
      <c r="N49" s="177"/>
      <c r="O49" s="177"/>
      <c r="P49" s="211"/>
      <c r="Q49" s="211"/>
      <c r="R49" s="618"/>
      <c r="S49" s="619"/>
      <c r="T49" s="177"/>
    </row>
    <row r="50" spans="1:20" s="7" customFormat="1" ht="20.149999999999999" customHeight="1" x14ac:dyDescent="0.35">
      <c r="A50" s="177"/>
      <c r="B50" s="205"/>
      <c r="C50" s="198"/>
      <c r="D50" s="198"/>
      <c r="E50" s="198"/>
      <c r="F50" s="198"/>
      <c r="G50" s="198"/>
      <c r="H50" s="198"/>
      <c r="I50" s="198"/>
      <c r="J50" s="198"/>
      <c r="K50" s="198"/>
      <c r="L50" s="177"/>
      <c r="M50" s="177"/>
      <c r="N50" s="177"/>
      <c r="O50" s="177"/>
      <c r="P50" s="211"/>
      <c r="Q50" s="211"/>
      <c r="R50" s="618"/>
      <c r="S50" s="619"/>
      <c r="T50" s="177"/>
    </row>
    <row r="51" spans="1:20" s="7" customFormat="1" ht="20.149999999999999" customHeight="1" x14ac:dyDescent="0.35">
      <c r="A51" s="177"/>
      <c r="B51" s="205"/>
      <c r="C51" s="198"/>
      <c r="D51" s="198"/>
      <c r="E51" s="198"/>
      <c r="F51" s="198"/>
      <c r="G51" s="198"/>
      <c r="H51" s="198"/>
      <c r="I51" s="198"/>
      <c r="J51" s="198"/>
      <c r="K51" s="198"/>
      <c r="L51" s="177"/>
      <c r="M51" s="177"/>
      <c r="N51" s="177"/>
      <c r="O51" s="177"/>
      <c r="P51" s="211"/>
      <c r="Q51" s="211"/>
      <c r="R51" s="618"/>
      <c r="S51" s="619"/>
      <c r="T51" s="177"/>
    </row>
    <row r="52" spans="1:20" s="7" customFormat="1" ht="20.149999999999999" customHeight="1" x14ac:dyDescent="0.35">
      <c r="A52" s="177"/>
      <c r="B52" s="205"/>
      <c r="C52" s="198"/>
      <c r="D52" s="198"/>
      <c r="E52" s="198"/>
      <c r="F52" s="198"/>
      <c r="G52" s="198"/>
      <c r="H52" s="198"/>
      <c r="I52" s="198"/>
      <c r="J52" s="198"/>
      <c r="K52" s="198"/>
      <c r="L52" s="177"/>
      <c r="M52" s="177"/>
      <c r="N52" s="177"/>
      <c r="O52" s="177"/>
      <c r="P52" s="211"/>
      <c r="Q52" s="211"/>
      <c r="R52" s="618"/>
      <c r="S52" s="619"/>
      <c r="T52" s="177"/>
    </row>
    <row r="53" spans="1:20" s="7" customFormat="1" ht="20.149999999999999" customHeight="1" x14ac:dyDescent="0.35">
      <c r="A53" s="177"/>
      <c r="B53" s="205"/>
      <c r="C53" s="198"/>
      <c r="D53" s="198"/>
      <c r="E53" s="198"/>
      <c r="F53" s="198"/>
      <c r="G53" s="198"/>
      <c r="H53" s="198"/>
      <c r="I53" s="198"/>
      <c r="J53" s="198"/>
      <c r="K53" s="198"/>
      <c r="L53" s="177"/>
      <c r="M53" s="177"/>
      <c r="N53" s="177"/>
      <c r="O53" s="177"/>
      <c r="P53" s="211"/>
      <c r="Q53" s="211"/>
      <c r="R53" s="618"/>
      <c r="S53" s="619"/>
      <c r="T53" s="177"/>
    </row>
    <row r="54" spans="1:20" s="7" customFormat="1" ht="20.149999999999999" customHeight="1" x14ac:dyDescent="0.35">
      <c r="A54" s="177"/>
      <c r="B54" s="205"/>
      <c r="C54" s="198"/>
      <c r="D54" s="198"/>
      <c r="E54" s="198"/>
      <c r="F54" s="198"/>
      <c r="G54" s="198"/>
      <c r="H54" s="198"/>
      <c r="I54" s="198"/>
      <c r="J54" s="198"/>
      <c r="K54" s="198"/>
      <c r="L54" s="177"/>
      <c r="M54" s="177"/>
      <c r="N54" s="177"/>
      <c r="O54" s="177"/>
      <c r="P54" s="211"/>
      <c r="Q54" s="211"/>
      <c r="R54" s="618"/>
      <c r="S54" s="619"/>
      <c r="T54" s="177"/>
    </row>
    <row r="55" spans="1:20" s="7" customFormat="1" ht="20.149999999999999" customHeight="1" thickBot="1" x14ac:dyDescent="0.4">
      <c r="A55" s="177"/>
      <c r="B55" s="205"/>
      <c r="C55" s="198"/>
      <c r="D55" s="198"/>
      <c r="E55" s="198"/>
      <c r="F55" s="198"/>
      <c r="G55" s="198"/>
      <c r="H55" s="198"/>
      <c r="I55" s="198"/>
      <c r="J55" s="198"/>
      <c r="K55" s="198"/>
      <c r="L55" s="177"/>
      <c r="M55" s="177"/>
      <c r="N55" s="177"/>
      <c r="O55" s="177"/>
      <c r="P55" s="211"/>
      <c r="Q55" s="211"/>
      <c r="R55" s="620"/>
      <c r="S55" s="621"/>
      <c r="T55" s="177"/>
    </row>
    <row r="56" spans="1:20" s="7" customFormat="1" ht="20.149999999999999" customHeight="1" x14ac:dyDescent="0.35">
      <c r="A56" s="177"/>
      <c r="B56" s="205"/>
      <c r="C56" s="198"/>
      <c r="D56" s="198"/>
      <c r="E56" s="198"/>
      <c r="F56" s="198"/>
      <c r="G56" s="198"/>
      <c r="H56" s="198"/>
      <c r="I56" s="198"/>
      <c r="J56" s="198"/>
      <c r="K56" s="198"/>
      <c r="L56" s="177"/>
      <c r="M56" s="177"/>
      <c r="N56" s="177"/>
      <c r="O56" s="177"/>
      <c r="P56" s="211"/>
      <c r="Q56" s="211"/>
      <c r="R56" s="211"/>
      <c r="S56" s="198"/>
      <c r="T56" s="177"/>
    </row>
    <row r="57" spans="1:20" s="7" customFormat="1" ht="20.149999999999999" hidden="1" customHeight="1" x14ac:dyDescent="0.35">
      <c r="A57" s="177"/>
      <c r="B57" s="205"/>
      <c r="C57" s="198"/>
      <c r="D57" s="198"/>
      <c r="E57" s="198"/>
      <c r="F57" s="198"/>
      <c r="G57" s="198"/>
      <c r="H57" s="198"/>
      <c r="I57" s="198"/>
      <c r="J57" s="198"/>
      <c r="K57" s="198"/>
      <c r="L57" s="177"/>
      <c r="M57" s="177"/>
      <c r="N57" s="177"/>
      <c r="O57" s="177"/>
      <c r="P57" s="211"/>
      <c r="Q57" s="211"/>
      <c r="R57" s="211"/>
      <c r="S57" s="198"/>
      <c r="T57" s="177"/>
    </row>
    <row r="58" spans="1:20" s="7" customFormat="1" ht="20.149999999999999" hidden="1" customHeight="1" x14ac:dyDescent="0.35">
      <c r="A58" s="177"/>
      <c r="B58" s="205"/>
      <c r="C58" s="198"/>
      <c r="D58" s="198"/>
      <c r="E58" s="198"/>
      <c r="F58" s="198"/>
      <c r="G58" s="198"/>
      <c r="H58" s="198"/>
      <c r="I58" s="198"/>
      <c r="J58" s="198"/>
      <c r="K58" s="198"/>
      <c r="L58" s="177"/>
      <c r="M58" s="177"/>
      <c r="N58" s="177"/>
      <c r="O58" s="177"/>
      <c r="P58" s="211"/>
      <c r="Q58" s="211"/>
      <c r="R58" s="211"/>
      <c r="S58" s="198"/>
      <c r="T58" s="177"/>
    </row>
    <row r="59" spans="1:20" s="7" customFormat="1" ht="20.149999999999999" hidden="1" customHeight="1" x14ac:dyDescent="0.35">
      <c r="A59" s="177"/>
      <c r="B59" s="177"/>
      <c r="C59" s="195"/>
      <c r="D59" s="195"/>
      <c r="E59" s="195"/>
      <c r="F59" s="195"/>
      <c r="G59" s="195"/>
      <c r="H59" s="195"/>
      <c r="I59" s="195"/>
      <c r="J59" s="195"/>
      <c r="K59" s="195"/>
      <c r="L59" s="198"/>
      <c r="M59" s="177"/>
      <c r="N59" s="211"/>
      <c r="O59" s="177"/>
      <c r="P59" s="177"/>
      <c r="Q59" s="177"/>
      <c r="R59" s="177"/>
      <c r="S59" s="198"/>
      <c r="T59" s="177"/>
    </row>
    <row r="60" spans="1:20" s="7" customFormat="1" ht="20.149999999999999" hidden="1" customHeight="1" x14ac:dyDescent="0.35">
      <c r="A60" s="177"/>
      <c r="B60" s="177"/>
      <c r="C60" s="177"/>
      <c r="D60" s="177"/>
      <c r="E60" s="177"/>
      <c r="F60" s="177"/>
      <c r="G60" s="177"/>
      <c r="H60" s="177"/>
      <c r="I60" s="177"/>
      <c r="J60" s="177"/>
      <c r="K60" s="177"/>
      <c r="L60" s="177"/>
      <c r="M60" s="177"/>
      <c r="N60" s="211"/>
      <c r="O60" s="177"/>
      <c r="P60" s="177"/>
      <c r="Q60" s="177"/>
      <c r="R60" s="177"/>
      <c r="S60" s="177"/>
      <c r="T60" s="177"/>
    </row>
    <row r="61" spans="1:20" s="7" customFormat="1" ht="20.149999999999999" hidden="1" customHeight="1" x14ac:dyDescent="0.35">
      <c r="A61" s="503"/>
      <c r="B61" s="503"/>
      <c r="C61" s="503"/>
      <c r="D61" s="503"/>
      <c r="E61" s="503"/>
      <c r="F61" s="503"/>
      <c r="G61" s="503"/>
      <c r="H61" s="503"/>
      <c r="I61" s="503"/>
      <c r="J61" s="503"/>
      <c r="K61" s="503"/>
      <c r="L61" s="177"/>
      <c r="M61" s="177"/>
      <c r="N61" s="177"/>
      <c r="O61" s="177"/>
      <c r="P61" s="177"/>
      <c r="Q61" s="177"/>
      <c r="R61" s="177"/>
      <c r="S61" s="177"/>
      <c r="T61" s="177"/>
    </row>
    <row r="62" spans="1:20" s="7" customFormat="1" ht="20.149999999999999" hidden="1" customHeight="1" x14ac:dyDescent="0.35">
      <c r="L62" s="1016"/>
      <c r="M62" s="1016"/>
      <c r="N62" s="1016"/>
      <c r="O62" s="1016"/>
      <c r="P62" s="1016"/>
      <c r="Q62" s="1016"/>
      <c r="R62" s="1016"/>
      <c r="S62" s="1016"/>
    </row>
    <row r="63" spans="1:20" s="7" customFormat="1" ht="20.149999999999999" hidden="1" customHeight="1" x14ac:dyDescent="0.35">
      <c r="L63" s="1016"/>
      <c r="M63" s="1016"/>
      <c r="N63" s="1016"/>
      <c r="O63" s="1016"/>
      <c r="P63" s="1016"/>
      <c r="Q63" s="1016"/>
      <c r="R63" s="1016"/>
      <c r="S63" s="1016"/>
    </row>
    <row r="64" spans="1:20" s="7" customFormat="1" ht="20.149999999999999" hidden="1" customHeight="1" x14ac:dyDescent="0.35">
      <c r="L64" s="1016"/>
      <c r="M64" s="1016"/>
      <c r="N64" s="1016"/>
      <c r="O64" s="1016"/>
      <c r="P64" s="1016"/>
      <c r="Q64" s="1016"/>
      <c r="R64" s="1016"/>
      <c r="S64" s="1016"/>
    </row>
    <row r="65" spans="12:19" s="7" customFormat="1" ht="20.149999999999999" hidden="1" customHeight="1" x14ac:dyDescent="0.35">
      <c r="L65" s="1016"/>
      <c r="M65" s="1016"/>
      <c r="N65" s="1016"/>
      <c r="O65" s="1016"/>
      <c r="P65" s="1016"/>
      <c r="Q65" s="1016"/>
      <c r="R65" s="1016"/>
      <c r="S65" s="1016"/>
    </row>
    <row r="66" spans="12:19" s="7" customFormat="1" ht="20.149999999999999" hidden="1" customHeight="1" x14ac:dyDescent="0.35"/>
    <row r="67" spans="12:19" ht="14.5" hidden="1" x14ac:dyDescent="0.35"/>
    <row r="68" spans="12:19" ht="14.5" hidden="1" x14ac:dyDescent="0.35"/>
    <row r="69" spans="12:19" ht="14.5" hidden="1" x14ac:dyDescent="0.35"/>
    <row r="70" spans="12:19" ht="14.5" hidden="1" x14ac:dyDescent="0.35"/>
    <row r="71" spans="12:19" ht="14.5" hidden="1" x14ac:dyDescent="0.35"/>
    <row r="72" spans="12:19" ht="14.5" hidden="1" x14ac:dyDescent="0.35"/>
  </sheetData>
  <mergeCells count="135">
    <mergeCell ref="N35:O35"/>
    <mergeCell ref="N36:O36"/>
    <mergeCell ref="N37:O37"/>
    <mergeCell ref="N38:O38"/>
    <mergeCell ref="N39:O39"/>
    <mergeCell ref="N40:O40"/>
    <mergeCell ref="N25:O25"/>
    <mergeCell ref="N24:O24"/>
    <mergeCell ref="N23:O23"/>
    <mergeCell ref="N26:O26"/>
    <mergeCell ref="N22:O22"/>
    <mergeCell ref="N33:O33"/>
    <mergeCell ref="N34:O34"/>
    <mergeCell ref="N32:O32"/>
    <mergeCell ref="N31:O31"/>
    <mergeCell ref="N30:O30"/>
    <mergeCell ref="N29:O29"/>
    <mergeCell ref="N28:O28"/>
    <mergeCell ref="N27:O27"/>
    <mergeCell ref="L39:M39"/>
    <mergeCell ref="L40:M40"/>
    <mergeCell ref="J32:K32"/>
    <mergeCell ref="J31:K31"/>
    <mergeCell ref="J30:K30"/>
    <mergeCell ref="J29:K29"/>
    <mergeCell ref="L32:M32"/>
    <mergeCell ref="J40:K40"/>
    <mergeCell ref="L33:M33"/>
    <mergeCell ref="L34:M34"/>
    <mergeCell ref="L35:M35"/>
    <mergeCell ref="L36:M36"/>
    <mergeCell ref="L37:M37"/>
    <mergeCell ref="L38:M38"/>
    <mergeCell ref="L29:M29"/>
    <mergeCell ref="L30:M30"/>
    <mergeCell ref="L31:M31"/>
    <mergeCell ref="H39:I39"/>
    <mergeCell ref="J33:K33"/>
    <mergeCell ref="J34:K34"/>
    <mergeCell ref="J35:K35"/>
    <mergeCell ref="J36:K36"/>
    <mergeCell ref="J37:K37"/>
    <mergeCell ref="J38:K38"/>
    <mergeCell ref="J39:K39"/>
    <mergeCell ref="J24:K24"/>
    <mergeCell ref="J28:K28"/>
    <mergeCell ref="J27:K27"/>
    <mergeCell ref="J25:K25"/>
    <mergeCell ref="H35:I35"/>
    <mergeCell ref="H36:I36"/>
    <mergeCell ref="H37:I37"/>
    <mergeCell ref="H25:I25"/>
    <mergeCell ref="H27:I27"/>
    <mergeCell ref="H28:I28"/>
    <mergeCell ref="H29:I29"/>
    <mergeCell ref="H30:I30"/>
    <mergeCell ref="H38:I38"/>
    <mergeCell ref="H26:I26"/>
    <mergeCell ref="J26:K26"/>
    <mergeCell ref="H22:I22"/>
    <mergeCell ref="H23:I23"/>
    <mergeCell ref="H24:I24"/>
    <mergeCell ref="L22:M22"/>
    <mergeCell ref="L23:M23"/>
    <mergeCell ref="L24:M24"/>
    <mergeCell ref="H31:I31"/>
    <mergeCell ref="H33:I33"/>
    <mergeCell ref="H34:I34"/>
    <mergeCell ref="J23:K23"/>
    <mergeCell ref="J22:K22"/>
    <mergeCell ref="L25:M25"/>
    <mergeCell ref="L27:M27"/>
    <mergeCell ref="L28:M28"/>
    <mergeCell ref="L26:M26"/>
    <mergeCell ref="L18:M18"/>
    <mergeCell ref="L17:M17"/>
    <mergeCell ref="L16:M16"/>
    <mergeCell ref="N16:O16"/>
    <mergeCell ref="N17:O17"/>
    <mergeCell ref="N18:O18"/>
    <mergeCell ref="J19:K19"/>
    <mergeCell ref="J20:K20"/>
    <mergeCell ref="J21:K21"/>
    <mergeCell ref="L21:M21"/>
    <mergeCell ref="L20:M20"/>
    <mergeCell ref="L19:M19"/>
    <mergeCell ref="N19:O19"/>
    <mergeCell ref="N20:O20"/>
    <mergeCell ref="N21:O21"/>
    <mergeCell ref="H21:I21"/>
    <mergeCell ref="H16:I16"/>
    <mergeCell ref="H17:I17"/>
    <mergeCell ref="H18:I18"/>
    <mergeCell ref="H19:I19"/>
    <mergeCell ref="H20:I20"/>
    <mergeCell ref="J16:K16"/>
    <mergeCell ref="J17:K17"/>
    <mergeCell ref="J18:K18"/>
    <mergeCell ref="B6:F6"/>
    <mergeCell ref="N10:O10"/>
    <mergeCell ref="N11:O11"/>
    <mergeCell ref="N12:O12"/>
    <mergeCell ref="N13:O13"/>
    <mergeCell ref="N14:O14"/>
    <mergeCell ref="L15:M15"/>
    <mergeCell ref="L10:M10"/>
    <mergeCell ref="L11:M11"/>
    <mergeCell ref="L12:M12"/>
    <mergeCell ref="L13:M13"/>
    <mergeCell ref="L14:M14"/>
    <mergeCell ref="N15:O15"/>
    <mergeCell ref="L62:S65"/>
    <mergeCell ref="J15:K15"/>
    <mergeCell ref="J10:K10"/>
    <mergeCell ref="J11:K11"/>
    <mergeCell ref="J12:K12"/>
    <mergeCell ref="J13:K13"/>
    <mergeCell ref="J14:K14"/>
    <mergeCell ref="B1:K2"/>
    <mergeCell ref="L1:L2"/>
    <mergeCell ref="N1:N2"/>
    <mergeCell ref="B3:F3"/>
    <mergeCell ref="G3:K3"/>
    <mergeCell ref="B4:F4"/>
    <mergeCell ref="G4:K4"/>
    <mergeCell ref="H32:I32"/>
    <mergeCell ref="H40:I40"/>
    <mergeCell ref="H10:I10"/>
    <mergeCell ref="H11:I11"/>
    <mergeCell ref="H12:I12"/>
    <mergeCell ref="H13:I13"/>
    <mergeCell ref="H14:I14"/>
    <mergeCell ref="H15:I15"/>
    <mergeCell ref="B5:F5"/>
    <mergeCell ref="G5:K5"/>
  </mergeCells>
  <conditionalFormatting sqref="N40:O40">
    <cfRule type="expression" dxfId="13" priority="16">
      <formula>$N$40&gt;$L$40</formula>
    </cfRule>
    <cfRule type="expression" dxfId="12" priority="17">
      <formula>$N$40&lt;=$L$40</formula>
    </cfRule>
  </conditionalFormatting>
  <conditionalFormatting sqref="J15:K15">
    <cfRule type="expression" dxfId="11" priority="14">
      <formula>$J$15&lt;=$H$15</formula>
    </cfRule>
    <cfRule type="expression" dxfId="10" priority="15">
      <formula>$J$15&gt;$H$15</formula>
    </cfRule>
  </conditionalFormatting>
  <conditionalFormatting sqref="H10:I25 H27:I40">
    <cfRule type="dataBar" priority="13">
      <dataBar>
        <cfvo type="num" val="0"/>
        <cfvo type="num" val="5"/>
        <color rgb="FF638EC6"/>
      </dataBar>
      <extLst>
        <ext xmlns:x14="http://schemas.microsoft.com/office/spreadsheetml/2009/9/main" uri="{B025F937-C7B1-47D3-B67F-A62EFF666E3E}">
          <x14:id>{62B822A1-350B-474D-B434-89E54FF291BB}</x14:id>
        </ext>
      </extLst>
    </cfRule>
  </conditionalFormatting>
  <conditionalFormatting sqref="J15:K25 J27:K40 J26">
    <cfRule type="dataBar" priority="12">
      <dataBar>
        <cfvo type="num" val="0"/>
        <cfvo type="num" val="5"/>
        <color rgb="FF638EC6"/>
      </dataBar>
      <extLst>
        <ext xmlns:x14="http://schemas.microsoft.com/office/spreadsheetml/2009/9/main" uri="{B025F937-C7B1-47D3-B67F-A62EFF666E3E}">
          <x14:id>{28BD468E-AB24-421D-822F-B5162FAEE9F2}</x14:id>
        </ext>
      </extLst>
    </cfRule>
  </conditionalFormatting>
  <conditionalFormatting sqref="L28:M40">
    <cfRule type="dataBar" priority="11">
      <dataBar>
        <cfvo type="num" val="0"/>
        <cfvo type="num" val="3"/>
        <color rgb="FF638EC6"/>
      </dataBar>
      <extLst>
        <ext xmlns:x14="http://schemas.microsoft.com/office/spreadsheetml/2009/9/main" uri="{B025F937-C7B1-47D3-B67F-A62EFF666E3E}">
          <x14:id>{6DB99894-8DA9-4585-9155-683691E74B4D}</x14:id>
        </ext>
      </extLst>
    </cfRule>
  </conditionalFormatting>
  <conditionalFormatting sqref="N28:O40">
    <cfRule type="dataBar" priority="10">
      <dataBar>
        <cfvo type="num" val="0"/>
        <cfvo type="num" val="3"/>
        <color rgb="FF638EC6"/>
      </dataBar>
      <extLst>
        <ext xmlns:x14="http://schemas.microsoft.com/office/spreadsheetml/2009/9/main" uri="{B025F937-C7B1-47D3-B67F-A62EFF666E3E}">
          <x14:id>{B5521471-48B0-4C24-827D-6356D126FA76}</x14:id>
        </ext>
      </extLst>
    </cfRule>
  </conditionalFormatting>
  <conditionalFormatting sqref="N32:O32">
    <cfRule type="expression" dxfId="9" priority="18">
      <formula>$N$32&gt;$L$32</formula>
    </cfRule>
    <cfRule type="expression" dxfId="8" priority="19">
      <formula>$N$32&lt;=$L$32</formula>
    </cfRule>
  </conditionalFormatting>
  <conditionalFormatting sqref="J21">
    <cfRule type="expression" dxfId="7" priority="9">
      <formula>$J$21&lt;=$H$21</formula>
    </cfRule>
  </conditionalFormatting>
  <conditionalFormatting sqref="J21:K21">
    <cfRule type="expression" dxfId="6" priority="8">
      <formula>$J$21&gt;$H$21</formula>
    </cfRule>
  </conditionalFormatting>
  <conditionalFormatting sqref="J27:K27">
    <cfRule type="expression" dxfId="5" priority="6">
      <formula>$J$27&gt;$H$27</formula>
    </cfRule>
    <cfRule type="expression" dxfId="4" priority="7">
      <formula>$J$27&lt;=$H$27</formula>
    </cfRule>
  </conditionalFormatting>
  <conditionalFormatting sqref="J32:K32">
    <cfRule type="expression" dxfId="3" priority="4">
      <formula>$J$32&gt;$H$32</formula>
    </cfRule>
    <cfRule type="expression" dxfId="2" priority="5">
      <formula>$J$32&lt;=$H$32</formula>
    </cfRule>
  </conditionalFormatting>
  <conditionalFormatting sqref="J40:K40">
    <cfRule type="expression" dxfId="1" priority="2">
      <formula>$J$40&gt;$H$40</formula>
    </cfRule>
    <cfRule type="expression" dxfId="0" priority="3">
      <formula>$J$40&lt;=$H$40</formula>
    </cfRule>
  </conditionalFormatting>
  <conditionalFormatting sqref="H26:I26">
    <cfRule type="dataBar" priority="1">
      <dataBar>
        <cfvo type="num" val="0"/>
        <cfvo type="num" val="5"/>
        <color rgb="FF638EC6"/>
      </dataBar>
      <extLst>
        <ext xmlns:x14="http://schemas.microsoft.com/office/spreadsheetml/2009/9/main" uri="{B025F937-C7B1-47D3-B67F-A62EFF666E3E}">
          <x14:id>{A23C9B5F-64C6-4E67-B733-43A208D88698}</x14:id>
        </ext>
      </extLst>
    </cfRule>
  </conditionalFormatting>
  <hyperlinks>
    <hyperlink ref="B4:F4" location="'Results - CSF 1.1'!A1" tooltip="2. NIST CSF 1.1 Scoring" display="2. NIST CSF 1.1 Scoring" xr:uid="{0DB75ADB-2CE7-4905-8A91-BE1C7C7FACC7}"/>
  </hyperlink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2B822A1-350B-474D-B434-89E54FF291BB}">
            <x14:dataBar minLength="0" maxLength="100" border="1" gradient="0">
              <x14:cfvo type="num">
                <xm:f>0</xm:f>
              </x14:cfvo>
              <x14:cfvo type="num">
                <xm:f>5</xm:f>
              </x14:cfvo>
              <x14:borderColor theme="3"/>
              <x14:negativeFillColor rgb="FFFF0000"/>
              <x14:axisColor rgb="FF000000"/>
            </x14:dataBar>
          </x14:cfRule>
          <xm:sqref>H10:I25 H27:I40</xm:sqref>
        </x14:conditionalFormatting>
        <x14:conditionalFormatting xmlns:xm="http://schemas.microsoft.com/office/excel/2006/main">
          <x14:cfRule type="dataBar" id="{28BD468E-AB24-421D-822F-B5162FAEE9F2}">
            <x14:dataBar minLength="0" maxLength="100" border="1" gradient="0">
              <x14:cfvo type="num">
                <xm:f>0</xm:f>
              </x14:cfvo>
              <x14:cfvo type="num">
                <xm:f>5</xm:f>
              </x14:cfvo>
              <x14:borderColor theme="3"/>
              <x14:negativeFillColor rgb="FFFF0000"/>
              <x14:axisColor rgb="FF000000"/>
            </x14:dataBar>
          </x14:cfRule>
          <xm:sqref>J15:K25 J27:K40 J26</xm:sqref>
        </x14:conditionalFormatting>
        <x14:conditionalFormatting xmlns:xm="http://schemas.microsoft.com/office/excel/2006/main">
          <x14:cfRule type="dataBar" id="{6DB99894-8DA9-4585-9155-683691E74B4D}">
            <x14:dataBar minLength="0" maxLength="100" border="1" gradient="0">
              <x14:cfvo type="num">
                <xm:f>0</xm:f>
              </x14:cfvo>
              <x14:cfvo type="num">
                <xm:f>3</xm:f>
              </x14:cfvo>
              <x14:borderColor theme="3"/>
              <x14:negativeFillColor rgb="FFFF0000"/>
              <x14:axisColor rgb="FF000000"/>
            </x14:dataBar>
          </x14:cfRule>
          <xm:sqref>L28:M40</xm:sqref>
        </x14:conditionalFormatting>
        <x14:conditionalFormatting xmlns:xm="http://schemas.microsoft.com/office/excel/2006/main">
          <x14:cfRule type="dataBar" id="{B5521471-48B0-4C24-827D-6356D126FA76}">
            <x14:dataBar minLength="0" maxLength="100" border="1" gradient="0">
              <x14:cfvo type="num">
                <xm:f>0</xm:f>
              </x14:cfvo>
              <x14:cfvo type="num">
                <xm:f>3</xm:f>
              </x14:cfvo>
              <x14:borderColor theme="3"/>
              <x14:negativeFillColor rgb="FFFF0000"/>
              <x14:axisColor rgb="FF000000"/>
            </x14:dataBar>
          </x14:cfRule>
          <xm:sqref>N28:O40</xm:sqref>
        </x14:conditionalFormatting>
        <x14:conditionalFormatting xmlns:xm="http://schemas.microsoft.com/office/excel/2006/main">
          <x14:cfRule type="dataBar" id="{A23C9B5F-64C6-4E67-B733-43A208D88698}">
            <x14:dataBar minLength="0" maxLength="100" border="1" gradient="0">
              <x14:cfvo type="num">
                <xm:f>0</xm:f>
              </x14:cfvo>
              <x14:cfvo type="num">
                <xm:f>5</xm:f>
              </x14:cfvo>
              <x14:borderColor theme="3"/>
              <x14:negativeFillColor rgb="FFFF0000"/>
              <x14:axisColor rgb="FF000000"/>
            </x14:dataBar>
          </x14:cfRule>
          <xm:sqref>H26:I26</xm:sqref>
        </x14:conditionalFormatting>
      </x14:conditionalFormatting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BD685-DEF3-4B6B-BE54-D5383024C843}">
  <sheetPr>
    <tabColor rgb="FF0070C0"/>
  </sheetPr>
  <dimension ref="A1:Z402"/>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12.26953125" customWidth="1"/>
    <col min="17" max="17" width="2.26953125" customWidth="1"/>
    <col min="18" max="18" width="57.1796875" customWidth="1"/>
    <col min="19" max="19" width="113" customWidth="1"/>
    <col min="20" max="20" width="2.26953125" customWidth="1"/>
    <col min="21" max="26" width="0" hidden="1" customWidth="1"/>
    <col min="27" max="16384" width="9.1796875" hidden="1"/>
  </cols>
  <sheetData>
    <row r="1" spans="1:20" ht="20.149999999999999" customHeight="1" x14ac:dyDescent="0.35">
      <c r="A1" s="589"/>
      <c r="B1" s="986" t="s">
        <v>2597</v>
      </c>
      <c r="C1" s="987"/>
      <c r="D1" s="987"/>
      <c r="E1" s="987"/>
      <c r="F1" s="987"/>
      <c r="G1" s="987"/>
      <c r="H1" s="987"/>
      <c r="I1" s="987"/>
      <c r="J1" s="987"/>
      <c r="K1" s="987"/>
      <c r="L1" s="931"/>
      <c r="M1" s="586"/>
      <c r="N1" s="931"/>
      <c r="O1" s="586"/>
      <c r="P1" s="586"/>
      <c r="Q1" s="586"/>
      <c r="R1" s="586"/>
      <c r="S1" s="586"/>
      <c r="T1" s="495"/>
    </row>
    <row r="2" spans="1:20" ht="20.149999999999999" customHeight="1" x14ac:dyDescent="0.35">
      <c r="A2" s="590"/>
      <c r="B2" s="905"/>
      <c r="C2" s="906"/>
      <c r="D2" s="906"/>
      <c r="E2" s="906"/>
      <c r="F2" s="906"/>
      <c r="G2" s="906"/>
      <c r="H2" s="906"/>
      <c r="I2" s="906"/>
      <c r="J2" s="906"/>
      <c r="K2" s="906"/>
      <c r="L2" s="899"/>
      <c r="M2" s="587"/>
      <c r="N2" s="899"/>
      <c r="O2" s="587"/>
      <c r="P2" s="587"/>
      <c r="Q2" s="587"/>
      <c r="R2" s="587"/>
      <c r="S2" s="587"/>
      <c r="T2" s="498"/>
    </row>
    <row r="3" spans="1:20" ht="20.149999999999999" customHeight="1" x14ac:dyDescent="0.35">
      <c r="A3" s="590"/>
      <c r="B3" s="890" t="s">
        <v>2603</v>
      </c>
      <c r="C3" s="891"/>
      <c r="D3" s="891"/>
      <c r="E3" s="891"/>
      <c r="F3" s="891"/>
      <c r="G3" s="890"/>
      <c r="H3" s="891"/>
      <c r="I3" s="891"/>
      <c r="J3" s="891"/>
      <c r="K3" s="891"/>
      <c r="L3" s="497"/>
      <c r="M3" s="497"/>
      <c r="N3" s="497"/>
      <c r="O3" s="497"/>
      <c r="P3" s="497"/>
      <c r="Q3" s="497"/>
      <c r="R3" s="497"/>
      <c r="S3" s="497"/>
      <c r="T3" s="498"/>
    </row>
    <row r="4" spans="1:20" ht="20.149999999999999" customHeight="1" x14ac:dyDescent="0.35">
      <c r="A4" s="590"/>
      <c r="B4" s="900" t="s">
        <v>3084</v>
      </c>
      <c r="C4" s="901"/>
      <c r="D4" s="901"/>
      <c r="E4" s="901"/>
      <c r="F4" s="902"/>
      <c r="G4" s="890"/>
      <c r="H4" s="891"/>
      <c r="I4" s="891"/>
      <c r="J4" s="891"/>
      <c r="K4" s="891"/>
      <c r="L4" s="497"/>
      <c r="M4" s="497"/>
      <c r="N4" s="497"/>
      <c r="O4" s="497"/>
      <c r="P4" s="497"/>
      <c r="Q4" s="497"/>
      <c r="R4" s="497"/>
      <c r="S4" s="497"/>
      <c r="T4" s="498"/>
    </row>
    <row r="5" spans="1:20" ht="20.149999999999999" customHeight="1" x14ac:dyDescent="0.35">
      <c r="A5" s="590"/>
      <c r="B5" s="890"/>
      <c r="C5" s="891"/>
      <c r="D5" s="891"/>
      <c r="E5" s="891"/>
      <c r="F5" s="891"/>
      <c r="G5" s="890"/>
      <c r="H5" s="891"/>
      <c r="I5" s="891"/>
      <c r="J5" s="891"/>
      <c r="K5" s="891"/>
      <c r="L5" s="497"/>
      <c r="M5" s="497"/>
      <c r="N5" s="497"/>
      <c r="O5" s="497"/>
      <c r="P5" s="497"/>
      <c r="Q5" s="497"/>
      <c r="R5" s="497"/>
      <c r="S5" s="497"/>
      <c r="T5" s="498"/>
    </row>
    <row r="6" spans="1:20" ht="20.149999999999999" customHeight="1" x14ac:dyDescent="0.35">
      <c r="A6" s="590"/>
      <c r="B6" s="890"/>
      <c r="C6" s="891"/>
      <c r="D6" s="891"/>
      <c r="E6" s="891"/>
      <c r="F6" s="895"/>
      <c r="G6" s="719"/>
      <c r="H6" s="593"/>
      <c r="I6" s="593"/>
      <c r="J6" s="593"/>
      <c r="K6" s="593"/>
      <c r="L6" s="497"/>
      <c r="M6" s="497"/>
      <c r="N6" s="497"/>
      <c r="O6" s="497"/>
      <c r="P6" s="497"/>
      <c r="Q6" s="497"/>
      <c r="R6" s="497"/>
      <c r="S6" s="497"/>
      <c r="T6" s="498"/>
    </row>
    <row r="7" spans="1:20" ht="20.149999999999999" customHeight="1" thickBot="1" x14ac:dyDescent="0.4">
      <c r="A7" s="499"/>
      <c r="B7" s="500"/>
      <c r="C7" s="500"/>
      <c r="D7" s="500"/>
      <c r="E7" s="500"/>
      <c r="F7" s="500"/>
      <c r="G7" s="500"/>
      <c r="H7" s="500"/>
      <c r="I7" s="500"/>
      <c r="J7" s="500"/>
      <c r="K7" s="500"/>
      <c r="L7" s="500"/>
      <c r="M7" s="500"/>
      <c r="N7" s="500"/>
      <c r="O7" s="500"/>
      <c r="P7" s="500"/>
      <c r="Q7" s="500"/>
      <c r="R7" s="500"/>
      <c r="S7" s="500"/>
      <c r="T7" s="501"/>
    </row>
    <row r="8" spans="1:20" ht="20.149999999999999" customHeight="1" x14ac:dyDescent="0.35">
      <c r="A8" s="188"/>
      <c r="B8" s="189"/>
      <c r="C8" s="189"/>
      <c r="D8" s="189"/>
      <c r="E8" s="189"/>
      <c r="F8" s="189"/>
      <c r="G8" s="189"/>
      <c r="H8" s="189"/>
      <c r="I8" s="189"/>
      <c r="J8" s="189"/>
      <c r="K8" s="189"/>
      <c r="L8" s="189"/>
      <c r="M8" s="189"/>
      <c r="N8" s="189"/>
      <c r="O8" s="189"/>
      <c r="P8" s="189"/>
      <c r="Q8" s="189"/>
      <c r="R8" s="189"/>
      <c r="S8" s="189"/>
      <c r="T8" s="190"/>
    </row>
    <row r="9" spans="1:20" s="7" customFormat="1" ht="20.149999999999999" customHeight="1" thickBot="1" x14ac:dyDescent="0.4">
      <c r="A9" s="213"/>
      <c r="B9" s="213" t="s">
        <v>2343</v>
      </c>
      <c r="C9" s="210"/>
      <c r="D9" s="213" t="s">
        <v>2601</v>
      </c>
      <c r="E9" s="210"/>
      <c r="F9" s="210"/>
      <c r="G9" s="210"/>
      <c r="H9" s="210"/>
      <c r="I9" s="210"/>
      <c r="J9" s="213" t="s">
        <v>498</v>
      </c>
      <c r="K9" s="210"/>
      <c r="L9" s="213" t="s">
        <v>2599</v>
      </c>
      <c r="M9" s="592"/>
      <c r="N9" s="213"/>
      <c r="O9" s="210"/>
      <c r="P9" s="476"/>
      <c r="Q9" s="476"/>
      <c r="R9" s="609"/>
      <c r="S9" s="503"/>
      <c r="T9" s="177"/>
    </row>
    <row r="10" spans="1:20" s="7" customFormat="1" ht="20.149999999999999" customHeight="1" x14ac:dyDescent="0.35">
      <c r="A10" s="177"/>
      <c r="B10" s="661" t="s">
        <v>701</v>
      </c>
      <c r="C10" s="172"/>
      <c r="D10" s="601" t="s">
        <v>1459</v>
      </c>
      <c r="E10" s="198"/>
      <c r="F10" s="198"/>
      <c r="G10" s="198"/>
      <c r="H10" s="659"/>
      <c r="I10" s="728"/>
      <c r="J10" s="1033">
        <f>ROUND(5*('_NIST-CSF_Alignment'!I9/100),2)</f>
        <v>0</v>
      </c>
      <c r="K10" s="1034"/>
      <c r="L10" s="1033" t="s">
        <v>2346</v>
      </c>
      <c r="M10" s="1034"/>
      <c r="N10" s="1021"/>
      <c r="O10" s="1035"/>
      <c r="P10" s="599"/>
      <c r="Q10" s="599"/>
      <c r="R10" s="610"/>
      <c r="S10" s="611"/>
      <c r="T10" s="576"/>
    </row>
    <row r="11" spans="1:20" s="7" customFormat="1" ht="20.149999999999999" customHeight="1" x14ac:dyDescent="0.35">
      <c r="A11" s="177"/>
      <c r="B11" s="144"/>
      <c r="C11" s="173"/>
      <c r="D11" s="602" t="s">
        <v>1466</v>
      </c>
      <c r="E11" s="198"/>
      <c r="F11" s="198"/>
      <c r="G11" s="198"/>
      <c r="H11" s="730"/>
      <c r="I11" s="724"/>
      <c r="J11" s="1036">
        <f>ROUND(5*('_NIST-CSF_Alignment'!I15/100),2)</f>
        <v>0</v>
      </c>
      <c r="K11" s="1037"/>
      <c r="L11" s="1036" t="s">
        <v>2346</v>
      </c>
      <c r="M11" s="1037"/>
      <c r="N11" s="1021"/>
      <c r="O11" s="1035"/>
      <c r="P11" s="599"/>
      <c r="Q11" s="599"/>
      <c r="R11" s="612"/>
      <c r="S11" s="613"/>
      <c r="T11" s="576"/>
    </row>
    <row r="12" spans="1:20" s="7" customFormat="1" ht="20.149999999999999" customHeight="1" x14ac:dyDescent="0.35">
      <c r="A12" s="177"/>
      <c r="B12" s="144"/>
      <c r="C12" s="173"/>
      <c r="D12" s="602" t="s">
        <v>1473</v>
      </c>
      <c r="E12" s="204"/>
      <c r="F12" s="204"/>
      <c r="G12" s="204"/>
      <c r="H12" s="730"/>
      <c r="I12" s="724"/>
      <c r="J12" s="1036">
        <f>ROUND(5*('_NIST-CSF_Alignment'!I20/100),2)</f>
        <v>0</v>
      </c>
      <c r="K12" s="1037"/>
      <c r="L12" s="1036">
        <f>ROUND(3*('_NIST-CSF_Alignment'!P20/100),2)</f>
        <v>0</v>
      </c>
      <c r="M12" s="1037"/>
      <c r="N12" s="1021"/>
      <c r="O12" s="1035"/>
      <c r="P12" s="599"/>
      <c r="Q12" s="599"/>
      <c r="R12" s="612"/>
      <c r="S12" s="613"/>
      <c r="T12" s="576"/>
    </row>
    <row r="13" spans="1:20" s="7" customFormat="1" ht="20.149999999999999" customHeight="1" x14ac:dyDescent="0.35">
      <c r="A13" s="177"/>
      <c r="B13" s="144"/>
      <c r="C13" s="173"/>
      <c r="D13" s="602" t="s">
        <v>1478</v>
      </c>
      <c r="E13" s="730"/>
      <c r="F13" s="730"/>
      <c r="G13" s="730"/>
      <c r="H13" s="730"/>
      <c r="I13" s="724"/>
      <c r="J13" s="1036">
        <f>ROUND(5*('_NIST-CSF_Alignment'!I27/100),2)</f>
        <v>0</v>
      </c>
      <c r="K13" s="1037"/>
      <c r="L13" s="1036">
        <f>ROUND(3*('_NIST-CSF_Alignment'!P27/100),2)</f>
        <v>0</v>
      </c>
      <c r="M13" s="1037"/>
      <c r="N13" s="1021"/>
      <c r="O13" s="1035"/>
      <c r="P13" s="599"/>
      <c r="Q13" s="599"/>
      <c r="R13" s="612"/>
      <c r="S13" s="613"/>
      <c r="T13" s="576"/>
    </row>
    <row r="14" spans="1:20" s="7" customFormat="1" ht="20.149999999999999" customHeight="1" x14ac:dyDescent="0.35">
      <c r="A14" s="177"/>
      <c r="B14" s="144"/>
      <c r="C14" s="173"/>
      <c r="D14" s="602" t="s">
        <v>1488</v>
      </c>
      <c r="E14" s="730"/>
      <c r="F14" s="730"/>
      <c r="G14" s="730"/>
      <c r="H14" s="730"/>
      <c r="I14" s="724"/>
      <c r="J14" s="1036">
        <f>ROUND(5*('_NIST-CSF_Alignment'!I31/100),2)</f>
        <v>0</v>
      </c>
      <c r="K14" s="1037"/>
      <c r="L14" s="1036" t="s">
        <v>2346</v>
      </c>
      <c r="M14" s="1037"/>
      <c r="N14" s="1021"/>
      <c r="O14" s="1035"/>
      <c r="P14" s="599"/>
      <c r="Q14" s="599"/>
      <c r="R14" s="612"/>
      <c r="S14" s="613"/>
      <c r="T14" s="576"/>
    </row>
    <row r="15" spans="1:20" s="7" customFormat="1" ht="20.149999999999999" customHeight="1" x14ac:dyDescent="0.35">
      <c r="A15" s="177"/>
      <c r="B15" s="144"/>
      <c r="C15" s="666"/>
      <c r="D15" s="671" t="s">
        <v>3070</v>
      </c>
      <c r="E15" s="206"/>
      <c r="F15" s="206"/>
      <c r="G15" s="206"/>
      <c r="H15" s="731"/>
      <c r="I15" s="731"/>
      <c r="J15" s="1041" t="s">
        <v>2346</v>
      </c>
      <c r="K15" s="1042"/>
      <c r="L15" s="1041">
        <f>ROUND(3*('_NIST-CSF_Alignment'!P37/100),2)</f>
        <v>0</v>
      </c>
      <c r="M15" s="1042"/>
      <c r="N15" s="725"/>
      <c r="O15" s="731"/>
      <c r="P15" s="668"/>
      <c r="Q15" s="669"/>
      <c r="R15" s="612"/>
      <c r="S15" s="613"/>
      <c r="T15" s="576"/>
    </row>
    <row r="16" spans="1:20" s="7" customFormat="1" ht="20.149999999999999" customHeight="1" x14ac:dyDescent="0.35">
      <c r="A16" s="600"/>
      <c r="B16" s="603"/>
      <c r="C16" s="672" t="s">
        <v>2602</v>
      </c>
      <c r="D16" s="673" t="s">
        <v>701</v>
      </c>
      <c r="E16" s="206"/>
      <c r="F16" s="206"/>
      <c r="G16" s="206"/>
      <c r="H16" s="731"/>
      <c r="I16" s="731"/>
      <c r="J16" s="1027">
        <f>ROUND(SUM(J10:K15)/COUNT(J10:K15),2)</f>
        <v>0</v>
      </c>
      <c r="K16" s="1028"/>
      <c r="L16" s="1027">
        <f>ROUND(SUM(L10:M15)/COUNT(L10:M15),2)</f>
        <v>0</v>
      </c>
      <c r="M16" s="1028"/>
      <c r="N16" s="725"/>
      <c r="O16" s="731"/>
      <c r="P16" s="668"/>
      <c r="Q16" s="669"/>
      <c r="R16" s="612"/>
      <c r="S16" s="613"/>
      <c r="T16" s="576"/>
    </row>
    <row r="17" spans="1:20" s="7" customFormat="1" ht="20.149999999999999" customHeight="1" x14ac:dyDescent="0.35">
      <c r="A17" s="177"/>
      <c r="B17" s="661" t="s">
        <v>702</v>
      </c>
      <c r="C17" s="173"/>
      <c r="D17" s="602" t="s">
        <v>1496</v>
      </c>
      <c r="E17" s="198"/>
      <c r="F17" s="198"/>
      <c r="G17" s="198"/>
      <c r="H17" s="730"/>
      <c r="I17" s="724"/>
      <c r="J17" s="1036">
        <f>ROUND(5*('_NIST-CSF_Alignment'!I46/100),2)</f>
        <v>0</v>
      </c>
      <c r="K17" s="1037"/>
      <c r="L17" s="1036">
        <f>ROUND(3*('_NIST-CSF_Alignment'!P46/100),2)</f>
        <v>0</v>
      </c>
      <c r="M17" s="1037"/>
      <c r="N17" s="1036"/>
      <c r="O17" s="1038"/>
      <c r="P17" s="599"/>
      <c r="Q17" s="599"/>
      <c r="R17" s="612"/>
      <c r="S17" s="613"/>
      <c r="T17" s="576"/>
    </row>
    <row r="18" spans="1:20" s="7" customFormat="1" ht="20.149999999999999" customHeight="1" x14ac:dyDescent="0.35">
      <c r="A18" s="177"/>
      <c r="B18" s="144"/>
      <c r="C18" s="173"/>
      <c r="D18" s="604" t="s">
        <v>1519</v>
      </c>
      <c r="E18" s="198"/>
      <c r="F18" s="198"/>
      <c r="G18" s="198"/>
      <c r="H18" s="730"/>
      <c r="I18" s="724"/>
      <c r="J18" s="1036">
        <f>ROUND(5*('_NIST-CSF_Alignment'!I52/100),2)</f>
        <v>0</v>
      </c>
      <c r="K18" s="1037"/>
      <c r="L18" s="1036">
        <f>ROUND(3*('_NIST-CSF_Alignment'!P52/100),2)</f>
        <v>0</v>
      </c>
      <c r="M18" s="1037"/>
      <c r="N18" s="1021"/>
      <c r="O18" s="1035"/>
      <c r="P18" s="599"/>
      <c r="Q18" s="599"/>
      <c r="R18" s="612"/>
      <c r="S18" s="613"/>
      <c r="T18" s="576"/>
    </row>
    <row r="19" spans="1:20" s="7" customFormat="1" ht="20.149999999999999" customHeight="1" x14ac:dyDescent="0.35">
      <c r="A19" s="177"/>
      <c r="B19" s="144"/>
      <c r="C19" s="173"/>
      <c r="D19" s="605" t="s">
        <v>1520</v>
      </c>
      <c r="E19" s="198"/>
      <c r="F19" s="198"/>
      <c r="G19" s="198"/>
      <c r="H19" s="730"/>
      <c r="I19" s="724"/>
      <c r="J19" s="1036">
        <f>ROUND(5*('_NIST-CSF_Alignment'!I61/100),2)</f>
        <v>0</v>
      </c>
      <c r="K19" s="1037"/>
      <c r="L19" s="1036">
        <f>ROUND(3*('_NIST-CSF_Alignment'!P61/100),2)</f>
        <v>0</v>
      </c>
      <c r="M19" s="1037"/>
      <c r="N19" s="1021"/>
      <c r="O19" s="1035"/>
      <c r="P19" s="599"/>
      <c r="Q19" s="599"/>
      <c r="R19" s="612"/>
      <c r="S19" s="613"/>
      <c r="T19" s="576"/>
    </row>
    <row r="20" spans="1:20" s="7" customFormat="1" ht="20.149999999999999" customHeight="1" x14ac:dyDescent="0.35">
      <c r="A20" s="177"/>
      <c r="B20" s="144"/>
      <c r="C20" s="173"/>
      <c r="D20" s="605" t="s">
        <v>1521</v>
      </c>
      <c r="E20" s="198"/>
      <c r="F20" s="198"/>
      <c r="G20" s="198"/>
      <c r="H20" s="647"/>
      <c r="I20" s="727"/>
      <c r="J20" s="1036">
        <f>ROUND(5*('_NIST-CSF_Alignment'!I74/100),2)</f>
        <v>0</v>
      </c>
      <c r="K20" s="1037"/>
      <c r="L20" s="1036">
        <f>ROUND(3*('_NIST-CSF_Alignment'!P74/100),2)</f>
        <v>0</v>
      </c>
      <c r="M20" s="1037"/>
      <c r="N20" s="1021"/>
      <c r="O20" s="1035"/>
      <c r="P20" s="599"/>
      <c r="Q20" s="599"/>
      <c r="R20" s="612"/>
      <c r="S20" s="613"/>
      <c r="T20" s="576"/>
    </row>
    <row r="21" spans="1:20" s="7" customFormat="1" ht="20.149999999999999" customHeight="1" x14ac:dyDescent="0.35">
      <c r="A21" s="177"/>
      <c r="B21" s="144"/>
      <c r="C21" s="173"/>
      <c r="D21" s="605" t="s">
        <v>1525</v>
      </c>
      <c r="E21" s="198"/>
      <c r="F21" s="198"/>
      <c r="G21" s="198"/>
      <c r="H21" s="730"/>
      <c r="I21" s="724"/>
      <c r="J21" s="1036">
        <f>ROUND(5*('_NIST-CSF_Alignment'!I77/100),2)</f>
        <v>0</v>
      </c>
      <c r="K21" s="1037"/>
      <c r="L21" s="1036">
        <f>ROUND(3*('_NIST-CSF_Alignment'!P77/100),2)</f>
        <v>0</v>
      </c>
      <c r="M21" s="1037"/>
      <c r="N21" s="1021"/>
      <c r="O21" s="1035"/>
      <c r="P21" s="599"/>
      <c r="Q21" s="599"/>
      <c r="R21" s="612"/>
      <c r="S21" s="613"/>
      <c r="T21" s="576"/>
    </row>
    <row r="22" spans="1:20" s="7" customFormat="1" ht="20.149999999999999" customHeight="1" x14ac:dyDescent="0.35">
      <c r="A22" s="177"/>
      <c r="B22" s="144"/>
      <c r="C22" s="666"/>
      <c r="D22" s="667" t="s">
        <v>1526</v>
      </c>
      <c r="E22" s="206"/>
      <c r="F22" s="206"/>
      <c r="G22" s="206"/>
      <c r="H22" s="731"/>
      <c r="I22" s="726"/>
      <c r="J22" s="1041">
        <f>ROUND(5*('_NIST-CSF_Alignment'!I83/100),2)</f>
        <v>0</v>
      </c>
      <c r="K22" s="1042"/>
      <c r="L22" s="1041">
        <f>ROUND(3*('_NIST-CSF_Alignment'!P83/100),2)</f>
        <v>0</v>
      </c>
      <c r="M22" s="1042"/>
      <c r="N22" s="1023"/>
      <c r="O22" s="1043"/>
      <c r="P22" s="668"/>
      <c r="Q22" s="669"/>
      <c r="R22" s="612"/>
      <c r="S22" s="613"/>
      <c r="T22" s="576"/>
    </row>
    <row r="23" spans="1:20" s="7" customFormat="1" ht="20.149999999999999" customHeight="1" x14ac:dyDescent="0.35">
      <c r="A23" s="600"/>
      <c r="B23" s="607"/>
      <c r="C23" s="672" t="s">
        <v>2602</v>
      </c>
      <c r="D23" s="673" t="s">
        <v>702</v>
      </c>
      <c r="E23" s="206"/>
      <c r="F23" s="206"/>
      <c r="G23" s="206"/>
      <c r="H23" s="731"/>
      <c r="I23" s="731"/>
      <c r="J23" s="1027">
        <f>ROUND(SUM(J17:K22)/COUNT(J17:K22),2)</f>
        <v>0</v>
      </c>
      <c r="K23" s="1028"/>
      <c r="L23" s="1027">
        <f>ROUND(SUM(L17:M22)/COUNT(L17:M22),2)</f>
        <v>0</v>
      </c>
      <c r="M23" s="1028"/>
      <c r="N23" s="725"/>
      <c r="O23" s="731"/>
      <c r="P23" s="668"/>
      <c r="Q23" s="669"/>
      <c r="R23" s="612"/>
      <c r="S23" s="613"/>
      <c r="T23" s="576"/>
    </row>
    <row r="24" spans="1:20" s="7" customFormat="1" ht="20.149999999999999" customHeight="1" x14ac:dyDescent="0.35">
      <c r="A24" s="177"/>
      <c r="B24" s="661" t="s">
        <v>703</v>
      </c>
      <c r="C24" s="173"/>
      <c r="D24" s="605" t="s">
        <v>1527</v>
      </c>
      <c r="E24" s="198"/>
      <c r="F24" s="198"/>
      <c r="G24" s="198"/>
      <c r="H24" s="733"/>
      <c r="I24" s="660"/>
      <c r="J24" s="1036">
        <f>ROUND(5*('_NIST-CSF_Alignment'!I90/100),2)</f>
        <v>0</v>
      </c>
      <c r="K24" s="1037"/>
      <c r="L24" s="1036">
        <f>ROUND(3*('_NIST-CSF_Alignment'!P90/100),2)</f>
        <v>0</v>
      </c>
      <c r="M24" s="1037"/>
      <c r="N24" s="1039"/>
      <c r="O24" s="1040"/>
      <c r="P24" s="599"/>
      <c r="Q24" s="599"/>
      <c r="R24" s="612"/>
      <c r="S24" s="613"/>
      <c r="T24" s="576"/>
    </row>
    <row r="25" spans="1:20" s="7" customFormat="1" ht="20.149999999999999" customHeight="1" x14ac:dyDescent="0.35">
      <c r="A25" s="177"/>
      <c r="B25" s="144"/>
      <c r="C25" s="173"/>
      <c r="D25" s="605" t="s">
        <v>1528</v>
      </c>
      <c r="E25" s="198"/>
      <c r="F25" s="198"/>
      <c r="G25" s="198"/>
      <c r="H25" s="730"/>
      <c r="I25" s="724"/>
      <c r="J25" s="1036">
        <f>ROUND(5*('_NIST-CSF_Alignment'!I99/100),2)</f>
        <v>0</v>
      </c>
      <c r="K25" s="1037"/>
      <c r="L25" s="1036">
        <f>ROUND(3*('_NIST-CSF_Alignment'!P99/100),2)</f>
        <v>0</v>
      </c>
      <c r="M25" s="1037"/>
      <c r="N25" s="1021"/>
      <c r="O25" s="1035"/>
      <c r="P25" s="599"/>
      <c r="Q25" s="599"/>
      <c r="R25" s="612"/>
      <c r="S25" s="613"/>
      <c r="T25" s="576"/>
    </row>
    <row r="26" spans="1:20" s="7" customFormat="1" ht="20.149999999999999" customHeight="1" x14ac:dyDescent="0.35">
      <c r="A26" s="177"/>
      <c r="B26" s="144"/>
      <c r="C26" s="666"/>
      <c r="D26" s="667" t="s">
        <v>1529</v>
      </c>
      <c r="E26" s="206"/>
      <c r="F26" s="206"/>
      <c r="G26" s="206"/>
      <c r="H26" s="731"/>
      <c r="I26" s="726"/>
      <c r="J26" s="1041">
        <f>ROUND(5*('_NIST-CSF_Alignment'!I105/100),2)</f>
        <v>0</v>
      </c>
      <c r="K26" s="1042"/>
      <c r="L26" s="1041">
        <f>ROUND(3*('_NIST-CSF_Alignment'!P105/100),2)</f>
        <v>0</v>
      </c>
      <c r="M26" s="1042"/>
      <c r="N26" s="1023"/>
      <c r="O26" s="1043"/>
      <c r="P26" s="668"/>
      <c r="Q26" s="669"/>
      <c r="R26" s="612"/>
      <c r="S26" s="613"/>
      <c r="T26" s="576"/>
    </row>
    <row r="27" spans="1:20" s="7" customFormat="1" ht="20.149999999999999" customHeight="1" x14ac:dyDescent="0.35">
      <c r="A27" s="600"/>
      <c r="B27" s="607"/>
      <c r="C27" s="672" t="s">
        <v>2602</v>
      </c>
      <c r="D27" s="673" t="s">
        <v>703</v>
      </c>
      <c r="E27" s="206"/>
      <c r="F27" s="206"/>
      <c r="G27" s="206"/>
      <c r="H27" s="731"/>
      <c r="I27" s="731"/>
      <c r="J27" s="1027">
        <f>ROUND(SUM(J24:K26)/COUNT(J24:K26),2)</f>
        <v>0</v>
      </c>
      <c r="K27" s="1028"/>
      <c r="L27" s="1027">
        <f>ROUND(SUM(L24:M26)/COUNT(L24:M26),2)</f>
        <v>0</v>
      </c>
      <c r="M27" s="1028"/>
      <c r="N27" s="725"/>
      <c r="O27" s="731"/>
      <c r="P27" s="668"/>
      <c r="Q27" s="669"/>
      <c r="R27" s="612"/>
      <c r="S27" s="613"/>
      <c r="T27" s="576"/>
    </row>
    <row r="28" spans="1:20" s="7" customFormat="1" ht="20.149999999999999" customHeight="1" x14ac:dyDescent="0.35">
      <c r="A28" s="177"/>
      <c r="B28" s="661" t="s">
        <v>704</v>
      </c>
      <c r="C28" s="173"/>
      <c r="D28" s="605" t="s">
        <v>1530</v>
      </c>
      <c r="E28" s="733"/>
      <c r="F28" s="733"/>
      <c r="G28" s="733"/>
      <c r="H28" s="730"/>
      <c r="I28" s="724"/>
      <c r="J28" s="1036">
        <f>ROUND(5*('_NIST-CSF_Alignment'!I108/100),2)</f>
        <v>0</v>
      </c>
      <c r="K28" s="1037"/>
      <c r="L28" s="1036">
        <f>ROUND(3*('_NIST-CSF_Alignment'!P108/100),2)</f>
        <v>0</v>
      </c>
      <c r="M28" s="1037"/>
      <c r="N28" s="1021"/>
      <c r="O28" s="1035"/>
      <c r="P28" s="599"/>
      <c r="Q28" s="599"/>
      <c r="R28" s="612"/>
      <c r="S28" s="613"/>
      <c r="T28" s="576"/>
    </row>
    <row r="29" spans="1:20" s="7" customFormat="1" ht="20.149999999999999" customHeight="1" x14ac:dyDescent="0.35">
      <c r="A29" s="177"/>
      <c r="B29" s="144"/>
      <c r="C29" s="173"/>
      <c r="D29" s="605" t="s">
        <v>1531</v>
      </c>
      <c r="E29" s="198"/>
      <c r="F29" s="198"/>
      <c r="G29" s="198"/>
      <c r="H29" s="730"/>
      <c r="I29" s="724"/>
      <c r="J29" s="1036">
        <f>ROUND(5*('_NIST-CSF_Alignment'!I114/100),2)</f>
        <v>0</v>
      </c>
      <c r="K29" s="1037"/>
      <c r="L29" s="1036">
        <f>ROUND(3*('_NIST-CSF_Alignment'!P114/100),2)</f>
        <v>0</v>
      </c>
      <c r="M29" s="1037"/>
      <c r="N29" s="1021"/>
      <c r="O29" s="1035"/>
      <c r="P29" s="599"/>
      <c r="Q29" s="599"/>
      <c r="R29" s="612"/>
      <c r="S29" s="613"/>
      <c r="T29" s="576"/>
    </row>
    <row r="30" spans="1:20" s="7" customFormat="1" ht="20.149999999999999" customHeight="1" x14ac:dyDescent="0.35">
      <c r="A30" s="177"/>
      <c r="B30" s="144"/>
      <c r="C30" s="173"/>
      <c r="D30" s="605" t="s">
        <v>1532</v>
      </c>
      <c r="E30" s="198"/>
      <c r="F30" s="198"/>
      <c r="G30" s="198"/>
      <c r="H30" s="733"/>
      <c r="I30" s="660"/>
      <c r="J30" s="1036">
        <f>ROUND(5*('_NIST-CSF_Alignment'!I120/100),2)</f>
        <v>0</v>
      </c>
      <c r="K30" s="1037"/>
      <c r="L30" s="1036">
        <f>ROUND(3*('_NIST-CSF_Alignment'!P120/100),2)</f>
        <v>0</v>
      </c>
      <c r="M30" s="1037"/>
      <c r="N30" s="1039"/>
      <c r="O30" s="1040"/>
      <c r="P30" s="599"/>
      <c r="Q30" s="599"/>
      <c r="R30" s="612"/>
      <c r="S30" s="613"/>
      <c r="T30" s="576"/>
    </row>
    <row r="31" spans="1:20" s="7" customFormat="1" ht="20.149999999999999" customHeight="1" x14ac:dyDescent="0.35">
      <c r="A31" s="177"/>
      <c r="B31" s="144"/>
      <c r="C31" s="173"/>
      <c r="D31" s="605" t="s">
        <v>1533</v>
      </c>
      <c r="E31" s="198"/>
      <c r="F31" s="198"/>
      <c r="G31" s="198"/>
      <c r="H31" s="730"/>
      <c r="I31" s="724"/>
      <c r="J31" s="1036">
        <f>ROUND(5*('_NIST-CSF_Alignment'!I124/100),2)</f>
        <v>0</v>
      </c>
      <c r="K31" s="1037"/>
      <c r="L31" s="1036">
        <f>ROUND(3*('_NIST-CSF_Alignment'!P124/100),2)</f>
        <v>0</v>
      </c>
      <c r="M31" s="1037"/>
      <c r="N31" s="1021"/>
      <c r="O31" s="1035"/>
      <c r="P31" s="599"/>
      <c r="Q31" s="599"/>
      <c r="R31" s="612"/>
      <c r="S31" s="613"/>
      <c r="T31" s="576"/>
    </row>
    <row r="32" spans="1:20" s="7" customFormat="1" ht="20.149999999999999" customHeight="1" x14ac:dyDescent="0.35">
      <c r="A32" s="177"/>
      <c r="B32" s="144"/>
      <c r="C32" s="666"/>
      <c r="D32" s="667" t="s">
        <v>1534</v>
      </c>
      <c r="E32" s="206"/>
      <c r="F32" s="206"/>
      <c r="G32" s="206"/>
      <c r="H32" s="731"/>
      <c r="I32" s="726"/>
      <c r="J32" s="1041">
        <f>ROUND(5*('_NIST-CSF_Alignment'!I127/100),2)</f>
        <v>0</v>
      </c>
      <c r="K32" s="1042"/>
      <c r="L32" s="1041">
        <f>ROUND(3*('_NIST-CSF_Alignment'!P127/100),2)</f>
        <v>0</v>
      </c>
      <c r="M32" s="1042"/>
      <c r="N32" s="1023"/>
      <c r="O32" s="1043"/>
      <c r="P32" s="668"/>
      <c r="Q32" s="669"/>
      <c r="R32" s="612"/>
      <c r="S32" s="613"/>
      <c r="T32" s="576"/>
    </row>
    <row r="33" spans="1:20" s="7" customFormat="1" ht="20.149999999999999" customHeight="1" x14ac:dyDescent="0.35">
      <c r="A33" s="600"/>
      <c r="B33" s="607"/>
      <c r="C33" s="672" t="s">
        <v>2602</v>
      </c>
      <c r="D33" s="673" t="s">
        <v>704</v>
      </c>
      <c r="E33" s="206"/>
      <c r="F33" s="206"/>
      <c r="G33" s="206"/>
      <c r="H33" s="731"/>
      <c r="I33" s="731"/>
      <c r="J33" s="1027">
        <f>ROUND(SUM(J28:K32)/COUNT(J28:K32),2)</f>
        <v>0</v>
      </c>
      <c r="K33" s="1028"/>
      <c r="L33" s="1027">
        <f>ROUND(SUM(L28:M32)/COUNT(L28:M32),2)</f>
        <v>0</v>
      </c>
      <c r="M33" s="1028"/>
      <c r="N33" s="725"/>
      <c r="O33" s="731"/>
      <c r="P33" s="668"/>
      <c r="Q33" s="669"/>
      <c r="R33" s="612"/>
      <c r="S33" s="613"/>
      <c r="T33" s="576"/>
    </row>
    <row r="34" spans="1:20" s="7" customFormat="1" ht="20.149999999999999" customHeight="1" x14ac:dyDescent="0.35">
      <c r="A34" s="177"/>
      <c r="B34" s="661" t="s">
        <v>705</v>
      </c>
      <c r="C34" s="173"/>
      <c r="D34" s="605" t="s">
        <v>1535</v>
      </c>
      <c r="E34" s="198"/>
      <c r="F34" s="198"/>
      <c r="G34" s="198"/>
      <c r="H34" s="658"/>
      <c r="I34" s="724"/>
      <c r="J34" s="1036" t="s">
        <v>2346</v>
      </c>
      <c r="K34" s="1037"/>
      <c r="L34" s="1036" t="s">
        <v>2346</v>
      </c>
      <c r="M34" s="1037"/>
      <c r="N34" s="1021"/>
      <c r="O34" s="1035"/>
      <c r="P34" s="599"/>
      <c r="Q34" s="599"/>
      <c r="R34" s="612"/>
      <c r="S34" s="613"/>
      <c r="T34" s="576"/>
    </row>
    <row r="35" spans="1:20" s="7" customFormat="1" ht="20.149999999999999" customHeight="1" x14ac:dyDescent="0.35">
      <c r="A35" s="177"/>
      <c r="B35" s="606"/>
      <c r="C35" s="173"/>
      <c r="D35" s="605" t="s">
        <v>1536</v>
      </c>
      <c r="E35" s="198"/>
      <c r="F35" s="198"/>
      <c r="G35" s="198"/>
      <c r="H35" s="730"/>
      <c r="I35" s="724"/>
      <c r="J35" s="1036" t="s">
        <v>2346</v>
      </c>
      <c r="K35" s="1037"/>
      <c r="L35" s="1036" t="s">
        <v>2346</v>
      </c>
      <c r="M35" s="1037"/>
      <c r="N35" s="1021"/>
      <c r="O35" s="1035"/>
      <c r="P35" s="599"/>
      <c r="Q35" s="599"/>
      <c r="R35" s="612"/>
      <c r="S35" s="613"/>
      <c r="T35" s="576"/>
    </row>
    <row r="36" spans="1:20" s="7" customFormat="1" ht="20.149999999999999" customHeight="1" x14ac:dyDescent="0.35">
      <c r="A36" s="177"/>
      <c r="B36" s="144"/>
      <c r="C36" s="666"/>
      <c r="D36" s="667" t="s">
        <v>1537</v>
      </c>
      <c r="E36" s="206"/>
      <c r="F36" s="206"/>
      <c r="G36" s="206"/>
      <c r="H36" s="670"/>
      <c r="I36" s="732"/>
      <c r="J36" s="1041" t="s">
        <v>2346</v>
      </c>
      <c r="K36" s="1042"/>
      <c r="L36" s="1041" t="s">
        <v>2346</v>
      </c>
      <c r="M36" s="1042"/>
      <c r="N36" s="1017"/>
      <c r="O36" s="1044"/>
      <c r="P36" s="668"/>
      <c r="Q36" s="669"/>
      <c r="R36" s="612"/>
      <c r="S36" s="613"/>
      <c r="T36" s="576"/>
    </row>
    <row r="37" spans="1:20" s="7" customFormat="1" ht="20.149999999999999" customHeight="1" thickBot="1" x14ac:dyDescent="0.4">
      <c r="A37" s="600"/>
      <c r="B37" s="608"/>
      <c r="C37" s="672" t="s">
        <v>2602</v>
      </c>
      <c r="D37" s="673" t="s">
        <v>705</v>
      </c>
      <c r="E37" s="206"/>
      <c r="F37" s="206"/>
      <c r="G37" s="206"/>
      <c r="H37" s="731"/>
      <c r="I37" s="726"/>
      <c r="J37" s="1027" t="s">
        <v>2346</v>
      </c>
      <c r="K37" s="1028"/>
      <c r="L37" s="1027" t="s">
        <v>2346</v>
      </c>
      <c r="M37" s="1028"/>
      <c r="N37" s="1023"/>
      <c r="O37" s="1043"/>
      <c r="P37" s="668"/>
      <c r="Q37" s="669"/>
      <c r="R37" s="614"/>
      <c r="S37" s="615"/>
      <c r="T37" s="576"/>
    </row>
    <row r="38" spans="1:20" s="7" customFormat="1" ht="20.149999999999999" customHeight="1" thickBot="1" x14ac:dyDescent="0.4">
      <c r="A38" s="177"/>
      <c r="B38" s="171"/>
      <c r="C38" s="170"/>
      <c r="D38" s="170"/>
      <c r="E38" s="198"/>
      <c r="F38" s="198"/>
      <c r="G38" s="198"/>
      <c r="H38" s="1035"/>
      <c r="I38" s="1035"/>
      <c r="J38" s="1035"/>
      <c r="K38" s="1035"/>
      <c r="L38" s="1035"/>
      <c r="M38" s="1035"/>
      <c r="N38" s="1035"/>
      <c r="O38" s="1035"/>
      <c r="P38" s="599"/>
      <c r="Q38" s="599"/>
      <c r="R38" s="599"/>
      <c r="S38" s="730"/>
      <c r="T38" s="576"/>
    </row>
    <row r="39" spans="1:20" s="7" customFormat="1" ht="20.149999999999999" customHeight="1" x14ac:dyDescent="0.35">
      <c r="A39" s="177"/>
      <c r="B39" s="198"/>
      <c r="C39" s="198"/>
      <c r="D39" s="198"/>
      <c r="E39" s="198"/>
      <c r="F39" s="198"/>
      <c r="G39" s="198"/>
      <c r="H39" s="1035"/>
      <c r="I39" s="1035"/>
      <c r="J39" s="1035"/>
      <c r="K39" s="1035"/>
      <c r="L39" s="1035"/>
      <c r="M39" s="1035"/>
      <c r="N39" s="1035"/>
      <c r="O39" s="1035"/>
      <c r="P39" s="599"/>
      <c r="Q39" s="599"/>
      <c r="R39" s="610"/>
      <c r="S39" s="611"/>
      <c r="T39" s="576"/>
    </row>
    <row r="40" spans="1:20" s="7" customFormat="1" ht="20.149999999999999" customHeight="1" x14ac:dyDescent="0.35">
      <c r="A40" s="177"/>
      <c r="B40" s="198"/>
      <c r="C40" s="198"/>
      <c r="D40" s="198"/>
      <c r="E40" s="198"/>
      <c r="F40" s="198"/>
      <c r="G40" s="198"/>
      <c r="H40" s="1035"/>
      <c r="I40" s="1035"/>
      <c r="J40" s="1035"/>
      <c r="K40" s="1035"/>
      <c r="L40" s="1035"/>
      <c r="M40" s="1035"/>
      <c r="N40" s="1035"/>
      <c r="O40" s="1035"/>
      <c r="P40" s="599"/>
      <c r="Q40" s="599"/>
      <c r="R40" s="612"/>
      <c r="S40" s="613"/>
      <c r="T40" s="576"/>
    </row>
    <row r="41" spans="1:20" s="7" customFormat="1" ht="20.149999999999999" customHeight="1" x14ac:dyDescent="0.35">
      <c r="A41" s="177"/>
      <c r="B41" s="733"/>
      <c r="C41" s="198"/>
      <c r="D41" s="198"/>
      <c r="E41" s="198"/>
      <c r="F41" s="198"/>
      <c r="G41" s="198"/>
      <c r="H41" s="1035"/>
      <c r="I41" s="1035"/>
      <c r="J41" s="1035"/>
      <c r="K41" s="1035"/>
      <c r="L41" s="1035"/>
      <c r="M41" s="1035"/>
      <c r="N41" s="1035"/>
      <c r="O41" s="1035"/>
      <c r="P41" s="599"/>
      <c r="Q41" s="599"/>
      <c r="R41" s="612"/>
      <c r="S41" s="613"/>
      <c r="T41" s="576"/>
    </row>
    <row r="42" spans="1:20" s="7" customFormat="1" ht="20.149999999999999" customHeight="1" x14ac:dyDescent="0.35">
      <c r="A42" s="177"/>
      <c r="B42" s="198"/>
      <c r="C42" s="204"/>
      <c r="D42" s="198"/>
      <c r="E42" s="204"/>
      <c r="F42" s="204"/>
      <c r="G42" s="204"/>
      <c r="H42" s="1035"/>
      <c r="I42" s="1035"/>
      <c r="J42" s="1035"/>
      <c r="K42" s="1035"/>
      <c r="L42" s="1035"/>
      <c r="M42" s="1035"/>
      <c r="N42" s="1035"/>
      <c r="O42" s="1035"/>
      <c r="P42" s="599"/>
      <c r="Q42" s="599"/>
      <c r="R42" s="612"/>
      <c r="S42" s="613"/>
      <c r="T42" s="576"/>
    </row>
    <row r="43" spans="1:20" s="7" customFormat="1" ht="20.149999999999999" customHeight="1" x14ac:dyDescent="0.35">
      <c r="A43" s="177"/>
      <c r="B43" s="205"/>
      <c r="C43" s="198"/>
      <c r="D43" s="198"/>
      <c r="E43" s="198"/>
      <c r="F43" s="198"/>
      <c r="G43" s="198"/>
      <c r="H43" s="1035"/>
      <c r="I43" s="1035"/>
      <c r="J43" s="1035"/>
      <c r="K43" s="1035"/>
      <c r="L43" s="1035"/>
      <c r="M43" s="1035"/>
      <c r="N43" s="1035"/>
      <c r="O43" s="1035"/>
      <c r="P43" s="599"/>
      <c r="Q43" s="599"/>
      <c r="R43" s="612"/>
      <c r="S43" s="613"/>
      <c r="T43" s="576"/>
    </row>
    <row r="44" spans="1:20" s="7" customFormat="1" ht="20.149999999999999" customHeight="1" x14ac:dyDescent="0.35">
      <c r="A44" s="177"/>
      <c r="B44" s="205"/>
      <c r="C44" s="503"/>
      <c r="D44" s="198"/>
      <c r="E44" s="198"/>
      <c r="F44" s="198"/>
      <c r="G44" s="198"/>
      <c r="H44" s="730"/>
      <c r="I44" s="733"/>
      <c r="J44" s="1045"/>
      <c r="K44" s="1045"/>
      <c r="L44" s="1045"/>
      <c r="M44" s="1045"/>
      <c r="N44" s="1045"/>
      <c r="O44" s="1045"/>
      <c r="P44" s="599"/>
      <c r="Q44" s="599"/>
      <c r="R44" s="612"/>
      <c r="S44" s="613"/>
      <c r="T44" s="576"/>
    </row>
    <row r="45" spans="1:20" s="7" customFormat="1" ht="20.149999999999999" customHeight="1" x14ac:dyDescent="0.35">
      <c r="A45" s="177"/>
      <c r="B45" s="205"/>
      <c r="C45" s="198"/>
      <c r="D45" s="198"/>
      <c r="E45" s="198"/>
      <c r="F45" s="198"/>
      <c r="G45" s="198"/>
      <c r="H45" s="198"/>
      <c r="I45" s="198"/>
      <c r="J45" s="198"/>
      <c r="K45" s="198"/>
      <c r="L45" s="177"/>
      <c r="M45" s="177"/>
      <c r="N45" s="177"/>
      <c r="O45" s="177"/>
      <c r="P45" s="211"/>
      <c r="Q45" s="211"/>
      <c r="R45" s="618"/>
      <c r="S45" s="619"/>
      <c r="T45" s="177"/>
    </row>
    <row r="46" spans="1:20" s="7" customFormat="1" ht="20.149999999999999" customHeight="1" x14ac:dyDescent="0.35">
      <c r="A46" s="177"/>
      <c r="B46" s="205"/>
      <c r="C46" s="198"/>
      <c r="D46" s="198"/>
      <c r="E46" s="198"/>
      <c r="F46" s="198"/>
      <c r="G46" s="198"/>
      <c r="H46" s="198"/>
      <c r="I46" s="198"/>
      <c r="J46" s="198"/>
      <c r="K46" s="198"/>
      <c r="L46" s="177"/>
      <c r="M46" s="177"/>
      <c r="N46" s="177"/>
      <c r="O46" s="177"/>
      <c r="P46" s="211"/>
      <c r="Q46" s="211"/>
      <c r="R46" s="618"/>
      <c r="S46" s="619"/>
      <c r="T46" s="177"/>
    </row>
    <row r="47" spans="1:20" s="7" customFormat="1" ht="20.149999999999999" customHeight="1" x14ac:dyDescent="0.35">
      <c r="A47" s="177"/>
      <c r="B47" s="205"/>
      <c r="C47" s="198"/>
      <c r="D47" s="198"/>
      <c r="E47" s="198"/>
      <c r="F47" s="198"/>
      <c r="G47" s="198"/>
      <c r="H47" s="198"/>
      <c r="I47" s="198"/>
      <c r="J47" s="198"/>
      <c r="K47" s="198"/>
      <c r="L47" s="177"/>
      <c r="M47" s="177"/>
      <c r="N47" s="177"/>
      <c r="O47" s="177"/>
      <c r="P47" s="211"/>
      <c r="Q47" s="211"/>
      <c r="R47" s="618"/>
      <c r="S47" s="619"/>
      <c r="T47" s="177"/>
    </row>
    <row r="48" spans="1:20" s="7" customFormat="1" ht="20.149999999999999" customHeight="1" x14ac:dyDescent="0.35">
      <c r="A48" s="177"/>
      <c r="B48" s="205"/>
      <c r="C48" s="198"/>
      <c r="D48" s="198"/>
      <c r="E48" s="198"/>
      <c r="F48" s="198"/>
      <c r="G48" s="198"/>
      <c r="H48" s="198"/>
      <c r="I48" s="198"/>
      <c r="J48" s="198"/>
      <c r="K48" s="198"/>
      <c r="L48" s="177"/>
      <c r="M48" s="177"/>
      <c r="N48" s="177"/>
      <c r="O48" s="177"/>
      <c r="P48" s="211"/>
      <c r="Q48" s="211"/>
      <c r="R48" s="618"/>
      <c r="S48" s="619"/>
      <c r="T48" s="177"/>
    </row>
    <row r="49" spans="1:20" s="7" customFormat="1" ht="20.149999999999999" customHeight="1" x14ac:dyDescent="0.35">
      <c r="A49" s="177"/>
      <c r="B49" s="205"/>
      <c r="C49" s="198"/>
      <c r="D49" s="198"/>
      <c r="E49" s="198"/>
      <c r="F49" s="198"/>
      <c r="G49" s="198"/>
      <c r="H49" s="198"/>
      <c r="I49" s="198"/>
      <c r="J49" s="198"/>
      <c r="K49" s="198"/>
      <c r="L49" s="177"/>
      <c r="M49" s="177"/>
      <c r="N49" s="177"/>
      <c r="O49" s="177"/>
      <c r="P49" s="211"/>
      <c r="Q49" s="211"/>
      <c r="R49" s="618"/>
      <c r="S49" s="619"/>
      <c r="T49" s="177"/>
    </row>
    <row r="50" spans="1:20" s="7" customFormat="1" ht="20.149999999999999" customHeight="1" x14ac:dyDescent="0.35">
      <c r="A50" s="177"/>
      <c r="B50" s="205"/>
      <c r="C50" s="198"/>
      <c r="D50" s="198"/>
      <c r="E50" s="198"/>
      <c r="F50" s="198"/>
      <c r="G50" s="198"/>
      <c r="H50" s="198"/>
      <c r="I50" s="198"/>
      <c r="J50" s="198"/>
      <c r="K50" s="198"/>
      <c r="L50" s="177"/>
      <c r="M50" s="177"/>
      <c r="N50" s="177"/>
      <c r="O50" s="177"/>
      <c r="P50" s="211"/>
      <c r="Q50" s="211"/>
      <c r="R50" s="618"/>
      <c r="S50" s="619"/>
      <c r="T50" s="177"/>
    </row>
    <row r="51" spans="1:20" s="7" customFormat="1" ht="20.149999999999999" customHeight="1" x14ac:dyDescent="0.35">
      <c r="A51" s="177"/>
      <c r="B51" s="205"/>
      <c r="C51" s="198"/>
      <c r="D51" s="198"/>
      <c r="E51" s="198"/>
      <c r="F51" s="198"/>
      <c r="G51" s="198"/>
      <c r="H51" s="198"/>
      <c r="I51" s="198"/>
      <c r="J51" s="198"/>
      <c r="K51" s="198"/>
      <c r="L51" s="177"/>
      <c r="M51" s="177"/>
      <c r="N51" s="177"/>
      <c r="O51" s="177"/>
      <c r="P51" s="211"/>
      <c r="Q51" s="211"/>
      <c r="R51" s="618"/>
      <c r="S51" s="619"/>
      <c r="T51" s="177"/>
    </row>
    <row r="52" spans="1:20" s="7" customFormat="1" ht="20.149999999999999" customHeight="1" thickBot="1" x14ac:dyDescent="0.4">
      <c r="A52" s="177"/>
      <c r="B52" s="205"/>
      <c r="C52" s="198"/>
      <c r="D52" s="198"/>
      <c r="E52" s="198"/>
      <c r="F52" s="198"/>
      <c r="G52" s="198"/>
      <c r="H52" s="198"/>
      <c r="I52" s="198"/>
      <c r="J52" s="198"/>
      <c r="K52" s="198"/>
      <c r="L52" s="177"/>
      <c r="M52" s="177"/>
      <c r="N52" s="177"/>
      <c r="O52" s="177"/>
      <c r="P52" s="211"/>
      <c r="Q52" s="211"/>
      <c r="R52" s="620"/>
      <c r="S52" s="621"/>
      <c r="T52" s="177"/>
    </row>
    <row r="53" spans="1:20" s="7" customFormat="1" ht="20.149999999999999" hidden="1" customHeight="1" x14ac:dyDescent="0.35">
      <c r="A53" s="177"/>
      <c r="B53" s="205"/>
      <c r="C53" s="198"/>
      <c r="D53" s="198"/>
      <c r="E53" s="198"/>
      <c r="F53" s="198"/>
      <c r="G53" s="198"/>
      <c r="H53" s="198"/>
      <c r="I53" s="198"/>
      <c r="J53" s="198"/>
      <c r="K53" s="198"/>
      <c r="L53" s="177"/>
      <c r="M53" s="177"/>
      <c r="N53" s="177"/>
      <c r="O53" s="177"/>
      <c r="P53" s="211"/>
      <c r="Q53" s="211"/>
      <c r="R53" s="211"/>
      <c r="S53" s="198"/>
      <c r="T53" s="177"/>
    </row>
    <row r="54" spans="1:20" s="7" customFormat="1" ht="20.149999999999999" hidden="1" customHeight="1" x14ac:dyDescent="0.35">
      <c r="A54" s="177"/>
      <c r="B54" s="205"/>
      <c r="C54" s="198"/>
      <c r="D54" s="198"/>
      <c r="E54" s="198"/>
      <c r="F54" s="198"/>
      <c r="G54" s="198"/>
      <c r="H54" s="198"/>
      <c r="I54" s="198"/>
      <c r="J54" s="198"/>
      <c r="K54" s="198"/>
      <c r="L54" s="177"/>
      <c r="M54" s="177"/>
      <c r="N54" s="177"/>
      <c r="O54" s="177"/>
      <c r="P54" s="211"/>
      <c r="Q54" s="211"/>
      <c r="R54" s="211"/>
      <c r="S54" s="198"/>
      <c r="T54" s="177"/>
    </row>
    <row r="55" spans="1:20" s="7" customFormat="1" ht="20.149999999999999" hidden="1" customHeight="1" x14ac:dyDescent="0.35">
      <c r="A55" s="177"/>
      <c r="B55" s="205"/>
      <c r="C55" s="198"/>
      <c r="D55" s="198"/>
      <c r="E55" s="198"/>
      <c r="F55" s="198"/>
      <c r="G55" s="198"/>
      <c r="H55" s="198"/>
      <c r="I55" s="198"/>
      <c r="J55" s="198"/>
      <c r="K55" s="198"/>
      <c r="L55" s="177"/>
      <c r="M55" s="177"/>
      <c r="N55" s="177"/>
      <c r="O55" s="177"/>
      <c r="P55" s="211"/>
      <c r="Q55" s="211"/>
      <c r="R55" s="211"/>
      <c r="S55" s="198"/>
      <c r="T55" s="177"/>
    </row>
    <row r="56" spans="1:20" s="7" customFormat="1" ht="20.149999999999999" hidden="1" customHeight="1" x14ac:dyDescent="0.35">
      <c r="A56" s="177"/>
      <c r="B56" s="205"/>
      <c r="C56" s="198"/>
      <c r="D56" s="198"/>
      <c r="E56" s="198"/>
      <c r="F56" s="198"/>
      <c r="G56" s="198"/>
      <c r="H56" s="198"/>
      <c r="I56" s="198"/>
      <c r="J56" s="198"/>
      <c r="K56" s="198"/>
      <c r="L56" s="177"/>
      <c r="M56" s="177"/>
      <c r="N56" s="177"/>
      <c r="O56" s="177"/>
      <c r="P56" s="211"/>
      <c r="Q56" s="211"/>
      <c r="R56" s="211"/>
      <c r="S56" s="198"/>
      <c r="T56" s="177"/>
    </row>
    <row r="57" spans="1:20" s="7" customFormat="1" ht="20.149999999999999" hidden="1" customHeight="1" x14ac:dyDescent="0.35">
      <c r="A57" s="177"/>
      <c r="B57" s="205"/>
      <c r="C57" s="198"/>
      <c r="D57" s="198"/>
      <c r="E57" s="198"/>
      <c r="F57" s="198"/>
      <c r="G57" s="198"/>
      <c r="H57" s="198"/>
      <c r="I57" s="198"/>
      <c r="J57" s="198"/>
      <c r="K57" s="198"/>
      <c r="L57" s="177"/>
      <c r="M57" s="177"/>
      <c r="N57" s="177"/>
      <c r="O57" s="177"/>
      <c r="P57" s="211"/>
      <c r="Q57" s="211"/>
      <c r="R57" s="211"/>
      <c r="S57" s="198"/>
      <c r="T57" s="177"/>
    </row>
    <row r="58" spans="1:20" s="7" customFormat="1" ht="20.149999999999999" hidden="1" customHeight="1" x14ac:dyDescent="0.35">
      <c r="A58" s="177"/>
      <c r="B58" s="205"/>
      <c r="C58" s="198"/>
      <c r="D58" s="198"/>
      <c r="E58" s="198"/>
      <c r="F58" s="198"/>
      <c r="G58" s="198"/>
      <c r="H58" s="198"/>
      <c r="I58" s="198"/>
      <c r="J58" s="198"/>
      <c r="K58" s="198"/>
      <c r="L58" s="177"/>
      <c r="M58" s="177"/>
      <c r="N58" s="177"/>
      <c r="O58" s="177"/>
      <c r="P58" s="211"/>
      <c r="Q58" s="211"/>
      <c r="R58" s="211"/>
      <c r="S58" s="198"/>
      <c r="T58" s="177"/>
    </row>
    <row r="59" spans="1:20" s="7" customFormat="1" ht="20.149999999999999" hidden="1" customHeight="1" x14ac:dyDescent="0.35">
      <c r="A59" s="177"/>
      <c r="B59" s="205"/>
      <c r="C59" s="198"/>
      <c r="D59" s="198"/>
      <c r="E59" s="198"/>
      <c r="F59" s="198"/>
      <c r="G59" s="198"/>
      <c r="H59" s="198"/>
      <c r="I59" s="198"/>
      <c r="J59" s="198"/>
      <c r="K59" s="198"/>
      <c r="L59" s="177"/>
      <c r="M59" s="177"/>
      <c r="N59" s="177"/>
      <c r="O59" s="177"/>
      <c r="P59" s="211"/>
      <c r="Q59" s="211"/>
      <c r="R59" s="211"/>
      <c r="S59" s="198"/>
      <c r="T59" s="177"/>
    </row>
    <row r="60" spans="1:20" s="7" customFormat="1" ht="20.149999999999999" hidden="1" customHeight="1" x14ac:dyDescent="0.35">
      <c r="A60" s="177"/>
      <c r="B60" s="205"/>
      <c r="C60" s="198"/>
      <c r="D60" s="198"/>
      <c r="E60" s="198"/>
      <c r="F60" s="198"/>
      <c r="G60" s="198"/>
      <c r="H60" s="198"/>
      <c r="I60" s="198"/>
      <c r="J60" s="198"/>
      <c r="K60" s="198"/>
      <c r="L60" s="177"/>
      <c r="M60" s="177"/>
      <c r="N60" s="177"/>
      <c r="O60" s="177"/>
      <c r="P60" s="211"/>
      <c r="Q60" s="211"/>
      <c r="R60" s="211"/>
      <c r="S60" s="198"/>
      <c r="T60" s="177"/>
    </row>
    <row r="61" spans="1:20" s="7" customFormat="1" ht="20.149999999999999" hidden="1" customHeight="1" x14ac:dyDescent="0.35">
      <c r="A61" s="177"/>
      <c r="B61" s="205"/>
      <c r="C61" s="198"/>
      <c r="D61" s="198"/>
      <c r="E61" s="198"/>
      <c r="F61" s="198"/>
      <c r="G61" s="198"/>
      <c r="H61" s="198"/>
      <c r="I61" s="198"/>
      <c r="J61" s="198"/>
      <c r="K61" s="198"/>
      <c r="L61" s="177"/>
      <c r="M61" s="177"/>
      <c r="N61" s="177"/>
      <c r="O61" s="177"/>
      <c r="P61" s="211"/>
      <c r="Q61" s="211"/>
      <c r="R61" s="211"/>
      <c r="S61" s="198"/>
      <c r="T61" s="177"/>
    </row>
    <row r="62" spans="1:20" s="7" customFormat="1" ht="20.149999999999999" hidden="1" customHeight="1" x14ac:dyDescent="0.35">
      <c r="A62" s="177"/>
      <c r="B62" s="205"/>
      <c r="C62" s="198"/>
      <c r="D62" s="198"/>
      <c r="E62" s="198"/>
      <c r="F62" s="198"/>
      <c r="G62" s="198"/>
      <c r="H62" s="198"/>
      <c r="I62" s="198"/>
      <c r="J62" s="198"/>
      <c r="K62" s="198"/>
      <c r="L62" s="177"/>
      <c r="M62" s="177"/>
      <c r="N62" s="177"/>
      <c r="O62" s="177"/>
      <c r="P62" s="211"/>
      <c r="Q62" s="211"/>
      <c r="R62" s="211"/>
      <c r="S62" s="198"/>
      <c r="T62" s="177"/>
    </row>
    <row r="63" spans="1:20" s="7" customFormat="1" ht="20.149999999999999" hidden="1" customHeight="1" x14ac:dyDescent="0.35">
      <c r="A63" s="177"/>
      <c r="B63" s="177"/>
      <c r="C63" s="195"/>
      <c r="D63" s="195"/>
      <c r="E63" s="195"/>
      <c r="F63" s="195"/>
      <c r="G63" s="195"/>
      <c r="H63" s="195"/>
      <c r="I63" s="195"/>
      <c r="J63" s="195"/>
      <c r="K63" s="195"/>
      <c r="L63" s="198"/>
      <c r="M63" s="177"/>
      <c r="N63" s="211"/>
      <c r="O63" s="177"/>
      <c r="P63" s="177"/>
      <c r="Q63" s="177"/>
      <c r="R63" s="177"/>
      <c r="S63" s="198"/>
      <c r="T63" s="177"/>
    </row>
    <row r="64" spans="1:20" s="7" customFormat="1" ht="20.149999999999999" hidden="1" customHeight="1" x14ac:dyDescent="0.35">
      <c r="A64" s="177"/>
      <c r="B64" s="177"/>
      <c r="C64" s="177"/>
      <c r="D64" s="177"/>
      <c r="E64" s="177"/>
      <c r="F64" s="177"/>
      <c r="G64" s="177"/>
      <c r="H64" s="177"/>
      <c r="I64" s="177"/>
      <c r="J64" s="177"/>
      <c r="K64" s="177"/>
      <c r="L64" s="177"/>
      <c r="M64" s="177"/>
      <c r="N64" s="211"/>
      <c r="O64" s="177"/>
      <c r="P64" s="177"/>
      <c r="Q64" s="177"/>
      <c r="R64" s="177"/>
      <c r="S64" s="177"/>
      <c r="T64" s="177"/>
    </row>
    <row r="65" spans="1:20" s="7" customFormat="1" ht="20.149999999999999" hidden="1" customHeight="1" x14ac:dyDescent="0.35">
      <c r="A65" s="503"/>
      <c r="B65" s="503"/>
      <c r="C65" s="503"/>
      <c r="D65" s="503"/>
      <c r="E65" s="503"/>
      <c r="F65" s="503"/>
      <c r="G65" s="503"/>
      <c r="H65" s="503"/>
      <c r="I65" s="503"/>
      <c r="J65" s="503"/>
      <c r="K65" s="503"/>
      <c r="L65" s="177"/>
      <c r="M65" s="177"/>
      <c r="N65" s="177"/>
      <c r="O65" s="177"/>
      <c r="P65" s="177"/>
      <c r="Q65" s="177"/>
      <c r="R65" s="177"/>
      <c r="S65" s="177"/>
      <c r="T65" s="177"/>
    </row>
    <row r="66" spans="1:20" s="7" customFormat="1" ht="20.149999999999999" hidden="1" customHeight="1" x14ac:dyDescent="0.35">
      <c r="L66" s="1016"/>
      <c r="M66" s="1016"/>
      <c r="N66" s="1016"/>
      <c r="O66" s="1016"/>
      <c r="P66" s="1016"/>
      <c r="Q66" s="1016"/>
      <c r="R66" s="1016"/>
      <c r="S66" s="1016"/>
    </row>
    <row r="67" spans="1:20" s="7" customFormat="1" ht="20.149999999999999" hidden="1" customHeight="1" x14ac:dyDescent="0.35">
      <c r="L67" s="1016"/>
      <c r="M67" s="1016"/>
      <c r="N67" s="1016"/>
      <c r="O67" s="1016"/>
      <c r="P67" s="1016"/>
      <c r="Q67" s="1016"/>
      <c r="R67" s="1016"/>
      <c r="S67" s="1016"/>
    </row>
    <row r="68" spans="1:20" s="7" customFormat="1" ht="20.149999999999999" hidden="1" customHeight="1" x14ac:dyDescent="0.35">
      <c r="L68" s="1016"/>
      <c r="M68" s="1016"/>
      <c r="N68" s="1016"/>
      <c r="O68" s="1016"/>
      <c r="P68" s="1016"/>
      <c r="Q68" s="1016"/>
      <c r="R68" s="1016"/>
      <c r="S68" s="1016"/>
    </row>
    <row r="69" spans="1:20" s="7" customFormat="1" ht="20.149999999999999" hidden="1" customHeight="1" x14ac:dyDescent="0.35">
      <c r="L69" s="1016"/>
      <c r="M69" s="1016"/>
      <c r="N69" s="1016"/>
      <c r="O69" s="1016"/>
      <c r="P69" s="1016"/>
      <c r="Q69" s="1016"/>
      <c r="R69" s="1016"/>
      <c r="S69" s="1016"/>
    </row>
    <row r="70" spans="1:20" s="7" customFormat="1" ht="20.149999999999999" customHeight="1" x14ac:dyDescent="0.35"/>
    <row r="71" spans="1:20" ht="14.5" hidden="1" x14ac:dyDescent="0.35"/>
    <row r="72" spans="1:20" ht="14.5" hidden="1" x14ac:dyDescent="0.35"/>
    <row r="73" spans="1:20" ht="14.5" hidden="1" x14ac:dyDescent="0.35"/>
    <row r="74" spans="1:20" ht="14.5" hidden="1" x14ac:dyDescent="0.35"/>
    <row r="75" spans="1:20" ht="14.5" hidden="1" x14ac:dyDescent="0.35"/>
    <row r="76" spans="1:20" ht="14.5" hidden="1" x14ac:dyDescent="0.35"/>
    <row r="77" spans="1:20" ht="15" hidden="1" customHeight="1" x14ac:dyDescent="0.35"/>
    <row r="78" spans="1:20" ht="15" hidden="1" customHeight="1" x14ac:dyDescent="0.35"/>
    <row r="79" spans="1:20" ht="15" hidden="1" customHeight="1" x14ac:dyDescent="0.35"/>
    <row r="80" spans="1:2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row r="111" ht="15" hidden="1" customHeight="1" x14ac:dyDescent="0.35"/>
    <row r="112" ht="15" hidden="1" customHeight="1" x14ac:dyDescent="0.35"/>
    <row r="113" ht="15" hidden="1" customHeight="1" x14ac:dyDescent="0.35"/>
    <row r="114" ht="15" hidden="1" customHeight="1" x14ac:dyDescent="0.35"/>
    <row r="115" ht="15" hidden="1" customHeight="1" x14ac:dyDescent="0.35"/>
    <row r="116" ht="15" hidden="1" customHeight="1" x14ac:dyDescent="0.35"/>
    <row r="117" ht="15" hidden="1" customHeight="1" x14ac:dyDescent="0.35"/>
    <row r="118" ht="15" hidden="1" customHeight="1" x14ac:dyDescent="0.35"/>
    <row r="119" ht="15" hidden="1" customHeight="1" x14ac:dyDescent="0.35"/>
    <row r="120" ht="15" hidden="1" customHeight="1" x14ac:dyDescent="0.35"/>
    <row r="121" ht="15" hidden="1" customHeight="1" x14ac:dyDescent="0.35"/>
    <row r="122" ht="15" hidden="1" customHeight="1" x14ac:dyDescent="0.35"/>
    <row r="123" ht="15" hidden="1" customHeight="1" x14ac:dyDescent="0.35"/>
    <row r="124" ht="15" hidden="1" customHeight="1" x14ac:dyDescent="0.35"/>
    <row r="125" ht="15" hidden="1" customHeight="1" x14ac:dyDescent="0.35"/>
    <row r="126" ht="15" hidden="1" customHeight="1" x14ac:dyDescent="0.35"/>
    <row r="127" ht="15" hidden="1" customHeight="1" x14ac:dyDescent="0.35"/>
    <row r="128" ht="15" hidden="1" customHeight="1" x14ac:dyDescent="0.35"/>
    <row r="129" ht="15" hidden="1" customHeight="1" x14ac:dyDescent="0.35"/>
    <row r="130" ht="15" hidden="1" customHeight="1" x14ac:dyDescent="0.35"/>
    <row r="131" ht="15" hidden="1" customHeight="1" x14ac:dyDescent="0.35"/>
    <row r="132" ht="15" hidden="1" customHeight="1" x14ac:dyDescent="0.35"/>
    <row r="133" ht="15" hidden="1" customHeight="1" x14ac:dyDescent="0.35"/>
    <row r="134" ht="15" hidden="1" customHeight="1" x14ac:dyDescent="0.35"/>
    <row r="135" ht="15" hidden="1" customHeight="1" x14ac:dyDescent="0.35"/>
    <row r="136" ht="15" hidden="1" customHeight="1" x14ac:dyDescent="0.35"/>
    <row r="137" ht="15" hidden="1" customHeight="1" x14ac:dyDescent="0.35"/>
    <row r="138" ht="15" hidden="1" customHeight="1" x14ac:dyDescent="0.35"/>
    <row r="139" ht="15" hidden="1" customHeight="1" x14ac:dyDescent="0.35"/>
    <row r="140" ht="15" hidden="1" customHeight="1" x14ac:dyDescent="0.35"/>
    <row r="141" ht="15" hidden="1" customHeight="1" x14ac:dyDescent="0.35"/>
    <row r="142" ht="15" hidden="1" customHeight="1" x14ac:dyDescent="0.35"/>
    <row r="143" ht="15" hidden="1" customHeight="1" x14ac:dyDescent="0.35"/>
    <row r="144" ht="15" hidden="1" customHeight="1" x14ac:dyDescent="0.35"/>
    <row r="145" ht="15" hidden="1" customHeight="1" x14ac:dyDescent="0.35"/>
    <row r="146" ht="15" hidden="1" customHeight="1" x14ac:dyDescent="0.35"/>
    <row r="147" ht="15" hidden="1" customHeight="1" x14ac:dyDescent="0.35"/>
    <row r="148" ht="15" hidden="1" customHeight="1" x14ac:dyDescent="0.35"/>
    <row r="149" ht="15" hidden="1" customHeight="1" x14ac:dyDescent="0.35"/>
    <row r="150" ht="15" hidden="1" customHeight="1" x14ac:dyDescent="0.35"/>
    <row r="151" ht="15" hidden="1" customHeight="1" x14ac:dyDescent="0.35"/>
    <row r="152" ht="15" hidden="1" customHeight="1" x14ac:dyDescent="0.35"/>
    <row r="153" ht="15" hidden="1" customHeight="1" x14ac:dyDescent="0.35"/>
    <row r="154" ht="15" hidden="1" customHeight="1" x14ac:dyDescent="0.35"/>
    <row r="155" ht="15" hidden="1" customHeight="1" x14ac:dyDescent="0.35"/>
    <row r="156" ht="15" hidden="1" customHeight="1" x14ac:dyDescent="0.35"/>
    <row r="157" ht="15" hidden="1" customHeight="1" x14ac:dyDescent="0.35"/>
    <row r="158" ht="15" hidden="1" customHeight="1" x14ac:dyDescent="0.35"/>
    <row r="159" ht="15" hidden="1" customHeight="1" x14ac:dyDescent="0.35"/>
    <row r="160" ht="15" hidden="1" customHeight="1" x14ac:dyDescent="0.35"/>
    <row r="161" ht="15" hidden="1" customHeight="1" x14ac:dyDescent="0.35"/>
    <row r="162" ht="15" hidden="1" customHeight="1" x14ac:dyDescent="0.35"/>
    <row r="163" ht="15" hidden="1" customHeight="1" x14ac:dyDescent="0.35"/>
    <row r="164" ht="15" hidden="1" customHeight="1" x14ac:dyDescent="0.35"/>
    <row r="165" ht="15" hidden="1" customHeight="1" x14ac:dyDescent="0.35"/>
    <row r="166" ht="15" hidden="1" customHeight="1" x14ac:dyDescent="0.35"/>
    <row r="167" ht="15" hidden="1" customHeight="1" x14ac:dyDescent="0.35"/>
    <row r="168" ht="15" hidden="1" customHeight="1" x14ac:dyDescent="0.35"/>
    <row r="169" ht="15" hidden="1" customHeight="1" x14ac:dyDescent="0.35"/>
    <row r="170" ht="15" hidden="1" customHeight="1" x14ac:dyDescent="0.35"/>
    <row r="171" ht="15" hidden="1" customHeight="1" x14ac:dyDescent="0.35"/>
    <row r="172" ht="15" hidden="1" customHeight="1" x14ac:dyDescent="0.35"/>
    <row r="173" ht="15" hidden="1" customHeight="1" x14ac:dyDescent="0.35"/>
    <row r="174" ht="15" hidden="1" customHeight="1" x14ac:dyDescent="0.35"/>
    <row r="175" ht="15" hidden="1" customHeight="1" x14ac:dyDescent="0.35"/>
    <row r="176" ht="15" hidden="1" customHeight="1" x14ac:dyDescent="0.35"/>
    <row r="177" ht="15" hidden="1" customHeight="1" x14ac:dyDescent="0.35"/>
    <row r="178" ht="15" hidden="1" customHeight="1" x14ac:dyDescent="0.35"/>
    <row r="179" ht="15" hidden="1" customHeight="1" x14ac:dyDescent="0.35"/>
    <row r="180" ht="15" hidden="1" customHeight="1" x14ac:dyDescent="0.35"/>
    <row r="181" ht="15" hidden="1" customHeight="1" x14ac:dyDescent="0.35"/>
    <row r="182" ht="15" hidden="1" customHeight="1" x14ac:dyDescent="0.35"/>
    <row r="183" ht="15" hidden="1" customHeight="1" x14ac:dyDescent="0.35"/>
    <row r="184" ht="15" hidden="1" customHeight="1" x14ac:dyDescent="0.35"/>
    <row r="185" ht="15" hidden="1" customHeight="1" x14ac:dyDescent="0.35"/>
    <row r="186" ht="15" hidden="1" customHeight="1" x14ac:dyDescent="0.35"/>
    <row r="187" ht="15" hidden="1" customHeight="1" x14ac:dyDescent="0.35"/>
    <row r="188" ht="15" hidden="1" customHeight="1" x14ac:dyDescent="0.35"/>
    <row r="189" ht="15" hidden="1" customHeight="1" x14ac:dyDescent="0.35"/>
    <row r="190" ht="15" hidden="1" customHeight="1" x14ac:dyDescent="0.35"/>
    <row r="191" ht="15" hidden="1" customHeight="1" x14ac:dyDescent="0.35"/>
    <row r="192" ht="15" hidden="1" customHeight="1" x14ac:dyDescent="0.35"/>
    <row r="193" ht="15" hidden="1" customHeight="1" x14ac:dyDescent="0.35"/>
    <row r="194" ht="15" hidden="1" customHeight="1" x14ac:dyDescent="0.35"/>
    <row r="195" ht="15" hidden="1" customHeight="1" x14ac:dyDescent="0.35"/>
    <row r="196" ht="15" hidden="1" customHeight="1" x14ac:dyDescent="0.35"/>
    <row r="197" ht="15" hidden="1" customHeight="1" x14ac:dyDescent="0.35"/>
    <row r="198" ht="15" hidden="1" customHeight="1" x14ac:dyDescent="0.35"/>
    <row r="199" ht="15" hidden="1" customHeight="1" x14ac:dyDescent="0.35"/>
    <row r="200" ht="15" hidden="1" customHeight="1" x14ac:dyDescent="0.35"/>
    <row r="201" ht="15" hidden="1" customHeight="1" x14ac:dyDescent="0.35"/>
    <row r="202" ht="15" hidden="1" customHeight="1" x14ac:dyDescent="0.35"/>
    <row r="203" ht="15" hidden="1" customHeight="1" x14ac:dyDescent="0.35"/>
    <row r="204" ht="15" hidden="1" customHeight="1" x14ac:dyDescent="0.35"/>
    <row r="205" ht="15" hidden="1" customHeight="1" x14ac:dyDescent="0.35"/>
    <row r="206" ht="15" hidden="1" customHeight="1" x14ac:dyDescent="0.35"/>
    <row r="207" ht="15" hidden="1" customHeight="1" x14ac:dyDescent="0.35"/>
    <row r="208" ht="15" hidden="1" customHeight="1" x14ac:dyDescent="0.35"/>
    <row r="209" ht="15" hidden="1" customHeight="1" x14ac:dyDescent="0.35"/>
    <row r="210" ht="15" hidden="1" customHeight="1" x14ac:dyDescent="0.35"/>
    <row r="211" ht="15" hidden="1" customHeight="1" x14ac:dyDescent="0.35"/>
    <row r="212" ht="15" hidden="1" customHeight="1" x14ac:dyDescent="0.35"/>
    <row r="213" ht="15" hidden="1" customHeight="1" x14ac:dyDescent="0.35"/>
    <row r="214" ht="15" hidden="1" customHeight="1" x14ac:dyDescent="0.35"/>
    <row r="215" ht="15" hidden="1" customHeight="1" x14ac:dyDescent="0.35"/>
    <row r="216" ht="15" hidden="1" customHeight="1" x14ac:dyDescent="0.35"/>
    <row r="217" ht="15" hidden="1" customHeight="1" x14ac:dyDescent="0.35"/>
    <row r="218" ht="15" hidden="1" customHeight="1" x14ac:dyDescent="0.35"/>
    <row r="219" ht="15" hidden="1" customHeight="1" x14ac:dyDescent="0.35"/>
    <row r="220" ht="15" hidden="1" customHeight="1" x14ac:dyDescent="0.35"/>
    <row r="221" ht="15" hidden="1" customHeight="1" x14ac:dyDescent="0.35"/>
    <row r="222" ht="15" hidden="1" customHeight="1" x14ac:dyDescent="0.35"/>
    <row r="223" ht="15" hidden="1" customHeight="1" x14ac:dyDescent="0.35"/>
    <row r="224" ht="15" hidden="1" customHeight="1" x14ac:dyDescent="0.35"/>
    <row r="225" ht="15" hidden="1" customHeight="1" x14ac:dyDescent="0.35"/>
    <row r="226" ht="15" hidden="1" customHeight="1" x14ac:dyDescent="0.35"/>
    <row r="227" ht="15" hidden="1" customHeight="1" x14ac:dyDescent="0.35"/>
    <row r="228" ht="15" hidden="1" customHeight="1" x14ac:dyDescent="0.35"/>
    <row r="229" ht="15" hidden="1" customHeight="1" x14ac:dyDescent="0.35"/>
    <row r="230" ht="15" hidden="1" customHeight="1" x14ac:dyDescent="0.35"/>
    <row r="231" ht="15" hidden="1" customHeight="1" x14ac:dyDescent="0.35"/>
    <row r="232" ht="15" hidden="1" customHeight="1" x14ac:dyDescent="0.35"/>
    <row r="233" ht="15" hidden="1" customHeight="1" x14ac:dyDescent="0.35"/>
    <row r="234" ht="15" hidden="1" customHeight="1" x14ac:dyDescent="0.35"/>
    <row r="235" ht="15" hidden="1" customHeight="1" x14ac:dyDescent="0.35"/>
    <row r="236" ht="15" hidden="1" customHeight="1" x14ac:dyDescent="0.35"/>
    <row r="237" ht="15" hidden="1" customHeight="1" x14ac:dyDescent="0.35"/>
    <row r="238" ht="15" hidden="1" customHeight="1" x14ac:dyDescent="0.35"/>
    <row r="239" ht="15" hidden="1" customHeight="1" x14ac:dyDescent="0.35"/>
    <row r="240" ht="15" hidden="1" customHeight="1" x14ac:dyDescent="0.35"/>
    <row r="241" ht="15" hidden="1" customHeight="1" x14ac:dyDescent="0.35"/>
    <row r="242" ht="15" hidden="1" customHeight="1" x14ac:dyDescent="0.35"/>
    <row r="243" ht="15" hidden="1" customHeight="1" x14ac:dyDescent="0.35"/>
    <row r="244" ht="15" hidden="1" customHeight="1" x14ac:dyDescent="0.35"/>
    <row r="245" ht="15" hidden="1" customHeight="1" x14ac:dyDescent="0.35"/>
    <row r="246" ht="15" hidden="1" customHeight="1" x14ac:dyDescent="0.35"/>
    <row r="247" ht="15" hidden="1" customHeight="1" x14ac:dyDescent="0.35"/>
    <row r="248" ht="15" hidden="1" customHeight="1" x14ac:dyDescent="0.35"/>
    <row r="249" ht="15" hidden="1" customHeight="1" x14ac:dyDescent="0.35"/>
    <row r="250" ht="15" hidden="1" customHeight="1" x14ac:dyDescent="0.35"/>
    <row r="251" ht="15" hidden="1" customHeight="1" x14ac:dyDescent="0.35"/>
    <row r="252" ht="15" hidden="1" customHeight="1" x14ac:dyDescent="0.35"/>
    <row r="253" ht="15" hidden="1" customHeight="1" x14ac:dyDescent="0.35"/>
    <row r="254" ht="15" hidden="1" customHeight="1" x14ac:dyDescent="0.35"/>
    <row r="255" ht="15" hidden="1" customHeight="1" x14ac:dyDescent="0.35"/>
    <row r="256" ht="15" hidden="1" customHeight="1" x14ac:dyDescent="0.35"/>
    <row r="257" ht="15" hidden="1" customHeight="1" x14ac:dyDescent="0.35"/>
    <row r="258" ht="15" hidden="1" customHeight="1" x14ac:dyDescent="0.35"/>
    <row r="259" ht="15" hidden="1" customHeight="1" x14ac:dyDescent="0.35"/>
    <row r="260" ht="15" hidden="1" customHeight="1" x14ac:dyDescent="0.35"/>
    <row r="261" ht="15" hidden="1" customHeight="1" x14ac:dyDescent="0.35"/>
    <row r="262" ht="15" hidden="1" customHeight="1" x14ac:dyDescent="0.35"/>
    <row r="263" ht="15" hidden="1" customHeight="1" x14ac:dyDescent="0.35"/>
    <row r="264" ht="15" hidden="1" customHeight="1" x14ac:dyDescent="0.35"/>
    <row r="265" ht="15" hidden="1" customHeight="1" x14ac:dyDescent="0.35"/>
    <row r="266" ht="15" hidden="1" customHeight="1" x14ac:dyDescent="0.35"/>
    <row r="267" ht="15" hidden="1" customHeight="1" x14ac:dyDescent="0.35"/>
    <row r="268" ht="15" hidden="1" customHeight="1" x14ac:dyDescent="0.35"/>
    <row r="269" ht="15" hidden="1" customHeight="1" x14ac:dyDescent="0.35"/>
    <row r="270" ht="15" hidden="1" customHeight="1" x14ac:dyDescent="0.35"/>
    <row r="271" ht="15" hidden="1" customHeight="1" x14ac:dyDescent="0.35"/>
    <row r="272" ht="15" hidden="1" customHeight="1" x14ac:dyDescent="0.35"/>
    <row r="273" ht="15" hidden="1" customHeight="1" x14ac:dyDescent="0.35"/>
    <row r="274" ht="15" hidden="1" customHeight="1" x14ac:dyDescent="0.35"/>
    <row r="275" ht="15" hidden="1" customHeight="1" x14ac:dyDescent="0.35"/>
    <row r="276" ht="15" hidden="1" customHeight="1" x14ac:dyDescent="0.35"/>
    <row r="277" ht="15" hidden="1" customHeight="1" x14ac:dyDescent="0.35"/>
    <row r="278" ht="15" hidden="1" customHeight="1" x14ac:dyDescent="0.35"/>
    <row r="279" ht="15" hidden="1" customHeight="1" x14ac:dyDescent="0.35"/>
    <row r="280" ht="15" hidden="1" customHeight="1" x14ac:dyDescent="0.35"/>
    <row r="281" ht="15" hidden="1" customHeight="1" x14ac:dyDescent="0.35"/>
    <row r="282" ht="15" hidden="1" customHeight="1" x14ac:dyDescent="0.35"/>
    <row r="283" ht="15" hidden="1" customHeight="1" x14ac:dyDescent="0.35"/>
    <row r="284" ht="15" hidden="1" customHeight="1" x14ac:dyDescent="0.35"/>
    <row r="285" ht="15" hidden="1" customHeight="1" x14ac:dyDescent="0.35"/>
    <row r="286" ht="15" hidden="1" customHeight="1" x14ac:dyDescent="0.35"/>
    <row r="287" ht="15" hidden="1" customHeight="1" x14ac:dyDescent="0.35"/>
    <row r="288" ht="15" hidden="1" customHeight="1" x14ac:dyDescent="0.35"/>
    <row r="289" ht="15" hidden="1" customHeight="1" x14ac:dyDescent="0.35"/>
    <row r="290" ht="15" hidden="1" customHeight="1" x14ac:dyDescent="0.35"/>
    <row r="291" ht="15" hidden="1" customHeight="1" x14ac:dyDescent="0.35"/>
    <row r="292" ht="15" hidden="1" customHeight="1" x14ac:dyDescent="0.35"/>
    <row r="293" ht="15" hidden="1" customHeight="1" x14ac:dyDescent="0.35"/>
    <row r="294" ht="15" hidden="1" customHeight="1" x14ac:dyDescent="0.35"/>
    <row r="295" ht="15" hidden="1" customHeight="1" x14ac:dyDescent="0.35"/>
    <row r="296" ht="15" hidden="1" customHeight="1" x14ac:dyDescent="0.35"/>
    <row r="297" ht="15" hidden="1" customHeight="1" x14ac:dyDescent="0.35"/>
    <row r="298" ht="15" hidden="1" customHeight="1" x14ac:dyDescent="0.35"/>
    <row r="299" ht="15" hidden="1" customHeight="1" x14ac:dyDescent="0.35"/>
    <row r="300" ht="15" hidden="1" customHeight="1" x14ac:dyDescent="0.35"/>
    <row r="301" ht="15" hidden="1" customHeight="1" x14ac:dyDescent="0.35"/>
    <row r="302" ht="15" hidden="1" customHeight="1" x14ac:dyDescent="0.35"/>
    <row r="303" ht="15" hidden="1" customHeight="1" x14ac:dyDescent="0.35"/>
    <row r="304" ht="15" hidden="1" customHeight="1" x14ac:dyDescent="0.35"/>
    <row r="305" ht="15" hidden="1" customHeight="1" x14ac:dyDescent="0.35"/>
    <row r="306" ht="15" hidden="1" customHeight="1" x14ac:dyDescent="0.35"/>
    <row r="307" ht="15" hidden="1" customHeight="1" x14ac:dyDescent="0.35"/>
    <row r="308" ht="15" hidden="1" customHeight="1" x14ac:dyDescent="0.35"/>
    <row r="309" ht="15" hidden="1" customHeight="1" x14ac:dyDescent="0.35"/>
    <row r="310" ht="15" hidden="1" customHeight="1" x14ac:dyDescent="0.35"/>
    <row r="311" ht="15" hidden="1" customHeight="1" x14ac:dyDescent="0.35"/>
    <row r="312" ht="15" hidden="1" customHeight="1" x14ac:dyDescent="0.35"/>
    <row r="313" ht="15" hidden="1" customHeight="1" x14ac:dyDescent="0.35"/>
    <row r="314" ht="15" hidden="1" customHeight="1" x14ac:dyDescent="0.35"/>
    <row r="315" ht="15" hidden="1" customHeight="1" x14ac:dyDescent="0.35"/>
    <row r="316" ht="15" hidden="1" customHeight="1" x14ac:dyDescent="0.35"/>
    <row r="317" ht="15" hidden="1" customHeight="1" x14ac:dyDescent="0.35"/>
    <row r="318" ht="15" hidden="1" customHeight="1" x14ac:dyDescent="0.35"/>
    <row r="319" ht="15" hidden="1" customHeight="1" x14ac:dyDescent="0.35"/>
    <row r="320" ht="15" hidden="1" customHeight="1" x14ac:dyDescent="0.35"/>
    <row r="321" ht="15" hidden="1" customHeight="1" x14ac:dyDescent="0.35"/>
    <row r="322" ht="15" hidden="1" customHeight="1" x14ac:dyDescent="0.35"/>
    <row r="323" ht="15" hidden="1" customHeight="1" x14ac:dyDescent="0.35"/>
    <row r="324" ht="15" hidden="1" customHeight="1" x14ac:dyDescent="0.35"/>
    <row r="325" ht="15" hidden="1" customHeight="1" x14ac:dyDescent="0.35"/>
    <row r="326" ht="15" hidden="1" customHeight="1" x14ac:dyDescent="0.35"/>
    <row r="327" ht="15" hidden="1" customHeight="1" x14ac:dyDescent="0.35"/>
    <row r="328" ht="15" hidden="1" customHeight="1" x14ac:dyDescent="0.35"/>
    <row r="329" ht="15" hidden="1" customHeight="1" x14ac:dyDescent="0.35"/>
    <row r="330" ht="15" hidden="1" customHeight="1" x14ac:dyDescent="0.35"/>
    <row r="331" ht="15" hidden="1" customHeight="1" x14ac:dyDescent="0.35"/>
    <row r="332" ht="15" hidden="1" customHeight="1" x14ac:dyDescent="0.35"/>
    <row r="333" ht="15" hidden="1" customHeight="1" x14ac:dyDescent="0.35"/>
    <row r="334" ht="15" hidden="1" customHeight="1" x14ac:dyDescent="0.35"/>
    <row r="335" ht="15" hidden="1" customHeight="1" x14ac:dyDescent="0.35"/>
    <row r="336" ht="15" hidden="1" customHeight="1" x14ac:dyDescent="0.35"/>
    <row r="337" ht="15" hidden="1" customHeight="1" x14ac:dyDescent="0.35"/>
    <row r="338" ht="15" hidden="1" customHeight="1" x14ac:dyDescent="0.35"/>
    <row r="339" ht="15" hidden="1" customHeight="1" x14ac:dyDescent="0.35"/>
    <row r="340" ht="15" hidden="1" customHeight="1" x14ac:dyDescent="0.35"/>
    <row r="341" ht="15" hidden="1" customHeight="1" x14ac:dyDescent="0.35"/>
    <row r="342" ht="15" hidden="1" customHeight="1" x14ac:dyDescent="0.35"/>
    <row r="343" ht="15" hidden="1" customHeight="1" x14ac:dyDescent="0.35"/>
    <row r="344" ht="15" hidden="1" customHeight="1" x14ac:dyDescent="0.35"/>
    <row r="345" ht="15" hidden="1" customHeight="1" x14ac:dyDescent="0.35"/>
    <row r="346" ht="15" hidden="1" customHeight="1" x14ac:dyDescent="0.35"/>
    <row r="347" ht="15" hidden="1" customHeight="1" x14ac:dyDescent="0.35"/>
    <row r="348" ht="15" hidden="1" customHeight="1" x14ac:dyDescent="0.35"/>
    <row r="349" ht="15" hidden="1" customHeight="1" x14ac:dyDescent="0.35"/>
    <row r="350" ht="15" hidden="1" customHeight="1" x14ac:dyDescent="0.35"/>
    <row r="351" ht="15" hidden="1" customHeight="1" x14ac:dyDescent="0.35"/>
    <row r="352" ht="15" hidden="1" customHeight="1" x14ac:dyDescent="0.35"/>
    <row r="353" ht="15" hidden="1" customHeight="1" x14ac:dyDescent="0.35"/>
    <row r="354" ht="15" hidden="1" customHeight="1" x14ac:dyDescent="0.35"/>
    <row r="355" ht="15" hidden="1" customHeight="1" x14ac:dyDescent="0.35"/>
    <row r="356" ht="15" hidden="1" customHeight="1" x14ac:dyDescent="0.35"/>
    <row r="357" ht="15" hidden="1" customHeight="1" x14ac:dyDescent="0.35"/>
    <row r="358" ht="15" hidden="1" customHeight="1" x14ac:dyDescent="0.35"/>
    <row r="359" ht="15" hidden="1" customHeight="1" x14ac:dyDescent="0.35"/>
    <row r="360" ht="15" hidden="1" customHeight="1" x14ac:dyDescent="0.35"/>
    <row r="361" ht="15" hidden="1" customHeight="1" x14ac:dyDescent="0.35"/>
    <row r="362" ht="15" hidden="1" customHeight="1" x14ac:dyDescent="0.35"/>
    <row r="363" ht="15" hidden="1" customHeight="1" x14ac:dyDescent="0.35"/>
    <row r="364" ht="15" hidden="1" customHeight="1" x14ac:dyDescent="0.35"/>
    <row r="365" ht="15" hidden="1" customHeight="1" x14ac:dyDescent="0.35"/>
    <row r="366" ht="15" hidden="1" customHeight="1" x14ac:dyDescent="0.35"/>
    <row r="367" ht="15" hidden="1" customHeight="1" x14ac:dyDescent="0.35"/>
    <row r="368" ht="15" hidden="1" customHeight="1" x14ac:dyDescent="0.35"/>
    <row r="369" ht="15" hidden="1" customHeight="1" x14ac:dyDescent="0.35"/>
    <row r="370" ht="15" hidden="1" customHeight="1" x14ac:dyDescent="0.35"/>
    <row r="371" ht="15" hidden="1" customHeight="1" x14ac:dyDescent="0.35"/>
    <row r="372" ht="15" hidden="1" customHeight="1" x14ac:dyDescent="0.35"/>
    <row r="373" ht="15" hidden="1" customHeight="1" x14ac:dyDescent="0.35"/>
    <row r="374" ht="15" hidden="1" customHeight="1" x14ac:dyDescent="0.35"/>
    <row r="375" ht="15" hidden="1" customHeight="1" x14ac:dyDescent="0.35"/>
    <row r="376" ht="15" hidden="1" customHeight="1" x14ac:dyDescent="0.35"/>
    <row r="377" ht="15" hidden="1" customHeight="1" x14ac:dyDescent="0.35"/>
    <row r="378" ht="15" hidden="1" customHeight="1" x14ac:dyDescent="0.35"/>
    <row r="379" ht="15" hidden="1" customHeight="1" x14ac:dyDescent="0.35"/>
    <row r="380" ht="15" hidden="1" customHeight="1" x14ac:dyDescent="0.35"/>
    <row r="381" ht="15" hidden="1" customHeight="1" x14ac:dyDescent="0.35"/>
    <row r="382" ht="15" hidden="1" customHeight="1" x14ac:dyDescent="0.35"/>
    <row r="383" ht="15" hidden="1" customHeight="1" x14ac:dyDescent="0.35"/>
    <row r="384" ht="15" hidden="1" customHeight="1" x14ac:dyDescent="0.35"/>
    <row r="385" ht="15" hidden="1" customHeight="1" x14ac:dyDescent="0.35"/>
    <row r="386" ht="15" hidden="1" customHeight="1" x14ac:dyDescent="0.35"/>
    <row r="387" ht="15" hidden="1" customHeight="1" x14ac:dyDescent="0.35"/>
    <row r="388" ht="15" hidden="1" customHeight="1" x14ac:dyDescent="0.35"/>
    <row r="389" ht="15" hidden="1" customHeight="1" x14ac:dyDescent="0.35"/>
    <row r="390" ht="15" hidden="1" customHeight="1" x14ac:dyDescent="0.35"/>
    <row r="391" ht="15" hidden="1" customHeight="1" x14ac:dyDescent="0.35"/>
    <row r="392" ht="15" hidden="1" customHeight="1" x14ac:dyDescent="0.35"/>
    <row r="393" ht="15" hidden="1" customHeight="1" x14ac:dyDescent="0.35"/>
    <row r="394" ht="15" hidden="1" customHeight="1" x14ac:dyDescent="0.35"/>
    <row r="395" ht="15" hidden="1" customHeight="1" x14ac:dyDescent="0.35"/>
    <row r="396" ht="15" hidden="1" customHeight="1" x14ac:dyDescent="0.35"/>
    <row r="397" ht="15" hidden="1" customHeight="1" x14ac:dyDescent="0.35"/>
    <row r="398" ht="15" hidden="1" customHeight="1" x14ac:dyDescent="0.35"/>
    <row r="399" ht="15" hidden="1" customHeight="1" x14ac:dyDescent="0.35"/>
    <row r="400" ht="15" hidden="1" customHeight="1" x14ac:dyDescent="0.35"/>
    <row r="401" ht="15" hidden="1" customHeight="1" x14ac:dyDescent="0.35"/>
    <row r="402" ht="15" hidden="1" customHeight="1" x14ac:dyDescent="0.35"/>
  </sheetData>
  <mergeCells count="117">
    <mergeCell ref="J44:K44"/>
    <mergeCell ref="L44:M44"/>
    <mergeCell ref="N44:O44"/>
    <mergeCell ref="L66:S69"/>
    <mergeCell ref="J15:K15"/>
    <mergeCell ref="L15:M15"/>
    <mergeCell ref="H42:I42"/>
    <mergeCell ref="J42:K42"/>
    <mergeCell ref="L42:M42"/>
    <mergeCell ref="N42:O42"/>
    <mergeCell ref="H43:I43"/>
    <mergeCell ref="J43:K43"/>
    <mergeCell ref="L43:M43"/>
    <mergeCell ref="N43:O43"/>
    <mergeCell ref="H40:I40"/>
    <mergeCell ref="J40:K40"/>
    <mergeCell ref="L40:M40"/>
    <mergeCell ref="N40:O40"/>
    <mergeCell ref="H41:I41"/>
    <mergeCell ref="J41:K41"/>
    <mergeCell ref="L41:M41"/>
    <mergeCell ref="N41:O41"/>
    <mergeCell ref="H38:I38"/>
    <mergeCell ref="J38:K38"/>
    <mergeCell ref="L38:M38"/>
    <mergeCell ref="N38:O38"/>
    <mergeCell ref="H39:I39"/>
    <mergeCell ref="J39:K39"/>
    <mergeCell ref="L39:M39"/>
    <mergeCell ref="N39:O39"/>
    <mergeCell ref="J36:K36"/>
    <mergeCell ref="L36:M36"/>
    <mergeCell ref="N36:O36"/>
    <mergeCell ref="J37:K37"/>
    <mergeCell ref="L37:M37"/>
    <mergeCell ref="N37:O37"/>
    <mergeCell ref="J33:K33"/>
    <mergeCell ref="L33:M33"/>
    <mergeCell ref="J34:K34"/>
    <mergeCell ref="L34:M34"/>
    <mergeCell ref="N34:O34"/>
    <mergeCell ref="J35:K35"/>
    <mergeCell ref="L35:M35"/>
    <mergeCell ref="N35:O35"/>
    <mergeCell ref="J31:K31"/>
    <mergeCell ref="L31:M31"/>
    <mergeCell ref="N31:O31"/>
    <mergeCell ref="J32:K32"/>
    <mergeCell ref="L32:M32"/>
    <mergeCell ref="N32:O32"/>
    <mergeCell ref="J29:K29"/>
    <mergeCell ref="L29:M29"/>
    <mergeCell ref="N29:O29"/>
    <mergeCell ref="J30:K30"/>
    <mergeCell ref="L30:M30"/>
    <mergeCell ref="N30:O30"/>
    <mergeCell ref="J26:K26"/>
    <mergeCell ref="L26:M26"/>
    <mergeCell ref="N26:O26"/>
    <mergeCell ref="J27:K27"/>
    <mergeCell ref="L27:M27"/>
    <mergeCell ref="J28:K28"/>
    <mergeCell ref="L28:M28"/>
    <mergeCell ref="N28:O28"/>
    <mergeCell ref="J23:K23"/>
    <mergeCell ref="L23:M23"/>
    <mergeCell ref="J24:K24"/>
    <mergeCell ref="L24:M24"/>
    <mergeCell ref="N24:O24"/>
    <mergeCell ref="J25:K25"/>
    <mergeCell ref="L25:M25"/>
    <mergeCell ref="N25:O25"/>
    <mergeCell ref="J21:K21"/>
    <mergeCell ref="L21:M21"/>
    <mergeCell ref="N21:O21"/>
    <mergeCell ref="J22:K22"/>
    <mergeCell ref="L22:M22"/>
    <mergeCell ref="N22:O22"/>
    <mergeCell ref="J19:K19"/>
    <mergeCell ref="L19:M19"/>
    <mergeCell ref="N19:O19"/>
    <mergeCell ref="J20:K20"/>
    <mergeCell ref="L20:M20"/>
    <mergeCell ref="N20:O20"/>
    <mergeCell ref="J16:K16"/>
    <mergeCell ref="L16:M16"/>
    <mergeCell ref="J17:K17"/>
    <mergeCell ref="L17:M17"/>
    <mergeCell ref="N17:O17"/>
    <mergeCell ref="J18:K18"/>
    <mergeCell ref="L18:M18"/>
    <mergeCell ref="N18:O18"/>
    <mergeCell ref="J13:K13"/>
    <mergeCell ref="L13:M13"/>
    <mergeCell ref="N13:O13"/>
    <mergeCell ref="J14:K14"/>
    <mergeCell ref="L14:M14"/>
    <mergeCell ref="N14:O14"/>
    <mergeCell ref="J11:K11"/>
    <mergeCell ref="L11:M11"/>
    <mergeCell ref="N11:O11"/>
    <mergeCell ref="J12:K12"/>
    <mergeCell ref="L12:M12"/>
    <mergeCell ref="N12:O12"/>
    <mergeCell ref="B5:F5"/>
    <mergeCell ref="G5:K5"/>
    <mergeCell ref="B6:F6"/>
    <mergeCell ref="J10:K10"/>
    <mergeCell ref="L10:M10"/>
    <mergeCell ref="N10:O10"/>
    <mergeCell ref="B1:K2"/>
    <mergeCell ref="L1:L2"/>
    <mergeCell ref="N1:N2"/>
    <mergeCell ref="B3:F3"/>
    <mergeCell ref="G3:K3"/>
    <mergeCell ref="B4:F4"/>
    <mergeCell ref="G4:K4"/>
  </mergeCells>
  <conditionalFormatting sqref="J10:K13 J16:K37">
    <cfRule type="dataBar" priority="6">
      <dataBar>
        <cfvo type="num" val="0"/>
        <cfvo type="num" val="5"/>
        <color rgb="FF638EC6"/>
      </dataBar>
      <extLst>
        <ext xmlns:x14="http://schemas.microsoft.com/office/spreadsheetml/2009/9/main" uri="{B025F937-C7B1-47D3-B67F-A62EFF666E3E}">
          <x14:id>{B2CDA5E3-D428-4143-9248-135A54A5D011}</x14:id>
        </ext>
      </extLst>
    </cfRule>
  </conditionalFormatting>
  <conditionalFormatting sqref="L10:M13 L16:M37">
    <cfRule type="dataBar" priority="5">
      <dataBar>
        <cfvo type="num" val="0"/>
        <cfvo type="num" val="3"/>
        <color rgb="FF638EC6"/>
      </dataBar>
      <extLst>
        <ext xmlns:x14="http://schemas.microsoft.com/office/spreadsheetml/2009/9/main" uri="{B025F937-C7B1-47D3-B67F-A62EFF666E3E}">
          <x14:id>{9D44F957-2562-4A4B-8961-D4CAA0292AE5}</x14:id>
        </ext>
      </extLst>
    </cfRule>
  </conditionalFormatting>
  <conditionalFormatting sqref="J14:K14">
    <cfRule type="dataBar" priority="4">
      <dataBar>
        <cfvo type="num" val="0"/>
        <cfvo type="num" val="5"/>
        <color rgb="FF638EC6"/>
      </dataBar>
      <extLst>
        <ext xmlns:x14="http://schemas.microsoft.com/office/spreadsheetml/2009/9/main" uri="{B025F937-C7B1-47D3-B67F-A62EFF666E3E}">
          <x14:id>{74790179-27A8-4D70-9F07-0AC7B6BFCD7E}</x14:id>
        </ext>
      </extLst>
    </cfRule>
  </conditionalFormatting>
  <conditionalFormatting sqref="L14:M14">
    <cfRule type="dataBar" priority="3">
      <dataBar>
        <cfvo type="num" val="0"/>
        <cfvo type="num" val="3"/>
        <color rgb="FF638EC6"/>
      </dataBar>
      <extLst>
        <ext xmlns:x14="http://schemas.microsoft.com/office/spreadsheetml/2009/9/main" uri="{B025F937-C7B1-47D3-B67F-A62EFF666E3E}">
          <x14:id>{67061B35-0307-481C-BA92-CFDCED466F10}</x14:id>
        </ext>
      </extLst>
    </cfRule>
  </conditionalFormatting>
  <conditionalFormatting sqref="J15:K15">
    <cfRule type="dataBar" priority="2">
      <dataBar>
        <cfvo type="num" val="0"/>
        <cfvo type="num" val="5"/>
        <color rgb="FF638EC6"/>
      </dataBar>
      <extLst>
        <ext xmlns:x14="http://schemas.microsoft.com/office/spreadsheetml/2009/9/main" uri="{B025F937-C7B1-47D3-B67F-A62EFF666E3E}">
          <x14:id>{ADF2A864-69F6-4921-9094-D234C071EAC1}</x14:id>
        </ext>
      </extLst>
    </cfRule>
  </conditionalFormatting>
  <conditionalFormatting sqref="L15:M15">
    <cfRule type="dataBar" priority="1">
      <dataBar>
        <cfvo type="num" val="0"/>
        <cfvo type="num" val="5"/>
        <color rgb="FF638EC6"/>
      </dataBar>
      <extLst>
        <ext xmlns:x14="http://schemas.microsoft.com/office/spreadsheetml/2009/9/main" uri="{B025F937-C7B1-47D3-B67F-A62EFF666E3E}">
          <x14:id>{D989E56B-6A11-45BC-9F88-44A5CC29894A}</x14:id>
        </ext>
      </extLst>
    </cfRule>
  </conditionalFormatting>
  <hyperlinks>
    <hyperlink ref="B3:F3" location="'Results - OVR'!A1" tooltip="1. Results" display="1. Results" xr:uid="{7A048F3D-F3D1-4964-84F2-3261729ED565}"/>
  </hyperlink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2CDA5E3-D428-4143-9248-135A54A5D011}">
            <x14:dataBar minLength="0" maxLength="100" border="1" gradient="0">
              <x14:cfvo type="num">
                <xm:f>0</xm:f>
              </x14:cfvo>
              <x14:cfvo type="num">
                <xm:f>5</xm:f>
              </x14:cfvo>
              <x14:borderColor theme="3"/>
              <x14:negativeFillColor rgb="FFFF0000"/>
              <x14:axisColor rgb="FF000000"/>
            </x14:dataBar>
          </x14:cfRule>
          <xm:sqref>J10:K13 J16:K37</xm:sqref>
        </x14:conditionalFormatting>
        <x14:conditionalFormatting xmlns:xm="http://schemas.microsoft.com/office/excel/2006/main">
          <x14:cfRule type="dataBar" id="{9D44F957-2562-4A4B-8961-D4CAA0292AE5}">
            <x14:dataBar minLength="0" maxLength="100" border="1" gradient="0">
              <x14:cfvo type="num">
                <xm:f>0</xm:f>
              </x14:cfvo>
              <x14:cfvo type="num">
                <xm:f>3</xm:f>
              </x14:cfvo>
              <x14:borderColor theme="3"/>
              <x14:negativeFillColor rgb="FFFF0000"/>
              <x14:axisColor rgb="FF000000"/>
            </x14:dataBar>
          </x14:cfRule>
          <xm:sqref>L10:M13 L16:M37</xm:sqref>
        </x14:conditionalFormatting>
        <x14:conditionalFormatting xmlns:xm="http://schemas.microsoft.com/office/excel/2006/main">
          <x14:cfRule type="dataBar" id="{74790179-27A8-4D70-9F07-0AC7B6BFCD7E}">
            <x14:dataBar minLength="0" maxLength="100" border="1" gradient="0">
              <x14:cfvo type="num">
                <xm:f>0</xm:f>
              </x14:cfvo>
              <x14:cfvo type="num">
                <xm:f>5</xm:f>
              </x14:cfvo>
              <x14:borderColor theme="3"/>
              <x14:negativeFillColor rgb="FFFF0000"/>
              <x14:axisColor rgb="FF000000"/>
            </x14:dataBar>
          </x14:cfRule>
          <xm:sqref>J14:K14</xm:sqref>
        </x14:conditionalFormatting>
        <x14:conditionalFormatting xmlns:xm="http://schemas.microsoft.com/office/excel/2006/main">
          <x14:cfRule type="dataBar" id="{67061B35-0307-481C-BA92-CFDCED466F10}">
            <x14:dataBar minLength="0" maxLength="100" border="1" gradient="0">
              <x14:cfvo type="num">
                <xm:f>0</xm:f>
              </x14:cfvo>
              <x14:cfvo type="num">
                <xm:f>3</xm:f>
              </x14:cfvo>
              <x14:borderColor theme="3"/>
              <x14:negativeFillColor rgb="FFFF0000"/>
              <x14:axisColor rgb="FF000000"/>
            </x14:dataBar>
          </x14:cfRule>
          <xm:sqref>L14:M14</xm:sqref>
        </x14:conditionalFormatting>
        <x14:conditionalFormatting xmlns:xm="http://schemas.microsoft.com/office/excel/2006/main">
          <x14:cfRule type="dataBar" id="{ADF2A864-69F6-4921-9094-D234C071EAC1}">
            <x14:dataBar minLength="0" maxLength="100" border="1" gradient="0">
              <x14:cfvo type="num">
                <xm:f>0</xm:f>
              </x14:cfvo>
              <x14:cfvo type="num">
                <xm:f>5</xm:f>
              </x14:cfvo>
              <x14:borderColor theme="3"/>
              <x14:negativeFillColor rgb="FFFF0000"/>
              <x14:axisColor rgb="FF000000"/>
            </x14:dataBar>
          </x14:cfRule>
          <xm:sqref>J15:K15</xm:sqref>
        </x14:conditionalFormatting>
        <x14:conditionalFormatting xmlns:xm="http://schemas.microsoft.com/office/excel/2006/main">
          <x14:cfRule type="dataBar" id="{D989E56B-6A11-45BC-9F88-44A5CC29894A}">
            <x14:dataBar minLength="0" maxLength="100" border="1" gradient="0">
              <x14:cfvo type="num">
                <xm:f>0</xm:f>
              </x14:cfvo>
              <x14:cfvo type="num">
                <xm:f>5</xm:f>
              </x14:cfvo>
              <x14:borderColor theme="3"/>
              <x14:negativeFillColor rgb="FFFF0000"/>
              <x14:axisColor rgb="FF000000"/>
            </x14:dataBar>
          </x14:cfRule>
          <xm:sqref>L15:M15</xm:sqref>
        </x14:conditionalFormatting>
      </x14:conditionalFormattings>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Blad40">
    <tabColor rgb="FF0070C0"/>
  </sheetPr>
  <dimension ref="A1:T101"/>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2"/>
      <c r="B1" s="903" t="s">
        <v>2695</v>
      </c>
      <c r="C1" s="904"/>
      <c r="D1" s="904"/>
      <c r="E1" s="904"/>
      <c r="F1" s="904"/>
      <c r="G1" s="904"/>
      <c r="H1" s="904"/>
      <c r="I1" s="904"/>
      <c r="J1" s="904"/>
      <c r="K1" s="904"/>
      <c r="L1" s="931"/>
      <c r="M1" s="586"/>
      <c r="N1" s="931"/>
      <c r="O1" s="513"/>
      <c r="P1" s="513"/>
      <c r="Q1" s="513"/>
      <c r="R1" s="513"/>
      <c r="S1" s="514"/>
    </row>
    <row r="2" spans="1:19" ht="20.149999999999999" customHeight="1" x14ac:dyDescent="0.35">
      <c r="A2" s="515"/>
      <c r="B2" s="905"/>
      <c r="C2" s="906"/>
      <c r="D2" s="906"/>
      <c r="E2" s="906"/>
      <c r="F2" s="906"/>
      <c r="G2" s="906"/>
      <c r="H2" s="906"/>
      <c r="I2" s="906"/>
      <c r="J2" s="906"/>
      <c r="K2" s="906"/>
      <c r="L2" s="899"/>
      <c r="M2" s="587"/>
      <c r="N2" s="899"/>
      <c r="O2" s="521"/>
      <c r="P2" s="521"/>
      <c r="Q2" s="521"/>
      <c r="R2" s="521"/>
      <c r="S2" s="522"/>
    </row>
    <row r="3" spans="1:19" ht="20.149999999999999" customHeight="1" x14ac:dyDescent="0.35">
      <c r="A3" s="515"/>
      <c r="B3" s="900" t="s">
        <v>2696</v>
      </c>
      <c r="C3" s="901"/>
      <c r="D3" s="901"/>
      <c r="E3" s="901"/>
      <c r="F3" s="902"/>
      <c r="G3" s="896"/>
      <c r="H3" s="897"/>
      <c r="I3" s="897"/>
      <c r="J3" s="897"/>
      <c r="K3" s="897"/>
      <c r="L3" s="497"/>
      <c r="M3" s="497"/>
      <c r="N3" s="497"/>
      <c r="O3" s="516"/>
      <c r="P3" s="516"/>
      <c r="Q3" s="516"/>
      <c r="R3" s="516"/>
      <c r="S3" s="517"/>
    </row>
    <row r="4" spans="1:19" ht="20.149999999999999" customHeight="1" x14ac:dyDescent="0.35">
      <c r="A4" s="515"/>
      <c r="B4" s="890"/>
      <c r="C4" s="891"/>
      <c r="D4" s="891"/>
      <c r="E4" s="891"/>
      <c r="F4" s="891"/>
      <c r="G4" s="896"/>
      <c r="H4" s="897"/>
      <c r="I4" s="897"/>
      <c r="J4" s="897"/>
      <c r="K4" s="897"/>
      <c r="L4" s="497"/>
      <c r="M4" s="497"/>
      <c r="N4" s="497"/>
      <c r="O4" s="516"/>
      <c r="P4" s="516"/>
      <c r="Q4" s="516"/>
      <c r="R4" s="516"/>
      <c r="S4" s="517"/>
    </row>
    <row r="5" spans="1:19" ht="20.149999999999999" customHeight="1" x14ac:dyDescent="0.35">
      <c r="A5" s="515"/>
      <c r="B5" s="890"/>
      <c r="C5" s="891"/>
      <c r="D5" s="891"/>
      <c r="E5" s="891"/>
      <c r="F5" s="891"/>
      <c r="G5" s="896"/>
      <c r="H5" s="897"/>
      <c r="I5" s="897"/>
      <c r="J5" s="897"/>
      <c r="K5" s="897"/>
      <c r="L5" s="497"/>
      <c r="M5" s="497"/>
      <c r="N5" s="497"/>
      <c r="O5" s="516"/>
      <c r="P5" s="516"/>
      <c r="Q5" s="516"/>
      <c r="R5" s="516"/>
      <c r="S5" s="517"/>
    </row>
    <row r="6" spans="1:19" ht="20.149999999999999" customHeight="1" x14ac:dyDescent="0.35">
      <c r="A6" s="515"/>
      <c r="B6" s="890"/>
      <c r="C6" s="891"/>
      <c r="D6" s="891"/>
      <c r="E6" s="891"/>
      <c r="F6" s="891"/>
      <c r="G6" s="630"/>
      <c r="H6" s="497"/>
      <c r="I6" s="497"/>
      <c r="J6" s="497"/>
      <c r="K6" s="497"/>
      <c r="L6" s="497"/>
      <c r="M6" s="497"/>
      <c r="N6" s="497"/>
      <c r="O6" s="516"/>
      <c r="P6" s="516"/>
      <c r="Q6" s="516"/>
      <c r="R6" s="516"/>
      <c r="S6" s="517"/>
    </row>
    <row r="7" spans="1:19" ht="20.149999999999999" customHeight="1" thickBot="1" x14ac:dyDescent="0.4">
      <c r="A7" s="518"/>
      <c r="B7" s="519"/>
      <c r="C7" s="519"/>
      <c r="D7" s="519"/>
      <c r="E7" s="519"/>
      <c r="F7" s="519"/>
      <c r="G7" s="519"/>
      <c r="H7" s="519"/>
      <c r="I7" s="519"/>
      <c r="J7" s="519"/>
      <c r="K7" s="519"/>
      <c r="L7" s="519"/>
      <c r="M7" s="519"/>
      <c r="N7" s="519"/>
      <c r="O7" s="519"/>
      <c r="P7" s="519"/>
      <c r="Q7" s="519"/>
      <c r="R7" s="519"/>
      <c r="S7" s="520"/>
    </row>
    <row r="8" spans="1:19" s="2" customFormat="1" ht="19.5" customHeight="1" x14ac:dyDescent="0.35">
      <c r="A8" s="141"/>
      <c r="B8" s="7"/>
      <c r="C8" s="7"/>
      <c r="D8" s="7"/>
      <c r="E8" s="7"/>
      <c r="F8" s="7"/>
      <c r="G8" s="7"/>
      <c r="H8" s="7"/>
      <c r="I8" s="7"/>
      <c r="J8" s="7"/>
      <c r="K8" s="7"/>
      <c r="L8" s="7"/>
      <c r="M8" s="7"/>
      <c r="N8" s="7"/>
      <c r="O8" s="631"/>
      <c r="P8" s="244"/>
      <c r="Q8" s="631"/>
      <c r="R8" s="631"/>
      <c r="S8" s="15"/>
    </row>
    <row r="9" spans="1:19" s="2" customFormat="1" ht="20.149999999999999" customHeight="1" x14ac:dyDescent="0.35">
      <c r="A9" s="141"/>
      <c r="B9" s="564" t="s">
        <v>2697</v>
      </c>
      <c r="C9" s="553"/>
      <c r="D9" s="553"/>
      <c r="E9" s="561"/>
      <c r="F9" s="561"/>
      <c r="G9" s="561"/>
      <c r="H9" s="561"/>
      <c r="I9" s="561"/>
      <c r="J9" s="561"/>
      <c r="K9" s="561"/>
      <c r="L9" s="561"/>
      <c r="M9" s="553"/>
      <c r="N9" s="553"/>
      <c r="O9" s="553"/>
      <c r="P9" s="554"/>
      <c r="Q9" s="553"/>
      <c r="R9" s="553"/>
      <c r="S9" s="631"/>
    </row>
    <row r="10" spans="1:19" s="2" customFormat="1" ht="20.149999999999999" customHeight="1" x14ac:dyDescent="0.35">
      <c r="A10" s="631"/>
      <c r="B10" s="925" t="s">
        <v>3791</v>
      </c>
      <c r="C10" s="926"/>
      <c r="D10" s="926"/>
      <c r="E10" s="926"/>
      <c r="F10" s="926"/>
      <c r="G10" s="926"/>
      <c r="H10" s="926"/>
      <c r="I10" s="926"/>
      <c r="J10" s="926"/>
      <c r="K10" s="926"/>
      <c r="L10" s="926"/>
      <c r="M10" s="926"/>
      <c r="N10" s="926"/>
      <c r="O10" s="631"/>
      <c r="P10" s="244"/>
      <c r="Q10" s="631"/>
      <c r="R10" s="631"/>
      <c r="S10" s="15"/>
    </row>
    <row r="11" spans="1:19" s="2" customFormat="1" ht="20.149999999999999" customHeight="1" x14ac:dyDescent="0.35">
      <c r="A11" s="631"/>
      <c r="B11" s="927"/>
      <c r="C11" s="927"/>
      <c r="D11" s="927"/>
      <c r="E11" s="927"/>
      <c r="F11" s="927"/>
      <c r="G11" s="927"/>
      <c r="H11" s="927"/>
      <c r="I11" s="927"/>
      <c r="J11" s="927"/>
      <c r="K11" s="927"/>
      <c r="L11" s="927"/>
      <c r="M11" s="927"/>
      <c r="N11" s="927"/>
      <c r="O11" s="631"/>
      <c r="P11" s="244"/>
      <c r="Q11" s="631"/>
      <c r="R11" s="631"/>
      <c r="S11" s="15"/>
    </row>
    <row r="12" spans="1:19" s="2" customFormat="1" ht="20.149999999999999" customHeight="1" x14ac:dyDescent="0.35">
      <c r="A12" s="631"/>
      <c r="B12" s="927"/>
      <c r="C12" s="927"/>
      <c r="D12" s="927"/>
      <c r="E12" s="927"/>
      <c r="F12" s="927"/>
      <c r="G12" s="927"/>
      <c r="H12" s="927"/>
      <c r="I12" s="927"/>
      <c r="J12" s="927"/>
      <c r="K12" s="927"/>
      <c r="L12" s="927"/>
      <c r="M12" s="927"/>
      <c r="N12" s="927"/>
      <c r="O12" s="631"/>
      <c r="P12" s="244"/>
      <c r="Q12" s="631"/>
      <c r="R12" s="631"/>
      <c r="S12" s="15"/>
    </row>
    <row r="13" spans="1:19" s="2" customFormat="1" ht="20.149999999999999" customHeight="1" x14ac:dyDescent="0.35">
      <c r="A13" s="631"/>
      <c r="B13" s="927"/>
      <c r="C13" s="927"/>
      <c r="D13" s="927"/>
      <c r="E13" s="927"/>
      <c r="F13" s="927"/>
      <c r="G13" s="927"/>
      <c r="H13" s="927"/>
      <c r="I13" s="927"/>
      <c r="J13" s="927"/>
      <c r="K13" s="927"/>
      <c r="L13" s="927"/>
      <c r="M13" s="927"/>
      <c r="N13" s="927"/>
      <c r="O13" s="631"/>
      <c r="P13" s="244"/>
      <c r="Q13" s="631"/>
      <c r="R13" s="631"/>
      <c r="S13" s="15"/>
    </row>
    <row r="14" spans="1:19" s="2" customFormat="1" ht="20.149999999999999" customHeight="1" x14ac:dyDescent="0.35">
      <c r="A14" s="631"/>
      <c r="B14" s="927"/>
      <c r="C14" s="927"/>
      <c r="D14" s="927"/>
      <c r="E14" s="927"/>
      <c r="F14" s="927"/>
      <c r="G14" s="927"/>
      <c r="H14" s="927"/>
      <c r="I14" s="927"/>
      <c r="J14" s="927"/>
      <c r="K14" s="927"/>
      <c r="L14" s="927"/>
      <c r="M14" s="927"/>
      <c r="N14" s="927"/>
      <c r="O14" s="631"/>
      <c r="P14" s="244"/>
      <c r="Q14" s="631"/>
      <c r="R14" s="631"/>
      <c r="S14" s="15"/>
    </row>
    <row r="15" spans="1:19" s="2" customFormat="1" ht="20.149999999999999" customHeight="1" x14ac:dyDescent="0.35">
      <c r="A15" s="631"/>
      <c r="B15" s="927"/>
      <c r="C15" s="927"/>
      <c r="D15" s="927"/>
      <c r="E15" s="927"/>
      <c r="F15" s="927"/>
      <c r="G15" s="927"/>
      <c r="H15" s="927"/>
      <c r="I15" s="927"/>
      <c r="J15" s="927"/>
      <c r="K15" s="927"/>
      <c r="L15" s="927"/>
      <c r="M15" s="927"/>
      <c r="N15" s="927"/>
      <c r="O15" s="631"/>
      <c r="P15" s="244"/>
      <c r="Q15" s="631"/>
      <c r="R15" s="631"/>
      <c r="S15" s="15"/>
    </row>
    <row r="16" spans="1:19" s="2" customFormat="1" ht="20.149999999999999" customHeight="1" x14ac:dyDescent="0.35">
      <c r="A16" s="631"/>
      <c r="B16" s="927"/>
      <c r="C16" s="927"/>
      <c r="D16" s="927"/>
      <c r="E16" s="927"/>
      <c r="F16" s="927"/>
      <c r="G16" s="927"/>
      <c r="H16" s="927"/>
      <c r="I16" s="927"/>
      <c r="J16" s="927"/>
      <c r="K16" s="927"/>
      <c r="L16" s="927"/>
      <c r="M16" s="927"/>
      <c r="N16" s="927"/>
      <c r="O16" s="631"/>
      <c r="P16" s="244"/>
      <c r="Q16" s="631"/>
      <c r="R16" s="631"/>
      <c r="S16" s="15"/>
    </row>
    <row r="17" spans="1:19" s="2" customFormat="1" ht="20.149999999999999" customHeight="1" x14ac:dyDescent="0.35">
      <c r="A17" s="631"/>
      <c r="B17" s="927"/>
      <c r="C17" s="927"/>
      <c r="D17" s="927"/>
      <c r="E17" s="927"/>
      <c r="F17" s="927"/>
      <c r="G17" s="927"/>
      <c r="H17" s="927"/>
      <c r="I17" s="927"/>
      <c r="J17" s="927"/>
      <c r="K17" s="927"/>
      <c r="L17" s="927"/>
      <c r="M17" s="927"/>
      <c r="N17" s="927"/>
      <c r="O17" s="631"/>
      <c r="P17" s="244"/>
      <c r="Q17" s="631"/>
      <c r="R17" s="631"/>
      <c r="S17" s="15"/>
    </row>
    <row r="18" spans="1:19" s="2" customFormat="1" ht="20.149999999999999" customHeight="1" x14ac:dyDescent="0.35">
      <c r="A18" s="141"/>
      <c r="B18" s="928"/>
      <c r="C18" s="928"/>
      <c r="D18" s="928"/>
      <c r="E18" s="928"/>
      <c r="F18" s="928"/>
      <c r="G18" s="928"/>
      <c r="H18" s="928"/>
      <c r="I18" s="928"/>
      <c r="J18" s="928"/>
      <c r="K18" s="928"/>
      <c r="L18" s="928"/>
      <c r="M18" s="928"/>
      <c r="N18" s="928"/>
      <c r="O18" s="141"/>
      <c r="P18" s="246"/>
      <c r="Q18" s="141"/>
      <c r="R18" s="141"/>
      <c r="S18" s="15"/>
    </row>
    <row r="19" spans="1:19" s="2" customFormat="1" ht="20.149999999999999" customHeight="1" x14ac:dyDescent="0.35">
      <c r="A19" s="141"/>
      <c r="B19" s="140" t="s">
        <v>2698</v>
      </c>
      <c r="C19" s="141"/>
      <c r="D19" s="141"/>
      <c r="E19" s="539"/>
      <c r="F19" s="539"/>
      <c r="G19" s="539"/>
      <c r="H19" s="539"/>
      <c r="I19" s="539"/>
      <c r="J19" s="539"/>
      <c r="K19" s="539"/>
      <c r="L19" s="539"/>
      <c r="M19" s="141"/>
      <c r="N19" s="141"/>
      <c r="O19" s="141"/>
      <c r="P19" s="246"/>
      <c r="Q19" s="141"/>
      <c r="R19" s="141"/>
      <c r="S19" s="631"/>
    </row>
    <row r="20" spans="1:19" s="2" customFormat="1" ht="20.149999999999999" customHeight="1" x14ac:dyDescent="0.35">
      <c r="A20" s="631"/>
      <c r="B20" s="925" t="s">
        <v>945</v>
      </c>
      <c r="C20" s="926"/>
      <c r="D20" s="926"/>
      <c r="E20" s="926"/>
      <c r="F20" s="926"/>
      <c r="G20" s="926"/>
      <c r="H20" s="926"/>
      <c r="I20" s="926"/>
      <c r="J20" s="926"/>
      <c r="K20" s="926"/>
      <c r="L20" s="926"/>
      <c r="M20" s="926"/>
      <c r="N20" s="926"/>
      <c r="O20" s="526"/>
      <c r="P20" s="562"/>
      <c r="Q20" s="526"/>
      <c r="R20" s="526"/>
      <c r="S20" s="15"/>
    </row>
    <row r="21" spans="1:19" s="2" customFormat="1" ht="20.149999999999999" customHeight="1" x14ac:dyDescent="0.35">
      <c r="A21" s="631"/>
      <c r="B21" s="927"/>
      <c r="C21" s="927"/>
      <c r="D21" s="927"/>
      <c r="E21" s="927"/>
      <c r="F21" s="927"/>
      <c r="G21" s="927"/>
      <c r="H21" s="927"/>
      <c r="I21" s="927"/>
      <c r="J21" s="927"/>
      <c r="K21" s="927"/>
      <c r="L21" s="927"/>
      <c r="M21" s="927"/>
      <c r="N21" s="927"/>
      <c r="O21" s="631"/>
      <c r="P21" s="244"/>
      <c r="Q21" s="631"/>
      <c r="R21" s="631"/>
      <c r="S21" s="15"/>
    </row>
    <row r="22" spans="1:19" s="2" customFormat="1" ht="20.149999999999999" customHeight="1" x14ac:dyDescent="0.35">
      <c r="A22" s="631"/>
      <c r="B22" s="927"/>
      <c r="C22" s="927"/>
      <c r="D22" s="927"/>
      <c r="E22" s="927"/>
      <c r="F22" s="927"/>
      <c r="G22" s="927"/>
      <c r="H22" s="927"/>
      <c r="I22" s="927"/>
      <c r="J22" s="927"/>
      <c r="K22" s="927"/>
      <c r="L22" s="927"/>
      <c r="M22" s="927"/>
      <c r="N22" s="927"/>
      <c r="O22" s="631"/>
      <c r="P22" s="244"/>
      <c r="Q22" s="631"/>
      <c r="R22" s="631"/>
      <c r="S22" s="15"/>
    </row>
    <row r="23" spans="1:19" s="2" customFormat="1" ht="20.149999999999999" customHeight="1" x14ac:dyDescent="0.35">
      <c r="A23" s="631"/>
      <c r="B23" s="927"/>
      <c r="C23" s="927"/>
      <c r="D23" s="927"/>
      <c r="E23" s="927"/>
      <c r="F23" s="927"/>
      <c r="G23" s="927"/>
      <c r="H23" s="927"/>
      <c r="I23" s="927"/>
      <c r="J23" s="927"/>
      <c r="K23" s="927"/>
      <c r="L23" s="927"/>
      <c r="M23" s="927"/>
      <c r="N23" s="927"/>
      <c r="O23" s="631"/>
      <c r="P23" s="244"/>
      <c r="Q23" s="631"/>
      <c r="R23" s="631"/>
      <c r="S23" s="15"/>
    </row>
    <row r="24" spans="1:19" s="2" customFormat="1" ht="20.149999999999999" customHeight="1" x14ac:dyDescent="0.35">
      <c r="A24" s="631"/>
      <c r="B24" s="927"/>
      <c r="C24" s="927"/>
      <c r="D24" s="927"/>
      <c r="E24" s="927"/>
      <c r="F24" s="927"/>
      <c r="G24" s="927"/>
      <c r="H24" s="927"/>
      <c r="I24" s="927"/>
      <c r="J24" s="927"/>
      <c r="K24" s="927"/>
      <c r="L24" s="927"/>
      <c r="M24" s="927"/>
      <c r="N24" s="927"/>
      <c r="O24" s="631"/>
      <c r="P24" s="631"/>
      <c r="Q24" s="631"/>
      <c r="R24" s="631"/>
      <c r="S24" s="15"/>
    </row>
    <row r="25" spans="1:19" s="2" customFormat="1" ht="20.149999999999999" customHeight="1" x14ac:dyDescent="0.35">
      <c r="A25" s="141"/>
      <c r="B25" s="928"/>
      <c r="C25" s="928"/>
      <c r="D25" s="928"/>
      <c r="E25" s="928"/>
      <c r="F25" s="928"/>
      <c r="G25" s="928"/>
      <c r="H25" s="928"/>
      <c r="I25" s="928"/>
      <c r="J25" s="928"/>
      <c r="K25" s="928"/>
      <c r="L25" s="928"/>
      <c r="M25" s="928"/>
      <c r="N25" s="928"/>
      <c r="O25" s="141"/>
      <c r="P25" s="246"/>
      <c r="Q25" s="141"/>
      <c r="R25" s="141"/>
      <c r="S25" s="15"/>
    </row>
    <row r="26" spans="1:19" s="2" customFormat="1" ht="20.149999999999999" customHeight="1" x14ac:dyDescent="0.35">
      <c r="A26" s="141"/>
      <c r="B26" s="564" t="s">
        <v>847</v>
      </c>
      <c r="C26" s="553"/>
      <c r="D26" s="553"/>
      <c r="E26" s="563"/>
      <c r="F26" s="563"/>
      <c r="G26" s="561"/>
      <c r="H26" s="561"/>
      <c r="I26" s="561"/>
      <c r="J26" s="561"/>
      <c r="K26" s="561"/>
      <c r="L26" s="561"/>
      <c r="M26" s="553"/>
      <c r="N26" s="553"/>
      <c r="O26" s="553"/>
      <c r="P26" s="554"/>
      <c r="Q26" s="553"/>
      <c r="R26" s="553"/>
      <c r="S26" s="15"/>
    </row>
    <row r="27" spans="1:19" s="2" customFormat="1" ht="20.149999999999999" customHeight="1" x14ac:dyDescent="0.35">
      <c r="A27" s="631"/>
      <c r="B27" s="932" t="s">
        <v>3069</v>
      </c>
      <c r="C27" s="932"/>
      <c r="D27" s="932"/>
      <c r="E27" s="932"/>
      <c r="F27" s="932"/>
      <c r="G27" s="932"/>
      <c r="H27" s="932"/>
      <c r="I27" s="932"/>
      <c r="J27" s="932"/>
      <c r="K27" s="932"/>
      <c r="L27" s="932"/>
      <c r="M27" s="932"/>
      <c r="N27" s="932"/>
      <c r="O27" s="631"/>
      <c r="P27" s="631"/>
      <c r="Q27" s="631"/>
      <c r="R27" s="631"/>
      <c r="S27" s="15"/>
    </row>
    <row r="28" spans="1:19" s="2" customFormat="1" ht="20.149999999999999" customHeight="1" x14ac:dyDescent="0.35">
      <c r="A28" s="631"/>
      <c r="B28" s="917"/>
      <c r="C28" s="917"/>
      <c r="D28" s="917"/>
      <c r="E28" s="917"/>
      <c r="F28" s="917"/>
      <c r="G28" s="917"/>
      <c r="H28" s="917"/>
      <c r="I28" s="917"/>
      <c r="J28" s="917"/>
      <c r="K28" s="917"/>
      <c r="L28" s="917"/>
      <c r="M28" s="917"/>
      <c r="N28" s="917"/>
      <c r="O28" s="631"/>
      <c r="P28" s="631"/>
      <c r="Q28" s="631"/>
      <c r="R28" s="631"/>
      <c r="S28" s="15"/>
    </row>
    <row r="29" spans="1:19" s="2" customFormat="1" ht="20.149999999999999" customHeight="1" x14ac:dyDescent="0.35">
      <c r="A29" s="631"/>
      <c r="B29" s="917"/>
      <c r="C29" s="917"/>
      <c r="D29" s="917"/>
      <c r="E29" s="917"/>
      <c r="F29" s="917"/>
      <c r="G29" s="917"/>
      <c r="H29" s="917"/>
      <c r="I29" s="917"/>
      <c r="J29" s="917"/>
      <c r="K29" s="917"/>
      <c r="L29" s="917"/>
      <c r="M29" s="917"/>
      <c r="N29" s="917"/>
      <c r="O29" s="631"/>
      <c r="P29" s="244"/>
      <c r="Q29" s="631"/>
      <c r="R29" s="631"/>
      <c r="S29" s="15"/>
    </row>
    <row r="30" spans="1:19" ht="20.149999999999999" customHeight="1" x14ac:dyDescent="0.35">
      <c r="A30" s="534"/>
      <c r="B30" s="913"/>
      <c r="C30" s="913"/>
      <c r="D30" s="913"/>
      <c r="E30" s="913"/>
      <c r="F30" s="913"/>
      <c r="G30" s="913"/>
      <c r="H30" s="913"/>
      <c r="I30" s="913"/>
      <c r="J30" s="913"/>
      <c r="K30" s="913"/>
      <c r="L30" s="913"/>
      <c r="M30" s="913"/>
      <c r="N30" s="913"/>
      <c r="O30" s="141"/>
      <c r="P30" s="141"/>
      <c r="Q30" s="141"/>
      <c r="R30" s="141"/>
      <c r="S30" s="16"/>
    </row>
    <row r="31" spans="1:19" ht="20.149999999999999" customHeight="1" thickBot="1" x14ac:dyDescent="0.4">
      <c r="A31" s="11"/>
      <c r="B31" s="40"/>
      <c r="C31" s="40"/>
      <c r="D31" s="40"/>
      <c r="E31" s="40"/>
      <c r="F31" s="40"/>
      <c r="G31" s="40"/>
      <c r="H31" s="40"/>
      <c r="I31" s="40"/>
      <c r="J31" s="40"/>
      <c r="K31" s="12"/>
      <c r="L31" s="12"/>
      <c r="M31" s="12"/>
      <c r="N31" s="12"/>
      <c r="O31" s="12"/>
      <c r="P31" s="12"/>
      <c r="Q31" s="12"/>
      <c r="R31" s="12"/>
      <c r="S31" s="17"/>
    </row>
    <row r="32" spans="1:19" ht="14.5" hidden="1" x14ac:dyDescent="0.35"/>
    <row r="33" ht="14.5" hidden="1" x14ac:dyDescent="0.35"/>
    <row r="34" ht="14.5" hidden="1" x14ac:dyDescent="0.35"/>
    <row r="35" ht="14.5" hidden="1" x14ac:dyDescent="0.35"/>
    <row r="36" ht="14.5" hidden="1" x14ac:dyDescent="0.35"/>
    <row r="37" ht="14.5" hidden="1" x14ac:dyDescent="0.35"/>
    <row r="38" ht="14.5" hidden="1" x14ac:dyDescent="0.35"/>
    <row r="39" ht="15" hidden="1" customHeight="1" x14ac:dyDescent="0.35"/>
    <row r="40" ht="15" hidden="1" customHeight="1" x14ac:dyDescent="0.35"/>
    <row r="41" ht="15" hidden="1" customHeight="1" x14ac:dyDescent="0.35"/>
    <row r="42" ht="15" hidden="1" customHeight="1" x14ac:dyDescent="0.35"/>
    <row r="43" ht="15" hidden="1" customHeight="1" x14ac:dyDescent="0.35"/>
    <row r="44" ht="15" hidden="1" customHeight="1" x14ac:dyDescent="0.35"/>
    <row r="45" ht="15" hidden="1" customHeight="1" x14ac:dyDescent="0.35"/>
    <row r="46" ht="15" hidden="1" customHeight="1" x14ac:dyDescent="0.35"/>
    <row r="47" ht="15" hidden="1" customHeight="1" x14ac:dyDescent="0.35"/>
    <row r="48" ht="15" hidden="1" customHeight="1" x14ac:dyDescent="0.35"/>
    <row r="49" ht="15" hidden="1" customHeight="1" x14ac:dyDescent="0.35"/>
    <row r="50" ht="15" hidden="1" customHeight="1" x14ac:dyDescent="0.35"/>
    <row r="51" ht="15" hidden="1" customHeight="1" x14ac:dyDescent="0.35"/>
    <row r="52" ht="15" hidden="1" customHeight="1" x14ac:dyDescent="0.35"/>
    <row r="53" ht="15" hidden="1" customHeight="1" x14ac:dyDescent="0.35"/>
    <row r="54" ht="15" hidden="1" customHeight="1" x14ac:dyDescent="0.35"/>
    <row r="55" ht="15" hidden="1" customHeight="1" x14ac:dyDescent="0.35"/>
    <row r="56" ht="15" hidden="1" customHeight="1" x14ac:dyDescent="0.35"/>
    <row r="57" ht="15" hidden="1" customHeight="1" x14ac:dyDescent="0.35"/>
    <row r="58" ht="15" hidden="1" customHeight="1" x14ac:dyDescent="0.35"/>
    <row r="59" ht="15" hidden="1" customHeight="1" x14ac:dyDescent="0.35"/>
    <row r="60" ht="15" hidden="1" customHeight="1" x14ac:dyDescent="0.35"/>
    <row r="61" ht="15" hidden="1" customHeight="1" x14ac:dyDescent="0.35"/>
    <row r="62" ht="15" hidden="1" customHeight="1" x14ac:dyDescent="0.35"/>
    <row r="63" ht="15" hidden="1" customHeight="1" x14ac:dyDescent="0.35"/>
    <row r="64"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sheetData>
  <mergeCells count="14">
    <mergeCell ref="B30:N30"/>
    <mergeCell ref="B27:N29"/>
    <mergeCell ref="B10:N18"/>
    <mergeCell ref="B20:N25"/>
    <mergeCell ref="B5:F5"/>
    <mergeCell ref="G5:K5"/>
    <mergeCell ref="B6:F6"/>
    <mergeCell ref="B4:F4"/>
    <mergeCell ref="G4:K4"/>
    <mergeCell ref="B1:K2"/>
    <mergeCell ref="L1:L2"/>
    <mergeCell ref="N1:N2"/>
    <mergeCell ref="B3:F3"/>
    <mergeCell ref="G3:K3"/>
  </mergeCell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Blad30"/>
  <dimension ref="A1:R138"/>
  <sheetViews>
    <sheetView zoomScale="90" zoomScaleNormal="90" workbookViewId="0">
      <pane ySplit="2" topLeftCell="A3" activePane="bottomLeft" state="frozen"/>
      <selection pane="bottomLeft" activeCell="C25" sqref="C25"/>
    </sheetView>
  </sheetViews>
  <sheetFormatPr defaultColWidth="9.1796875" defaultRowHeight="14.5" x14ac:dyDescent="0.35"/>
  <cols>
    <col min="1" max="1" width="15.7265625" bestFit="1" customWidth="1"/>
    <col min="2" max="2" width="13.54296875" bestFit="1" customWidth="1"/>
    <col min="3" max="3" width="52.36328125" bestFit="1" customWidth="1"/>
    <col min="4" max="4" width="12.36328125" customWidth="1"/>
    <col min="5" max="5" width="12.36328125" style="701" customWidth="1"/>
    <col min="6" max="18" width="18.7265625" style="701" customWidth="1"/>
    <col min="19" max="16384" width="9.1796875" style="701"/>
  </cols>
  <sheetData>
    <row r="1" spans="1:18" customFormat="1" ht="15" thickBot="1" x14ac:dyDescent="0.4">
      <c r="A1" s="1049" t="s">
        <v>1589</v>
      </c>
      <c r="B1" s="1050"/>
      <c r="C1" s="1050"/>
      <c r="D1" s="1051"/>
      <c r="E1" s="1046" t="s">
        <v>946</v>
      </c>
      <c r="F1" s="1047"/>
      <c r="G1" s="1047"/>
      <c r="H1" s="1047"/>
      <c r="I1" s="1047"/>
      <c r="J1" s="1047"/>
      <c r="K1" s="1048"/>
      <c r="L1" s="1046" t="s">
        <v>985</v>
      </c>
      <c r="M1" s="1047"/>
      <c r="N1" s="1047"/>
      <c r="O1" s="1047"/>
      <c r="P1" s="1047"/>
      <c r="Q1" s="1047"/>
      <c r="R1" s="1048"/>
    </row>
    <row r="2" spans="1:18" customFormat="1" ht="31.5" customHeight="1" thickBot="1" x14ac:dyDescent="0.4">
      <c r="A2" s="275" t="s">
        <v>1472</v>
      </c>
      <c r="B2" s="267" t="s">
        <v>1485</v>
      </c>
      <c r="C2" s="267" t="s">
        <v>1486</v>
      </c>
      <c r="D2" s="288" t="s">
        <v>1487</v>
      </c>
      <c r="E2" s="266" t="s">
        <v>1590</v>
      </c>
      <c r="F2" s="268" t="s">
        <v>1599</v>
      </c>
      <c r="G2" s="268" t="s">
        <v>1594</v>
      </c>
      <c r="H2" s="268" t="s">
        <v>1598</v>
      </c>
      <c r="I2" s="268" t="s">
        <v>1591</v>
      </c>
      <c r="J2" s="267" t="s">
        <v>1604</v>
      </c>
      <c r="K2" s="288" t="s">
        <v>1592</v>
      </c>
      <c r="L2" s="266" t="s">
        <v>1590</v>
      </c>
      <c r="M2" s="267" t="s">
        <v>1597</v>
      </c>
      <c r="N2" s="267" t="s">
        <v>1595</v>
      </c>
      <c r="O2" s="267" t="s">
        <v>1596</v>
      </c>
      <c r="P2" s="267" t="s">
        <v>1603</v>
      </c>
      <c r="Q2" s="267" t="s">
        <v>1600</v>
      </c>
      <c r="R2" s="288" t="s">
        <v>1601</v>
      </c>
    </row>
    <row r="3" spans="1:18" x14ac:dyDescent="0.35">
      <c r="A3" s="295" t="s">
        <v>1</v>
      </c>
      <c r="B3" s="276" t="s">
        <v>1458</v>
      </c>
      <c r="C3" s="269" t="s">
        <v>1459</v>
      </c>
      <c r="D3" s="372" t="s">
        <v>1460</v>
      </c>
      <c r="E3" s="369">
        <f>COUNTIFS(_Output!G:G,'_NIST-CSF_Alignment'!D3,_Output!C:C,"M",_Output!B:B,1)</f>
        <v>0</v>
      </c>
      <c r="F3" s="313">
        <f>SUMIFS(_Output!H:H,_Output!G:G,'_NIST-CSF_Alignment'!D3,_Output!C:C,"M")</f>
        <v>0</v>
      </c>
      <c r="G3" s="313">
        <f>SUMIFS(_Output!I:I,_Output!G:G,'_NIST-CSF_Alignment'!D3,_Output!C:C,"M")</f>
        <v>0</v>
      </c>
      <c r="H3" s="313">
        <f>SUMIFS(_Output!J:J,_Output!G:G,'_NIST-CSF_Alignment'!D3,_Output!C:C,"M")</f>
        <v>0</v>
      </c>
      <c r="I3" s="286"/>
      <c r="J3" s="293"/>
      <c r="K3" s="289"/>
      <c r="L3" s="320">
        <f>COUNTIFS(_Output!G:G,'_NIST-CSF_Alignment'!D3,_Output!C:C,"C",_Output!B:B,1)</f>
        <v>1</v>
      </c>
      <c r="M3" s="312">
        <f>SUMIFS(_Output!H:H,_Output!G:G,'_NIST-CSF_Alignment'!D3,_Output!C:C,"C")</f>
        <v>1</v>
      </c>
      <c r="N3" s="321">
        <f>SUMIFS(_Output!I:I,_Output!G:G,'_NIST-CSF_Alignment'!D3,_Output!C:C,"C")</f>
        <v>0</v>
      </c>
      <c r="O3" s="321">
        <f>SUMIFS(_Output!J:J,_Output!G:G,'_NIST-CSF_Alignment'!D3,_Output!C:C,"C")</f>
        <v>5</v>
      </c>
      <c r="P3" s="272"/>
      <c r="Q3" s="272"/>
      <c r="R3" s="290"/>
    </row>
    <row r="4" spans="1:18" x14ac:dyDescent="0.35">
      <c r="A4" s="296" t="s">
        <v>1</v>
      </c>
      <c r="B4" s="277" t="s">
        <v>1458</v>
      </c>
      <c r="C4" s="270" t="s">
        <v>1459</v>
      </c>
      <c r="D4" s="373" t="s">
        <v>1461</v>
      </c>
      <c r="E4" s="369">
        <f>COUNTIFS(_Output!G:G,'_NIST-CSF_Alignment'!D4,_Output!C:C,"M",_Output!B:B,1)</f>
        <v>0</v>
      </c>
      <c r="F4" s="313">
        <f>SUMIFS(_Output!H:H,_Output!G:G,'_NIST-CSF_Alignment'!D4,_Output!C:C,"M")</f>
        <v>0</v>
      </c>
      <c r="G4" s="313">
        <f>SUMIFS(_Output!I:I,_Output!G:G,'_NIST-CSF_Alignment'!D4,_Output!C:C,"M")</f>
        <v>0</v>
      </c>
      <c r="H4" s="313">
        <f>SUMIFS(_Output!J:J,_Output!G:G,'_NIST-CSF_Alignment'!D4,_Output!C:C,"M")</f>
        <v>0</v>
      </c>
      <c r="I4" s="287"/>
      <c r="J4" s="294"/>
      <c r="K4" s="83"/>
      <c r="L4" s="320">
        <f>COUNTIFS(_Output!G:G,'_NIST-CSF_Alignment'!D4,_Output!C:C,"C",_Output!B:B,1)</f>
        <v>1</v>
      </c>
      <c r="M4" s="312">
        <f>SUMIFS(_Output!H:H,_Output!G:G,'_NIST-CSF_Alignment'!D4,_Output!C:C,"C")</f>
        <v>1</v>
      </c>
      <c r="N4" s="321">
        <f>SUMIFS(_Output!I:I,_Output!G:G,'_NIST-CSF_Alignment'!D4,_Output!C:C,"C")</f>
        <v>0</v>
      </c>
      <c r="O4" s="321">
        <f>SUMIFS(_Output!J:J,_Output!G:G,'_NIST-CSF_Alignment'!D4,_Output!C:C,"C")</f>
        <v>5</v>
      </c>
      <c r="P4" s="273"/>
      <c r="Q4" s="273"/>
      <c r="R4" s="291"/>
    </row>
    <row r="5" spans="1:18" x14ac:dyDescent="0.35">
      <c r="A5" s="296" t="s">
        <v>1</v>
      </c>
      <c r="B5" s="277" t="s">
        <v>1458</v>
      </c>
      <c r="C5" s="270" t="s">
        <v>1459</v>
      </c>
      <c r="D5" s="373" t="s">
        <v>1462</v>
      </c>
      <c r="E5" s="369">
        <f>COUNTIFS(_Output!G:G,'_NIST-CSF_Alignment'!D5,_Output!C:C,"M",_Output!B:B,1)</f>
        <v>0</v>
      </c>
      <c r="F5" s="313">
        <f>SUMIFS(_Output!H:H,_Output!G:G,'_NIST-CSF_Alignment'!D5,_Output!C:C,"M")</f>
        <v>0</v>
      </c>
      <c r="G5" s="313">
        <f>SUMIFS(_Output!I:I,_Output!G:G,'_NIST-CSF_Alignment'!D5,_Output!C:C,"M")</f>
        <v>0</v>
      </c>
      <c r="H5" s="313">
        <f>SUMIFS(_Output!J:J,_Output!G:G,'_NIST-CSF_Alignment'!D5,_Output!C:C,"M")</f>
        <v>0</v>
      </c>
      <c r="I5" s="287"/>
      <c r="J5" s="294"/>
      <c r="K5" s="83"/>
      <c r="L5" s="320">
        <f>COUNTIFS(_Output!G:G,'_NIST-CSF_Alignment'!D5,_Output!C:C,"C",_Output!B:B,1)</f>
        <v>0</v>
      </c>
      <c r="M5" s="312">
        <f>SUMIFS(_Output!H:H,_Output!G:G,'_NIST-CSF_Alignment'!D5,_Output!C:C,"C")</f>
        <v>0</v>
      </c>
      <c r="N5" s="321">
        <f>SUMIFS(_Output!I:I,_Output!G:G,'_NIST-CSF_Alignment'!D5,_Output!C:C,"C")</f>
        <v>0</v>
      </c>
      <c r="O5" s="321">
        <f>SUMIFS(_Output!J:J,_Output!G:G,'_NIST-CSF_Alignment'!D5,_Output!C:C,"C")</f>
        <v>0</v>
      </c>
      <c r="P5" s="273"/>
      <c r="Q5" s="273"/>
      <c r="R5" s="291"/>
    </row>
    <row r="6" spans="1:18" x14ac:dyDescent="0.35">
      <c r="A6" s="296" t="s">
        <v>1</v>
      </c>
      <c r="B6" s="277" t="s">
        <v>1458</v>
      </c>
      <c r="C6" s="270" t="s">
        <v>1459</v>
      </c>
      <c r="D6" s="373" t="s">
        <v>1463</v>
      </c>
      <c r="E6" s="369">
        <f>COUNTIFS(_Output!G:G,'_NIST-CSF_Alignment'!D6,_Output!C:C,"M",_Output!B:B,1)</f>
        <v>0</v>
      </c>
      <c r="F6" s="313">
        <f>SUMIFS(_Output!H:H,_Output!G:G,'_NIST-CSF_Alignment'!D6,_Output!C:C,"M")</f>
        <v>0</v>
      </c>
      <c r="G6" s="313">
        <f>SUMIFS(_Output!I:I,_Output!G:G,'_NIST-CSF_Alignment'!D6,_Output!C:C,"M")</f>
        <v>0</v>
      </c>
      <c r="H6" s="313">
        <f>SUMIFS(_Output!J:J,_Output!G:G,'_NIST-CSF_Alignment'!D6,_Output!C:C,"M")</f>
        <v>0</v>
      </c>
      <c r="I6" s="287"/>
      <c r="J6" s="294"/>
      <c r="K6" s="83"/>
      <c r="L6" s="320">
        <f>COUNTIFS(_Output!G:G,'_NIST-CSF_Alignment'!D6,_Output!C:C,"C",_Output!B:B,1)</f>
        <v>0</v>
      </c>
      <c r="M6" s="312">
        <f>SUMIFS(_Output!H:H,_Output!G:G,'_NIST-CSF_Alignment'!D6,_Output!C:C,"C")</f>
        <v>0</v>
      </c>
      <c r="N6" s="321">
        <f>SUMIFS(_Output!I:I,_Output!G:G,'_NIST-CSF_Alignment'!D6,_Output!C:C,"C")</f>
        <v>0</v>
      </c>
      <c r="O6" s="321">
        <f>SUMIFS(_Output!J:J,_Output!G:G,'_NIST-CSF_Alignment'!D6,_Output!C:C,"C")</f>
        <v>0</v>
      </c>
      <c r="P6" s="273"/>
      <c r="Q6" s="273"/>
      <c r="R6" s="291"/>
    </row>
    <row r="7" spans="1:18" x14ac:dyDescent="0.35">
      <c r="A7" s="296" t="s">
        <v>1</v>
      </c>
      <c r="B7" s="277" t="s">
        <v>1458</v>
      </c>
      <c r="C7" s="270" t="s">
        <v>1459</v>
      </c>
      <c r="D7" s="373" t="s">
        <v>1464</v>
      </c>
      <c r="E7" s="369">
        <f>COUNTIFS(_Output!G:G,'_NIST-CSF_Alignment'!D7,_Output!C:C,"M",_Output!B:B,1)</f>
        <v>0</v>
      </c>
      <c r="F7" s="313">
        <f>SUMIFS(_Output!H:H,_Output!G:G,'_NIST-CSF_Alignment'!D7,_Output!C:C,"M")</f>
        <v>0</v>
      </c>
      <c r="G7" s="313">
        <f>SUMIFS(_Output!I:I,_Output!G:G,'_NIST-CSF_Alignment'!D7,_Output!C:C,"M")</f>
        <v>0</v>
      </c>
      <c r="H7" s="313">
        <f>SUMIFS(_Output!J:J,_Output!G:G,'_NIST-CSF_Alignment'!D7,_Output!C:C,"M")</f>
        <v>0</v>
      </c>
      <c r="I7" s="287"/>
      <c r="J7" s="294"/>
      <c r="K7" s="83"/>
      <c r="L7" s="320">
        <f>COUNTIFS(_Output!G:G,'_NIST-CSF_Alignment'!D7,_Output!C:C,"C",_Output!B:B,1)</f>
        <v>0</v>
      </c>
      <c r="M7" s="312">
        <f>SUMIFS(_Output!H:H,_Output!G:G,'_NIST-CSF_Alignment'!D7,_Output!C:C,"C")</f>
        <v>0</v>
      </c>
      <c r="N7" s="321">
        <f>SUMIFS(_Output!I:I,_Output!G:G,'_NIST-CSF_Alignment'!D7,_Output!C:C,"C")</f>
        <v>0</v>
      </c>
      <c r="O7" s="321">
        <f>SUMIFS(_Output!J:J,_Output!G:G,'_NIST-CSF_Alignment'!D7,_Output!C:C,"C")</f>
        <v>0</v>
      </c>
      <c r="P7" s="273"/>
      <c r="Q7" s="273"/>
      <c r="R7" s="291"/>
    </row>
    <row r="8" spans="1:18" x14ac:dyDescent="0.35">
      <c r="A8" s="302" t="s">
        <v>1</v>
      </c>
      <c r="B8" s="303" t="s">
        <v>1458</v>
      </c>
      <c r="C8" s="271" t="s">
        <v>1459</v>
      </c>
      <c r="D8" s="374" t="s">
        <v>1465</v>
      </c>
      <c r="E8" s="369">
        <f>COUNTIFS(_Output!G:G,'_NIST-CSF_Alignment'!D8,_Output!C:C,"M",_Output!B:B,1)</f>
        <v>14</v>
      </c>
      <c r="F8" s="313">
        <f>SUMIFS(_Output!H:H,_Output!G:G,'_NIST-CSF_Alignment'!D8,_Output!C:C,"M")</f>
        <v>14</v>
      </c>
      <c r="G8" s="313">
        <f>SUMIFS(_Output!I:I,_Output!G:G,'_NIST-CSF_Alignment'!D8,_Output!C:C,"M")</f>
        <v>0</v>
      </c>
      <c r="H8" s="313">
        <f>SUMIFS(_Output!J:J,_Output!G:G,'_NIST-CSF_Alignment'!D8,_Output!C:C,"M")</f>
        <v>70</v>
      </c>
      <c r="I8" s="340"/>
      <c r="J8" s="321"/>
      <c r="K8" s="341"/>
      <c r="L8" s="320">
        <f>COUNTIFS(_Output!G:G,'_NIST-CSF_Alignment'!D8,_Output!C:C,"C",_Output!B:B,1)</f>
        <v>0</v>
      </c>
      <c r="M8" s="312">
        <f>SUMIFS(_Output!H:H,_Output!G:G,'_NIST-CSF_Alignment'!D8,_Output!C:C,"C")</f>
        <v>0</v>
      </c>
      <c r="N8" s="321">
        <f>SUMIFS(_Output!I:I,_Output!G:G,'_NIST-CSF_Alignment'!D8,_Output!C:C,"C")</f>
        <v>0</v>
      </c>
      <c r="O8" s="321">
        <f>SUMIFS(_Output!J:J,_Output!G:G,'_NIST-CSF_Alignment'!D8,_Output!C:C,"C")</f>
        <v>0</v>
      </c>
      <c r="P8" s="312"/>
      <c r="Q8" s="312"/>
      <c r="R8" s="314"/>
    </row>
    <row r="9" spans="1:18" x14ac:dyDescent="0.35">
      <c r="A9" s="375"/>
      <c r="B9" s="347"/>
      <c r="C9" s="348"/>
      <c r="D9" s="367"/>
      <c r="E9" s="370" t="s">
        <v>353</v>
      </c>
      <c r="F9" s="349">
        <f>SUMIFS(F3:F8,$E3:$E8, "&gt;0")</f>
        <v>14</v>
      </c>
      <c r="G9" s="349">
        <f>SUMIFS(G3:G8,$E3:$E8, "&gt;0")</f>
        <v>0</v>
      </c>
      <c r="H9" s="349">
        <f>SUMIFS(H3:H8,$E3:$E8, "&gt;0")</f>
        <v>70</v>
      </c>
      <c r="I9" s="349">
        <f>IFERROR(IF(ROUND(100*(G9-F9)/(H9-F9),2) &lt; 0, 0, ROUND(100*(G9-F9)/(H9-F9),2)),0)</f>
        <v>0</v>
      </c>
      <c r="J9" s="350">
        <f>IF(F9&gt;0,1,0)</f>
        <v>1</v>
      </c>
      <c r="K9" s="351"/>
      <c r="L9" s="352" t="s">
        <v>353</v>
      </c>
      <c r="M9" s="350">
        <f>SUMIFS(M3:M8,$L3:$L8, "&gt;0")</f>
        <v>2</v>
      </c>
      <c r="N9" s="350">
        <f t="shared" ref="N9:O9" si="0">SUMIFS(N3:N8,$L3:$L8, "&gt;0")</f>
        <v>0</v>
      </c>
      <c r="O9" s="350">
        <f t="shared" si="0"/>
        <v>10</v>
      </c>
      <c r="P9" s="350">
        <f>IFERROR(IF(ROUND(100*(N9-M9)/(O9-M9),2) &lt; 0, 0, ROUND(100*(N9-M9)/(O9-M9),2)),0)</f>
        <v>0</v>
      </c>
      <c r="Q9" s="350">
        <f>IF(M9&gt;0,1,0)</f>
        <v>1</v>
      </c>
      <c r="R9" s="351"/>
    </row>
    <row r="10" spans="1:18" x14ac:dyDescent="0.35">
      <c r="A10" s="342" t="s">
        <v>1</v>
      </c>
      <c r="B10" s="343" t="s">
        <v>1458</v>
      </c>
      <c r="C10" s="344" t="s">
        <v>1466</v>
      </c>
      <c r="D10" s="376" t="s">
        <v>1467</v>
      </c>
      <c r="E10" s="369">
        <f>COUNTIFS(_Output!G:G,'_NIST-CSF_Alignment'!D10,_Output!C:C,"M",_Output!B:B,1)</f>
        <v>0</v>
      </c>
      <c r="F10" s="285">
        <f>SUMIFS(_Output!H:H,_Output!G:G,'_NIST-CSF_Alignment'!D10,_Output!C:C,"M")</f>
        <v>0</v>
      </c>
      <c r="G10" s="285">
        <f>SUMIFS(_Output!I:I,_Output!G:G,'_NIST-CSF_Alignment'!D10,_Output!C:C,"M")</f>
        <v>0</v>
      </c>
      <c r="H10" s="285">
        <f>SUMIFS(_Output!J:J,_Output!G:G,'_NIST-CSF_Alignment'!D10,_Output!C:C,"M")</f>
        <v>0</v>
      </c>
      <c r="I10" s="345"/>
      <c r="J10" s="331"/>
      <c r="K10" s="346"/>
      <c r="L10" s="320">
        <f>COUNTIFS(_Output!G:G,'_NIST-CSF_Alignment'!D10,_Output!C:C,"C",_Output!B:B,1)</f>
        <v>0</v>
      </c>
      <c r="M10" s="312">
        <f>SUMIFS(_Output!H:H,_Output!G:G,'_NIST-CSF_Alignment'!D10,_Output!C:C,"C")</f>
        <v>0</v>
      </c>
      <c r="N10" s="321">
        <f>SUMIFS(_Output!I:I,_Output!G:G,'_NIST-CSF_Alignment'!D10,_Output!C:C,"C")</f>
        <v>0</v>
      </c>
      <c r="O10" s="321">
        <f>SUMIFS(_Output!J:J,_Output!G:G,'_NIST-CSF_Alignment'!D10,_Output!C:C,"C")</f>
        <v>0</v>
      </c>
      <c r="P10" s="274"/>
      <c r="Q10" s="274"/>
      <c r="R10" s="292"/>
    </row>
    <row r="11" spans="1:18" x14ac:dyDescent="0.35">
      <c r="A11" s="296" t="s">
        <v>1</v>
      </c>
      <c r="B11" s="277" t="s">
        <v>1458</v>
      </c>
      <c r="C11" s="270" t="s">
        <v>1466</v>
      </c>
      <c r="D11" s="373" t="s">
        <v>1468</v>
      </c>
      <c r="E11" s="369">
        <f>COUNTIFS(_Output!G:G,'_NIST-CSF_Alignment'!D11,_Output!C:C,"M",_Output!B:B,1)</f>
        <v>0</v>
      </c>
      <c r="F11" s="284">
        <f>SUMIFS(_Output!H:H,_Output!G:G,'_NIST-CSF_Alignment'!D11,_Output!C:C,"M")</f>
        <v>0</v>
      </c>
      <c r="G11" s="285">
        <f>SUMIFS(_Output!I:I,_Output!G:G,'_NIST-CSF_Alignment'!D11,_Output!C:C,"M")</f>
        <v>0</v>
      </c>
      <c r="H11" s="285">
        <f>SUMIFS(_Output!J:J,_Output!G:G,'_NIST-CSF_Alignment'!D11,_Output!C:C,"M")</f>
        <v>0</v>
      </c>
      <c r="I11" s="287"/>
      <c r="J11" s="294"/>
      <c r="K11" s="83"/>
      <c r="L11" s="320">
        <f>COUNTIFS(_Output!G:G,'_NIST-CSF_Alignment'!D11,_Output!C:C,"C",_Output!B:B,1)</f>
        <v>0</v>
      </c>
      <c r="M11" s="312">
        <f>SUMIFS(_Output!H:H,_Output!G:G,'_NIST-CSF_Alignment'!D11,_Output!C:C,"C")</f>
        <v>0</v>
      </c>
      <c r="N11" s="321">
        <f>SUMIFS(_Output!I:I,_Output!G:G,'_NIST-CSF_Alignment'!D11,_Output!C:C,"C")</f>
        <v>0</v>
      </c>
      <c r="O11" s="321">
        <f>SUMIFS(_Output!J:J,_Output!G:G,'_NIST-CSF_Alignment'!D11,_Output!C:C,"C")</f>
        <v>0</v>
      </c>
      <c r="P11" s="273"/>
      <c r="Q11" s="273"/>
      <c r="R11" s="291"/>
    </row>
    <row r="12" spans="1:18" x14ac:dyDescent="0.35">
      <c r="A12" s="296" t="s">
        <v>1</v>
      </c>
      <c r="B12" s="277" t="s">
        <v>1458</v>
      </c>
      <c r="C12" s="270" t="s">
        <v>1466</v>
      </c>
      <c r="D12" s="373" t="s">
        <v>1469</v>
      </c>
      <c r="E12" s="369">
        <f>COUNTIFS(_Output!G:G,'_NIST-CSF_Alignment'!D12,_Output!C:C,"M",_Output!B:B,1)</f>
        <v>4</v>
      </c>
      <c r="F12" s="284">
        <f>SUMIFS(_Output!H:H,_Output!G:G,'_NIST-CSF_Alignment'!D12,_Output!C:C,"M")</f>
        <v>4</v>
      </c>
      <c r="G12" s="285">
        <f>SUMIFS(_Output!I:I,_Output!G:G,'_NIST-CSF_Alignment'!D12,_Output!C:C,"M")</f>
        <v>0</v>
      </c>
      <c r="H12" s="285">
        <f>SUMIFS(_Output!J:J,_Output!G:G,'_NIST-CSF_Alignment'!D12,_Output!C:C,"M")</f>
        <v>20</v>
      </c>
      <c r="I12" s="287"/>
      <c r="J12" s="294"/>
      <c r="K12" s="83"/>
      <c r="L12" s="320">
        <f>COUNTIFS(_Output!G:G,'_NIST-CSF_Alignment'!D12,_Output!C:C,"C",_Output!B:B,1)</f>
        <v>0</v>
      </c>
      <c r="M12" s="312">
        <f>SUMIFS(_Output!H:H,_Output!G:G,'_NIST-CSF_Alignment'!D12,_Output!C:C,"C")</f>
        <v>0</v>
      </c>
      <c r="N12" s="321">
        <f>SUMIFS(_Output!I:I,_Output!G:G,'_NIST-CSF_Alignment'!D12,_Output!C:C,"C")</f>
        <v>0</v>
      </c>
      <c r="O12" s="321">
        <f>SUMIFS(_Output!J:J,_Output!G:G,'_NIST-CSF_Alignment'!D12,_Output!C:C,"C")</f>
        <v>0</v>
      </c>
      <c r="P12" s="273"/>
      <c r="Q12" s="273"/>
      <c r="R12" s="291"/>
    </row>
    <row r="13" spans="1:18" x14ac:dyDescent="0.35">
      <c r="A13" s="296" t="s">
        <v>1</v>
      </c>
      <c r="B13" s="277" t="s">
        <v>1458</v>
      </c>
      <c r="C13" s="270" t="s">
        <v>1466</v>
      </c>
      <c r="D13" s="373" t="s">
        <v>1470</v>
      </c>
      <c r="E13" s="369">
        <f>COUNTIFS(_Output!G:G,'_NIST-CSF_Alignment'!D13,_Output!C:C,"M",_Output!B:B,1)</f>
        <v>2</v>
      </c>
      <c r="F13" s="284">
        <f>SUMIFS(_Output!H:H,_Output!G:G,'_NIST-CSF_Alignment'!D13,_Output!C:C,"M")</f>
        <v>2</v>
      </c>
      <c r="G13" s="285">
        <f>SUMIFS(_Output!I:I,_Output!G:G,'_NIST-CSF_Alignment'!D13,_Output!C:C,"M")</f>
        <v>0</v>
      </c>
      <c r="H13" s="285">
        <f>SUMIFS(_Output!J:J,_Output!G:G,'_NIST-CSF_Alignment'!D13,_Output!C:C,"M")</f>
        <v>10</v>
      </c>
      <c r="I13" s="287"/>
      <c r="J13" s="294"/>
      <c r="K13" s="83"/>
      <c r="L13" s="320">
        <f>COUNTIFS(_Output!G:G,'_NIST-CSF_Alignment'!D13,_Output!C:C,"C",_Output!B:B,1)</f>
        <v>0</v>
      </c>
      <c r="M13" s="312">
        <f>SUMIFS(_Output!H:H,_Output!G:G,'_NIST-CSF_Alignment'!D13,_Output!C:C,"C")</f>
        <v>0</v>
      </c>
      <c r="N13" s="321">
        <f>SUMIFS(_Output!I:I,_Output!G:G,'_NIST-CSF_Alignment'!D13,_Output!C:C,"C")</f>
        <v>0</v>
      </c>
      <c r="O13" s="321">
        <f>SUMIFS(_Output!J:J,_Output!G:G,'_NIST-CSF_Alignment'!D13,_Output!C:C,"C")</f>
        <v>0</v>
      </c>
      <c r="P13" s="273"/>
      <c r="Q13" s="273"/>
      <c r="R13" s="291"/>
    </row>
    <row r="14" spans="1:18" x14ac:dyDescent="0.35">
      <c r="A14" s="302" t="s">
        <v>1</v>
      </c>
      <c r="B14" s="303" t="s">
        <v>1458</v>
      </c>
      <c r="C14" s="271" t="s">
        <v>1466</v>
      </c>
      <c r="D14" s="374" t="s">
        <v>1471</v>
      </c>
      <c r="E14" s="369">
        <f>COUNTIFS(_Output!G:G,'_NIST-CSF_Alignment'!D14,_Output!C:C,"M",_Output!B:B,1)</f>
        <v>4</v>
      </c>
      <c r="F14" s="313">
        <f>SUMIFS(_Output!H:H,_Output!G:G,'_NIST-CSF_Alignment'!D14,_Output!C:C,"M")</f>
        <v>4</v>
      </c>
      <c r="G14" s="285">
        <f>SUMIFS(_Output!I:I,_Output!G:G,'_NIST-CSF_Alignment'!D14,_Output!C:C,"M")</f>
        <v>0</v>
      </c>
      <c r="H14" s="285">
        <f>SUMIFS(_Output!J:J,_Output!G:G,'_NIST-CSF_Alignment'!D14,_Output!C:C,"M")</f>
        <v>20</v>
      </c>
      <c r="I14" s="340"/>
      <c r="J14" s="321"/>
      <c r="K14" s="341"/>
      <c r="L14" s="320">
        <f>COUNTIFS(_Output!G:G,'_NIST-CSF_Alignment'!D14,_Output!C:C,"C",_Output!B:B,1)</f>
        <v>0</v>
      </c>
      <c r="M14" s="312">
        <f>SUMIFS(_Output!H:H,_Output!G:G,'_NIST-CSF_Alignment'!D14,_Output!C:C,"C")</f>
        <v>0</v>
      </c>
      <c r="N14" s="321">
        <f>SUMIFS(_Output!I:I,_Output!G:G,'_NIST-CSF_Alignment'!D14,_Output!C:C,"C")</f>
        <v>0</v>
      </c>
      <c r="O14" s="321">
        <f>SUMIFS(_Output!J:J,_Output!G:G,'_NIST-CSF_Alignment'!D14,_Output!C:C,"C")</f>
        <v>0</v>
      </c>
      <c r="P14" s="312"/>
      <c r="Q14" s="312"/>
      <c r="R14" s="314"/>
    </row>
    <row r="15" spans="1:18" x14ac:dyDescent="0.35">
      <c r="A15" s="375"/>
      <c r="B15" s="347"/>
      <c r="C15" s="348"/>
      <c r="D15" s="367"/>
      <c r="E15" s="370" t="s">
        <v>353</v>
      </c>
      <c r="F15" s="349">
        <f>SUMIFS(F10:F14,$E10:$E14, "&gt;0")</f>
        <v>10</v>
      </c>
      <c r="G15" s="349">
        <f>SUMIFS(G10:G14,$E10:$E14, "&gt;0")</f>
        <v>0</v>
      </c>
      <c r="H15" s="349">
        <f>SUMIFS(H10:H14,$E10:$E14, "&gt;0")</f>
        <v>50</v>
      </c>
      <c r="I15" s="349">
        <f>IFERROR(IF(ROUND(100*(G15-F15)/(H15-F15),2) &lt; 0, 0, ROUND(100*(G15-F15)/(H15-F15),2)),0)</f>
        <v>0</v>
      </c>
      <c r="J15" s="350">
        <f>IF(F15&gt;0,1,0)</f>
        <v>1</v>
      </c>
      <c r="K15" s="351"/>
      <c r="L15" s="352" t="s">
        <v>353</v>
      </c>
      <c r="M15" s="350">
        <f>SUMIFS(M10:M14,$L10:$L14, "&gt;0")</f>
        <v>0</v>
      </c>
      <c r="N15" s="350">
        <f t="shared" ref="N15:O15" si="1">SUMIFS(N10:N14,$L10:$L14, "&gt;0")</f>
        <v>0</v>
      </c>
      <c r="O15" s="350">
        <f t="shared" si="1"/>
        <v>0</v>
      </c>
      <c r="P15" s="350">
        <f>IFERROR(IF(ROUND(100*(N15-M15)/(O15-M15),2) &lt; 0, 0, ROUND(100*(N15-M15)/(O15-M15),2)),0)</f>
        <v>0</v>
      </c>
      <c r="Q15" s="350">
        <f>IF(M15&gt;0,1,0)</f>
        <v>0</v>
      </c>
      <c r="R15" s="351"/>
    </row>
    <row r="16" spans="1:18" x14ac:dyDescent="0.35">
      <c r="A16" s="342" t="s">
        <v>1</v>
      </c>
      <c r="B16" s="343" t="s">
        <v>1458</v>
      </c>
      <c r="C16" s="344" t="s">
        <v>1473</v>
      </c>
      <c r="D16" s="376" t="s">
        <v>1474</v>
      </c>
      <c r="E16" s="369">
        <f>COUNTIFS(_Output!G:G,'_NIST-CSF_Alignment'!D16,_Output!C:C,"M",_Output!B:B,1)</f>
        <v>6</v>
      </c>
      <c r="F16" s="313">
        <f>SUMIFS(_Output!H:H,_Output!G:G,'_NIST-CSF_Alignment'!D16,_Output!C:C,"M")</f>
        <v>6</v>
      </c>
      <c r="G16" s="285">
        <f>SUMIFS(_Output!I:I,_Output!G:G,'_NIST-CSF_Alignment'!D16,_Output!C:C,"M")</f>
        <v>0</v>
      </c>
      <c r="H16" s="285">
        <f>SUMIFS(_Output!J:J,_Output!G:G,'_NIST-CSF_Alignment'!D16,_Output!C:C,"M")</f>
        <v>30</v>
      </c>
      <c r="I16" s="345"/>
      <c r="J16" s="331"/>
      <c r="K16" s="346"/>
      <c r="L16" s="320">
        <f>COUNTIFS(_Output!G:G,'_NIST-CSF_Alignment'!D16,_Output!C:C,"C",_Output!B:B,1)</f>
        <v>0</v>
      </c>
      <c r="M16" s="312">
        <f>SUMIFS(_Output!H:H,_Output!G:G,'_NIST-CSF_Alignment'!D16,_Output!C:C,"C")</f>
        <v>0</v>
      </c>
      <c r="N16" s="321">
        <f>SUMIFS(_Output!I:I,_Output!G:G,'_NIST-CSF_Alignment'!D16,_Output!C:C,"C")</f>
        <v>0</v>
      </c>
      <c r="O16" s="321">
        <f>SUMIFS(_Output!J:J,_Output!G:G,'_NIST-CSF_Alignment'!D16,_Output!C:C,"C")</f>
        <v>0</v>
      </c>
      <c r="P16" s="274"/>
      <c r="Q16" s="274"/>
      <c r="R16" s="292"/>
    </row>
    <row r="17" spans="1:18" x14ac:dyDescent="0.35">
      <c r="A17" s="296" t="s">
        <v>1</v>
      </c>
      <c r="B17" s="277" t="s">
        <v>1458</v>
      </c>
      <c r="C17" s="270" t="s">
        <v>1473</v>
      </c>
      <c r="D17" s="373" t="s">
        <v>1475</v>
      </c>
      <c r="E17" s="369">
        <f>COUNTIFS(_Output!G:G,'_NIST-CSF_Alignment'!D17,_Output!C:C,"M",_Output!B:B,1)</f>
        <v>3</v>
      </c>
      <c r="F17" s="313">
        <f>SUMIFS(_Output!H:H,_Output!G:G,'_NIST-CSF_Alignment'!D17,_Output!C:C,"M")</f>
        <v>3</v>
      </c>
      <c r="G17" s="285">
        <f>SUMIFS(_Output!I:I,_Output!G:G,'_NIST-CSF_Alignment'!D17,_Output!C:C,"M")</f>
        <v>0</v>
      </c>
      <c r="H17" s="285">
        <f>SUMIFS(_Output!J:J,_Output!G:G,'_NIST-CSF_Alignment'!D17,_Output!C:C,"M")</f>
        <v>15</v>
      </c>
      <c r="I17" s="287"/>
      <c r="J17" s="294"/>
      <c r="K17" s="83"/>
      <c r="L17" s="320">
        <f>COUNTIFS(_Output!G:G,'_NIST-CSF_Alignment'!D17,_Output!C:C,"C",_Output!B:B,1)</f>
        <v>0</v>
      </c>
      <c r="M17" s="312">
        <f>SUMIFS(_Output!H:H,_Output!G:G,'_NIST-CSF_Alignment'!D17,_Output!C:C,"C")</f>
        <v>0</v>
      </c>
      <c r="N17" s="321">
        <f>SUMIFS(_Output!I:I,_Output!G:G,'_NIST-CSF_Alignment'!D17,_Output!C:C,"C")</f>
        <v>0</v>
      </c>
      <c r="O17" s="321">
        <f>SUMIFS(_Output!J:J,_Output!G:G,'_NIST-CSF_Alignment'!D17,_Output!C:C,"C")</f>
        <v>0</v>
      </c>
      <c r="P17" s="273"/>
      <c r="Q17" s="273"/>
      <c r="R17" s="291"/>
    </row>
    <row r="18" spans="1:18" x14ac:dyDescent="0.35">
      <c r="A18" s="296" t="s">
        <v>1</v>
      </c>
      <c r="B18" s="277" t="s">
        <v>1458</v>
      </c>
      <c r="C18" s="270" t="s">
        <v>1473</v>
      </c>
      <c r="D18" s="373" t="s">
        <v>1476</v>
      </c>
      <c r="E18" s="369">
        <f>COUNTIFS(_Output!G:G,'_NIST-CSF_Alignment'!D18,_Output!C:C,"M",_Output!B:B,1)</f>
        <v>8</v>
      </c>
      <c r="F18" s="313">
        <f>SUMIFS(_Output!H:H,_Output!G:G,'_NIST-CSF_Alignment'!D18,_Output!C:C,"M")</f>
        <v>8</v>
      </c>
      <c r="G18" s="285">
        <f>SUMIFS(_Output!I:I,_Output!G:G,'_NIST-CSF_Alignment'!D18,_Output!C:C,"M")</f>
        <v>0</v>
      </c>
      <c r="H18" s="285">
        <f>SUMIFS(_Output!J:J,_Output!G:G,'_NIST-CSF_Alignment'!D18,_Output!C:C,"M")</f>
        <v>40</v>
      </c>
      <c r="I18" s="287"/>
      <c r="J18" s="294"/>
      <c r="K18" s="83"/>
      <c r="L18" s="320">
        <f>COUNTIFS(_Output!G:G,'_NIST-CSF_Alignment'!D18,_Output!C:C,"C",_Output!B:B,1)</f>
        <v>3</v>
      </c>
      <c r="M18" s="312">
        <f>SUMIFS(_Output!H:H,_Output!G:G,'_NIST-CSF_Alignment'!D18,_Output!C:C,"C")</f>
        <v>3</v>
      </c>
      <c r="N18" s="321">
        <f>SUMIFS(_Output!I:I,_Output!G:G,'_NIST-CSF_Alignment'!D18,_Output!C:C,"C")</f>
        <v>0</v>
      </c>
      <c r="O18" s="321">
        <f>SUMIFS(_Output!J:J,_Output!G:G,'_NIST-CSF_Alignment'!D18,_Output!C:C,"C")</f>
        <v>15</v>
      </c>
      <c r="P18" s="273"/>
      <c r="Q18" s="273"/>
      <c r="R18" s="291"/>
    </row>
    <row r="19" spans="1:18" x14ac:dyDescent="0.35">
      <c r="A19" s="302" t="s">
        <v>1</v>
      </c>
      <c r="B19" s="303" t="s">
        <v>1458</v>
      </c>
      <c r="C19" s="271" t="s">
        <v>1473</v>
      </c>
      <c r="D19" s="374" t="s">
        <v>1477</v>
      </c>
      <c r="E19" s="369">
        <f>COUNTIFS(_Output!G:G,'_NIST-CSF_Alignment'!D19,_Output!C:C,"M",_Output!B:B,1)</f>
        <v>1</v>
      </c>
      <c r="F19" s="313">
        <f>SUMIFS(_Output!H:H,_Output!G:G,'_NIST-CSF_Alignment'!D19,_Output!C:C,"M")</f>
        <v>1</v>
      </c>
      <c r="G19" s="285">
        <f>SUMIFS(_Output!I:I,_Output!G:G,'_NIST-CSF_Alignment'!D19,_Output!C:C,"M")</f>
        <v>0</v>
      </c>
      <c r="H19" s="285">
        <f>SUMIFS(_Output!J:J,_Output!G:G,'_NIST-CSF_Alignment'!D19,_Output!C:C,"M")</f>
        <v>5</v>
      </c>
      <c r="I19" s="340"/>
      <c r="J19" s="321"/>
      <c r="K19" s="341"/>
      <c r="L19" s="320">
        <f>COUNTIFS(_Output!G:G,'_NIST-CSF_Alignment'!D19,_Output!C:C,"C",_Output!B:B,1)</f>
        <v>0</v>
      </c>
      <c r="M19" s="312">
        <f>SUMIFS(_Output!H:H,_Output!G:G,'_NIST-CSF_Alignment'!D19,_Output!C:C,"C")</f>
        <v>0</v>
      </c>
      <c r="N19" s="321">
        <f>SUMIFS(_Output!I:I,_Output!G:G,'_NIST-CSF_Alignment'!D19,_Output!C:C,"C")</f>
        <v>0</v>
      </c>
      <c r="O19" s="321">
        <f>SUMIFS(_Output!J:J,_Output!G:G,'_NIST-CSF_Alignment'!D19,_Output!C:C,"C")</f>
        <v>0</v>
      </c>
      <c r="P19" s="312"/>
      <c r="Q19" s="312"/>
      <c r="R19" s="314"/>
    </row>
    <row r="20" spans="1:18" x14ac:dyDescent="0.35">
      <c r="A20" s="375"/>
      <c r="B20" s="347"/>
      <c r="C20" s="348"/>
      <c r="D20" s="367"/>
      <c r="E20" s="370" t="s">
        <v>353</v>
      </c>
      <c r="F20" s="349">
        <f>SUMIFS(F16:F19,$E16:$E19, "&gt;0")</f>
        <v>18</v>
      </c>
      <c r="G20" s="349">
        <f t="shared" ref="G20:H20" si="2">SUMIFS(G16:G19,$E16:$E19, "&gt;0")</f>
        <v>0</v>
      </c>
      <c r="H20" s="349">
        <f t="shared" si="2"/>
        <v>90</v>
      </c>
      <c r="I20" s="349">
        <f>IFERROR(IF(ROUND(100*(G20-F20)/(H20-F20),2) &lt; 0, 0, ROUND(100*(G20-F20)/(H20-F20),2)),0)</f>
        <v>0</v>
      </c>
      <c r="J20" s="350">
        <f>IF(F20&gt;0,1,0)</f>
        <v>1</v>
      </c>
      <c r="K20" s="351"/>
      <c r="L20" s="352" t="s">
        <v>353</v>
      </c>
      <c r="M20" s="350">
        <f>SUMIFS(M16:M19,$L16:$L19, "&gt;0")</f>
        <v>3</v>
      </c>
      <c r="N20" s="350">
        <f t="shared" ref="N20:O20" si="3">SUMIFS(N16:N19,$L16:$L19, "&gt;0")</f>
        <v>0</v>
      </c>
      <c r="O20" s="350">
        <f t="shared" si="3"/>
        <v>15</v>
      </c>
      <c r="P20" s="350">
        <f>IFERROR(IF(ROUND(100*(N20-M20)/(O20-M20),2) &lt; 0, 0, ROUND(100*(N20-M20)/(O20-M20),2)),0)</f>
        <v>0</v>
      </c>
      <c r="Q20" s="350">
        <f>IF(M20&gt;0,1,0)</f>
        <v>1</v>
      </c>
      <c r="R20" s="351"/>
    </row>
    <row r="21" spans="1:18" x14ac:dyDescent="0.35">
      <c r="A21" s="342" t="s">
        <v>1</v>
      </c>
      <c r="B21" s="343" t="s">
        <v>1458</v>
      </c>
      <c r="C21" s="344" t="s">
        <v>1478</v>
      </c>
      <c r="D21" s="376" t="s">
        <v>1479</v>
      </c>
      <c r="E21" s="369">
        <f>COUNTIFS(_Output!G:G,'_NIST-CSF_Alignment'!D21,_Output!C:C,"M",_Output!B:B,1)</f>
        <v>2</v>
      </c>
      <c r="F21" s="313">
        <f>SUMIFS(_Output!H:H,_Output!G:G,'_NIST-CSF_Alignment'!D21,_Output!C:C,"M")</f>
        <v>2</v>
      </c>
      <c r="G21" s="285">
        <f>SUMIFS(_Output!I:I,_Output!G:G,'_NIST-CSF_Alignment'!D21,_Output!C:C,"M")</f>
        <v>0</v>
      </c>
      <c r="H21" s="285">
        <f>SUMIFS(_Output!J:J,_Output!G:G,'_NIST-CSF_Alignment'!D21,_Output!C:C,"M")</f>
        <v>10</v>
      </c>
      <c r="I21" s="345"/>
      <c r="J21" s="331"/>
      <c r="K21" s="346"/>
      <c r="L21" s="320">
        <f>COUNTIFS(_Output!G:G,'_NIST-CSF_Alignment'!D21,_Output!C:C,"C",_Output!B:B,1)</f>
        <v>5</v>
      </c>
      <c r="M21" s="312">
        <f>SUMIFS(_Output!H:H,_Output!G:G,'_NIST-CSF_Alignment'!D21,_Output!C:C,"C")</f>
        <v>5</v>
      </c>
      <c r="N21" s="321">
        <f>SUMIFS(_Output!I:I,_Output!G:G,'_NIST-CSF_Alignment'!D21,_Output!C:C,"C")</f>
        <v>0</v>
      </c>
      <c r="O21" s="321">
        <f>SUMIFS(_Output!J:J,_Output!G:G,'_NIST-CSF_Alignment'!D21,_Output!C:C,"C")</f>
        <v>25</v>
      </c>
      <c r="P21" s="274"/>
      <c r="Q21" s="274"/>
      <c r="R21" s="292"/>
    </row>
    <row r="22" spans="1:18" x14ac:dyDescent="0.35">
      <c r="A22" s="296" t="s">
        <v>1</v>
      </c>
      <c r="B22" s="277" t="s">
        <v>1458</v>
      </c>
      <c r="C22" s="270" t="s">
        <v>1478</v>
      </c>
      <c r="D22" s="373" t="s">
        <v>1480</v>
      </c>
      <c r="E22" s="369">
        <f>COUNTIFS(_Output!G:G,'_NIST-CSF_Alignment'!D22,_Output!C:C,"M",_Output!B:B,1)</f>
        <v>1</v>
      </c>
      <c r="F22" s="313">
        <f>SUMIFS(_Output!H:H,_Output!G:G,'_NIST-CSF_Alignment'!D22,_Output!C:C,"M")</f>
        <v>1</v>
      </c>
      <c r="G22" s="285">
        <f>SUMIFS(_Output!I:I,_Output!G:G,'_NIST-CSF_Alignment'!D22,_Output!C:C,"M")</f>
        <v>0</v>
      </c>
      <c r="H22" s="285">
        <f>SUMIFS(_Output!J:J,_Output!G:G,'_NIST-CSF_Alignment'!D22,_Output!C:C,"M")</f>
        <v>5</v>
      </c>
      <c r="I22" s="287"/>
      <c r="J22" s="294"/>
      <c r="K22" s="83"/>
      <c r="L22" s="320">
        <f>COUNTIFS(_Output!G:G,'_NIST-CSF_Alignment'!D22,_Output!C:C,"C",_Output!B:B,1)</f>
        <v>13</v>
      </c>
      <c r="M22" s="312">
        <f>SUMIFS(_Output!H:H,_Output!G:G,'_NIST-CSF_Alignment'!D22,_Output!C:C,"C")</f>
        <v>13</v>
      </c>
      <c r="N22" s="321">
        <f>SUMIFS(_Output!I:I,_Output!G:G,'_NIST-CSF_Alignment'!D22,_Output!C:C,"C")</f>
        <v>0</v>
      </c>
      <c r="O22" s="321">
        <f>SUMIFS(_Output!J:J,_Output!G:G,'_NIST-CSF_Alignment'!D22,_Output!C:C,"C")</f>
        <v>65</v>
      </c>
      <c r="P22" s="273"/>
      <c r="Q22" s="273"/>
      <c r="R22" s="291"/>
    </row>
    <row r="23" spans="1:18" x14ac:dyDescent="0.35">
      <c r="A23" s="296" t="s">
        <v>1</v>
      </c>
      <c r="B23" s="277" t="s">
        <v>1458</v>
      </c>
      <c r="C23" s="270" t="s">
        <v>1478</v>
      </c>
      <c r="D23" s="373" t="s">
        <v>1481</v>
      </c>
      <c r="E23" s="369">
        <f>COUNTIFS(_Output!G:G,'_NIST-CSF_Alignment'!D23,_Output!C:C,"M",_Output!B:B,1)</f>
        <v>14</v>
      </c>
      <c r="F23" s="313">
        <f>SUMIFS(_Output!H:H,_Output!G:G,'_NIST-CSF_Alignment'!D23,_Output!C:C,"M")</f>
        <v>14</v>
      </c>
      <c r="G23" s="285">
        <f>SUMIFS(_Output!I:I,_Output!G:G,'_NIST-CSF_Alignment'!D23,_Output!C:C,"M")</f>
        <v>0</v>
      </c>
      <c r="H23" s="285">
        <f>SUMIFS(_Output!J:J,_Output!G:G,'_NIST-CSF_Alignment'!D23,_Output!C:C,"M")</f>
        <v>70</v>
      </c>
      <c r="I23" s="287"/>
      <c r="J23" s="294"/>
      <c r="K23" s="83"/>
      <c r="L23" s="320">
        <f>COUNTIFS(_Output!G:G,'_NIST-CSF_Alignment'!D23,_Output!C:C,"C",_Output!B:B,1)</f>
        <v>8</v>
      </c>
      <c r="M23" s="312">
        <f>SUMIFS(_Output!H:H,_Output!G:G,'_NIST-CSF_Alignment'!D23,_Output!C:C,"C")</f>
        <v>8</v>
      </c>
      <c r="N23" s="321">
        <f>SUMIFS(_Output!I:I,_Output!G:G,'_NIST-CSF_Alignment'!D23,_Output!C:C,"C")</f>
        <v>0</v>
      </c>
      <c r="O23" s="321">
        <f>SUMIFS(_Output!J:J,_Output!G:G,'_NIST-CSF_Alignment'!D23,_Output!C:C,"C")</f>
        <v>40</v>
      </c>
      <c r="P23" s="273"/>
      <c r="Q23" s="273"/>
      <c r="R23" s="291"/>
    </row>
    <row r="24" spans="1:18" x14ac:dyDescent="0.35">
      <c r="A24" s="296" t="s">
        <v>1</v>
      </c>
      <c r="B24" s="277" t="s">
        <v>1458</v>
      </c>
      <c r="C24" s="270" t="s">
        <v>1478</v>
      </c>
      <c r="D24" s="373" t="s">
        <v>1482</v>
      </c>
      <c r="E24" s="369">
        <f>COUNTIFS(_Output!G:G,'_NIST-CSF_Alignment'!D24,_Output!C:C,"M",_Output!B:B,1)</f>
        <v>11</v>
      </c>
      <c r="F24" s="313">
        <f>SUMIFS(_Output!H:H,_Output!G:G,'_NIST-CSF_Alignment'!D24,_Output!C:C,"M")</f>
        <v>11</v>
      </c>
      <c r="G24" s="285">
        <f>SUMIFS(_Output!I:I,_Output!G:G,'_NIST-CSF_Alignment'!D24,_Output!C:C,"M")</f>
        <v>0</v>
      </c>
      <c r="H24" s="285">
        <f>SUMIFS(_Output!J:J,_Output!G:G,'_NIST-CSF_Alignment'!D24,_Output!C:C,"M")</f>
        <v>55</v>
      </c>
      <c r="I24" s="287"/>
      <c r="J24" s="294"/>
      <c r="K24" s="83"/>
      <c r="L24" s="320">
        <f>COUNTIFS(_Output!G:G,'_NIST-CSF_Alignment'!D24,_Output!C:C,"C",_Output!B:B,1)</f>
        <v>0</v>
      </c>
      <c r="M24" s="312">
        <f>SUMIFS(_Output!H:H,_Output!G:G,'_NIST-CSF_Alignment'!D24,_Output!C:C,"C")</f>
        <v>0</v>
      </c>
      <c r="N24" s="321">
        <f>SUMIFS(_Output!I:I,_Output!G:G,'_NIST-CSF_Alignment'!D24,_Output!C:C,"C")</f>
        <v>0</v>
      </c>
      <c r="O24" s="321">
        <f>SUMIFS(_Output!J:J,_Output!G:G,'_NIST-CSF_Alignment'!D24,_Output!C:C,"C")</f>
        <v>0</v>
      </c>
      <c r="P24" s="273"/>
      <c r="Q24" s="273"/>
      <c r="R24" s="291"/>
    </row>
    <row r="25" spans="1:18" x14ac:dyDescent="0.35">
      <c r="A25" s="296" t="s">
        <v>1</v>
      </c>
      <c r="B25" s="277" t="s">
        <v>1458</v>
      </c>
      <c r="C25" s="270" t="s">
        <v>1478</v>
      </c>
      <c r="D25" s="373" t="s">
        <v>1483</v>
      </c>
      <c r="E25" s="369">
        <f>COUNTIFS(_Output!G:G,'_NIST-CSF_Alignment'!D25,_Output!C:C,"M",_Output!B:B,1)</f>
        <v>12</v>
      </c>
      <c r="F25" s="313">
        <f>SUMIFS(_Output!H:H,_Output!G:G,'_NIST-CSF_Alignment'!D25,_Output!C:C,"M")</f>
        <v>12</v>
      </c>
      <c r="G25" s="285">
        <f>SUMIFS(_Output!I:I,_Output!G:G,'_NIST-CSF_Alignment'!D25,_Output!C:C,"M")</f>
        <v>0</v>
      </c>
      <c r="H25" s="285">
        <f>SUMIFS(_Output!J:J,_Output!G:G,'_NIST-CSF_Alignment'!D25,_Output!C:C,"M")</f>
        <v>60</v>
      </c>
      <c r="I25" s="287"/>
      <c r="J25" s="294"/>
      <c r="K25" s="83"/>
      <c r="L25" s="320">
        <f>COUNTIFS(_Output!G:G,'_NIST-CSF_Alignment'!D25,_Output!C:C,"C",_Output!B:B,1)</f>
        <v>4</v>
      </c>
      <c r="M25" s="312">
        <f>SUMIFS(_Output!H:H,_Output!G:G,'_NIST-CSF_Alignment'!D25,_Output!C:C,"C")</f>
        <v>4</v>
      </c>
      <c r="N25" s="321">
        <f>SUMIFS(_Output!I:I,_Output!G:G,'_NIST-CSF_Alignment'!D25,_Output!C:C,"C")</f>
        <v>0</v>
      </c>
      <c r="O25" s="321">
        <f>SUMIFS(_Output!J:J,_Output!G:G,'_NIST-CSF_Alignment'!D25,_Output!C:C,"C")</f>
        <v>20</v>
      </c>
      <c r="P25" s="273"/>
      <c r="Q25" s="273"/>
      <c r="R25" s="291"/>
    </row>
    <row r="26" spans="1:18" x14ac:dyDescent="0.35">
      <c r="A26" s="302" t="s">
        <v>1</v>
      </c>
      <c r="B26" s="303" t="s">
        <v>1458</v>
      </c>
      <c r="C26" s="271" t="s">
        <v>1478</v>
      </c>
      <c r="D26" s="374" t="s">
        <v>1484</v>
      </c>
      <c r="E26" s="369">
        <f>COUNTIFS(_Output!G:G,'_NIST-CSF_Alignment'!D26,_Output!C:C,"M",_Output!B:B,1)</f>
        <v>0</v>
      </c>
      <c r="F26" s="313">
        <f>SUMIFS(_Output!H:H,_Output!G:G,'_NIST-CSF_Alignment'!D26,_Output!C:C,"M")</f>
        <v>0</v>
      </c>
      <c r="G26" s="285">
        <f>SUMIFS(_Output!I:I,_Output!G:G,'_NIST-CSF_Alignment'!D26,_Output!C:C,"M")</f>
        <v>0</v>
      </c>
      <c r="H26" s="285">
        <f>SUMIFS(_Output!J:J,_Output!G:G,'_NIST-CSF_Alignment'!D26,_Output!C:C,"M")</f>
        <v>0</v>
      </c>
      <c r="I26" s="340"/>
      <c r="J26" s="321"/>
      <c r="K26" s="341"/>
      <c r="L26" s="320">
        <f>COUNTIFS(_Output!G:G,'_NIST-CSF_Alignment'!D26,_Output!C:C,"C",_Output!B:B,1)</f>
        <v>0</v>
      </c>
      <c r="M26" s="312">
        <f>SUMIFS(_Output!H:H,_Output!G:G,'_NIST-CSF_Alignment'!D26,_Output!C:C,"C")</f>
        <v>0</v>
      </c>
      <c r="N26" s="321">
        <f>SUMIFS(_Output!I:I,_Output!G:G,'_NIST-CSF_Alignment'!D26,_Output!C:C,"C")</f>
        <v>0</v>
      </c>
      <c r="O26" s="321">
        <f>SUMIFS(_Output!J:J,_Output!G:G,'_NIST-CSF_Alignment'!D26,_Output!C:C,"C")</f>
        <v>0</v>
      </c>
      <c r="P26" s="312"/>
      <c r="Q26" s="312"/>
      <c r="R26" s="314"/>
    </row>
    <row r="27" spans="1:18" x14ac:dyDescent="0.35">
      <c r="A27" s="375"/>
      <c r="B27" s="347"/>
      <c r="C27" s="348"/>
      <c r="D27" s="367"/>
      <c r="E27" s="371" t="s">
        <v>353</v>
      </c>
      <c r="F27" s="349">
        <f>SUMIFS(F21:F26,$E21:$E26, "&gt;0")</f>
        <v>40</v>
      </c>
      <c r="G27" s="349">
        <f t="shared" ref="G27:H27" si="4">SUMIFS(G21:G26,$E21:$E26, "&gt;0")</f>
        <v>0</v>
      </c>
      <c r="H27" s="349">
        <f t="shared" si="4"/>
        <v>200</v>
      </c>
      <c r="I27" s="349">
        <f>IFERROR(IF(ROUND(100*(G27-F27)/(H27-F27),2) &lt; 0, 0, ROUND(100*(G27-F27)/(H27-F27),2)),0)</f>
        <v>0</v>
      </c>
      <c r="J27" s="350">
        <f>IF(F27&gt;0,1,0)</f>
        <v>1</v>
      </c>
      <c r="K27" s="351"/>
      <c r="L27" s="352" t="s">
        <v>353</v>
      </c>
      <c r="M27" s="350">
        <f>SUMIFS(M21:M26,$L21:$L26, "&gt;0")</f>
        <v>30</v>
      </c>
      <c r="N27" s="350">
        <f t="shared" ref="N27:O27" si="5">SUMIFS(N21:N26,$L21:$L26, "&gt;0")</f>
        <v>0</v>
      </c>
      <c r="O27" s="350">
        <f t="shared" si="5"/>
        <v>150</v>
      </c>
      <c r="P27" s="350">
        <f>IFERROR(IF(ROUND(100*(N27-M27)/(O27-M27),2) &lt; 0, 0, ROUND(100*(N27-M27)/(O27-M27),2)),0)</f>
        <v>0</v>
      </c>
      <c r="Q27" s="350">
        <f>IF(M27&gt;0,1,0)</f>
        <v>1</v>
      </c>
      <c r="R27" s="367"/>
    </row>
    <row r="28" spans="1:18" x14ac:dyDescent="0.35">
      <c r="A28" s="342" t="s">
        <v>1</v>
      </c>
      <c r="B28" s="343" t="s">
        <v>1458</v>
      </c>
      <c r="C28" s="344" t="s">
        <v>1488</v>
      </c>
      <c r="D28" s="376" t="s">
        <v>1489</v>
      </c>
      <c r="E28" s="369">
        <f>COUNTIFS(_Output!G:G,'_NIST-CSF_Alignment'!D28,_Output!C:C,"M",_Output!B:B,1)</f>
        <v>1</v>
      </c>
      <c r="F28" s="313">
        <f>SUMIFS(_Output!H:H,_Output!G:G,'_NIST-CSF_Alignment'!D28,_Output!C:C,"M")</f>
        <v>1</v>
      </c>
      <c r="G28" s="285">
        <f>SUMIFS(_Output!I:I,_Output!G:G,'_NIST-CSF_Alignment'!D28,_Output!C:C,"M")</f>
        <v>0</v>
      </c>
      <c r="H28" s="285">
        <f>SUMIFS(_Output!J:J,_Output!G:G,'_NIST-CSF_Alignment'!D28,_Output!C:C,"M")</f>
        <v>5</v>
      </c>
      <c r="I28" s="345"/>
      <c r="J28" s="331"/>
      <c r="K28" s="346"/>
      <c r="L28" s="320">
        <f>COUNTIFS(_Output!G:G,'_NIST-CSF_Alignment'!D28,_Output!C:C,"C",_Output!B:B,1)</f>
        <v>0</v>
      </c>
      <c r="M28" s="312">
        <f>SUMIFS(_Output!H:H,_Output!G:G,'_NIST-CSF_Alignment'!D28,_Output!C:C,"C")</f>
        <v>0</v>
      </c>
      <c r="N28" s="321">
        <f>SUMIFS(_Output!I:I,_Output!G:G,'_NIST-CSF_Alignment'!D28,_Output!C:C,"C")</f>
        <v>0</v>
      </c>
      <c r="O28" s="321">
        <f>SUMIFS(_Output!J:J,_Output!G:G,'_NIST-CSF_Alignment'!D28,_Output!C:C,"C")</f>
        <v>0</v>
      </c>
      <c r="P28" s="274"/>
      <c r="Q28" s="274"/>
      <c r="R28" s="292"/>
    </row>
    <row r="29" spans="1:18" x14ac:dyDescent="0.35">
      <c r="A29" s="296" t="s">
        <v>1</v>
      </c>
      <c r="B29" s="277" t="s">
        <v>1458</v>
      </c>
      <c r="C29" s="270" t="s">
        <v>1488</v>
      </c>
      <c r="D29" s="373" t="s">
        <v>1490</v>
      </c>
      <c r="E29" s="369">
        <f>COUNTIFS(_Output!G:G,'_NIST-CSF_Alignment'!D29,_Output!C:C,"M",_Output!B:B,1)</f>
        <v>0</v>
      </c>
      <c r="F29" s="313">
        <f>SUMIFS(_Output!H:H,_Output!G:G,'_NIST-CSF_Alignment'!D29,_Output!C:C,"M")</f>
        <v>0</v>
      </c>
      <c r="G29" s="285">
        <f>SUMIFS(_Output!I:I,_Output!G:G,'_NIST-CSF_Alignment'!D29,_Output!C:C,"M")</f>
        <v>0</v>
      </c>
      <c r="H29" s="285">
        <f>SUMIFS(_Output!J:J,_Output!G:G,'_NIST-CSF_Alignment'!D29,_Output!C:C,"M")</f>
        <v>0</v>
      </c>
      <c r="I29" s="287"/>
      <c r="J29" s="294"/>
      <c r="K29" s="83"/>
      <c r="L29" s="320">
        <f>COUNTIFS(_Output!G:G,'_NIST-CSF_Alignment'!D29,_Output!C:C,"C",_Output!B:B,1)</f>
        <v>0</v>
      </c>
      <c r="M29" s="312">
        <f>SUMIFS(_Output!H:H,_Output!G:G,'_NIST-CSF_Alignment'!D29,_Output!C:C,"C")</f>
        <v>0</v>
      </c>
      <c r="N29" s="321">
        <f>SUMIFS(_Output!I:I,_Output!G:G,'_NIST-CSF_Alignment'!D29,_Output!C:C,"C")</f>
        <v>0</v>
      </c>
      <c r="O29" s="321">
        <f>SUMIFS(_Output!J:J,_Output!G:G,'_NIST-CSF_Alignment'!D29,_Output!C:C,"C")</f>
        <v>0</v>
      </c>
      <c r="P29" s="273"/>
      <c r="Q29" s="273"/>
      <c r="R29" s="291"/>
    </row>
    <row r="30" spans="1:18" x14ac:dyDescent="0.35">
      <c r="A30" s="302" t="s">
        <v>1</v>
      </c>
      <c r="B30" s="303" t="s">
        <v>1458</v>
      </c>
      <c r="C30" s="271" t="s">
        <v>1488</v>
      </c>
      <c r="D30" s="374" t="s">
        <v>1491</v>
      </c>
      <c r="E30" s="369">
        <f>COUNTIFS(_Output!G:G,'_NIST-CSF_Alignment'!D30,_Output!C:C,"M",_Output!B:B,1)</f>
        <v>0</v>
      </c>
      <c r="F30" s="313">
        <f>SUMIFS(_Output!H:H,_Output!G:G,'_NIST-CSF_Alignment'!D30,_Output!C:C,"M")</f>
        <v>0</v>
      </c>
      <c r="G30" s="285">
        <f>SUMIFS(_Output!I:I,_Output!G:G,'_NIST-CSF_Alignment'!D30,_Output!C:C,"M")</f>
        <v>0</v>
      </c>
      <c r="H30" s="285">
        <f>SUMIFS(_Output!J:J,_Output!G:G,'_NIST-CSF_Alignment'!D30,_Output!C:C,"M")</f>
        <v>0</v>
      </c>
      <c r="I30" s="340"/>
      <c r="J30" s="321"/>
      <c r="K30" s="341"/>
      <c r="L30" s="320">
        <f>COUNTIFS(_Output!G:G,'_NIST-CSF_Alignment'!D30,_Output!C:C,"C",_Output!B:B,1)</f>
        <v>0</v>
      </c>
      <c r="M30" s="312">
        <f>SUMIFS(_Output!H:H,_Output!G:G,'_NIST-CSF_Alignment'!D30,_Output!C:C,"C")</f>
        <v>0</v>
      </c>
      <c r="N30" s="321">
        <f>SUMIFS(_Output!I:I,_Output!G:G,'_NIST-CSF_Alignment'!D30,_Output!C:C,"C")</f>
        <v>0</v>
      </c>
      <c r="O30" s="321">
        <f>SUMIFS(_Output!J:J,_Output!G:G,'_NIST-CSF_Alignment'!D30,_Output!C:C,"C")</f>
        <v>0</v>
      </c>
      <c r="P30" s="312"/>
      <c r="Q30" s="312"/>
      <c r="R30" s="314"/>
    </row>
    <row r="31" spans="1:18" x14ac:dyDescent="0.35">
      <c r="A31" s="375"/>
      <c r="B31" s="347"/>
      <c r="C31" s="348"/>
      <c r="D31" s="367"/>
      <c r="E31" s="371" t="s">
        <v>353</v>
      </c>
      <c r="F31" s="349">
        <f>SUMIFS(F28:F30,$E28:$E30, "&gt;0")</f>
        <v>1</v>
      </c>
      <c r="G31" s="349">
        <f t="shared" ref="G31:H31" si="6">SUMIFS(G28:G30,$E28:$E30, "&gt;0")</f>
        <v>0</v>
      </c>
      <c r="H31" s="349">
        <f t="shared" si="6"/>
        <v>5</v>
      </c>
      <c r="I31" s="349">
        <f>IFERROR(IF(ROUND(100*(G31-F31)/(H31-F31),2) &lt; 0, 0, ROUND(100*(G31-F31)/(H31-F31),2)),0)</f>
        <v>0</v>
      </c>
      <c r="J31" s="350">
        <f>IF(F31&gt;0,1,0)</f>
        <v>1</v>
      </c>
      <c r="K31" s="351"/>
      <c r="L31" s="352" t="s">
        <v>353</v>
      </c>
      <c r="M31" s="350">
        <f>SUMIFS(M28:M30,$L28:$L30, "&gt;0")</f>
        <v>0</v>
      </c>
      <c r="N31" s="350">
        <f t="shared" ref="N31:O31" si="7">SUMIFS(N28:N30,$L28:$L30, "&gt;0")</f>
        <v>0</v>
      </c>
      <c r="O31" s="350">
        <f t="shared" si="7"/>
        <v>0</v>
      </c>
      <c r="P31" s="350">
        <f>IFERROR(IF(ROUND(100*(N31-M31)/(O31-M31),2) &lt; 0, 0, ROUND(100*(N31-M31)/(O31-M31),2)),0)</f>
        <v>0</v>
      </c>
      <c r="Q31" s="350">
        <f>IF(M31&gt;0,1,0)</f>
        <v>0</v>
      </c>
      <c r="R31" s="367"/>
    </row>
    <row r="32" spans="1:18" x14ac:dyDescent="0.35">
      <c r="A32" s="745" t="s">
        <v>1</v>
      </c>
      <c r="B32" s="738" t="s">
        <v>1458</v>
      </c>
      <c r="C32" s="746" t="s">
        <v>3070</v>
      </c>
      <c r="D32" s="747" t="s">
        <v>3071</v>
      </c>
      <c r="E32" s="369">
        <f>COUNTIFS(_Output!G:G,'_NIST-CSF_Alignment'!D32,_Output!C:C,"M",_Output!B:B,1)</f>
        <v>0</v>
      </c>
      <c r="F32" s="313">
        <f>SUMIFS(_Output!H:H,_Output!G:G,'_NIST-CSF_Alignment'!D32,_Output!C:C,"M")</f>
        <v>0</v>
      </c>
      <c r="G32" s="285">
        <f>SUMIFS(_Output!I:I,_Output!G:G,'_NIST-CSF_Alignment'!D32,_Output!C:C,"M")</f>
        <v>0</v>
      </c>
      <c r="H32" s="285">
        <f>SUMIFS(_Output!J:J,_Output!G:G,'_NIST-CSF_Alignment'!D32,_Output!C:C,"M")</f>
        <v>0</v>
      </c>
      <c r="I32" s="748"/>
      <c r="J32" s="749"/>
      <c r="K32" s="750"/>
      <c r="L32" s="320">
        <f>COUNTIFS(_Output!G:G,'_NIST-CSF_Alignment'!D32,_Output!C:C,"C",_Output!B:B,1)</f>
        <v>0</v>
      </c>
      <c r="M32" s="312">
        <f>SUMIFS(_Output!H:H,_Output!G:G,'_NIST-CSF_Alignment'!D32,_Output!C:C,"C")</f>
        <v>0</v>
      </c>
      <c r="N32" s="321">
        <f>SUMIFS(_Output!I:I,_Output!G:G,'_NIST-CSF_Alignment'!D32,_Output!C:C,"C")</f>
        <v>0</v>
      </c>
      <c r="O32" s="321">
        <f>SUMIFS(_Output!J:J,_Output!G:G,'_NIST-CSF_Alignment'!D32,_Output!C:C,"C")</f>
        <v>0</v>
      </c>
      <c r="P32" s="749"/>
      <c r="Q32" s="749"/>
      <c r="R32" s="747"/>
    </row>
    <row r="33" spans="1:18" x14ac:dyDescent="0.35">
      <c r="A33" s="296" t="s">
        <v>1</v>
      </c>
      <c r="B33" s="277" t="s">
        <v>1458</v>
      </c>
      <c r="C33" s="751" t="s">
        <v>3070</v>
      </c>
      <c r="D33" s="752" t="s">
        <v>3072</v>
      </c>
      <c r="E33" s="369">
        <f>COUNTIFS(_Output!G:G,'_NIST-CSF_Alignment'!D33,_Output!C:C,"M",_Output!B:B,1)</f>
        <v>0</v>
      </c>
      <c r="F33" s="313">
        <f>SUMIFS(_Output!H:H,_Output!G:G,'_NIST-CSF_Alignment'!D33,_Output!C:C,"M")</f>
        <v>0</v>
      </c>
      <c r="G33" s="285">
        <f>SUMIFS(_Output!I:I,_Output!G:G,'_NIST-CSF_Alignment'!D33,_Output!C:C,"M")</f>
        <v>0</v>
      </c>
      <c r="H33" s="285">
        <f>SUMIFS(_Output!J:J,_Output!G:G,'_NIST-CSF_Alignment'!D33,_Output!C:C,"M")</f>
        <v>0</v>
      </c>
      <c r="I33" s="753"/>
      <c r="J33" s="754"/>
      <c r="K33" s="755"/>
      <c r="L33" s="320">
        <f>COUNTIFS(_Output!G:G,'_NIST-CSF_Alignment'!D33,_Output!C:C,"C",_Output!B:B,1)</f>
        <v>0</v>
      </c>
      <c r="M33" s="312">
        <f>SUMIFS(_Output!H:H,_Output!G:G,'_NIST-CSF_Alignment'!D33,_Output!C:C,"C")</f>
        <v>0</v>
      </c>
      <c r="N33" s="321">
        <f>SUMIFS(_Output!I:I,_Output!G:G,'_NIST-CSF_Alignment'!D33,_Output!C:C,"C")</f>
        <v>0</v>
      </c>
      <c r="O33" s="321">
        <f>SUMIFS(_Output!J:J,_Output!G:G,'_NIST-CSF_Alignment'!D33,_Output!C:C,"C")</f>
        <v>0</v>
      </c>
      <c r="P33" s="754"/>
      <c r="Q33" s="754"/>
      <c r="R33" s="752"/>
    </row>
    <row r="34" spans="1:18" x14ac:dyDescent="0.35">
      <c r="A34" s="296" t="s">
        <v>1</v>
      </c>
      <c r="B34" s="277" t="s">
        <v>1458</v>
      </c>
      <c r="C34" s="751" t="s">
        <v>3070</v>
      </c>
      <c r="D34" s="752" t="s">
        <v>3073</v>
      </c>
      <c r="E34" s="369">
        <f>COUNTIFS(_Output!G:G,'_NIST-CSF_Alignment'!D34,_Output!C:C,"M",_Output!B:B,1)</f>
        <v>4</v>
      </c>
      <c r="F34" s="313">
        <f>SUMIFS(_Output!H:H,_Output!G:G,'_NIST-CSF_Alignment'!D34,_Output!C:C,"M")</f>
        <v>4</v>
      </c>
      <c r="G34" s="285">
        <f>SUMIFS(_Output!I:I,_Output!G:G,'_NIST-CSF_Alignment'!D34,_Output!C:C,"M")</f>
        <v>0</v>
      </c>
      <c r="H34" s="285">
        <f>SUMIFS(_Output!J:J,_Output!G:G,'_NIST-CSF_Alignment'!D34,_Output!C:C,"M")</f>
        <v>20</v>
      </c>
      <c r="I34" s="753"/>
      <c r="J34" s="754"/>
      <c r="K34" s="755"/>
      <c r="L34" s="320">
        <f>COUNTIFS(_Output!G:G,'_NIST-CSF_Alignment'!D34,_Output!C:C,"C",_Output!B:B,1)</f>
        <v>1</v>
      </c>
      <c r="M34" s="312">
        <f>SUMIFS(_Output!H:H,_Output!G:G,'_NIST-CSF_Alignment'!D34,_Output!C:C,"C")</f>
        <v>1</v>
      </c>
      <c r="N34" s="321">
        <f>SUMIFS(_Output!I:I,_Output!G:G,'_NIST-CSF_Alignment'!D34,_Output!C:C,"C")</f>
        <v>0</v>
      </c>
      <c r="O34" s="321">
        <f>SUMIFS(_Output!J:J,_Output!G:G,'_NIST-CSF_Alignment'!D34,_Output!C:C,"C")</f>
        <v>5</v>
      </c>
      <c r="P34" s="754"/>
      <c r="Q34" s="754"/>
      <c r="R34" s="752"/>
    </row>
    <row r="35" spans="1:18" x14ac:dyDescent="0.35">
      <c r="A35" s="296" t="s">
        <v>1</v>
      </c>
      <c r="B35" s="277" t="s">
        <v>1458</v>
      </c>
      <c r="C35" s="751" t="s">
        <v>3070</v>
      </c>
      <c r="D35" s="752" t="s">
        <v>3074</v>
      </c>
      <c r="E35" s="369">
        <f>COUNTIFS(_Output!G:G,'_NIST-CSF_Alignment'!D35,_Output!C:C,"M",_Output!B:B,1)</f>
        <v>0</v>
      </c>
      <c r="F35" s="313">
        <f>SUMIFS(_Output!H:H,_Output!G:G,'_NIST-CSF_Alignment'!D35,_Output!C:C,"M")</f>
        <v>0</v>
      </c>
      <c r="G35" s="285">
        <f>SUMIFS(_Output!I:I,_Output!G:G,'_NIST-CSF_Alignment'!D35,_Output!C:C,"M")</f>
        <v>0</v>
      </c>
      <c r="H35" s="285">
        <f>SUMIFS(_Output!J:J,_Output!G:G,'_NIST-CSF_Alignment'!D35,_Output!C:C,"M")</f>
        <v>0</v>
      </c>
      <c r="I35" s="753"/>
      <c r="J35" s="754"/>
      <c r="K35" s="755"/>
      <c r="L35" s="320">
        <f>COUNTIFS(_Output!G:G,'_NIST-CSF_Alignment'!D35,_Output!C:C,"C",_Output!B:B,1)</f>
        <v>1</v>
      </c>
      <c r="M35" s="312">
        <f>SUMIFS(_Output!H:H,_Output!G:G,'_NIST-CSF_Alignment'!D35,_Output!C:C,"C")</f>
        <v>1</v>
      </c>
      <c r="N35" s="321">
        <f>SUMIFS(_Output!I:I,_Output!G:G,'_NIST-CSF_Alignment'!D35,_Output!C:C,"C")</f>
        <v>0</v>
      </c>
      <c r="O35" s="321">
        <f>SUMIFS(_Output!J:J,_Output!G:G,'_NIST-CSF_Alignment'!D35,_Output!C:C,"C")</f>
        <v>5</v>
      </c>
      <c r="P35" s="754"/>
      <c r="Q35" s="754"/>
      <c r="R35" s="752"/>
    </row>
    <row r="36" spans="1:18" x14ac:dyDescent="0.35">
      <c r="A36" s="739" t="s">
        <v>1</v>
      </c>
      <c r="B36" s="756" t="s">
        <v>1458</v>
      </c>
      <c r="C36" s="740" t="s">
        <v>3070</v>
      </c>
      <c r="D36" s="741" t="s">
        <v>3075</v>
      </c>
      <c r="E36" s="369">
        <f>COUNTIFS(_Output!G:G,'_NIST-CSF_Alignment'!D36,_Output!C:C,"M",_Output!B:B,1)</f>
        <v>0</v>
      </c>
      <c r="F36" s="313">
        <f>SUMIFS(_Output!H:H,_Output!G:G,'_NIST-CSF_Alignment'!D36,_Output!C:C,"M")</f>
        <v>0</v>
      </c>
      <c r="G36" s="285">
        <f>SUMIFS(_Output!I:I,_Output!G:G,'_NIST-CSF_Alignment'!D36,_Output!C:C,"M")</f>
        <v>0</v>
      </c>
      <c r="H36" s="285">
        <f>SUMIFS(_Output!J:J,_Output!G:G,'_NIST-CSF_Alignment'!D36,_Output!C:C,"M")</f>
        <v>0</v>
      </c>
      <c r="I36" s="742"/>
      <c r="J36" s="743"/>
      <c r="K36" s="744"/>
      <c r="L36" s="312">
        <f>COUNTIFS(_Output!G:G,'_NIST-CSF_Alignment'!D36,_Output!C:C,"C",_Output!B:B,1)</f>
        <v>2</v>
      </c>
      <c r="M36" s="312">
        <f>SUMIFS(_Output!H:H,_Output!G:G,'_NIST-CSF_Alignment'!D36,_Output!C:C,"C")</f>
        <v>2</v>
      </c>
      <c r="N36" s="321">
        <f>SUMIFS(_Output!I:I,_Output!G:G,'_NIST-CSF_Alignment'!D36,_Output!C:C,"C")</f>
        <v>0</v>
      </c>
      <c r="O36" s="321">
        <f>SUMIFS(_Output!J:J,_Output!G:G,'_NIST-CSF_Alignment'!D36,_Output!C:C,"C")</f>
        <v>10</v>
      </c>
      <c r="P36" s="743"/>
      <c r="Q36" s="743"/>
      <c r="R36" s="741"/>
    </row>
    <row r="37" spans="1:18" ht="15" thickBot="1" x14ac:dyDescent="0.4">
      <c r="A37" s="734"/>
      <c r="B37" s="343"/>
      <c r="C37" s="735"/>
      <c r="D37" s="736"/>
      <c r="E37" s="767" t="s">
        <v>353</v>
      </c>
      <c r="F37" s="349">
        <f>SUMIFS(F32:F36,$E32:$E36, "&gt;0")</f>
        <v>4</v>
      </c>
      <c r="G37" s="349">
        <f>SUMIFS(G32:G36,$E32:$E36, "&gt;0")</f>
        <v>0</v>
      </c>
      <c r="H37" s="349">
        <f>SUMIFS(H32:H36,$E32:$E36, "&gt;0")</f>
        <v>20</v>
      </c>
      <c r="I37" s="349">
        <f>IFERROR(IF(ROUND(100*(G37-F37)/(H37-F37),2) &lt; 0, 0, ROUND(100*(G37-F37)/(H37-F37),2)),0)</f>
        <v>0</v>
      </c>
      <c r="J37" s="350">
        <f>IF(F37&gt;0,1,0)</f>
        <v>1</v>
      </c>
      <c r="K37" s="737"/>
      <c r="L37" s="769" t="s">
        <v>353</v>
      </c>
      <c r="M37" s="768">
        <f>SUMIFS(M31:M36,$L31:$L36, "&gt;0")</f>
        <v>4</v>
      </c>
      <c r="N37" s="350">
        <f t="shared" ref="N37:O37" si="8">SUMIFS(N31:N36,$L31:$L36, "&gt;0")</f>
        <v>0</v>
      </c>
      <c r="O37" s="350">
        <f t="shared" si="8"/>
        <v>20</v>
      </c>
      <c r="P37" s="350">
        <f>IFERROR(IF(ROUND(100*(N37-M37)/(O37-M37),2) &lt; 0, 0, ROUND(100*(N37-M37)/(O37-M37),2)),0)</f>
        <v>0</v>
      </c>
      <c r="Q37" s="350">
        <f>IF(M37&gt;0,1,0)</f>
        <v>1</v>
      </c>
      <c r="R37" s="736"/>
    </row>
    <row r="38" spans="1:18" ht="15" thickBot="1" x14ac:dyDescent="0.4">
      <c r="A38" s="304"/>
      <c r="B38" s="305"/>
      <c r="C38" s="306"/>
      <c r="D38" s="333"/>
      <c r="E38" s="391" t="s">
        <v>1593</v>
      </c>
      <c r="F38" s="307"/>
      <c r="G38" s="307"/>
      <c r="H38" s="307"/>
      <c r="I38" s="307">
        <f>SUM(I3:I37)</f>
        <v>0</v>
      </c>
      <c r="J38" s="308">
        <f>SUM(J3:J37)</f>
        <v>6</v>
      </c>
      <c r="K38" s="309">
        <f>IFERROR(ROUND(I38/J38,2),0)</f>
        <v>0</v>
      </c>
      <c r="L38" s="310" t="s">
        <v>1593</v>
      </c>
      <c r="M38" s="308"/>
      <c r="N38" s="308"/>
      <c r="O38" s="308"/>
      <c r="P38" s="308">
        <f>SUM(P3:P37)</f>
        <v>0</v>
      </c>
      <c r="Q38" s="308">
        <f>SUM(Q3:Q37)</f>
        <v>4</v>
      </c>
      <c r="R38" s="309">
        <f>IFERROR(ROUND(P38/Q38,2),0)</f>
        <v>0</v>
      </c>
    </row>
    <row r="39" spans="1:18" x14ac:dyDescent="0.35">
      <c r="A39" s="297" t="s">
        <v>1</v>
      </c>
      <c r="B39" s="278" t="s">
        <v>1492</v>
      </c>
      <c r="C39" s="272" t="s">
        <v>1496</v>
      </c>
      <c r="D39" s="372" t="s">
        <v>1538</v>
      </c>
      <c r="E39" s="369">
        <f>COUNTIFS(_Output!G:G,'_NIST-CSF_Alignment'!D39,_Output!C:C,"M",_Output!B:B,1)</f>
        <v>0</v>
      </c>
      <c r="F39" s="313">
        <f>SUMIFS(_Output!H:H,_Output!G:G,'_NIST-CSF_Alignment'!D39,_Output!C:C,"M")</f>
        <v>0</v>
      </c>
      <c r="G39" s="285">
        <f>SUMIFS(_Output!I:I,_Output!G:G,'_NIST-CSF_Alignment'!D39,_Output!C:C,"M")</f>
        <v>0</v>
      </c>
      <c r="H39" s="285">
        <f>SUMIFS(_Output!J:J,_Output!G:G,'_NIST-CSF_Alignment'!D39,_Output!C:C,"M")</f>
        <v>0</v>
      </c>
      <c r="I39" s="283"/>
      <c r="J39" s="272"/>
      <c r="K39" s="290"/>
      <c r="L39" s="320">
        <f>COUNTIFS(_Output!G:G,'_NIST-CSF_Alignment'!D39,_Output!C:C,"C",_Output!B:B,1)</f>
        <v>0</v>
      </c>
      <c r="M39" s="312">
        <f>SUMIFS(_Output!H:H,_Output!G:G,'_NIST-CSF_Alignment'!D39,_Output!C:C,"C")</f>
        <v>0</v>
      </c>
      <c r="N39" s="321">
        <f>SUMIFS(_Output!I:I,_Output!G:G,'_NIST-CSF_Alignment'!D39,_Output!C:C,"C")</f>
        <v>0</v>
      </c>
      <c r="O39" s="321">
        <f>SUMIFS(_Output!J:J,_Output!G:G,'_NIST-CSF_Alignment'!D39,_Output!C:C,"C")</f>
        <v>0</v>
      </c>
      <c r="P39" s="272"/>
      <c r="Q39" s="272"/>
      <c r="R39" s="290"/>
    </row>
    <row r="40" spans="1:18" x14ac:dyDescent="0.35">
      <c r="A40" s="298" t="s">
        <v>1</v>
      </c>
      <c r="B40" s="279" t="s">
        <v>1492</v>
      </c>
      <c r="C40" s="273" t="s">
        <v>1496</v>
      </c>
      <c r="D40" s="373" t="s">
        <v>1539</v>
      </c>
      <c r="E40" s="369">
        <f>COUNTIFS(_Output!G:G,'_NIST-CSF_Alignment'!D40,_Output!C:C,"M",_Output!B:B,1)</f>
        <v>1</v>
      </c>
      <c r="F40" s="313">
        <f>SUMIFS(_Output!H:H,_Output!G:G,'_NIST-CSF_Alignment'!D40,_Output!C:C,"M")</f>
        <v>1</v>
      </c>
      <c r="G40" s="285">
        <f>SUMIFS(_Output!I:I,_Output!G:G,'_NIST-CSF_Alignment'!D40,_Output!C:C,"M")</f>
        <v>0</v>
      </c>
      <c r="H40" s="285">
        <f>SUMIFS(_Output!J:J,_Output!G:G,'_NIST-CSF_Alignment'!D40,_Output!C:C,"M")</f>
        <v>5</v>
      </c>
      <c r="I40" s="284"/>
      <c r="J40" s="273"/>
      <c r="K40" s="291"/>
      <c r="L40" s="320">
        <f>COUNTIFS(_Output!G:G,'_NIST-CSF_Alignment'!D40,_Output!C:C,"C",_Output!B:B,1)</f>
        <v>0</v>
      </c>
      <c r="M40" s="312">
        <f>SUMIFS(_Output!H:H,_Output!G:G,'_NIST-CSF_Alignment'!D40,_Output!C:C,"C")</f>
        <v>0</v>
      </c>
      <c r="N40" s="321">
        <f>SUMIFS(_Output!I:I,_Output!G:G,'_NIST-CSF_Alignment'!D40,_Output!C:C,"C")</f>
        <v>0</v>
      </c>
      <c r="O40" s="321">
        <f>SUMIFS(_Output!J:J,_Output!G:G,'_NIST-CSF_Alignment'!D40,_Output!C:C,"C")</f>
        <v>0</v>
      </c>
      <c r="P40" s="273"/>
      <c r="Q40" s="273"/>
      <c r="R40" s="291"/>
    </row>
    <row r="41" spans="1:18" x14ac:dyDescent="0.35">
      <c r="A41" s="298" t="s">
        <v>1</v>
      </c>
      <c r="B41" s="279" t="s">
        <v>1492</v>
      </c>
      <c r="C41" s="273" t="s">
        <v>1496</v>
      </c>
      <c r="D41" s="373" t="s">
        <v>1540</v>
      </c>
      <c r="E41" s="369">
        <f>COUNTIFS(_Output!G:G,'_NIST-CSF_Alignment'!D41,_Output!C:C,"M",_Output!B:B,1)</f>
        <v>0</v>
      </c>
      <c r="F41" s="313">
        <f>SUMIFS(_Output!H:H,_Output!G:G,'_NIST-CSF_Alignment'!D41,_Output!C:C,"M")</f>
        <v>0</v>
      </c>
      <c r="G41" s="285">
        <f>SUMIFS(_Output!I:I,_Output!G:G,'_NIST-CSF_Alignment'!D41,_Output!C:C,"M")</f>
        <v>0</v>
      </c>
      <c r="H41" s="285">
        <f>SUMIFS(_Output!J:J,_Output!G:G,'_NIST-CSF_Alignment'!D41,_Output!C:C,"M")</f>
        <v>0</v>
      </c>
      <c r="I41" s="284"/>
      <c r="J41" s="273"/>
      <c r="K41" s="291"/>
      <c r="L41" s="320">
        <f>COUNTIFS(_Output!G:G,'_NIST-CSF_Alignment'!D41,_Output!C:C,"C",_Output!B:B,1)</f>
        <v>0</v>
      </c>
      <c r="M41" s="312">
        <f>SUMIFS(_Output!H:H,_Output!G:G,'_NIST-CSF_Alignment'!D41,_Output!C:C,"C")</f>
        <v>0</v>
      </c>
      <c r="N41" s="321">
        <f>SUMIFS(_Output!I:I,_Output!G:G,'_NIST-CSF_Alignment'!D41,_Output!C:C,"C")</f>
        <v>0</v>
      </c>
      <c r="O41" s="321">
        <f>SUMIFS(_Output!J:J,_Output!G:G,'_NIST-CSF_Alignment'!D41,_Output!C:C,"C")</f>
        <v>0</v>
      </c>
      <c r="P41" s="273"/>
      <c r="Q41" s="273"/>
      <c r="R41" s="291"/>
    </row>
    <row r="42" spans="1:18" x14ac:dyDescent="0.35">
      <c r="A42" s="298" t="s">
        <v>1</v>
      </c>
      <c r="B42" s="279" t="s">
        <v>1492</v>
      </c>
      <c r="C42" s="273" t="s">
        <v>1496</v>
      </c>
      <c r="D42" s="373" t="s">
        <v>1541</v>
      </c>
      <c r="E42" s="369">
        <f>COUNTIFS(_Output!G:G,'_NIST-CSF_Alignment'!D42,_Output!C:C,"M",_Output!B:B,1)</f>
        <v>8</v>
      </c>
      <c r="F42" s="313">
        <f>SUMIFS(_Output!H:H,_Output!G:G,'_NIST-CSF_Alignment'!D42,_Output!C:C,"M")</f>
        <v>8</v>
      </c>
      <c r="G42" s="285">
        <f>SUMIFS(_Output!I:I,_Output!G:G,'_NIST-CSF_Alignment'!D42,_Output!C:C,"M")</f>
        <v>0</v>
      </c>
      <c r="H42" s="285">
        <f>SUMIFS(_Output!J:J,_Output!G:G,'_NIST-CSF_Alignment'!D42,_Output!C:C,"M")</f>
        <v>40</v>
      </c>
      <c r="I42" s="284"/>
      <c r="J42" s="273"/>
      <c r="K42" s="291"/>
      <c r="L42" s="320">
        <f>COUNTIFS(_Output!G:G,'_NIST-CSF_Alignment'!D42,_Output!C:C,"C",_Output!B:B,1)</f>
        <v>4</v>
      </c>
      <c r="M42" s="312">
        <f>SUMIFS(_Output!H:H,_Output!G:G,'_NIST-CSF_Alignment'!D42,_Output!C:C,"C")</f>
        <v>4</v>
      </c>
      <c r="N42" s="321">
        <f>SUMIFS(_Output!I:I,_Output!G:G,'_NIST-CSF_Alignment'!D42,_Output!C:C,"C")</f>
        <v>0</v>
      </c>
      <c r="O42" s="321">
        <f>SUMIFS(_Output!J:J,_Output!G:G,'_NIST-CSF_Alignment'!D42,_Output!C:C,"C")</f>
        <v>20</v>
      </c>
      <c r="P42" s="273"/>
      <c r="Q42" s="273"/>
      <c r="R42" s="291"/>
    </row>
    <row r="43" spans="1:18" x14ac:dyDescent="0.35">
      <c r="A43" s="318" t="s">
        <v>1</v>
      </c>
      <c r="B43" s="319" t="s">
        <v>1492</v>
      </c>
      <c r="C43" s="312" t="s">
        <v>1496</v>
      </c>
      <c r="D43" s="374" t="s">
        <v>1542</v>
      </c>
      <c r="E43" s="369">
        <f>COUNTIFS(_Output!G:G,'_NIST-CSF_Alignment'!D43,_Output!C:C,"M",_Output!B:B,1)</f>
        <v>1</v>
      </c>
      <c r="F43" s="313">
        <f>SUMIFS(_Output!H:H,_Output!G:G,'_NIST-CSF_Alignment'!D43,_Output!C:C,"M")</f>
        <v>1</v>
      </c>
      <c r="G43" s="285">
        <f>SUMIFS(_Output!I:I,_Output!G:G,'_NIST-CSF_Alignment'!D43,_Output!C:C,"M")</f>
        <v>0</v>
      </c>
      <c r="H43" s="285">
        <f>SUMIFS(_Output!J:J,_Output!G:G,'_NIST-CSF_Alignment'!D43,_Output!C:C,"M")</f>
        <v>5</v>
      </c>
      <c r="I43" s="284"/>
      <c r="J43" s="273"/>
      <c r="K43" s="291"/>
      <c r="L43" s="320">
        <f>COUNTIFS(_Output!G:G,'_NIST-CSF_Alignment'!D43,_Output!C:C,"C",_Output!B:B,1)</f>
        <v>0</v>
      </c>
      <c r="M43" s="312">
        <f>SUMIFS(_Output!H:H,_Output!G:G,'_NIST-CSF_Alignment'!D43,_Output!C:C,"C")</f>
        <v>0</v>
      </c>
      <c r="N43" s="321">
        <f>SUMIFS(_Output!I:I,_Output!G:G,'_NIST-CSF_Alignment'!D43,_Output!C:C,"C")</f>
        <v>0</v>
      </c>
      <c r="O43" s="321">
        <f>SUMIFS(_Output!J:J,_Output!G:G,'_NIST-CSF_Alignment'!D43,_Output!C:C,"C")</f>
        <v>0</v>
      </c>
      <c r="P43" s="273"/>
      <c r="Q43" s="273"/>
      <c r="R43" s="291"/>
    </row>
    <row r="44" spans="1:18" x14ac:dyDescent="0.35">
      <c r="A44" s="318" t="s">
        <v>1</v>
      </c>
      <c r="B44" s="319" t="s">
        <v>1492</v>
      </c>
      <c r="C44" s="312" t="s">
        <v>1496</v>
      </c>
      <c r="D44" s="374" t="s">
        <v>3076</v>
      </c>
      <c r="E44" s="369">
        <f>COUNTIFS(_Output!G:G,'_NIST-CSF_Alignment'!D44,_Output!C:C,"M",_Output!B:B,1)</f>
        <v>0</v>
      </c>
      <c r="F44" s="313">
        <f>SUMIFS(_Output!H:H,_Output!G:G,'_NIST-CSF_Alignment'!D44,_Output!C:C,"M")</f>
        <v>0</v>
      </c>
      <c r="G44" s="285">
        <f>SUMIFS(_Output!I:I,_Output!G:G,'_NIST-CSF_Alignment'!D44,_Output!C:C,"M")</f>
        <v>0</v>
      </c>
      <c r="H44" s="285">
        <f>SUMIFS(_Output!J:J,_Output!G:G,'_NIST-CSF_Alignment'!D44,_Output!C:C,"M")</f>
        <v>0</v>
      </c>
      <c r="I44" s="284"/>
      <c r="J44" s="273"/>
      <c r="K44" s="291"/>
      <c r="L44" s="320">
        <f>COUNTIFS(_Output!G:G,'_NIST-CSF_Alignment'!D44,_Output!C:C,"C",_Output!B:B,1)</f>
        <v>0</v>
      </c>
      <c r="M44" s="312">
        <f>SUMIFS(_Output!H:H,_Output!G:G,'_NIST-CSF_Alignment'!D44,_Output!C:C,"C")</f>
        <v>0</v>
      </c>
      <c r="N44" s="321">
        <f>SUMIFS(_Output!I:I,_Output!G:G,'_NIST-CSF_Alignment'!D44,_Output!C:C,"C")</f>
        <v>0</v>
      </c>
      <c r="O44" s="321">
        <f>SUMIFS(_Output!J:J,_Output!G:G,'_NIST-CSF_Alignment'!D44,_Output!C:C,"C")</f>
        <v>0</v>
      </c>
      <c r="P44" s="273"/>
      <c r="Q44" s="273"/>
      <c r="R44" s="291"/>
    </row>
    <row r="45" spans="1:18" x14ac:dyDescent="0.35">
      <c r="A45" s="318" t="s">
        <v>1</v>
      </c>
      <c r="B45" s="319" t="s">
        <v>1492</v>
      </c>
      <c r="C45" s="312" t="s">
        <v>1496</v>
      </c>
      <c r="D45" s="374" t="s">
        <v>3077</v>
      </c>
      <c r="E45" s="369">
        <f>COUNTIFS(_Output!G:G,'_NIST-CSF_Alignment'!D45,_Output!C:C,"M",_Output!B:B,1)</f>
        <v>0</v>
      </c>
      <c r="F45" s="313">
        <f>SUMIFS(_Output!H:H,_Output!G:G,'_NIST-CSF_Alignment'!D45,_Output!C:C,"M")</f>
        <v>0</v>
      </c>
      <c r="G45" s="285">
        <f>SUMIFS(_Output!I:I,_Output!G:G,'_NIST-CSF_Alignment'!D45,_Output!C:C,"M")</f>
        <v>0</v>
      </c>
      <c r="H45" s="285">
        <f>SUMIFS(_Output!J:J,_Output!G:G,'_NIST-CSF_Alignment'!D45,_Output!C:C,"M")</f>
        <v>0</v>
      </c>
      <c r="I45" s="284"/>
      <c r="J45" s="273"/>
      <c r="K45" s="291"/>
      <c r="L45" s="320">
        <f>COUNTIFS(_Output!G:G,'_NIST-CSF_Alignment'!D45,_Output!C:C,"C",_Output!B:B,1)</f>
        <v>0</v>
      </c>
      <c r="M45" s="312">
        <f>SUMIFS(_Output!H:H,_Output!G:G,'_NIST-CSF_Alignment'!D45,_Output!C:C,"C")</f>
        <v>0</v>
      </c>
      <c r="N45" s="321">
        <f>SUMIFS(_Output!I:I,_Output!G:G,'_NIST-CSF_Alignment'!D45,_Output!C:C,"C")</f>
        <v>0</v>
      </c>
      <c r="O45" s="321">
        <f>SUMIFS(_Output!J:J,_Output!G:G,'_NIST-CSF_Alignment'!D45,_Output!C:C,"C")</f>
        <v>0</v>
      </c>
      <c r="P45" s="273"/>
      <c r="Q45" s="273"/>
      <c r="R45" s="291"/>
    </row>
    <row r="46" spans="1:18" x14ac:dyDescent="0.35">
      <c r="A46" s="377"/>
      <c r="B46" s="355"/>
      <c r="C46" s="348"/>
      <c r="D46" s="368"/>
      <c r="E46" s="370" t="s">
        <v>353</v>
      </c>
      <c r="F46" s="349">
        <f>SUMIFS(F39:F45,$E39:$E45, "&gt;0")</f>
        <v>10</v>
      </c>
      <c r="G46" s="349">
        <f>SUMIFS(G39:G45,$E39:$E45, "&gt;0")</f>
        <v>0</v>
      </c>
      <c r="H46" s="349">
        <f>SUMIFS(H39:H45,$E39:$E45, "&gt;0")</f>
        <v>50</v>
      </c>
      <c r="I46" s="349">
        <f>IFERROR(IF(ROUND(100*(G46-F46)/(H46-F46),2) &lt; 0, 0, ROUND(100*(G46-F46)/(H46-F46),2)),0)</f>
        <v>0</v>
      </c>
      <c r="J46" s="350">
        <f>IF(F46&gt;0,1,0)</f>
        <v>1</v>
      </c>
      <c r="K46" s="351"/>
      <c r="L46" s="352" t="s">
        <v>353</v>
      </c>
      <c r="M46" s="350">
        <f>SUMIFS(M39:M45,$L39:$L45, "&gt;0")</f>
        <v>4</v>
      </c>
      <c r="N46" s="350">
        <f>SUMIFS(N39:N45,$L39:$L45, "&gt;0")</f>
        <v>0</v>
      </c>
      <c r="O46" s="350">
        <f>SUMIFS(O39:O45,$L39:$L45, "&gt;0")</f>
        <v>20</v>
      </c>
      <c r="P46" s="350">
        <f>IFERROR(IF(ROUND(100*(N46-M46)/(O46-M46),2) &lt; 0, 0, ROUND(100*(N46-M46)/(O46-M46),2)),0)</f>
        <v>0</v>
      </c>
      <c r="Q46" s="350">
        <f>IF(M46&gt;0,1,0)</f>
        <v>1</v>
      </c>
      <c r="R46" s="368"/>
    </row>
    <row r="47" spans="1:18" x14ac:dyDescent="0.35">
      <c r="A47" s="353" t="s">
        <v>1</v>
      </c>
      <c r="B47" s="354" t="s">
        <v>1492</v>
      </c>
      <c r="C47" s="274" t="s">
        <v>1519</v>
      </c>
      <c r="D47" s="376" t="s">
        <v>1543</v>
      </c>
      <c r="E47" s="369">
        <f>COUNTIFS(_Output!G:G,'_NIST-CSF_Alignment'!D47,_Output!C:C,"M",_Output!B:B,1)</f>
        <v>7</v>
      </c>
      <c r="F47" s="313">
        <f>SUMIFS(_Output!H:H,_Output!G:G,'_NIST-CSF_Alignment'!D47,_Output!C:C,"M")</f>
        <v>7</v>
      </c>
      <c r="G47" s="285">
        <f>SUMIFS(_Output!I:I,_Output!G:G,'_NIST-CSF_Alignment'!D47,_Output!C:C,"M")</f>
        <v>0</v>
      </c>
      <c r="H47" s="285">
        <f>SUMIFS(_Output!J:J,_Output!G:G,'_NIST-CSF_Alignment'!D47,_Output!C:C,"M")</f>
        <v>35</v>
      </c>
      <c r="I47" s="285"/>
      <c r="J47" s="274"/>
      <c r="K47" s="292"/>
      <c r="L47" s="320">
        <f>COUNTIFS(_Output!G:G,'_NIST-CSF_Alignment'!D47,_Output!C:C,"C",_Output!B:B,1)</f>
        <v>0</v>
      </c>
      <c r="M47" s="312">
        <f>SUMIFS(_Output!H:H,_Output!G:G,'_NIST-CSF_Alignment'!D47,_Output!C:C,"C")</f>
        <v>0</v>
      </c>
      <c r="N47" s="321">
        <f>SUMIFS(_Output!I:I,_Output!G:G,'_NIST-CSF_Alignment'!D47,_Output!C:C,"C")</f>
        <v>0</v>
      </c>
      <c r="O47" s="321">
        <f>SUMIFS(_Output!J:J,_Output!G:G,'_NIST-CSF_Alignment'!D47,_Output!C:C,"C")</f>
        <v>0</v>
      </c>
      <c r="P47" s="274"/>
      <c r="Q47" s="274"/>
      <c r="R47" s="292"/>
    </row>
    <row r="48" spans="1:18" x14ac:dyDescent="0.35">
      <c r="A48" s="298" t="s">
        <v>1</v>
      </c>
      <c r="B48" s="279" t="s">
        <v>1492</v>
      </c>
      <c r="C48" s="273" t="s">
        <v>1519</v>
      </c>
      <c r="D48" s="373" t="s">
        <v>1544</v>
      </c>
      <c r="E48" s="369">
        <f>COUNTIFS(_Output!G:G,'_NIST-CSF_Alignment'!D48,_Output!C:C,"M",_Output!B:B,1)</f>
        <v>0</v>
      </c>
      <c r="F48" s="313">
        <f>SUMIFS(_Output!H:H,_Output!G:G,'_NIST-CSF_Alignment'!D48,_Output!C:C,"M")</f>
        <v>0</v>
      </c>
      <c r="G48" s="285">
        <f>SUMIFS(_Output!I:I,_Output!G:G,'_NIST-CSF_Alignment'!D48,_Output!C:C,"M")</f>
        <v>0</v>
      </c>
      <c r="H48" s="285">
        <f>SUMIFS(_Output!J:J,_Output!G:G,'_NIST-CSF_Alignment'!D48,_Output!C:C,"M")</f>
        <v>0</v>
      </c>
      <c r="I48" s="284"/>
      <c r="J48" s="273"/>
      <c r="K48" s="291"/>
      <c r="L48" s="320">
        <f>COUNTIFS(_Output!G:G,'_NIST-CSF_Alignment'!D48,_Output!C:C,"C",_Output!B:B,1)</f>
        <v>0</v>
      </c>
      <c r="M48" s="312">
        <f>SUMIFS(_Output!H:H,_Output!G:G,'_NIST-CSF_Alignment'!D48,_Output!C:C,"C")</f>
        <v>0</v>
      </c>
      <c r="N48" s="321">
        <f>SUMIFS(_Output!I:I,_Output!G:G,'_NIST-CSF_Alignment'!D48,_Output!C:C,"C")</f>
        <v>0</v>
      </c>
      <c r="O48" s="321">
        <f>SUMIFS(_Output!J:J,_Output!G:G,'_NIST-CSF_Alignment'!D48,_Output!C:C,"C")</f>
        <v>0</v>
      </c>
      <c r="P48" s="273"/>
      <c r="Q48" s="273"/>
      <c r="R48" s="291"/>
    </row>
    <row r="49" spans="1:18" x14ac:dyDescent="0.35">
      <c r="A49" s="298" t="s">
        <v>1</v>
      </c>
      <c r="B49" s="279" t="s">
        <v>1492</v>
      </c>
      <c r="C49" s="273" t="s">
        <v>1519</v>
      </c>
      <c r="D49" s="373" t="s">
        <v>1545</v>
      </c>
      <c r="E49" s="369">
        <f>COUNTIFS(_Output!G:G,'_NIST-CSF_Alignment'!D49,_Output!C:C,"M",_Output!B:B,1)</f>
        <v>0</v>
      </c>
      <c r="F49" s="313">
        <f>SUMIFS(_Output!H:H,_Output!G:G,'_NIST-CSF_Alignment'!D49,_Output!C:C,"M")</f>
        <v>0</v>
      </c>
      <c r="G49" s="285">
        <f>SUMIFS(_Output!I:I,_Output!G:G,'_NIST-CSF_Alignment'!D49,_Output!C:C,"M")</f>
        <v>0</v>
      </c>
      <c r="H49" s="285">
        <f>SUMIFS(_Output!J:J,_Output!G:G,'_NIST-CSF_Alignment'!D49,_Output!C:C,"M")</f>
        <v>0</v>
      </c>
      <c r="I49" s="284"/>
      <c r="J49" s="273"/>
      <c r="K49" s="291"/>
      <c r="L49" s="320">
        <f>COUNTIFS(_Output!G:G,'_NIST-CSF_Alignment'!D49,_Output!C:C,"C",_Output!B:B,1)</f>
        <v>0</v>
      </c>
      <c r="M49" s="312">
        <f>SUMIFS(_Output!H:H,_Output!G:G,'_NIST-CSF_Alignment'!D49,_Output!C:C,"C")</f>
        <v>0</v>
      </c>
      <c r="N49" s="321">
        <f>SUMIFS(_Output!I:I,_Output!G:G,'_NIST-CSF_Alignment'!D49,_Output!C:C,"C")</f>
        <v>0</v>
      </c>
      <c r="O49" s="321">
        <f>SUMIFS(_Output!J:J,_Output!G:G,'_NIST-CSF_Alignment'!D49,_Output!C:C,"C")</f>
        <v>0</v>
      </c>
      <c r="P49" s="273"/>
      <c r="Q49" s="273"/>
      <c r="R49" s="291"/>
    </row>
    <row r="50" spans="1:18" x14ac:dyDescent="0.35">
      <c r="A50" s="298" t="s">
        <v>1</v>
      </c>
      <c r="B50" s="279" t="s">
        <v>1492</v>
      </c>
      <c r="C50" s="273" t="s">
        <v>1519</v>
      </c>
      <c r="D50" s="373" t="s">
        <v>1546</v>
      </c>
      <c r="E50" s="369">
        <f>COUNTIFS(_Output!G:G,'_NIST-CSF_Alignment'!D50,_Output!C:C,"M",_Output!B:B,1)</f>
        <v>0</v>
      </c>
      <c r="F50" s="313">
        <f>SUMIFS(_Output!H:H,_Output!G:G,'_NIST-CSF_Alignment'!D50,_Output!C:C,"M")</f>
        <v>0</v>
      </c>
      <c r="G50" s="285">
        <f>SUMIFS(_Output!I:I,_Output!G:G,'_NIST-CSF_Alignment'!D50,_Output!C:C,"M")</f>
        <v>0</v>
      </c>
      <c r="H50" s="285">
        <f>SUMIFS(_Output!J:J,_Output!G:G,'_NIST-CSF_Alignment'!D50,_Output!C:C,"M")</f>
        <v>0</v>
      </c>
      <c r="I50" s="284"/>
      <c r="J50" s="273"/>
      <c r="K50" s="291"/>
      <c r="L50" s="320">
        <f>COUNTIFS(_Output!G:G,'_NIST-CSF_Alignment'!D50,_Output!C:C,"C",_Output!B:B,1)</f>
        <v>0</v>
      </c>
      <c r="M50" s="312">
        <f>SUMIFS(_Output!H:H,_Output!G:G,'_NIST-CSF_Alignment'!D50,_Output!C:C,"C")</f>
        <v>0</v>
      </c>
      <c r="N50" s="321">
        <f>SUMIFS(_Output!I:I,_Output!G:G,'_NIST-CSF_Alignment'!D50,_Output!C:C,"C")</f>
        <v>0</v>
      </c>
      <c r="O50" s="321">
        <f>SUMIFS(_Output!J:J,_Output!G:G,'_NIST-CSF_Alignment'!D50,_Output!C:C,"C")</f>
        <v>0</v>
      </c>
      <c r="P50" s="273"/>
      <c r="Q50" s="273"/>
      <c r="R50" s="291"/>
    </row>
    <row r="51" spans="1:18" x14ac:dyDescent="0.35">
      <c r="A51" s="318" t="s">
        <v>1</v>
      </c>
      <c r="B51" s="319" t="s">
        <v>1492</v>
      </c>
      <c r="C51" s="312" t="s">
        <v>1519</v>
      </c>
      <c r="D51" s="374" t="s">
        <v>1547</v>
      </c>
      <c r="E51" s="369">
        <f>COUNTIFS(_Output!G:G,'_NIST-CSF_Alignment'!D51,_Output!C:C,"M",_Output!B:B,1)</f>
        <v>9</v>
      </c>
      <c r="F51" s="313">
        <f>SUMIFS(_Output!H:H,_Output!G:G,'_NIST-CSF_Alignment'!D51,_Output!C:C,"M")</f>
        <v>9</v>
      </c>
      <c r="G51" s="285">
        <f>SUMIFS(_Output!I:I,_Output!G:G,'_NIST-CSF_Alignment'!D51,_Output!C:C,"M")</f>
        <v>0</v>
      </c>
      <c r="H51" s="285">
        <f>SUMIFS(_Output!J:J,_Output!G:G,'_NIST-CSF_Alignment'!D51,_Output!C:C,"M")</f>
        <v>45</v>
      </c>
      <c r="I51" s="313"/>
      <c r="J51" s="312"/>
      <c r="K51" s="314"/>
      <c r="L51" s="320">
        <f>COUNTIFS(_Output!G:G,'_NIST-CSF_Alignment'!D51,_Output!C:C,"C",_Output!B:B,1)</f>
        <v>1</v>
      </c>
      <c r="M51" s="312">
        <f>SUMIFS(_Output!H:H,_Output!G:G,'_NIST-CSF_Alignment'!D51,_Output!C:C,"C")</f>
        <v>1</v>
      </c>
      <c r="N51" s="321">
        <f>SUMIFS(_Output!I:I,_Output!G:G,'_NIST-CSF_Alignment'!D51,_Output!C:C,"C")</f>
        <v>0</v>
      </c>
      <c r="O51" s="321">
        <f>SUMIFS(_Output!J:J,_Output!G:G,'_NIST-CSF_Alignment'!D51,_Output!C:C,"C")</f>
        <v>5</v>
      </c>
      <c r="P51" s="312"/>
      <c r="Q51" s="312"/>
      <c r="R51" s="314"/>
    </row>
    <row r="52" spans="1:18" x14ac:dyDescent="0.35">
      <c r="A52" s="377"/>
      <c r="B52" s="355"/>
      <c r="C52" s="348"/>
      <c r="D52" s="368"/>
      <c r="E52" s="370" t="s">
        <v>353</v>
      </c>
      <c r="F52" s="349">
        <f>SUMIFS(F47:F51,$E47:$E51, "&gt;0")</f>
        <v>16</v>
      </c>
      <c r="G52" s="349">
        <f t="shared" ref="G52:H52" si="9">SUMIFS(G47:G51,$E47:$E51, "&gt;0")</f>
        <v>0</v>
      </c>
      <c r="H52" s="349">
        <f t="shared" si="9"/>
        <v>80</v>
      </c>
      <c r="I52" s="349">
        <f>IFERROR(IF(ROUND(100*(G52-F52)/(H52-F52),2) &lt; 0, 0, ROUND(100*(G52-F52)/(H52-F52),2)),0)</f>
        <v>0</v>
      </c>
      <c r="J52" s="350">
        <f>IF(F52&gt;0,1,0)</f>
        <v>1</v>
      </c>
      <c r="K52" s="351"/>
      <c r="L52" s="352" t="s">
        <v>353</v>
      </c>
      <c r="M52" s="350">
        <f>SUMIFS(M47:M51,$L47:$L51, "&gt;0")</f>
        <v>1</v>
      </c>
      <c r="N52" s="350">
        <f t="shared" ref="N52" si="10">SUMIFS(N47:N51,$L47:$L51, "&gt;0")</f>
        <v>0</v>
      </c>
      <c r="O52" s="350">
        <f>SUMIFS(O47:O51,$L47:$L51, "&gt;0")</f>
        <v>5</v>
      </c>
      <c r="P52" s="350">
        <f>IFERROR(IF(ROUND(100*(N52-M52)/(O52-M52),2) &lt; 0, 0, ROUND(100*(N52-M52)/(O52-M52),2)),0)</f>
        <v>0</v>
      </c>
      <c r="Q52" s="350">
        <f>IF(M52&gt;0,1,0)</f>
        <v>1</v>
      </c>
      <c r="R52" s="368"/>
    </row>
    <row r="53" spans="1:18" x14ac:dyDescent="0.35">
      <c r="A53" s="353" t="s">
        <v>1</v>
      </c>
      <c r="B53" s="354" t="s">
        <v>1492</v>
      </c>
      <c r="C53" s="274" t="s">
        <v>1520</v>
      </c>
      <c r="D53" s="292" t="s">
        <v>1497</v>
      </c>
      <c r="E53" s="369">
        <f>COUNTIFS(_Output!G:G,'_NIST-CSF_Alignment'!D53,_Output!C:C,"M",_Output!B:B,1)</f>
        <v>0</v>
      </c>
      <c r="F53" s="313">
        <f>SUMIFS(_Output!H:H,_Output!G:G,'_NIST-CSF_Alignment'!D53,_Output!C:C,"M")</f>
        <v>0</v>
      </c>
      <c r="G53" s="285">
        <f>SUMIFS(_Output!I:I,_Output!G:G,'_NIST-CSF_Alignment'!D53,_Output!C:C,"M")</f>
        <v>0</v>
      </c>
      <c r="H53" s="285">
        <f>SUMIFS(_Output!J:J,_Output!G:G,'_NIST-CSF_Alignment'!D53,_Output!C:C,"M")</f>
        <v>0</v>
      </c>
      <c r="I53" s="285"/>
      <c r="J53" s="274"/>
      <c r="K53" s="292"/>
      <c r="L53" s="320">
        <f>COUNTIFS(_Output!G:G,'_NIST-CSF_Alignment'!D53,_Output!C:C,"C",_Output!B:B,1)</f>
        <v>1</v>
      </c>
      <c r="M53" s="312">
        <f>SUMIFS(_Output!H:H,_Output!G:G,'_NIST-CSF_Alignment'!D53,_Output!C:C,"C")</f>
        <v>1</v>
      </c>
      <c r="N53" s="321">
        <f>SUMIFS(_Output!I:I,_Output!G:G,'_NIST-CSF_Alignment'!D53,_Output!C:C,"C")</f>
        <v>0</v>
      </c>
      <c r="O53" s="321">
        <f>SUMIFS(_Output!J:J,_Output!G:G,'_NIST-CSF_Alignment'!D53,_Output!C:C,"C")</f>
        <v>5</v>
      </c>
      <c r="P53" s="274"/>
      <c r="Q53" s="274"/>
      <c r="R53" s="292"/>
    </row>
    <row r="54" spans="1:18" x14ac:dyDescent="0.35">
      <c r="A54" s="298" t="s">
        <v>1</v>
      </c>
      <c r="B54" s="279" t="s">
        <v>1492</v>
      </c>
      <c r="C54" s="273" t="s">
        <v>1520</v>
      </c>
      <c r="D54" s="291" t="s">
        <v>1498</v>
      </c>
      <c r="E54" s="369">
        <f>COUNTIFS(_Output!G:G,'_NIST-CSF_Alignment'!D54,_Output!C:C,"M",_Output!B:B,1)</f>
        <v>0</v>
      </c>
      <c r="F54" s="313">
        <f>SUMIFS(_Output!H:H,_Output!G:G,'_NIST-CSF_Alignment'!D54,_Output!C:C,"M")</f>
        <v>0</v>
      </c>
      <c r="G54" s="285">
        <f>SUMIFS(_Output!I:I,_Output!G:G,'_NIST-CSF_Alignment'!D54,_Output!C:C,"M")</f>
        <v>0</v>
      </c>
      <c r="H54" s="285">
        <f>SUMIFS(_Output!J:J,_Output!G:G,'_NIST-CSF_Alignment'!D54,_Output!C:C,"M")</f>
        <v>0</v>
      </c>
      <c r="I54" s="284"/>
      <c r="J54" s="273"/>
      <c r="K54" s="291"/>
      <c r="L54" s="320">
        <f>COUNTIFS(_Output!G:G,'_NIST-CSF_Alignment'!D54,_Output!C:C,"C",_Output!B:B,1)</f>
        <v>2</v>
      </c>
      <c r="M54" s="312">
        <f>SUMIFS(_Output!H:H,_Output!G:G,'_NIST-CSF_Alignment'!D54,_Output!C:C,"C")</f>
        <v>2</v>
      </c>
      <c r="N54" s="321">
        <f>SUMIFS(_Output!I:I,_Output!G:G,'_NIST-CSF_Alignment'!D54,_Output!C:C,"C")</f>
        <v>0</v>
      </c>
      <c r="O54" s="321">
        <f>SUMIFS(_Output!J:J,_Output!G:G,'_NIST-CSF_Alignment'!D54,_Output!C:C,"C")</f>
        <v>10</v>
      </c>
      <c r="P54" s="273"/>
      <c r="Q54" s="273"/>
      <c r="R54" s="291"/>
    </row>
    <row r="55" spans="1:18" x14ac:dyDescent="0.35">
      <c r="A55" s="298" t="s">
        <v>1</v>
      </c>
      <c r="B55" s="279" t="s">
        <v>1492</v>
      </c>
      <c r="C55" s="273" t="s">
        <v>1520</v>
      </c>
      <c r="D55" s="291" t="s">
        <v>1499</v>
      </c>
      <c r="E55" s="369">
        <f>COUNTIFS(_Output!G:G,'_NIST-CSF_Alignment'!D55,_Output!C:C,"M",_Output!B:B,1)</f>
        <v>0</v>
      </c>
      <c r="F55" s="313">
        <f>SUMIFS(_Output!H:H,_Output!G:G,'_NIST-CSF_Alignment'!D55,_Output!C:C,"M")</f>
        <v>0</v>
      </c>
      <c r="G55" s="285">
        <f>SUMIFS(_Output!I:I,_Output!G:G,'_NIST-CSF_Alignment'!D55,_Output!C:C,"M")</f>
        <v>0</v>
      </c>
      <c r="H55" s="285">
        <f>SUMIFS(_Output!J:J,_Output!G:G,'_NIST-CSF_Alignment'!D55,_Output!C:C,"M")</f>
        <v>0</v>
      </c>
      <c r="I55" s="284"/>
      <c r="J55" s="273"/>
      <c r="K55" s="291"/>
      <c r="L55" s="320">
        <f>COUNTIFS(_Output!G:G,'_NIST-CSF_Alignment'!D55,_Output!C:C,"C",_Output!B:B,1)</f>
        <v>0</v>
      </c>
      <c r="M55" s="312">
        <f>SUMIFS(_Output!H:H,_Output!G:G,'_NIST-CSF_Alignment'!D55,_Output!C:C,"C")</f>
        <v>0</v>
      </c>
      <c r="N55" s="321">
        <f>SUMIFS(_Output!I:I,_Output!G:G,'_NIST-CSF_Alignment'!D55,_Output!C:C,"C")</f>
        <v>0</v>
      </c>
      <c r="O55" s="321">
        <f>SUMIFS(_Output!J:J,_Output!G:G,'_NIST-CSF_Alignment'!D55,_Output!C:C,"C")</f>
        <v>0</v>
      </c>
      <c r="P55" s="273"/>
      <c r="Q55" s="273"/>
      <c r="R55" s="291"/>
    </row>
    <row r="56" spans="1:18" x14ac:dyDescent="0.35">
      <c r="A56" s="298" t="s">
        <v>1</v>
      </c>
      <c r="B56" s="279" t="s">
        <v>1492</v>
      </c>
      <c r="C56" s="273" t="s">
        <v>1520</v>
      </c>
      <c r="D56" s="291" t="s">
        <v>1500</v>
      </c>
      <c r="E56" s="369">
        <f>COUNTIFS(_Output!G:G,'_NIST-CSF_Alignment'!D56,_Output!C:C,"M",_Output!B:B,1)</f>
        <v>0</v>
      </c>
      <c r="F56" s="313">
        <f>SUMIFS(_Output!H:H,_Output!G:G,'_NIST-CSF_Alignment'!D56,_Output!C:C,"M")</f>
        <v>0</v>
      </c>
      <c r="G56" s="285">
        <f>SUMIFS(_Output!I:I,_Output!G:G,'_NIST-CSF_Alignment'!D56,_Output!C:C,"M")</f>
        <v>0</v>
      </c>
      <c r="H56" s="285">
        <f>SUMIFS(_Output!J:J,_Output!G:G,'_NIST-CSF_Alignment'!D56,_Output!C:C,"M")</f>
        <v>0</v>
      </c>
      <c r="I56" s="284"/>
      <c r="J56" s="273"/>
      <c r="K56" s="291"/>
      <c r="L56" s="320">
        <f>COUNTIFS(_Output!G:G,'_NIST-CSF_Alignment'!D56,_Output!C:C,"C",_Output!B:B,1)</f>
        <v>2</v>
      </c>
      <c r="M56" s="312">
        <f>SUMIFS(_Output!H:H,_Output!G:G,'_NIST-CSF_Alignment'!D56,_Output!C:C,"C")</f>
        <v>2</v>
      </c>
      <c r="N56" s="321">
        <f>SUMIFS(_Output!I:I,_Output!G:G,'_NIST-CSF_Alignment'!D56,_Output!C:C,"C")</f>
        <v>0</v>
      </c>
      <c r="O56" s="321">
        <f>SUMIFS(_Output!J:J,_Output!G:G,'_NIST-CSF_Alignment'!D56,_Output!C:C,"C")</f>
        <v>10</v>
      </c>
      <c r="P56" s="273"/>
      <c r="Q56" s="273"/>
      <c r="R56" s="291"/>
    </row>
    <row r="57" spans="1:18" x14ac:dyDescent="0.35">
      <c r="A57" s="298" t="s">
        <v>1</v>
      </c>
      <c r="B57" s="279" t="s">
        <v>1492</v>
      </c>
      <c r="C57" s="273" t="s">
        <v>1520</v>
      </c>
      <c r="D57" s="291" t="s">
        <v>1501</v>
      </c>
      <c r="E57" s="369">
        <f>COUNTIFS(_Output!G:G,'_NIST-CSF_Alignment'!D57,_Output!C:C,"M",_Output!B:B,1)</f>
        <v>1</v>
      </c>
      <c r="F57" s="313">
        <f>SUMIFS(_Output!H:H,_Output!G:G,'_NIST-CSF_Alignment'!D57,_Output!C:C,"M")</f>
        <v>1</v>
      </c>
      <c r="G57" s="285">
        <f>SUMIFS(_Output!I:I,_Output!G:G,'_NIST-CSF_Alignment'!D57,_Output!C:C,"M")</f>
        <v>0</v>
      </c>
      <c r="H57" s="285">
        <f>SUMIFS(_Output!J:J,_Output!G:G,'_NIST-CSF_Alignment'!D57,_Output!C:C,"M")</f>
        <v>5</v>
      </c>
      <c r="I57" s="284"/>
      <c r="J57" s="273"/>
      <c r="K57" s="291"/>
      <c r="L57" s="320">
        <f>COUNTIFS(_Output!G:G,'_NIST-CSF_Alignment'!D57,_Output!C:C,"C",_Output!B:B,1)</f>
        <v>2</v>
      </c>
      <c r="M57" s="312">
        <f>SUMIFS(_Output!H:H,_Output!G:G,'_NIST-CSF_Alignment'!D57,_Output!C:C,"C")</f>
        <v>2</v>
      </c>
      <c r="N57" s="321">
        <f>SUMIFS(_Output!I:I,_Output!G:G,'_NIST-CSF_Alignment'!D57,_Output!C:C,"C")</f>
        <v>0</v>
      </c>
      <c r="O57" s="321">
        <f>SUMIFS(_Output!J:J,_Output!G:G,'_NIST-CSF_Alignment'!D57,_Output!C:C,"C")</f>
        <v>10</v>
      </c>
      <c r="P57" s="273"/>
      <c r="Q57" s="273"/>
      <c r="R57" s="291"/>
    </row>
    <row r="58" spans="1:18" x14ac:dyDescent="0.35">
      <c r="A58" s="298" t="s">
        <v>1</v>
      </c>
      <c r="B58" s="279" t="s">
        <v>1492</v>
      </c>
      <c r="C58" s="273" t="s">
        <v>1520</v>
      </c>
      <c r="D58" s="291" t="s">
        <v>1502</v>
      </c>
      <c r="E58" s="369">
        <f>COUNTIFS(_Output!G:G,'_NIST-CSF_Alignment'!D58,_Output!C:C,"M",_Output!B:B,1)</f>
        <v>0</v>
      </c>
      <c r="F58" s="313">
        <f>SUMIFS(_Output!H:H,_Output!G:G,'_NIST-CSF_Alignment'!D58,_Output!C:C,"M")</f>
        <v>0</v>
      </c>
      <c r="G58" s="285">
        <f>SUMIFS(_Output!I:I,_Output!G:G,'_NIST-CSF_Alignment'!D58,_Output!C:C,"M")</f>
        <v>0</v>
      </c>
      <c r="H58" s="285">
        <f>SUMIFS(_Output!J:J,_Output!G:G,'_NIST-CSF_Alignment'!D58,_Output!C:C,"M")</f>
        <v>0</v>
      </c>
      <c r="I58" s="284"/>
      <c r="J58" s="273"/>
      <c r="K58" s="291"/>
      <c r="L58" s="320">
        <f>COUNTIFS(_Output!G:G,'_NIST-CSF_Alignment'!D58,_Output!C:C,"C",_Output!B:B,1)</f>
        <v>1</v>
      </c>
      <c r="M58" s="312">
        <f>SUMIFS(_Output!H:H,_Output!G:G,'_NIST-CSF_Alignment'!D58,_Output!C:C,"C")</f>
        <v>1</v>
      </c>
      <c r="N58" s="321">
        <f>SUMIFS(_Output!I:I,_Output!G:G,'_NIST-CSF_Alignment'!D58,_Output!C:C,"C")</f>
        <v>0</v>
      </c>
      <c r="O58" s="321">
        <f>SUMIFS(_Output!J:J,_Output!G:G,'_NIST-CSF_Alignment'!D58,_Output!C:C,"C")</f>
        <v>5</v>
      </c>
      <c r="P58" s="273"/>
      <c r="Q58" s="273"/>
      <c r="R58" s="291"/>
    </row>
    <row r="59" spans="1:18" x14ac:dyDescent="0.35">
      <c r="A59" s="318" t="s">
        <v>1</v>
      </c>
      <c r="B59" s="319" t="s">
        <v>1492</v>
      </c>
      <c r="C59" s="312" t="s">
        <v>1520</v>
      </c>
      <c r="D59" s="291" t="s">
        <v>1503</v>
      </c>
      <c r="E59" s="369">
        <f>COUNTIFS(_Output!G:G,'_NIST-CSF_Alignment'!D59,_Output!C:C,"M",_Output!B:B,1)</f>
        <v>5</v>
      </c>
      <c r="F59" s="313">
        <f>SUMIFS(_Output!H:H,_Output!G:G,'_NIST-CSF_Alignment'!D59,_Output!C:C,"M")</f>
        <v>5</v>
      </c>
      <c r="G59" s="285">
        <f>SUMIFS(_Output!I:I,_Output!G:G,'_NIST-CSF_Alignment'!D59,_Output!C:C,"M")</f>
        <v>0</v>
      </c>
      <c r="H59" s="285">
        <f>SUMIFS(_Output!J:J,_Output!G:G,'_NIST-CSF_Alignment'!D59,_Output!C:C,"M")</f>
        <v>25</v>
      </c>
      <c r="I59" s="313"/>
      <c r="J59" s="312"/>
      <c r="K59" s="314"/>
      <c r="L59" s="320">
        <f>COUNTIFS(_Output!G:G,'_NIST-CSF_Alignment'!D59,_Output!C:C,"C",_Output!B:B,1)</f>
        <v>0</v>
      </c>
      <c r="M59" s="312">
        <f>SUMIFS(_Output!H:H,_Output!G:G,'_NIST-CSF_Alignment'!D59,_Output!C:C,"C")</f>
        <v>0</v>
      </c>
      <c r="N59" s="321">
        <f>SUMIFS(_Output!I:I,_Output!G:G,'_NIST-CSF_Alignment'!D59,_Output!C:C,"C")</f>
        <v>0</v>
      </c>
      <c r="O59" s="321">
        <f>SUMIFS(_Output!J:J,_Output!G:G,'_NIST-CSF_Alignment'!D59,_Output!C:C,"C")</f>
        <v>0</v>
      </c>
      <c r="P59" s="312"/>
      <c r="Q59" s="312"/>
      <c r="R59" s="314"/>
    </row>
    <row r="60" spans="1:18" x14ac:dyDescent="0.35">
      <c r="A60" s="318" t="s">
        <v>1</v>
      </c>
      <c r="B60" s="319" t="s">
        <v>1492</v>
      </c>
      <c r="C60" s="312" t="s">
        <v>1520</v>
      </c>
      <c r="D60" s="317" t="s">
        <v>3078</v>
      </c>
      <c r="E60" s="369">
        <f>COUNTIFS(_Output!G:G,'_NIST-CSF_Alignment'!D60,_Output!C:C,"M",_Output!B:B,1)</f>
        <v>0</v>
      </c>
      <c r="F60" s="313">
        <f>SUMIFS(_Output!H:H,_Output!G:G,'_NIST-CSF_Alignment'!D60,_Output!C:C,"M")</f>
        <v>0</v>
      </c>
      <c r="G60" s="285">
        <f>SUMIFS(_Output!I:I,_Output!G:G,'_NIST-CSF_Alignment'!D60,_Output!C:C,"M")</f>
        <v>0</v>
      </c>
      <c r="H60" s="285">
        <f>SUMIFS(_Output!J:J,_Output!G:G,'_NIST-CSF_Alignment'!D60,_Output!C:C,"M")</f>
        <v>0</v>
      </c>
      <c r="I60" s="316"/>
      <c r="J60" s="315"/>
      <c r="K60" s="317"/>
      <c r="L60" s="320">
        <f>COUNTIFS(_Output!G:G,'_NIST-CSF_Alignment'!D60,_Output!C:C,"C",_Output!B:B,1)</f>
        <v>0</v>
      </c>
      <c r="M60" s="312">
        <f>SUMIFS(_Output!H:H,_Output!G:G,'_NIST-CSF_Alignment'!D60,_Output!C:C,"C")</f>
        <v>0</v>
      </c>
      <c r="N60" s="321">
        <f>SUMIFS(_Output!I:I,_Output!G:G,'_NIST-CSF_Alignment'!D60,_Output!C:C,"C")</f>
        <v>0</v>
      </c>
      <c r="O60" s="321">
        <f>SUMIFS(_Output!J:J,_Output!G:G,'_NIST-CSF_Alignment'!D60,_Output!C:C,"C")</f>
        <v>0</v>
      </c>
      <c r="P60" s="315"/>
      <c r="Q60" s="315"/>
      <c r="R60" s="317"/>
    </row>
    <row r="61" spans="1:18" x14ac:dyDescent="0.35">
      <c r="A61" s="377"/>
      <c r="B61" s="355"/>
      <c r="C61" s="348"/>
      <c r="D61" s="368"/>
      <c r="E61" s="370" t="s">
        <v>353</v>
      </c>
      <c r="F61" s="349">
        <f>SUMIFS(F53:F60,$E53:$E60, "&gt;0")</f>
        <v>6</v>
      </c>
      <c r="G61" s="349">
        <f>SUMIFS(G53:G60,$E53:$E60, "&gt;0")</f>
        <v>0</v>
      </c>
      <c r="H61" s="349">
        <f>SUMIFS(H53:H60,$E53:$E60, "&gt;0")</f>
        <v>30</v>
      </c>
      <c r="I61" s="349">
        <f>IFERROR(IF(ROUND(100*(G61-F61)/(H61-F61),2) &lt; 0, 0, ROUND(100*(G61-F61)/(H61-F61),2)),0)</f>
        <v>0</v>
      </c>
      <c r="J61" s="350">
        <f>IF(F61&gt;0,1,0)</f>
        <v>1</v>
      </c>
      <c r="K61" s="351"/>
      <c r="L61" s="352" t="s">
        <v>353</v>
      </c>
      <c r="M61" s="350">
        <f>SUMIFS(M53:M60,$L53:$L60, "&gt;0")</f>
        <v>8</v>
      </c>
      <c r="N61" s="350">
        <f>SUMIFS(N53:N60,$L53:$L60, "&gt;0")</f>
        <v>0</v>
      </c>
      <c r="O61" s="350">
        <f>SUMIFS(O53:O60,$L53:$L60, "&gt;0")</f>
        <v>40</v>
      </c>
      <c r="P61" s="350">
        <f>IFERROR(IF(ROUND(100*(N61-M61)/(O61-M61),2) &lt; 0, 0, ROUND(100*(N61-M61)/(O61-M61),2)),0)</f>
        <v>0</v>
      </c>
      <c r="Q61" s="350">
        <f>IF(M61&gt;0,1,0)</f>
        <v>1</v>
      </c>
      <c r="R61" s="368"/>
    </row>
    <row r="62" spans="1:18" x14ac:dyDescent="0.35">
      <c r="A62" s="353" t="s">
        <v>1</v>
      </c>
      <c r="B62" s="354" t="s">
        <v>1492</v>
      </c>
      <c r="C62" s="274" t="s">
        <v>1521</v>
      </c>
      <c r="D62" s="292" t="s">
        <v>1504</v>
      </c>
      <c r="E62" s="369">
        <f>COUNTIFS(_Output!G:G,'_NIST-CSF_Alignment'!D62,_Output!C:C,"M",_Output!B:B,1)</f>
        <v>0</v>
      </c>
      <c r="F62" s="313">
        <f>SUMIFS(_Output!H:H,_Output!G:G,'_NIST-CSF_Alignment'!D62,_Output!C:C,"M")</f>
        <v>0</v>
      </c>
      <c r="G62" s="285">
        <f>SUMIFS(_Output!I:I,_Output!G:G,'_NIST-CSF_Alignment'!D62,_Output!C:C,"M")</f>
        <v>0</v>
      </c>
      <c r="H62" s="285">
        <f>SUMIFS(_Output!J:J,_Output!G:G,'_NIST-CSF_Alignment'!D62,_Output!C:C,"M")</f>
        <v>0</v>
      </c>
      <c r="I62" s="285"/>
      <c r="J62" s="274"/>
      <c r="K62" s="292"/>
      <c r="L62" s="320">
        <f>COUNTIFS(_Output!G:G,'_NIST-CSF_Alignment'!D62,_Output!C:C,"C",_Output!B:B,1)</f>
        <v>0</v>
      </c>
      <c r="M62" s="312">
        <f>SUMIFS(_Output!H:H,_Output!G:G,'_NIST-CSF_Alignment'!D62,_Output!C:C,"C")</f>
        <v>0</v>
      </c>
      <c r="N62" s="321">
        <f>SUMIFS(_Output!I:I,_Output!G:G,'_NIST-CSF_Alignment'!D62,_Output!C:C,"C")</f>
        <v>0</v>
      </c>
      <c r="O62" s="321">
        <f>SUMIFS(_Output!J:J,_Output!G:G,'_NIST-CSF_Alignment'!D62,_Output!C:C,"C")</f>
        <v>0</v>
      </c>
      <c r="P62" s="274"/>
      <c r="Q62" s="274"/>
      <c r="R62" s="292"/>
    </row>
    <row r="63" spans="1:18" x14ac:dyDescent="0.35">
      <c r="A63" s="298" t="s">
        <v>1</v>
      </c>
      <c r="B63" s="279" t="s">
        <v>1492</v>
      </c>
      <c r="C63" s="273" t="s">
        <v>1521</v>
      </c>
      <c r="D63" s="291" t="s">
        <v>1505</v>
      </c>
      <c r="E63" s="369">
        <f>COUNTIFS(_Output!G:G,'_NIST-CSF_Alignment'!D63,_Output!C:C,"M",_Output!B:B,1)</f>
        <v>0</v>
      </c>
      <c r="F63" s="313">
        <f>SUMIFS(_Output!H:H,_Output!G:G,'_NIST-CSF_Alignment'!D63,_Output!C:C,"M")</f>
        <v>0</v>
      </c>
      <c r="G63" s="285">
        <f>SUMIFS(_Output!I:I,_Output!G:G,'_NIST-CSF_Alignment'!D63,_Output!C:C,"M")</f>
        <v>0</v>
      </c>
      <c r="H63" s="285">
        <f>SUMIFS(_Output!J:J,_Output!G:G,'_NIST-CSF_Alignment'!D63,_Output!C:C,"M")</f>
        <v>0</v>
      </c>
      <c r="I63" s="284"/>
      <c r="J63" s="273"/>
      <c r="K63" s="291"/>
      <c r="L63" s="320">
        <f>COUNTIFS(_Output!G:G,'_NIST-CSF_Alignment'!D63,_Output!C:C,"C",_Output!B:B,1)</f>
        <v>0</v>
      </c>
      <c r="M63" s="312">
        <f>SUMIFS(_Output!H:H,_Output!G:G,'_NIST-CSF_Alignment'!D63,_Output!C:C,"C")</f>
        <v>0</v>
      </c>
      <c r="N63" s="321">
        <f>SUMIFS(_Output!I:I,_Output!G:G,'_NIST-CSF_Alignment'!D63,_Output!C:C,"C")</f>
        <v>0</v>
      </c>
      <c r="O63" s="321">
        <f>SUMIFS(_Output!J:J,_Output!G:G,'_NIST-CSF_Alignment'!D63,_Output!C:C,"C")</f>
        <v>0</v>
      </c>
      <c r="P63" s="273"/>
      <c r="Q63" s="273"/>
      <c r="R63" s="291"/>
    </row>
    <row r="64" spans="1:18" x14ac:dyDescent="0.35">
      <c r="A64" s="298" t="s">
        <v>1</v>
      </c>
      <c r="B64" s="279" t="s">
        <v>1492</v>
      </c>
      <c r="C64" s="273" t="s">
        <v>1521</v>
      </c>
      <c r="D64" s="291" t="s">
        <v>1506</v>
      </c>
      <c r="E64" s="369">
        <f>COUNTIFS(_Output!G:G,'_NIST-CSF_Alignment'!D64,_Output!C:C,"M",_Output!B:B,1)</f>
        <v>1</v>
      </c>
      <c r="F64" s="313">
        <f>SUMIFS(_Output!H:H,_Output!G:G,'_NIST-CSF_Alignment'!D64,_Output!C:C,"M")</f>
        <v>1</v>
      </c>
      <c r="G64" s="285">
        <f>SUMIFS(_Output!I:I,_Output!G:G,'_NIST-CSF_Alignment'!D64,_Output!C:C,"M")</f>
        <v>0</v>
      </c>
      <c r="H64" s="285">
        <f>SUMIFS(_Output!J:J,_Output!G:G,'_NIST-CSF_Alignment'!D64,_Output!C:C,"M")</f>
        <v>5</v>
      </c>
      <c r="I64" s="284"/>
      <c r="J64" s="273"/>
      <c r="K64" s="291"/>
      <c r="L64" s="320">
        <f>COUNTIFS(_Output!G:G,'_NIST-CSF_Alignment'!D64,_Output!C:C,"C",_Output!B:B,1)</f>
        <v>0</v>
      </c>
      <c r="M64" s="312">
        <f>SUMIFS(_Output!H:H,_Output!G:G,'_NIST-CSF_Alignment'!D64,_Output!C:C,"C")</f>
        <v>0</v>
      </c>
      <c r="N64" s="321">
        <f>SUMIFS(_Output!I:I,_Output!G:G,'_NIST-CSF_Alignment'!D64,_Output!C:C,"C")</f>
        <v>0</v>
      </c>
      <c r="O64" s="321">
        <f>SUMIFS(_Output!J:J,_Output!G:G,'_NIST-CSF_Alignment'!D64,_Output!C:C,"C")</f>
        <v>0</v>
      </c>
      <c r="P64" s="273"/>
      <c r="Q64" s="273"/>
      <c r="R64" s="291"/>
    </row>
    <row r="65" spans="1:18" x14ac:dyDescent="0.35">
      <c r="A65" s="298" t="s">
        <v>1</v>
      </c>
      <c r="B65" s="279" t="s">
        <v>1492</v>
      </c>
      <c r="C65" s="273" t="s">
        <v>1521</v>
      </c>
      <c r="D65" s="291" t="s">
        <v>1507</v>
      </c>
      <c r="E65" s="369">
        <f>COUNTIFS(_Output!G:G,'_NIST-CSF_Alignment'!D65,_Output!C:C,"M",_Output!B:B,1)</f>
        <v>8</v>
      </c>
      <c r="F65" s="313">
        <f>SUMIFS(_Output!H:H,_Output!G:G,'_NIST-CSF_Alignment'!D65,_Output!C:C,"M")</f>
        <v>8</v>
      </c>
      <c r="G65" s="285">
        <f>SUMIFS(_Output!I:I,_Output!G:G,'_NIST-CSF_Alignment'!D65,_Output!C:C,"M")</f>
        <v>0</v>
      </c>
      <c r="H65" s="285">
        <f>SUMIFS(_Output!J:J,_Output!G:G,'_NIST-CSF_Alignment'!D65,_Output!C:C,"M")</f>
        <v>40</v>
      </c>
      <c r="I65" s="284"/>
      <c r="J65" s="273"/>
      <c r="K65" s="291"/>
      <c r="L65" s="320">
        <f>COUNTIFS(_Output!G:G,'_NIST-CSF_Alignment'!D65,_Output!C:C,"C",_Output!B:B,1)</f>
        <v>0</v>
      </c>
      <c r="M65" s="312">
        <f>SUMIFS(_Output!H:H,_Output!G:G,'_NIST-CSF_Alignment'!D65,_Output!C:C,"C")</f>
        <v>0</v>
      </c>
      <c r="N65" s="321">
        <f>SUMIFS(_Output!I:I,_Output!G:G,'_NIST-CSF_Alignment'!D65,_Output!C:C,"C")</f>
        <v>0</v>
      </c>
      <c r="O65" s="321">
        <f>SUMIFS(_Output!J:J,_Output!G:G,'_NIST-CSF_Alignment'!D65,_Output!C:C,"C")</f>
        <v>0</v>
      </c>
      <c r="P65" s="273"/>
      <c r="Q65" s="273"/>
      <c r="R65" s="291"/>
    </row>
    <row r="66" spans="1:18" x14ac:dyDescent="0.35">
      <c r="A66" s="298" t="s">
        <v>1</v>
      </c>
      <c r="B66" s="279" t="s">
        <v>1492</v>
      </c>
      <c r="C66" s="273" t="s">
        <v>1521</v>
      </c>
      <c r="D66" s="291" t="s">
        <v>1508</v>
      </c>
      <c r="E66" s="369">
        <f>COUNTIFS(_Output!G:G,'_NIST-CSF_Alignment'!D66,_Output!C:C,"M",_Output!B:B,1)</f>
        <v>1</v>
      </c>
      <c r="F66" s="313">
        <f>SUMIFS(_Output!H:H,_Output!G:G,'_NIST-CSF_Alignment'!D66,_Output!C:C,"M")</f>
        <v>1</v>
      </c>
      <c r="G66" s="285">
        <f>SUMIFS(_Output!I:I,_Output!G:G,'_NIST-CSF_Alignment'!D66,_Output!C:C,"M")</f>
        <v>0</v>
      </c>
      <c r="H66" s="285">
        <f>SUMIFS(_Output!J:J,_Output!G:G,'_NIST-CSF_Alignment'!D66,_Output!C:C,"M")</f>
        <v>5</v>
      </c>
      <c r="I66" s="284"/>
      <c r="J66" s="273"/>
      <c r="K66" s="291"/>
      <c r="L66" s="320">
        <f>COUNTIFS(_Output!G:G,'_NIST-CSF_Alignment'!D66,_Output!C:C,"C",_Output!B:B,1)</f>
        <v>0</v>
      </c>
      <c r="M66" s="312">
        <f>SUMIFS(_Output!H:H,_Output!G:G,'_NIST-CSF_Alignment'!D66,_Output!C:C,"C")</f>
        <v>0</v>
      </c>
      <c r="N66" s="321">
        <f>SUMIFS(_Output!I:I,_Output!G:G,'_NIST-CSF_Alignment'!D66,_Output!C:C,"C")</f>
        <v>0</v>
      </c>
      <c r="O66" s="321">
        <f>SUMIFS(_Output!J:J,_Output!G:G,'_NIST-CSF_Alignment'!D66,_Output!C:C,"C")</f>
        <v>0</v>
      </c>
      <c r="P66" s="273"/>
      <c r="Q66" s="273"/>
      <c r="R66" s="291"/>
    </row>
    <row r="67" spans="1:18" x14ac:dyDescent="0.35">
      <c r="A67" s="298" t="s">
        <v>1</v>
      </c>
      <c r="B67" s="279" t="s">
        <v>1492</v>
      </c>
      <c r="C67" s="273" t="s">
        <v>1521</v>
      </c>
      <c r="D67" s="291" t="s">
        <v>1509</v>
      </c>
      <c r="E67" s="369">
        <f>COUNTIFS(_Output!G:G,'_NIST-CSF_Alignment'!D67,_Output!C:C,"M",_Output!B:B,1)</f>
        <v>1</v>
      </c>
      <c r="F67" s="313">
        <f>SUMIFS(_Output!H:H,_Output!G:G,'_NIST-CSF_Alignment'!D67,_Output!C:C,"M")</f>
        <v>1</v>
      </c>
      <c r="G67" s="285">
        <f>SUMIFS(_Output!I:I,_Output!G:G,'_NIST-CSF_Alignment'!D67,_Output!C:C,"M")</f>
        <v>0</v>
      </c>
      <c r="H67" s="285">
        <f>SUMIFS(_Output!J:J,_Output!G:G,'_NIST-CSF_Alignment'!D67,_Output!C:C,"M")</f>
        <v>5</v>
      </c>
      <c r="I67" s="284"/>
      <c r="J67" s="273"/>
      <c r="K67" s="291"/>
      <c r="L67" s="320">
        <f>COUNTIFS(_Output!G:G,'_NIST-CSF_Alignment'!D67,_Output!C:C,"C",_Output!B:B,1)</f>
        <v>1</v>
      </c>
      <c r="M67" s="312">
        <f>SUMIFS(_Output!H:H,_Output!G:G,'_NIST-CSF_Alignment'!D67,_Output!C:C,"C")</f>
        <v>1</v>
      </c>
      <c r="N67" s="321">
        <f>SUMIFS(_Output!I:I,_Output!G:G,'_NIST-CSF_Alignment'!D67,_Output!C:C,"C")</f>
        <v>0</v>
      </c>
      <c r="O67" s="321">
        <f>SUMIFS(_Output!J:J,_Output!G:G,'_NIST-CSF_Alignment'!D67,_Output!C:C,"C")</f>
        <v>5</v>
      </c>
      <c r="P67" s="273"/>
      <c r="Q67" s="273"/>
      <c r="R67" s="291"/>
    </row>
    <row r="68" spans="1:18" x14ac:dyDescent="0.35">
      <c r="A68" s="298" t="s">
        <v>1</v>
      </c>
      <c r="B68" s="279" t="s">
        <v>1492</v>
      </c>
      <c r="C68" s="273" t="s">
        <v>1521</v>
      </c>
      <c r="D68" s="291" t="s">
        <v>1510</v>
      </c>
      <c r="E68" s="369">
        <f>COUNTIFS(_Output!G:G,'_NIST-CSF_Alignment'!D68,_Output!C:C,"M",_Output!B:B,1)</f>
        <v>0</v>
      </c>
      <c r="F68" s="313">
        <f>SUMIFS(_Output!H:H,_Output!G:G,'_NIST-CSF_Alignment'!D68,_Output!C:C,"M")</f>
        <v>0</v>
      </c>
      <c r="G68" s="285">
        <f>SUMIFS(_Output!I:I,_Output!G:G,'_NIST-CSF_Alignment'!D68,_Output!C:C,"M")</f>
        <v>0</v>
      </c>
      <c r="H68" s="285">
        <f>SUMIFS(_Output!J:J,_Output!G:G,'_NIST-CSF_Alignment'!D68,_Output!C:C,"M")</f>
        <v>0</v>
      </c>
      <c r="I68" s="284"/>
      <c r="J68" s="273"/>
      <c r="K68" s="291"/>
      <c r="L68" s="320">
        <f>COUNTIFS(_Output!G:G,'_NIST-CSF_Alignment'!D68,_Output!C:C,"C",_Output!B:B,1)</f>
        <v>0</v>
      </c>
      <c r="M68" s="312">
        <f>SUMIFS(_Output!H:H,_Output!G:G,'_NIST-CSF_Alignment'!D68,_Output!C:C,"C")</f>
        <v>0</v>
      </c>
      <c r="N68" s="321">
        <f>SUMIFS(_Output!I:I,_Output!G:G,'_NIST-CSF_Alignment'!D68,_Output!C:C,"C")</f>
        <v>0</v>
      </c>
      <c r="O68" s="321">
        <f>SUMIFS(_Output!J:J,_Output!G:G,'_NIST-CSF_Alignment'!D68,_Output!C:C,"C")</f>
        <v>0</v>
      </c>
      <c r="P68" s="273"/>
      <c r="Q68" s="273"/>
      <c r="R68" s="291"/>
    </row>
    <row r="69" spans="1:18" x14ac:dyDescent="0.35">
      <c r="A69" s="298" t="s">
        <v>1</v>
      </c>
      <c r="B69" s="279" t="s">
        <v>1492</v>
      </c>
      <c r="C69" s="273" t="s">
        <v>1521</v>
      </c>
      <c r="D69" s="291" t="s">
        <v>1511</v>
      </c>
      <c r="E69" s="369">
        <f>COUNTIFS(_Output!G:G,'_NIST-CSF_Alignment'!D69,_Output!C:C,"M",_Output!B:B,1)</f>
        <v>0</v>
      </c>
      <c r="F69" s="313">
        <f>SUMIFS(_Output!H:H,_Output!G:G,'_NIST-CSF_Alignment'!D69,_Output!C:C,"M")</f>
        <v>0</v>
      </c>
      <c r="G69" s="285">
        <f>SUMIFS(_Output!I:I,_Output!G:G,'_NIST-CSF_Alignment'!D69,_Output!C:C,"M")</f>
        <v>0</v>
      </c>
      <c r="H69" s="285">
        <f>SUMIFS(_Output!J:J,_Output!G:G,'_NIST-CSF_Alignment'!D69,_Output!C:C,"M")</f>
        <v>0</v>
      </c>
      <c r="I69" s="284"/>
      <c r="J69" s="273"/>
      <c r="K69" s="291"/>
      <c r="L69" s="320">
        <f>COUNTIFS(_Output!G:G,'_NIST-CSF_Alignment'!D69,_Output!C:C,"C",_Output!B:B,1)</f>
        <v>0</v>
      </c>
      <c r="M69" s="312">
        <f>SUMIFS(_Output!H:H,_Output!G:G,'_NIST-CSF_Alignment'!D69,_Output!C:C,"C")</f>
        <v>0</v>
      </c>
      <c r="N69" s="321">
        <f>SUMIFS(_Output!I:I,_Output!G:G,'_NIST-CSF_Alignment'!D69,_Output!C:C,"C")</f>
        <v>0</v>
      </c>
      <c r="O69" s="321">
        <f>SUMIFS(_Output!J:J,_Output!G:G,'_NIST-CSF_Alignment'!D69,_Output!C:C,"C")</f>
        <v>0</v>
      </c>
      <c r="P69" s="273"/>
      <c r="Q69" s="273"/>
      <c r="R69" s="291"/>
    </row>
    <row r="70" spans="1:18" x14ac:dyDescent="0.35">
      <c r="A70" s="298" t="s">
        <v>1</v>
      </c>
      <c r="B70" s="279" t="s">
        <v>1492</v>
      </c>
      <c r="C70" s="273" t="s">
        <v>1521</v>
      </c>
      <c r="D70" s="291" t="s">
        <v>1512</v>
      </c>
      <c r="E70" s="369">
        <f>COUNTIFS(_Output!G:G,'_NIST-CSF_Alignment'!D70,_Output!C:C,"M",_Output!B:B,1)</f>
        <v>10</v>
      </c>
      <c r="F70" s="313">
        <f>SUMIFS(_Output!H:H,_Output!G:G,'_NIST-CSF_Alignment'!D70,_Output!C:C,"M")</f>
        <v>10</v>
      </c>
      <c r="G70" s="285">
        <f>SUMIFS(_Output!I:I,_Output!G:G,'_NIST-CSF_Alignment'!D70,_Output!C:C,"M")</f>
        <v>0</v>
      </c>
      <c r="H70" s="285">
        <f>SUMIFS(_Output!J:J,_Output!G:G,'_NIST-CSF_Alignment'!D70,_Output!C:C,"M")</f>
        <v>50</v>
      </c>
      <c r="I70" s="284"/>
      <c r="J70" s="273"/>
      <c r="K70" s="291"/>
      <c r="L70" s="320">
        <f>COUNTIFS(_Output!G:G,'_NIST-CSF_Alignment'!D70,_Output!C:C,"C",_Output!B:B,1)</f>
        <v>0</v>
      </c>
      <c r="M70" s="312">
        <f>SUMIFS(_Output!H:H,_Output!G:G,'_NIST-CSF_Alignment'!D70,_Output!C:C,"C")</f>
        <v>0</v>
      </c>
      <c r="N70" s="321">
        <f>SUMIFS(_Output!I:I,_Output!G:G,'_NIST-CSF_Alignment'!D70,_Output!C:C,"C")</f>
        <v>0</v>
      </c>
      <c r="O70" s="321">
        <f>SUMIFS(_Output!J:J,_Output!G:G,'_NIST-CSF_Alignment'!D70,_Output!C:C,"C")</f>
        <v>0</v>
      </c>
      <c r="P70" s="273"/>
      <c r="Q70" s="273"/>
      <c r="R70" s="291"/>
    </row>
    <row r="71" spans="1:18" x14ac:dyDescent="0.35">
      <c r="A71" s="298" t="s">
        <v>1</v>
      </c>
      <c r="B71" s="279" t="s">
        <v>1492</v>
      </c>
      <c r="C71" s="273" t="s">
        <v>1521</v>
      </c>
      <c r="D71" s="291" t="s">
        <v>1524</v>
      </c>
      <c r="E71" s="369">
        <f>COUNTIFS(_Output!G:G,'_NIST-CSF_Alignment'!D71,_Output!C:C,"M",_Output!B:B,1)</f>
        <v>5</v>
      </c>
      <c r="F71" s="313">
        <f>SUMIFS(_Output!H:H,_Output!G:G,'_NIST-CSF_Alignment'!D71,_Output!C:C,"M")</f>
        <v>5</v>
      </c>
      <c r="G71" s="285">
        <f>SUMIFS(_Output!I:I,_Output!G:G,'_NIST-CSF_Alignment'!D71,_Output!C:C,"M")</f>
        <v>0</v>
      </c>
      <c r="H71" s="285">
        <f>SUMIFS(_Output!J:J,_Output!G:G,'_NIST-CSF_Alignment'!D71,_Output!C:C,"M")</f>
        <v>25</v>
      </c>
      <c r="I71" s="284"/>
      <c r="J71" s="273"/>
      <c r="K71" s="291"/>
      <c r="L71" s="320">
        <f>COUNTIFS(_Output!G:G,'_NIST-CSF_Alignment'!D71,_Output!C:C,"C",_Output!B:B,1)</f>
        <v>1</v>
      </c>
      <c r="M71" s="312">
        <f>SUMIFS(_Output!H:H,_Output!G:G,'_NIST-CSF_Alignment'!D71,_Output!C:C,"C")</f>
        <v>1</v>
      </c>
      <c r="N71" s="321">
        <f>SUMIFS(_Output!I:I,_Output!G:G,'_NIST-CSF_Alignment'!D71,_Output!C:C,"C")</f>
        <v>0</v>
      </c>
      <c r="O71" s="321">
        <f>SUMIFS(_Output!J:J,_Output!G:G,'_NIST-CSF_Alignment'!D71,_Output!C:C,"C")</f>
        <v>5</v>
      </c>
      <c r="P71" s="273"/>
      <c r="Q71" s="273"/>
      <c r="R71" s="291"/>
    </row>
    <row r="72" spans="1:18" x14ac:dyDescent="0.35">
      <c r="A72" s="298" t="s">
        <v>1</v>
      </c>
      <c r="B72" s="279" t="s">
        <v>1492</v>
      </c>
      <c r="C72" s="273" t="s">
        <v>1521</v>
      </c>
      <c r="D72" s="291" t="s">
        <v>1522</v>
      </c>
      <c r="E72" s="369">
        <f>COUNTIFS(_Output!G:G,'_NIST-CSF_Alignment'!D72,_Output!C:C,"M",_Output!B:B,1)</f>
        <v>1</v>
      </c>
      <c r="F72" s="313">
        <f>SUMIFS(_Output!H:H,_Output!G:G,'_NIST-CSF_Alignment'!D72,_Output!C:C,"M")</f>
        <v>1</v>
      </c>
      <c r="G72" s="285">
        <f>SUMIFS(_Output!I:I,_Output!G:G,'_NIST-CSF_Alignment'!D72,_Output!C:C,"M")</f>
        <v>0</v>
      </c>
      <c r="H72" s="285">
        <f>SUMIFS(_Output!J:J,_Output!G:G,'_NIST-CSF_Alignment'!D72,_Output!C:C,"M")</f>
        <v>5</v>
      </c>
      <c r="I72" s="284"/>
      <c r="J72" s="273"/>
      <c r="K72" s="291"/>
      <c r="L72" s="320">
        <f>COUNTIFS(_Output!G:G,'_NIST-CSF_Alignment'!D72,_Output!C:C,"C",_Output!B:B,1)</f>
        <v>0</v>
      </c>
      <c r="M72" s="312">
        <f>SUMIFS(_Output!H:H,_Output!G:G,'_NIST-CSF_Alignment'!D72,_Output!C:C,"C")</f>
        <v>0</v>
      </c>
      <c r="N72" s="321">
        <f>SUMIFS(_Output!I:I,_Output!G:G,'_NIST-CSF_Alignment'!D72,_Output!C:C,"C")</f>
        <v>0</v>
      </c>
      <c r="O72" s="321">
        <f>SUMIFS(_Output!J:J,_Output!G:G,'_NIST-CSF_Alignment'!D72,_Output!C:C,"C")</f>
        <v>0</v>
      </c>
      <c r="P72" s="273"/>
      <c r="Q72" s="273"/>
      <c r="R72" s="291"/>
    </row>
    <row r="73" spans="1:18" x14ac:dyDescent="0.35">
      <c r="A73" s="318" t="s">
        <v>1</v>
      </c>
      <c r="B73" s="319" t="s">
        <v>1492</v>
      </c>
      <c r="C73" s="312" t="s">
        <v>1521</v>
      </c>
      <c r="D73" s="314" t="s">
        <v>1523</v>
      </c>
      <c r="E73" s="369">
        <f>COUNTIFS(_Output!G:G,'_NIST-CSF_Alignment'!D73,_Output!C:C,"M",_Output!B:B,1)</f>
        <v>11</v>
      </c>
      <c r="F73" s="313">
        <f>SUMIFS(_Output!H:H,_Output!G:G,'_NIST-CSF_Alignment'!D73,_Output!C:C,"M")</f>
        <v>11</v>
      </c>
      <c r="G73" s="285">
        <f>SUMIFS(_Output!I:I,_Output!G:G,'_NIST-CSF_Alignment'!D73,_Output!C:C,"M")</f>
        <v>0</v>
      </c>
      <c r="H73" s="285">
        <f>SUMIFS(_Output!J:J,_Output!G:G,'_NIST-CSF_Alignment'!D73,_Output!C:C,"M")</f>
        <v>55</v>
      </c>
      <c r="I73" s="313"/>
      <c r="J73" s="312"/>
      <c r="K73" s="314"/>
      <c r="L73" s="320">
        <f>COUNTIFS(_Output!G:G,'_NIST-CSF_Alignment'!D73,_Output!C:C,"C",_Output!B:B,1)</f>
        <v>8</v>
      </c>
      <c r="M73" s="312">
        <f>SUMIFS(_Output!H:H,_Output!G:G,'_NIST-CSF_Alignment'!D73,_Output!C:C,"C")</f>
        <v>8</v>
      </c>
      <c r="N73" s="321">
        <f>SUMIFS(_Output!I:I,_Output!G:G,'_NIST-CSF_Alignment'!D73,_Output!C:C,"C")</f>
        <v>0</v>
      </c>
      <c r="O73" s="321">
        <f>SUMIFS(_Output!J:J,_Output!G:G,'_NIST-CSF_Alignment'!D73,_Output!C:C,"C")</f>
        <v>40</v>
      </c>
      <c r="P73" s="312"/>
      <c r="Q73" s="312"/>
      <c r="R73" s="314"/>
    </row>
    <row r="74" spans="1:18" x14ac:dyDescent="0.35">
      <c r="A74" s="377"/>
      <c r="B74" s="355"/>
      <c r="C74" s="348"/>
      <c r="D74" s="368"/>
      <c r="E74" s="370" t="s">
        <v>353</v>
      </c>
      <c r="F74" s="349">
        <f>SUMIFS(F62:F73,$E62:$E73, "&gt;0")</f>
        <v>38</v>
      </c>
      <c r="G74" s="349">
        <f t="shared" ref="G74:H74" si="11">SUMIFS(G62:G73,$E62:$E73, "&gt;0")</f>
        <v>0</v>
      </c>
      <c r="H74" s="349">
        <f t="shared" si="11"/>
        <v>190</v>
      </c>
      <c r="I74" s="349">
        <f>IFERROR(IF(ROUND(100*(G74-F74)/(H74-F74),2) &lt; 0, 0, ROUND(100*(G74-F74)/(H74-F74),2)),0)</f>
        <v>0</v>
      </c>
      <c r="J74" s="350">
        <f>IF(F74&gt;0,1,0)</f>
        <v>1</v>
      </c>
      <c r="K74" s="351"/>
      <c r="L74" s="352" t="s">
        <v>353</v>
      </c>
      <c r="M74" s="350">
        <f>SUMIFS(M62:M73,$L62:$L73, "&gt;0")</f>
        <v>10</v>
      </c>
      <c r="N74" s="350">
        <f t="shared" ref="N74:O74" si="12">SUMIFS(N62:N73,$L62:$L73, "&gt;0")</f>
        <v>0</v>
      </c>
      <c r="O74" s="350">
        <f t="shared" si="12"/>
        <v>50</v>
      </c>
      <c r="P74" s="350">
        <f>IFERROR(IF(ROUND(100*(N74-M74)/(O74-M74),2) &lt; 0, 0, ROUND(100*(N74-M74)/(O74-M74),2)),0)</f>
        <v>0</v>
      </c>
      <c r="Q74" s="350">
        <f>IF(M74&gt;0,1,0)</f>
        <v>1</v>
      </c>
      <c r="R74" s="368"/>
    </row>
    <row r="75" spans="1:18" x14ac:dyDescent="0.35">
      <c r="A75" s="353" t="s">
        <v>1</v>
      </c>
      <c r="B75" s="354" t="s">
        <v>1492</v>
      </c>
      <c r="C75" s="274" t="s">
        <v>1525</v>
      </c>
      <c r="D75" s="292" t="s">
        <v>1513</v>
      </c>
      <c r="E75" s="369">
        <f>COUNTIFS(_Output!G:G,'_NIST-CSF_Alignment'!D75,_Output!C:C,"M",_Output!B:B,1)</f>
        <v>22</v>
      </c>
      <c r="F75" s="313">
        <f>SUMIFS(_Output!H:H,_Output!G:G,'_NIST-CSF_Alignment'!D75,_Output!C:C,"M")</f>
        <v>22</v>
      </c>
      <c r="G75" s="285">
        <f>SUMIFS(_Output!I:I,_Output!G:G,'_NIST-CSF_Alignment'!D75,_Output!C:C,"M")</f>
        <v>0</v>
      </c>
      <c r="H75" s="285">
        <f>SUMIFS(_Output!J:J,_Output!G:G,'_NIST-CSF_Alignment'!D75,_Output!C:C,"M")</f>
        <v>110</v>
      </c>
      <c r="I75" s="285"/>
      <c r="J75" s="274"/>
      <c r="K75" s="292"/>
      <c r="L75" s="320">
        <f>COUNTIFS(_Output!G:G,'_NIST-CSF_Alignment'!D75,_Output!C:C,"C",_Output!B:B,1)</f>
        <v>0</v>
      </c>
      <c r="M75" s="312">
        <f>SUMIFS(_Output!H:H,_Output!G:G,'_NIST-CSF_Alignment'!D75,_Output!C:C,"C")</f>
        <v>0</v>
      </c>
      <c r="N75" s="321">
        <f>SUMIFS(_Output!I:I,_Output!G:G,'_NIST-CSF_Alignment'!D75,_Output!C:C,"C")</f>
        <v>0</v>
      </c>
      <c r="O75" s="321">
        <f>SUMIFS(_Output!J:J,_Output!G:G,'_NIST-CSF_Alignment'!D75,_Output!C:C,"C")</f>
        <v>0</v>
      </c>
      <c r="P75" s="274"/>
      <c r="Q75" s="274"/>
      <c r="R75" s="292"/>
    </row>
    <row r="76" spans="1:18" x14ac:dyDescent="0.35">
      <c r="A76" s="318" t="s">
        <v>1</v>
      </c>
      <c r="B76" s="319" t="s">
        <v>1492</v>
      </c>
      <c r="C76" s="312" t="s">
        <v>1525</v>
      </c>
      <c r="D76" s="314" t="s">
        <v>1514</v>
      </c>
      <c r="E76" s="369">
        <f>COUNTIFS(_Output!G:G,'_NIST-CSF_Alignment'!D76,_Output!C:C,"M",_Output!B:B,1)</f>
        <v>4</v>
      </c>
      <c r="F76" s="313">
        <f>SUMIFS(_Output!H:H,_Output!G:G,'_NIST-CSF_Alignment'!D76,_Output!C:C,"M")</f>
        <v>4</v>
      </c>
      <c r="G76" s="285">
        <f>SUMIFS(_Output!I:I,_Output!G:G,'_NIST-CSF_Alignment'!D76,_Output!C:C,"M")</f>
        <v>0</v>
      </c>
      <c r="H76" s="285">
        <f>SUMIFS(_Output!J:J,_Output!G:G,'_NIST-CSF_Alignment'!D76,_Output!C:C,"M")</f>
        <v>20</v>
      </c>
      <c r="I76" s="313"/>
      <c r="J76" s="312"/>
      <c r="K76" s="314"/>
      <c r="L76" s="320">
        <f>COUNTIFS(_Output!G:G,'_NIST-CSF_Alignment'!D76,_Output!C:C,"C",_Output!B:B,1)</f>
        <v>0</v>
      </c>
      <c r="M76" s="312">
        <f>SUMIFS(_Output!H:H,_Output!G:G,'_NIST-CSF_Alignment'!D76,_Output!C:C,"C")</f>
        <v>0</v>
      </c>
      <c r="N76" s="321">
        <f>SUMIFS(_Output!I:I,_Output!G:G,'_NIST-CSF_Alignment'!D76,_Output!C:C,"C")</f>
        <v>0</v>
      </c>
      <c r="O76" s="321">
        <f>SUMIFS(_Output!J:J,_Output!G:G,'_NIST-CSF_Alignment'!D76,_Output!C:C,"C")</f>
        <v>0</v>
      </c>
      <c r="P76" s="312"/>
      <c r="Q76" s="312"/>
      <c r="R76" s="314"/>
    </row>
    <row r="77" spans="1:18" x14ac:dyDescent="0.35">
      <c r="A77" s="377"/>
      <c r="B77" s="355"/>
      <c r="C77" s="348"/>
      <c r="D77" s="368"/>
      <c r="E77" s="371" t="s">
        <v>353</v>
      </c>
      <c r="F77" s="349">
        <f>SUMIFS(F75:F76,$E75:$E76, "&gt;0")</f>
        <v>26</v>
      </c>
      <c r="G77" s="349">
        <f t="shared" ref="G77:H77" si="13">SUMIFS(G75:G76,$E75:$E76, "&gt;0")</f>
        <v>0</v>
      </c>
      <c r="H77" s="349">
        <f t="shared" si="13"/>
        <v>130</v>
      </c>
      <c r="I77" s="349">
        <f>IFERROR(IF(ROUND(100*(G77-F77)/(H77-F77),2) &lt; 0, 0, ROUND(100*(G77-F77)/(H77-F77),2)),0)</f>
        <v>0</v>
      </c>
      <c r="J77" s="350">
        <f>IF(F77&gt;0,1,0)</f>
        <v>1</v>
      </c>
      <c r="K77" s="351"/>
      <c r="L77" s="352" t="s">
        <v>353</v>
      </c>
      <c r="M77" s="350">
        <f>SUMIFS(M75:M76,$L75:$L76, "&gt;0")</f>
        <v>0</v>
      </c>
      <c r="N77" s="350">
        <f t="shared" ref="N77:O77" si="14">SUMIFS(N75:N76,$L75:$L76, "&gt;0")</f>
        <v>0</v>
      </c>
      <c r="O77" s="350">
        <f t="shared" si="14"/>
        <v>0</v>
      </c>
      <c r="P77" s="350">
        <f>IFERROR(IF(ROUND(100*(N77-M77)/(O77-M77),2) &lt; 0, 0, ROUND(100*(N77-M77)/(O77-M77),2)),0)</f>
        <v>0</v>
      </c>
      <c r="Q77" s="350">
        <f>IF(M77&gt;0,1,0)</f>
        <v>0</v>
      </c>
      <c r="R77" s="368"/>
    </row>
    <row r="78" spans="1:18" x14ac:dyDescent="0.35">
      <c r="A78" s="353" t="s">
        <v>1</v>
      </c>
      <c r="B78" s="354" t="s">
        <v>1492</v>
      </c>
      <c r="C78" s="274" t="s">
        <v>1526</v>
      </c>
      <c r="D78" s="292" t="s">
        <v>1515</v>
      </c>
      <c r="E78" s="369">
        <f>COUNTIFS(_Output!G:G,'_NIST-CSF_Alignment'!D78,_Output!C:C,"M",_Output!B:B,1)</f>
        <v>11</v>
      </c>
      <c r="F78" s="313">
        <f>SUMIFS(_Output!H:H,_Output!G:G,'_NIST-CSF_Alignment'!D78,_Output!C:C,"M")</f>
        <v>11</v>
      </c>
      <c r="G78" s="285">
        <f>SUMIFS(_Output!I:I,_Output!G:G,'_NIST-CSF_Alignment'!D78,_Output!C:C,"M")</f>
        <v>0</v>
      </c>
      <c r="H78" s="285">
        <f>SUMIFS(_Output!J:J,_Output!G:G,'_NIST-CSF_Alignment'!D78,_Output!C:C,"M")</f>
        <v>55</v>
      </c>
      <c r="I78" s="285"/>
      <c r="J78" s="274"/>
      <c r="K78" s="292"/>
      <c r="L78" s="320">
        <f>COUNTIFS(_Output!G:G,'_NIST-CSF_Alignment'!D78,_Output!C:C,"C",_Output!B:B,1)</f>
        <v>2</v>
      </c>
      <c r="M78" s="312">
        <f>SUMIFS(_Output!H:H,_Output!G:G,'_NIST-CSF_Alignment'!D78,_Output!C:C,"C")</f>
        <v>2</v>
      </c>
      <c r="N78" s="321">
        <f>SUMIFS(_Output!I:I,_Output!G:G,'_NIST-CSF_Alignment'!D78,_Output!C:C,"C")</f>
        <v>0</v>
      </c>
      <c r="O78" s="321">
        <f>SUMIFS(_Output!J:J,_Output!G:G,'_NIST-CSF_Alignment'!D78,_Output!C:C,"C")</f>
        <v>10</v>
      </c>
      <c r="P78" s="274"/>
      <c r="Q78" s="274"/>
      <c r="R78" s="292"/>
    </row>
    <row r="79" spans="1:18" x14ac:dyDescent="0.35">
      <c r="A79" s="298" t="s">
        <v>1</v>
      </c>
      <c r="B79" s="279" t="s">
        <v>1492</v>
      </c>
      <c r="C79" s="273" t="s">
        <v>1526</v>
      </c>
      <c r="D79" s="291" t="s">
        <v>1516</v>
      </c>
      <c r="E79" s="369">
        <f>COUNTIFS(_Output!G:G,'_NIST-CSF_Alignment'!D79,_Output!C:C,"M",_Output!B:B,1)</f>
        <v>0</v>
      </c>
      <c r="F79" s="313">
        <f>SUMIFS(_Output!H:H,_Output!G:G,'_NIST-CSF_Alignment'!D79,_Output!C:C,"M")</f>
        <v>0</v>
      </c>
      <c r="G79" s="285">
        <f>SUMIFS(_Output!I:I,_Output!G:G,'_NIST-CSF_Alignment'!D79,_Output!C:C,"M")</f>
        <v>0</v>
      </c>
      <c r="H79" s="285">
        <f>SUMIFS(_Output!J:J,_Output!G:G,'_NIST-CSF_Alignment'!D79,_Output!C:C,"M")</f>
        <v>0</v>
      </c>
      <c r="I79" s="284"/>
      <c r="J79" s="273"/>
      <c r="K79" s="291"/>
      <c r="L79" s="320">
        <f>COUNTIFS(_Output!G:G,'_NIST-CSF_Alignment'!D79,_Output!C:C,"C",_Output!B:B,1)</f>
        <v>0</v>
      </c>
      <c r="M79" s="312">
        <f>SUMIFS(_Output!H:H,_Output!G:G,'_NIST-CSF_Alignment'!D79,_Output!C:C,"C")</f>
        <v>0</v>
      </c>
      <c r="N79" s="321">
        <f>SUMIFS(_Output!I:I,_Output!G:G,'_NIST-CSF_Alignment'!D79,_Output!C:C,"C")</f>
        <v>0</v>
      </c>
      <c r="O79" s="321">
        <f>SUMIFS(_Output!J:J,_Output!G:G,'_NIST-CSF_Alignment'!D79,_Output!C:C,"C")</f>
        <v>0</v>
      </c>
      <c r="P79" s="273"/>
      <c r="Q79" s="273"/>
      <c r="R79" s="291"/>
    </row>
    <row r="80" spans="1:18" x14ac:dyDescent="0.35">
      <c r="A80" s="298" t="s">
        <v>1</v>
      </c>
      <c r="B80" s="279" t="s">
        <v>1492</v>
      </c>
      <c r="C80" s="273" t="s">
        <v>1526</v>
      </c>
      <c r="D80" s="291" t="s">
        <v>1517</v>
      </c>
      <c r="E80" s="369">
        <f>COUNTIFS(_Output!G:G,'_NIST-CSF_Alignment'!D80,_Output!C:C,"M",_Output!B:B,1)</f>
        <v>8</v>
      </c>
      <c r="F80" s="313">
        <f>SUMIFS(_Output!H:H,_Output!G:G,'_NIST-CSF_Alignment'!D80,_Output!C:C,"M")</f>
        <v>8</v>
      </c>
      <c r="G80" s="285">
        <f>SUMIFS(_Output!I:I,_Output!G:G,'_NIST-CSF_Alignment'!D80,_Output!C:C,"M")</f>
        <v>0</v>
      </c>
      <c r="H80" s="285">
        <f>SUMIFS(_Output!J:J,_Output!G:G,'_NIST-CSF_Alignment'!D80,_Output!C:C,"M")</f>
        <v>40</v>
      </c>
      <c r="I80" s="284"/>
      <c r="J80" s="273"/>
      <c r="K80" s="291"/>
      <c r="L80" s="320">
        <f>COUNTIFS(_Output!G:G,'_NIST-CSF_Alignment'!D80,_Output!C:C,"C",_Output!B:B,1)</f>
        <v>0</v>
      </c>
      <c r="M80" s="312">
        <f>SUMIFS(_Output!H:H,_Output!G:G,'_NIST-CSF_Alignment'!D80,_Output!C:C,"C")</f>
        <v>0</v>
      </c>
      <c r="N80" s="321">
        <f>SUMIFS(_Output!I:I,_Output!G:G,'_NIST-CSF_Alignment'!D80,_Output!C:C,"C")</f>
        <v>0</v>
      </c>
      <c r="O80" s="321">
        <f>SUMIFS(_Output!J:J,_Output!G:G,'_NIST-CSF_Alignment'!D80,_Output!C:C,"C")</f>
        <v>0</v>
      </c>
      <c r="P80" s="273"/>
      <c r="Q80" s="273"/>
      <c r="R80" s="291"/>
    </row>
    <row r="81" spans="1:18" x14ac:dyDescent="0.35">
      <c r="A81" s="318" t="s">
        <v>1</v>
      </c>
      <c r="B81" s="319" t="s">
        <v>1492</v>
      </c>
      <c r="C81" s="312" t="s">
        <v>1526</v>
      </c>
      <c r="D81" s="314" t="s">
        <v>1518</v>
      </c>
      <c r="E81" s="369">
        <f>COUNTIFS(_Output!G:G,'_NIST-CSF_Alignment'!D81,_Output!C:C,"M",_Output!B:B,1)</f>
        <v>0</v>
      </c>
      <c r="F81" s="313">
        <f>SUMIFS(_Output!H:H,_Output!G:G,'_NIST-CSF_Alignment'!D81,_Output!C:C,"M")</f>
        <v>0</v>
      </c>
      <c r="G81" s="285">
        <f>SUMIFS(_Output!I:I,_Output!G:G,'_NIST-CSF_Alignment'!D81,_Output!C:C,"M")</f>
        <v>0</v>
      </c>
      <c r="H81" s="285">
        <f>SUMIFS(_Output!J:J,_Output!G:G,'_NIST-CSF_Alignment'!D81,_Output!C:C,"M")</f>
        <v>0</v>
      </c>
      <c r="I81" s="313"/>
      <c r="J81" s="312"/>
      <c r="K81" s="314"/>
      <c r="L81" s="320">
        <f>COUNTIFS(_Output!G:G,'_NIST-CSF_Alignment'!D81,_Output!C:C,"C",_Output!B:B,1)</f>
        <v>0</v>
      </c>
      <c r="M81" s="312">
        <f>SUMIFS(_Output!H:H,_Output!G:G,'_NIST-CSF_Alignment'!D81,_Output!C:C,"C")</f>
        <v>0</v>
      </c>
      <c r="N81" s="321">
        <f>SUMIFS(_Output!I:I,_Output!G:G,'_NIST-CSF_Alignment'!D81,_Output!C:C,"C")</f>
        <v>0</v>
      </c>
      <c r="O81" s="321">
        <f>SUMIFS(_Output!J:J,_Output!G:G,'_NIST-CSF_Alignment'!D81,_Output!C:C,"C")</f>
        <v>0</v>
      </c>
      <c r="P81" s="312"/>
      <c r="Q81" s="312"/>
      <c r="R81" s="314"/>
    </row>
    <row r="82" spans="1:18" x14ac:dyDescent="0.35">
      <c r="A82" s="318" t="s">
        <v>1</v>
      </c>
      <c r="B82" s="319" t="s">
        <v>1492</v>
      </c>
      <c r="C82" s="312" t="s">
        <v>1526</v>
      </c>
      <c r="D82" s="314" t="s">
        <v>3079</v>
      </c>
      <c r="E82" s="369">
        <f>COUNTIFS(_Output!G:G,'_NIST-CSF_Alignment'!D82,_Output!C:C,"M",_Output!B:B,1)</f>
        <v>4</v>
      </c>
      <c r="F82" s="313">
        <f>SUMIFS(_Output!H:H,_Output!G:G,'_NIST-CSF_Alignment'!D82,_Output!C:C,"M")</f>
        <v>4</v>
      </c>
      <c r="G82" s="285">
        <f>SUMIFS(_Output!I:I,_Output!G:G,'_NIST-CSF_Alignment'!D82,_Output!C:C,"M")</f>
        <v>0</v>
      </c>
      <c r="H82" s="285">
        <f>SUMIFS(_Output!J:J,_Output!G:G,'_NIST-CSF_Alignment'!D82,_Output!C:C,"M")</f>
        <v>20</v>
      </c>
      <c r="I82" s="316"/>
      <c r="J82" s="315"/>
      <c r="K82" s="317"/>
      <c r="L82" s="320">
        <f>COUNTIFS(_Output!G:G,'_NIST-CSF_Alignment'!D82,_Output!C:C,"C",_Output!B:B,1)</f>
        <v>0</v>
      </c>
      <c r="M82" s="312">
        <f>SUMIFS(_Output!H:H,_Output!G:G,'_NIST-CSF_Alignment'!D82,_Output!C:C,"C")</f>
        <v>0</v>
      </c>
      <c r="N82" s="321">
        <f>SUMIFS(_Output!I:I,_Output!G:G,'_NIST-CSF_Alignment'!D82,_Output!C:C,"C")</f>
        <v>0</v>
      </c>
      <c r="O82" s="321">
        <f>SUMIFS(_Output!J:J,_Output!G:G,'_NIST-CSF_Alignment'!D82,_Output!C:C,"C")</f>
        <v>0</v>
      </c>
      <c r="P82" s="315"/>
      <c r="Q82" s="315"/>
      <c r="R82" s="317"/>
    </row>
    <row r="83" spans="1:18" ht="15" thickBot="1" x14ac:dyDescent="0.4">
      <c r="A83" s="395"/>
      <c r="B83" s="396"/>
      <c r="C83" s="383"/>
      <c r="D83" s="384"/>
      <c r="E83" s="394" t="s">
        <v>353</v>
      </c>
      <c r="F83" s="386">
        <f>SUMIFS(F78:F82,$E78:$E82, "&gt;0")</f>
        <v>23</v>
      </c>
      <c r="G83" s="386">
        <f>SUMIFS(G78:G82,$E78:$E82, "&gt;0")</f>
        <v>0</v>
      </c>
      <c r="H83" s="386">
        <f>SUMIFS(H78:H82,$E78:$E82, "&gt;0")</f>
        <v>115</v>
      </c>
      <c r="I83" s="386">
        <f>IFERROR(IF(ROUND(100*(G83-F83)/(H83-F83),2) &lt; 0, 0, ROUND(100*(G83-F83)/(H83-F83),2)),0)</f>
        <v>0</v>
      </c>
      <c r="J83" s="387">
        <f>IF(F83&gt;0,1,0)</f>
        <v>1</v>
      </c>
      <c r="K83" s="388"/>
      <c r="L83" s="389" t="s">
        <v>353</v>
      </c>
      <c r="M83" s="387">
        <f>SUMIFS(M78:M82,$L78:$L82, "&gt;0")</f>
        <v>2</v>
      </c>
      <c r="N83" s="387">
        <f>SUMIFS(N78:N82,$L78:$L82, "&gt;0")</f>
        <v>0</v>
      </c>
      <c r="O83" s="387">
        <f>SUMIFS(O78:O82,$L78:$L82, "&gt;0")</f>
        <v>10</v>
      </c>
      <c r="P83" s="387">
        <f>IFERROR(IF(ROUND(100*(N83-M83)/(O83-M83),2) &lt; 0, 0, ROUND(100*(N83-M83)/(O83-M83),2)),0)</f>
        <v>0</v>
      </c>
      <c r="Q83" s="387">
        <f>IF(M83&gt;0,1,0)</f>
        <v>1</v>
      </c>
      <c r="R83" s="388"/>
    </row>
    <row r="84" spans="1:18" ht="15" thickBot="1" x14ac:dyDescent="0.4">
      <c r="A84" s="322"/>
      <c r="B84" s="323"/>
      <c r="C84" s="306"/>
      <c r="D84" s="333"/>
      <c r="E84" s="391" t="s">
        <v>1593</v>
      </c>
      <c r="F84" s="307"/>
      <c r="G84" s="307"/>
      <c r="H84" s="307"/>
      <c r="I84" s="307">
        <f>SUM(I39:I83)</f>
        <v>0</v>
      </c>
      <c r="J84" s="308">
        <f>SUM(J39:J83)</f>
        <v>6</v>
      </c>
      <c r="K84" s="309">
        <f>IFERROR(ROUND(I84/J84,2),0)</f>
        <v>0</v>
      </c>
      <c r="L84" s="310" t="s">
        <v>1593</v>
      </c>
      <c r="M84" s="308"/>
      <c r="N84" s="308"/>
      <c r="O84" s="308"/>
      <c r="P84" s="308">
        <f>SUM(P39:P83)</f>
        <v>0</v>
      </c>
      <c r="Q84" s="308">
        <f>SUM(Q39:Q83)</f>
        <v>5</v>
      </c>
      <c r="R84" s="309">
        <f>IFERROR(ROUND(P84/Q84,2),0)</f>
        <v>0</v>
      </c>
    </row>
    <row r="85" spans="1:18" x14ac:dyDescent="0.35">
      <c r="A85" s="299" t="s">
        <v>1</v>
      </c>
      <c r="B85" s="280" t="s">
        <v>1493</v>
      </c>
      <c r="C85" s="272" t="s">
        <v>1527</v>
      </c>
      <c r="D85" s="290" t="s">
        <v>1548</v>
      </c>
      <c r="E85" s="369">
        <f>COUNTIFS(_Output!G:G,'_NIST-CSF_Alignment'!D85,_Output!C:C,"M",_Output!B:B,1)</f>
        <v>0</v>
      </c>
      <c r="F85" s="313">
        <f>SUMIFS(_Output!H:H,_Output!G:G,'_NIST-CSF_Alignment'!D85,_Output!C:C,"M")</f>
        <v>0</v>
      </c>
      <c r="G85" s="285">
        <f>SUMIFS(_Output!I:I,_Output!G:G,'_NIST-CSF_Alignment'!D85,_Output!C:C,"M")</f>
        <v>0</v>
      </c>
      <c r="H85" s="285">
        <f>SUMIFS(_Output!J:J,_Output!G:G,'_NIST-CSF_Alignment'!D85,_Output!C:C,"M")</f>
        <v>0</v>
      </c>
      <c r="I85" s="283"/>
      <c r="J85" s="272"/>
      <c r="K85" s="290"/>
      <c r="L85" s="320">
        <f>COUNTIFS(_Output!G:G,'_NIST-CSF_Alignment'!D85,_Output!C:C,"C",_Output!B:B,1)</f>
        <v>6</v>
      </c>
      <c r="M85" s="312">
        <f>SUMIFS(_Output!H:H,_Output!G:G,'_NIST-CSF_Alignment'!D85,_Output!C:C,"C")</f>
        <v>6</v>
      </c>
      <c r="N85" s="321">
        <f>SUMIFS(_Output!I:I,_Output!G:G,'_NIST-CSF_Alignment'!D85,_Output!C:C,"C")</f>
        <v>0</v>
      </c>
      <c r="O85" s="321">
        <f>SUMIFS(_Output!J:J,_Output!G:G,'_NIST-CSF_Alignment'!D85,_Output!C:C,"C")</f>
        <v>30</v>
      </c>
      <c r="P85" s="272"/>
      <c r="Q85" s="272"/>
      <c r="R85" s="290"/>
    </row>
    <row r="86" spans="1:18" x14ac:dyDescent="0.35">
      <c r="A86" s="300" t="s">
        <v>1</v>
      </c>
      <c r="B86" s="281" t="s">
        <v>1493</v>
      </c>
      <c r="C86" s="273" t="s">
        <v>1527</v>
      </c>
      <c r="D86" s="291" t="s">
        <v>1549</v>
      </c>
      <c r="E86" s="369">
        <f>COUNTIFS(_Output!G:G,'_NIST-CSF_Alignment'!D86,_Output!C:C,"M",_Output!B:B,1)</f>
        <v>2</v>
      </c>
      <c r="F86" s="313">
        <f>SUMIFS(_Output!H:H,_Output!G:G,'_NIST-CSF_Alignment'!D86,_Output!C:C,"M")</f>
        <v>2</v>
      </c>
      <c r="G86" s="285">
        <f>SUMIFS(_Output!I:I,_Output!G:G,'_NIST-CSF_Alignment'!D86,_Output!C:C,"M")</f>
        <v>0</v>
      </c>
      <c r="H86" s="285">
        <f>SUMIFS(_Output!J:J,_Output!G:G,'_NIST-CSF_Alignment'!D86,_Output!C:C,"M")</f>
        <v>10</v>
      </c>
      <c r="I86" s="284"/>
      <c r="J86" s="273"/>
      <c r="K86" s="291"/>
      <c r="L86" s="320">
        <f>COUNTIFS(_Output!G:G,'_NIST-CSF_Alignment'!D86,_Output!C:C,"C",_Output!B:B,1)</f>
        <v>17</v>
      </c>
      <c r="M86" s="312">
        <f>SUMIFS(_Output!H:H,_Output!G:G,'_NIST-CSF_Alignment'!D86,_Output!C:C,"C")</f>
        <v>17</v>
      </c>
      <c r="N86" s="321">
        <f>SUMIFS(_Output!I:I,_Output!G:G,'_NIST-CSF_Alignment'!D86,_Output!C:C,"C")</f>
        <v>0</v>
      </c>
      <c r="O86" s="321">
        <f>SUMIFS(_Output!J:J,_Output!G:G,'_NIST-CSF_Alignment'!D86,_Output!C:C,"C")</f>
        <v>85</v>
      </c>
      <c r="P86" s="273"/>
      <c r="Q86" s="273"/>
      <c r="R86" s="291"/>
    </row>
    <row r="87" spans="1:18" x14ac:dyDescent="0.35">
      <c r="A87" s="300" t="s">
        <v>1</v>
      </c>
      <c r="B87" s="281" t="s">
        <v>1493</v>
      </c>
      <c r="C87" s="273" t="s">
        <v>1527</v>
      </c>
      <c r="D87" s="291" t="s">
        <v>1550</v>
      </c>
      <c r="E87" s="369">
        <f>COUNTIFS(_Output!G:G,'_NIST-CSF_Alignment'!D87,_Output!C:C,"M",_Output!B:B,1)</f>
        <v>2</v>
      </c>
      <c r="F87" s="313">
        <f>SUMIFS(_Output!H:H,_Output!G:G,'_NIST-CSF_Alignment'!D87,_Output!C:C,"M")</f>
        <v>2</v>
      </c>
      <c r="G87" s="285">
        <f>SUMIFS(_Output!I:I,_Output!G:G,'_NIST-CSF_Alignment'!D87,_Output!C:C,"M")</f>
        <v>0</v>
      </c>
      <c r="H87" s="285">
        <f>SUMIFS(_Output!J:J,_Output!G:G,'_NIST-CSF_Alignment'!D87,_Output!C:C,"M")</f>
        <v>10</v>
      </c>
      <c r="I87" s="284"/>
      <c r="J87" s="273"/>
      <c r="K87" s="291"/>
      <c r="L87" s="320">
        <f>COUNTIFS(_Output!G:G,'_NIST-CSF_Alignment'!D87,_Output!C:C,"C",_Output!B:B,1)</f>
        <v>24</v>
      </c>
      <c r="M87" s="312">
        <f>SUMIFS(_Output!H:H,_Output!G:G,'_NIST-CSF_Alignment'!D87,_Output!C:C,"C")</f>
        <v>24</v>
      </c>
      <c r="N87" s="321">
        <f>SUMIFS(_Output!I:I,_Output!G:G,'_NIST-CSF_Alignment'!D87,_Output!C:C,"C")</f>
        <v>0</v>
      </c>
      <c r="O87" s="321">
        <f>SUMIFS(_Output!J:J,_Output!G:G,'_NIST-CSF_Alignment'!D87,_Output!C:C,"C")</f>
        <v>120</v>
      </c>
      <c r="P87" s="273"/>
      <c r="Q87" s="273"/>
      <c r="R87" s="291"/>
    </row>
    <row r="88" spans="1:18" x14ac:dyDescent="0.35">
      <c r="A88" s="300" t="s">
        <v>1</v>
      </c>
      <c r="B88" s="281" t="s">
        <v>1493</v>
      </c>
      <c r="C88" s="273" t="s">
        <v>1527</v>
      </c>
      <c r="D88" s="291" t="s">
        <v>1551</v>
      </c>
      <c r="E88" s="369">
        <f>COUNTIFS(_Output!G:G,'_NIST-CSF_Alignment'!D88,_Output!C:C,"M",_Output!B:B,1)</f>
        <v>0</v>
      </c>
      <c r="F88" s="313">
        <f>SUMIFS(_Output!H:H,_Output!G:G,'_NIST-CSF_Alignment'!D88,_Output!C:C,"M")</f>
        <v>0</v>
      </c>
      <c r="G88" s="285">
        <f>SUMIFS(_Output!I:I,_Output!G:G,'_NIST-CSF_Alignment'!D88,_Output!C:C,"M")</f>
        <v>0</v>
      </c>
      <c r="H88" s="285">
        <f>SUMIFS(_Output!J:J,_Output!G:G,'_NIST-CSF_Alignment'!D88,_Output!C:C,"M")</f>
        <v>0</v>
      </c>
      <c r="I88" s="284"/>
      <c r="J88" s="273"/>
      <c r="K88" s="291"/>
      <c r="L88" s="320">
        <f>COUNTIFS(_Output!G:G,'_NIST-CSF_Alignment'!D88,_Output!C:C,"C",_Output!B:B,1)</f>
        <v>2</v>
      </c>
      <c r="M88" s="312">
        <f>SUMIFS(_Output!H:H,_Output!G:G,'_NIST-CSF_Alignment'!D88,_Output!C:C,"C")</f>
        <v>2</v>
      </c>
      <c r="N88" s="321">
        <f>SUMIFS(_Output!I:I,_Output!G:G,'_NIST-CSF_Alignment'!D88,_Output!C:C,"C")</f>
        <v>0</v>
      </c>
      <c r="O88" s="321">
        <f>SUMIFS(_Output!J:J,_Output!G:G,'_NIST-CSF_Alignment'!D88,_Output!C:C,"C")</f>
        <v>10</v>
      </c>
      <c r="P88" s="273"/>
      <c r="Q88" s="273"/>
      <c r="R88" s="291"/>
    </row>
    <row r="89" spans="1:18" x14ac:dyDescent="0.35">
      <c r="A89" s="324" t="s">
        <v>1</v>
      </c>
      <c r="B89" s="325" t="s">
        <v>1493</v>
      </c>
      <c r="C89" s="312" t="s">
        <v>1527</v>
      </c>
      <c r="D89" s="314" t="s">
        <v>1552</v>
      </c>
      <c r="E89" s="369">
        <f>COUNTIFS(_Output!G:G,'_NIST-CSF_Alignment'!D89,_Output!C:C,"M",_Output!B:B,1)</f>
        <v>0</v>
      </c>
      <c r="F89" s="313">
        <f>SUMIFS(_Output!H:H,_Output!G:G,'_NIST-CSF_Alignment'!D89,_Output!C:C,"M")</f>
        <v>0</v>
      </c>
      <c r="G89" s="285">
        <f>SUMIFS(_Output!I:I,_Output!G:G,'_NIST-CSF_Alignment'!D89,_Output!C:C,"M")</f>
        <v>0</v>
      </c>
      <c r="H89" s="285">
        <f>SUMIFS(_Output!J:J,_Output!G:G,'_NIST-CSF_Alignment'!D89,_Output!C:C,"M")</f>
        <v>0</v>
      </c>
      <c r="I89" s="313"/>
      <c r="J89" s="312"/>
      <c r="K89" s="314"/>
      <c r="L89" s="320">
        <f>COUNTIFS(_Output!G:G,'_NIST-CSF_Alignment'!D89,_Output!C:C,"C",_Output!B:B,1)</f>
        <v>2</v>
      </c>
      <c r="M89" s="312">
        <f>SUMIFS(_Output!H:H,_Output!G:G,'_NIST-CSF_Alignment'!D89,_Output!C:C,"C")</f>
        <v>2</v>
      </c>
      <c r="N89" s="321">
        <f>SUMIFS(_Output!I:I,_Output!G:G,'_NIST-CSF_Alignment'!D89,_Output!C:C,"C")</f>
        <v>0</v>
      </c>
      <c r="O89" s="321">
        <f>SUMIFS(_Output!J:J,_Output!G:G,'_NIST-CSF_Alignment'!D89,_Output!C:C,"C")</f>
        <v>10</v>
      </c>
      <c r="P89" s="312"/>
      <c r="Q89" s="312"/>
      <c r="R89" s="314"/>
    </row>
    <row r="90" spans="1:18" x14ac:dyDescent="0.35">
      <c r="A90" s="378"/>
      <c r="B90" s="358"/>
      <c r="C90" s="348"/>
      <c r="D90" s="368"/>
      <c r="E90" s="370" t="s">
        <v>353</v>
      </c>
      <c r="F90" s="349">
        <f>SUMIFS(F85:F89,$E85:$E89, "&gt;0")</f>
        <v>4</v>
      </c>
      <c r="G90" s="349">
        <f t="shared" ref="G90:H90" si="15">SUMIFS(G85:G89,$E85:$E89, "&gt;0")</f>
        <v>0</v>
      </c>
      <c r="H90" s="349">
        <f t="shared" si="15"/>
        <v>20</v>
      </c>
      <c r="I90" s="349">
        <f>IFERROR(IF(ROUND(100*(G90-F90)/(H90-F90),2) &lt; 0, 0, ROUND(100*(G90-F90)/(H90-F90),2)),0)</f>
        <v>0</v>
      </c>
      <c r="J90" s="350">
        <f>IF(F90&gt;0,1,0)</f>
        <v>1</v>
      </c>
      <c r="K90" s="351"/>
      <c r="L90" s="352" t="s">
        <v>353</v>
      </c>
      <c r="M90" s="350">
        <f>SUMIFS(M85:M89,$L85:$L89, "&gt;0")</f>
        <v>51</v>
      </c>
      <c r="N90" s="350">
        <f t="shared" ref="N90:O90" si="16">SUMIFS(N85:N89,$L85:$L89, "&gt;0")</f>
        <v>0</v>
      </c>
      <c r="O90" s="350">
        <f t="shared" si="16"/>
        <v>255</v>
      </c>
      <c r="P90" s="350">
        <f>IFERROR(IF(ROUND(100*(N90-M90)/(O90-M90),2) &lt; 0, 0, ROUND(100*(N90-M90)/(O90-M90),2)),0)</f>
        <v>0</v>
      </c>
      <c r="Q90" s="350">
        <f>IF(M90&gt;0,1,0)</f>
        <v>1</v>
      </c>
      <c r="R90" s="368"/>
    </row>
    <row r="91" spans="1:18" x14ac:dyDescent="0.35">
      <c r="A91" s="356" t="s">
        <v>1</v>
      </c>
      <c r="B91" s="357" t="s">
        <v>1493</v>
      </c>
      <c r="C91" s="274" t="s">
        <v>1528</v>
      </c>
      <c r="D91" s="292" t="s">
        <v>1553</v>
      </c>
      <c r="E91" s="369">
        <f>COUNTIFS(_Output!G:G,'_NIST-CSF_Alignment'!D91,_Output!C:C,"M",_Output!B:B,1)</f>
        <v>2</v>
      </c>
      <c r="F91" s="313">
        <f>SUMIFS(_Output!H:H,_Output!G:G,'_NIST-CSF_Alignment'!D91,_Output!C:C,"M")</f>
        <v>2</v>
      </c>
      <c r="G91" s="285">
        <f>SUMIFS(_Output!I:I,_Output!G:G,'_NIST-CSF_Alignment'!D91,_Output!C:C,"M")</f>
        <v>0</v>
      </c>
      <c r="H91" s="285">
        <f>SUMIFS(_Output!J:J,_Output!G:G,'_NIST-CSF_Alignment'!D91,_Output!C:C,"M")</f>
        <v>10</v>
      </c>
      <c r="I91" s="285"/>
      <c r="J91" s="274"/>
      <c r="K91" s="292"/>
      <c r="L91" s="320">
        <f>COUNTIFS(_Output!G:G,'_NIST-CSF_Alignment'!D91,_Output!C:C,"C",_Output!B:B,1)</f>
        <v>22</v>
      </c>
      <c r="M91" s="312">
        <f>SUMIFS(_Output!H:H,_Output!G:G,'_NIST-CSF_Alignment'!D91,_Output!C:C,"C")</f>
        <v>22</v>
      </c>
      <c r="N91" s="321">
        <f>SUMIFS(_Output!I:I,_Output!G:G,'_NIST-CSF_Alignment'!D91,_Output!C:C,"C")</f>
        <v>0</v>
      </c>
      <c r="O91" s="321">
        <f>SUMIFS(_Output!J:J,_Output!G:G,'_NIST-CSF_Alignment'!D91,_Output!C:C,"C")</f>
        <v>110</v>
      </c>
      <c r="P91" s="274"/>
      <c r="Q91" s="274"/>
      <c r="R91" s="292"/>
    </row>
    <row r="92" spans="1:18" x14ac:dyDescent="0.35">
      <c r="A92" s="300" t="s">
        <v>1</v>
      </c>
      <c r="B92" s="281" t="s">
        <v>1493</v>
      </c>
      <c r="C92" s="273" t="s">
        <v>1528</v>
      </c>
      <c r="D92" s="291" t="s">
        <v>1554</v>
      </c>
      <c r="E92" s="369">
        <f>COUNTIFS(_Output!G:G,'_NIST-CSF_Alignment'!D92,_Output!C:C,"M",_Output!B:B,1)</f>
        <v>2</v>
      </c>
      <c r="F92" s="313">
        <f>SUMIFS(_Output!H:H,_Output!G:G,'_NIST-CSF_Alignment'!D92,_Output!C:C,"M")</f>
        <v>2</v>
      </c>
      <c r="G92" s="285">
        <f>SUMIFS(_Output!I:I,_Output!G:G,'_NIST-CSF_Alignment'!D92,_Output!C:C,"M")</f>
        <v>0</v>
      </c>
      <c r="H92" s="285">
        <f>SUMIFS(_Output!J:J,_Output!G:G,'_NIST-CSF_Alignment'!D92,_Output!C:C,"M")</f>
        <v>10</v>
      </c>
      <c r="I92" s="284"/>
      <c r="J92" s="273"/>
      <c r="K92" s="291"/>
      <c r="L92" s="320">
        <f>COUNTIFS(_Output!G:G,'_NIST-CSF_Alignment'!D92,_Output!C:C,"C",_Output!B:B,1)</f>
        <v>1</v>
      </c>
      <c r="M92" s="312">
        <f>SUMIFS(_Output!H:H,_Output!G:G,'_NIST-CSF_Alignment'!D92,_Output!C:C,"C")</f>
        <v>1</v>
      </c>
      <c r="N92" s="321">
        <f>SUMIFS(_Output!I:I,_Output!G:G,'_NIST-CSF_Alignment'!D92,_Output!C:C,"C")</f>
        <v>0</v>
      </c>
      <c r="O92" s="321">
        <f>SUMIFS(_Output!J:J,_Output!G:G,'_NIST-CSF_Alignment'!D92,_Output!C:C,"C")</f>
        <v>5</v>
      </c>
      <c r="P92" s="273"/>
      <c r="Q92" s="273"/>
      <c r="R92" s="291"/>
    </row>
    <row r="93" spans="1:18" x14ac:dyDescent="0.35">
      <c r="A93" s="300" t="s">
        <v>1</v>
      </c>
      <c r="B93" s="281" t="s">
        <v>1493</v>
      </c>
      <c r="C93" s="273" t="s">
        <v>1528</v>
      </c>
      <c r="D93" s="291" t="s">
        <v>1555</v>
      </c>
      <c r="E93" s="369">
        <f>COUNTIFS(_Output!G:G,'_NIST-CSF_Alignment'!D93,_Output!C:C,"M",_Output!B:B,1)</f>
        <v>2</v>
      </c>
      <c r="F93" s="313">
        <f>SUMIFS(_Output!H:H,_Output!G:G,'_NIST-CSF_Alignment'!D93,_Output!C:C,"M")</f>
        <v>2</v>
      </c>
      <c r="G93" s="285">
        <f>SUMIFS(_Output!I:I,_Output!G:G,'_NIST-CSF_Alignment'!D93,_Output!C:C,"M")</f>
        <v>0</v>
      </c>
      <c r="H93" s="285">
        <f>SUMIFS(_Output!J:J,_Output!G:G,'_NIST-CSF_Alignment'!D93,_Output!C:C,"M")</f>
        <v>10</v>
      </c>
      <c r="I93" s="284"/>
      <c r="J93" s="273"/>
      <c r="K93" s="291"/>
      <c r="L93" s="320">
        <f>COUNTIFS(_Output!G:G,'_NIST-CSF_Alignment'!D93,_Output!C:C,"C",_Output!B:B,1)</f>
        <v>0</v>
      </c>
      <c r="M93" s="312">
        <f>SUMIFS(_Output!H:H,_Output!G:G,'_NIST-CSF_Alignment'!D93,_Output!C:C,"C")</f>
        <v>0</v>
      </c>
      <c r="N93" s="321">
        <f>SUMIFS(_Output!I:I,_Output!G:G,'_NIST-CSF_Alignment'!D93,_Output!C:C,"C")</f>
        <v>0</v>
      </c>
      <c r="O93" s="321">
        <f>SUMIFS(_Output!J:J,_Output!G:G,'_NIST-CSF_Alignment'!D93,_Output!C:C,"C")</f>
        <v>0</v>
      </c>
      <c r="P93" s="273"/>
      <c r="Q93" s="273"/>
      <c r="R93" s="291"/>
    </row>
    <row r="94" spans="1:18" x14ac:dyDescent="0.35">
      <c r="A94" s="300" t="s">
        <v>1</v>
      </c>
      <c r="B94" s="281" t="s">
        <v>1493</v>
      </c>
      <c r="C94" s="273" t="s">
        <v>1528</v>
      </c>
      <c r="D94" s="291" t="s">
        <v>1556</v>
      </c>
      <c r="E94" s="369">
        <f>COUNTIFS(_Output!G:G,'_NIST-CSF_Alignment'!D94,_Output!C:C,"M",_Output!B:B,1)</f>
        <v>2</v>
      </c>
      <c r="F94" s="313">
        <f>SUMIFS(_Output!H:H,_Output!G:G,'_NIST-CSF_Alignment'!D94,_Output!C:C,"M")</f>
        <v>2</v>
      </c>
      <c r="G94" s="285">
        <f>SUMIFS(_Output!I:I,_Output!G:G,'_NIST-CSF_Alignment'!D94,_Output!C:C,"M")</f>
        <v>0</v>
      </c>
      <c r="H94" s="285">
        <f>SUMIFS(_Output!J:J,_Output!G:G,'_NIST-CSF_Alignment'!D94,_Output!C:C,"M")</f>
        <v>10</v>
      </c>
      <c r="I94" s="284"/>
      <c r="J94" s="273"/>
      <c r="K94" s="291"/>
      <c r="L94" s="320">
        <f>COUNTIFS(_Output!G:G,'_NIST-CSF_Alignment'!D94,_Output!C:C,"C",_Output!B:B,1)</f>
        <v>1</v>
      </c>
      <c r="M94" s="312">
        <f>SUMIFS(_Output!H:H,_Output!G:G,'_NIST-CSF_Alignment'!D94,_Output!C:C,"C")</f>
        <v>1</v>
      </c>
      <c r="N94" s="321">
        <f>SUMIFS(_Output!I:I,_Output!G:G,'_NIST-CSF_Alignment'!D94,_Output!C:C,"C")</f>
        <v>0</v>
      </c>
      <c r="O94" s="321">
        <f>SUMIFS(_Output!J:J,_Output!G:G,'_NIST-CSF_Alignment'!D94,_Output!C:C,"C")</f>
        <v>5</v>
      </c>
      <c r="P94" s="273"/>
      <c r="Q94" s="273"/>
      <c r="R94" s="291"/>
    </row>
    <row r="95" spans="1:18" x14ac:dyDescent="0.35">
      <c r="A95" s="300" t="s">
        <v>1</v>
      </c>
      <c r="B95" s="281" t="s">
        <v>1493</v>
      </c>
      <c r="C95" s="273" t="s">
        <v>1528</v>
      </c>
      <c r="D95" s="291" t="s">
        <v>1557</v>
      </c>
      <c r="E95" s="369">
        <f>COUNTIFS(_Output!G:G,'_NIST-CSF_Alignment'!D95,_Output!C:C,"M",_Output!B:B,1)</f>
        <v>2</v>
      </c>
      <c r="F95" s="313">
        <f>SUMIFS(_Output!H:H,_Output!G:G,'_NIST-CSF_Alignment'!D95,_Output!C:C,"M")</f>
        <v>2</v>
      </c>
      <c r="G95" s="285">
        <f>SUMIFS(_Output!I:I,_Output!G:G,'_NIST-CSF_Alignment'!D95,_Output!C:C,"M")</f>
        <v>0</v>
      </c>
      <c r="H95" s="285">
        <f>SUMIFS(_Output!J:J,_Output!G:G,'_NIST-CSF_Alignment'!D95,_Output!C:C,"M")</f>
        <v>10</v>
      </c>
      <c r="I95" s="284"/>
      <c r="J95" s="273"/>
      <c r="K95" s="291"/>
      <c r="L95" s="320">
        <f>COUNTIFS(_Output!G:G,'_NIST-CSF_Alignment'!D95,_Output!C:C,"C",_Output!B:B,1)</f>
        <v>1</v>
      </c>
      <c r="M95" s="312">
        <f>SUMIFS(_Output!H:H,_Output!G:G,'_NIST-CSF_Alignment'!D95,_Output!C:C,"C")</f>
        <v>1</v>
      </c>
      <c r="N95" s="321">
        <f>SUMIFS(_Output!I:I,_Output!G:G,'_NIST-CSF_Alignment'!D95,_Output!C:C,"C")</f>
        <v>0</v>
      </c>
      <c r="O95" s="321">
        <f>SUMIFS(_Output!J:J,_Output!G:G,'_NIST-CSF_Alignment'!D95,_Output!C:C,"C")</f>
        <v>5</v>
      </c>
      <c r="P95" s="273"/>
      <c r="Q95" s="273"/>
      <c r="R95" s="291"/>
    </row>
    <row r="96" spans="1:18" x14ac:dyDescent="0.35">
      <c r="A96" s="300" t="s">
        <v>1</v>
      </c>
      <c r="B96" s="281" t="s">
        <v>1493</v>
      </c>
      <c r="C96" s="273" t="s">
        <v>1528</v>
      </c>
      <c r="D96" s="291" t="s">
        <v>1558</v>
      </c>
      <c r="E96" s="369">
        <f>COUNTIFS(_Output!G:G,'_NIST-CSF_Alignment'!D96,_Output!C:C,"M",_Output!B:B,1)</f>
        <v>2</v>
      </c>
      <c r="F96" s="313">
        <f>SUMIFS(_Output!H:H,_Output!G:G,'_NIST-CSF_Alignment'!D96,_Output!C:C,"M")</f>
        <v>2</v>
      </c>
      <c r="G96" s="285">
        <f>SUMIFS(_Output!I:I,_Output!G:G,'_NIST-CSF_Alignment'!D96,_Output!C:C,"M")</f>
        <v>0</v>
      </c>
      <c r="H96" s="285">
        <f>SUMIFS(_Output!J:J,_Output!G:G,'_NIST-CSF_Alignment'!D96,_Output!C:C,"M")</f>
        <v>10</v>
      </c>
      <c r="I96" s="284"/>
      <c r="J96" s="273"/>
      <c r="K96" s="291"/>
      <c r="L96" s="320">
        <f>COUNTIFS(_Output!G:G,'_NIST-CSF_Alignment'!D96,_Output!C:C,"C",_Output!B:B,1)</f>
        <v>3</v>
      </c>
      <c r="M96" s="312">
        <f>SUMIFS(_Output!H:H,_Output!G:G,'_NIST-CSF_Alignment'!D96,_Output!C:C,"C")</f>
        <v>3</v>
      </c>
      <c r="N96" s="321">
        <f>SUMIFS(_Output!I:I,_Output!G:G,'_NIST-CSF_Alignment'!D96,_Output!C:C,"C")</f>
        <v>0</v>
      </c>
      <c r="O96" s="321">
        <f>SUMIFS(_Output!J:J,_Output!G:G,'_NIST-CSF_Alignment'!D96,_Output!C:C,"C")</f>
        <v>15</v>
      </c>
      <c r="P96" s="273"/>
      <c r="Q96" s="273"/>
      <c r="R96" s="291"/>
    </row>
    <row r="97" spans="1:18" x14ac:dyDescent="0.35">
      <c r="A97" s="300" t="s">
        <v>1</v>
      </c>
      <c r="B97" s="281" t="s">
        <v>1493</v>
      </c>
      <c r="C97" s="273" t="s">
        <v>1528</v>
      </c>
      <c r="D97" s="291" t="s">
        <v>1559</v>
      </c>
      <c r="E97" s="369">
        <f>COUNTIFS(_Output!G:G,'_NIST-CSF_Alignment'!D97,_Output!C:C,"M",_Output!B:B,1)</f>
        <v>2</v>
      </c>
      <c r="F97" s="313">
        <f>SUMIFS(_Output!H:H,_Output!G:G,'_NIST-CSF_Alignment'!D97,_Output!C:C,"M")</f>
        <v>2</v>
      </c>
      <c r="G97" s="285">
        <f>SUMIFS(_Output!I:I,_Output!G:G,'_NIST-CSF_Alignment'!D97,_Output!C:C,"M")</f>
        <v>0</v>
      </c>
      <c r="H97" s="285">
        <f>SUMIFS(_Output!J:J,_Output!G:G,'_NIST-CSF_Alignment'!D97,_Output!C:C,"M")</f>
        <v>10</v>
      </c>
      <c r="I97" s="284"/>
      <c r="J97" s="273"/>
      <c r="K97" s="291"/>
      <c r="L97" s="320">
        <f>COUNTIFS(_Output!G:G,'_NIST-CSF_Alignment'!D97,_Output!C:C,"C",_Output!B:B,1)</f>
        <v>2</v>
      </c>
      <c r="M97" s="312">
        <f>SUMIFS(_Output!H:H,_Output!G:G,'_NIST-CSF_Alignment'!D97,_Output!C:C,"C")</f>
        <v>2</v>
      </c>
      <c r="N97" s="321">
        <f>SUMIFS(_Output!I:I,_Output!G:G,'_NIST-CSF_Alignment'!D97,_Output!C:C,"C")</f>
        <v>0</v>
      </c>
      <c r="O97" s="321">
        <f>SUMIFS(_Output!J:J,_Output!G:G,'_NIST-CSF_Alignment'!D97,_Output!C:C,"C")</f>
        <v>10</v>
      </c>
      <c r="P97" s="273"/>
      <c r="Q97" s="273"/>
      <c r="R97" s="291"/>
    </row>
    <row r="98" spans="1:18" x14ac:dyDescent="0.35">
      <c r="A98" s="324" t="s">
        <v>1</v>
      </c>
      <c r="B98" s="325" t="s">
        <v>1493</v>
      </c>
      <c r="C98" s="312" t="s">
        <v>1528</v>
      </c>
      <c r="D98" s="314" t="s">
        <v>1560</v>
      </c>
      <c r="E98" s="369">
        <f>COUNTIFS(_Output!G:G,'_NIST-CSF_Alignment'!D98,_Output!C:C,"M",_Output!B:B,1)</f>
        <v>0</v>
      </c>
      <c r="F98" s="313">
        <f>SUMIFS(_Output!H:H,_Output!G:G,'_NIST-CSF_Alignment'!D98,_Output!C:C,"M")</f>
        <v>0</v>
      </c>
      <c r="G98" s="285">
        <f>SUMIFS(_Output!I:I,_Output!G:G,'_NIST-CSF_Alignment'!D98,_Output!C:C,"M")</f>
        <v>0</v>
      </c>
      <c r="H98" s="285">
        <f>SUMIFS(_Output!J:J,_Output!G:G,'_NIST-CSF_Alignment'!D98,_Output!C:C,"M")</f>
        <v>0</v>
      </c>
      <c r="I98" s="313"/>
      <c r="J98" s="312"/>
      <c r="K98" s="314"/>
      <c r="L98" s="320">
        <f>COUNTIFS(_Output!G:G,'_NIST-CSF_Alignment'!D98,_Output!C:C,"C",_Output!B:B,1)</f>
        <v>7</v>
      </c>
      <c r="M98" s="312">
        <f>SUMIFS(_Output!H:H,_Output!G:G,'_NIST-CSF_Alignment'!D98,_Output!C:C,"C")</f>
        <v>7</v>
      </c>
      <c r="N98" s="321">
        <f>SUMIFS(_Output!I:I,_Output!G:G,'_NIST-CSF_Alignment'!D98,_Output!C:C,"C")</f>
        <v>0</v>
      </c>
      <c r="O98" s="321">
        <f>SUMIFS(_Output!J:J,_Output!G:G,'_NIST-CSF_Alignment'!D98,_Output!C:C,"C")</f>
        <v>35</v>
      </c>
      <c r="P98" s="312"/>
      <c r="Q98" s="312"/>
      <c r="R98" s="314"/>
    </row>
    <row r="99" spans="1:18" x14ac:dyDescent="0.35">
      <c r="A99" s="378"/>
      <c r="B99" s="358"/>
      <c r="C99" s="348"/>
      <c r="D99" s="368"/>
      <c r="E99" s="370" t="s">
        <v>353</v>
      </c>
      <c r="F99" s="349">
        <f>SUMIFS(F91:F98,$E91:$E98, "&gt;0")</f>
        <v>14</v>
      </c>
      <c r="G99" s="349">
        <f t="shared" ref="G99:H99" si="17">SUMIFS(G91:G98,$E91:$E98, "&gt;0")</f>
        <v>0</v>
      </c>
      <c r="H99" s="349">
        <f t="shared" si="17"/>
        <v>70</v>
      </c>
      <c r="I99" s="349">
        <f>IFERROR(IF(ROUND(100*(G99-F99)/(H99-F99),2) &lt; 0, 0, ROUND(100*(G99-F99)/(H99-F99),2)),0)</f>
        <v>0</v>
      </c>
      <c r="J99" s="350">
        <f>IF(F99&gt;0,1,0)</f>
        <v>1</v>
      </c>
      <c r="K99" s="351"/>
      <c r="L99" s="352" t="s">
        <v>353</v>
      </c>
      <c r="M99" s="350">
        <f>SUMIFS(M91:M98,$L91:$L98, "&gt;0")</f>
        <v>37</v>
      </c>
      <c r="N99" s="350">
        <f t="shared" ref="N99:O99" si="18">SUMIFS(N91:N98,$L91:$L98, "&gt;0")</f>
        <v>0</v>
      </c>
      <c r="O99" s="350">
        <f t="shared" si="18"/>
        <v>185</v>
      </c>
      <c r="P99" s="350">
        <f>IFERROR(IF(ROUND(100*(N99-M99)/(O99-M99),2) &lt; 0, 0, ROUND(100*(N99-M99)/(O99-M99),2)),0)</f>
        <v>0</v>
      </c>
      <c r="Q99" s="350">
        <f>IF(M99&gt;0,1,0)</f>
        <v>1</v>
      </c>
      <c r="R99" s="368"/>
    </row>
    <row r="100" spans="1:18" x14ac:dyDescent="0.35">
      <c r="A100" s="356" t="s">
        <v>1</v>
      </c>
      <c r="B100" s="357" t="s">
        <v>1493</v>
      </c>
      <c r="C100" s="274" t="s">
        <v>1529</v>
      </c>
      <c r="D100" s="292" t="s">
        <v>1561</v>
      </c>
      <c r="E100" s="369">
        <f>COUNTIFS(_Output!G:G,'_NIST-CSF_Alignment'!D100,_Output!C:C,"M",_Output!B:B,1)</f>
        <v>19</v>
      </c>
      <c r="F100" s="313">
        <f>SUMIFS(_Output!H:H,_Output!G:G,'_NIST-CSF_Alignment'!D100,_Output!C:C,"M")</f>
        <v>19</v>
      </c>
      <c r="G100" s="285">
        <f>SUMIFS(_Output!I:I,_Output!G:G,'_NIST-CSF_Alignment'!D100,_Output!C:C,"M")</f>
        <v>0</v>
      </c>
      <c r="H100" s="285">
        <f>SUMIFS(_Output!J:J,_Output!G:G,'_NIST-CSF_Alignment'!D100,_Output!C:C,"M")</f>
        <v>95</v>
      </c>
      <c r="I100" s="285"/>
      <c r="J100" s="274"/>
      <c r="K100" s="292"/>
      <c r="L100" s="320">
        <f>COUNTIFS(_Output!G:G,'_NIST-CSF_Alignment'!D100,_Output!C:C,"C",_Output!B:B,1)</f>
        <v>0</v>
      </c>
      <c r="M100" s="312">
        <f>SUMIFS(_Output!H:H,_Output!G:G,'_NIST-CSF_Alignment'!D100,_Output!C:C,"C")</f>
        <v>0</v>
      </c>
      <c r="N100" s="321">
        <f>SUMIFS(_Output!I:I,_Output!G:G,'_NIST-CSF_Alignment'!D100,_Output!C:C,"C")</f>
        <v>0</v>
      </c>
      <c r="O100" s="321">
        <f>SUMIFS(_Output!J:J,_Output!G:G,'_NIST-CSF_Alignment'!D100,_Output!C:C,"C")</f>
        <v>0</v>
      </c>
      <c r="P100" s="274"/>
      <c r="Q100" s="274"/>
      <c r="R100" s="292"/>
    </row>
    <row r="101" spans="1:18" x14ac:dyDescent="0.35">
      <c r="A101" s="300" t="s">
        <v>1</v>
      </c>
      <c r="B101" s="281" t="s">
        <v>1493</v>
      </c>
      <c r="C101" s="273" t="s">
        <v>1529</v>
      </c>
      <c r="D101" s="291" t="s">
        <v>1562</v>
      </c>
      <c r="E101" s="369">
        <f>COUNTIFS(_Output!G:G,'_NIST-CSF_Alignment'!D101,_Output!C:C,"M",_Output!B:B,1)</f>
        <v>22</v>
      </c>
      <c r="F101" s="313">
        <f>SUMIFS(_Output!H:H,_Output!G:G,'_NIST-CSF_Alignment'!D101,_Output!C:C,"M")</f>
        <v>22</v>
      </c>
      <c r="G101" s="285">
        <f>SUMIFS(_Output!I:I,_Output!G:G,'_NIST-CSF_Alignment'!D101,_Output!C:C,"M")</f>
        <v>0</v>
      </c>
      <c r="H101" s="285">
        <f>SUMIFS(_Output!J:J,_Output!G:G,'_NIST-CSF_Alignment'!D101,_Output!C:C,"M")</f>
        <v>110</v>
      </c>
      <c r="I101" s="284"/>
      <c r="J101" s="273"/>
      <c r="K101" s="291"/>
      <c r="L101" s="320">
        <f>COUNTIFS(_Output!G:G,'_NIST-CSF_Alignment'!D101,_Output!C:C,"C",_Output!B:B,1)</f>
        <v>44</v>
      </c>
      <c r="M101" s="312">
        <f>SUMIFS(_Output!H:H,_Output!G:G,'_NIST-CSF_Alignment'!D101,_Output!C:C,"C")</f>
        <v>44</v>
      </c>
      <c r="N101" s="321">
        <f>SUMIFS(_Output!I:I,_Output!G:G,'_NIST-CSF_Alignment'!D101,_Output!C:C,"C")</f>
        <v>0</v>
      </c>
      <c r="O101" s="321">
        <f>SUMIFS(_Output!J:J,_Output!G:G,'_NIST-CSF_Alignment'!D101,_Output!C:C,"C")</f>
        <v>220</v>
      </c>
      <c r="P101" s="273"/>
      <c r="Q101" s="273"/>
      <c r="R101" s="291"/>
    </row>
    <row r="102" spans="1:18" x14ac:dyDescent="0.35">
      <c r="A102" s="300" t="s">
        <v>1</v>
      </c>
      <c r="B102" s="281" t="s">
        <v>1493</v>
      </c>
      <c r="C102" s="273" t="s">
        <v>1529</v>
      </c>
      <c r="D102" s="291" t="s">
        <v>1563</v>
      </c>
      <c r="E102" s="369">
        <f>COUNTIFS(_Output!G:G,'_NIST-CSF_Alignment'!D102,_Output!C:C,"M",_Output!B:B,1)</f>
        <v>4</v>
      </c>
      <c r="F102" s="313">
        <f>SUMIFS(_Output!H:H,_Output!G:G,'_NIST-CSF_Alignment'!D102,_Output!C:C,"M")</f>
        <v>4</v>
      </c>
      <c r="G102" s="285">
        <f>SUMIFS(_Output!I:I,_Output!G:G,'_NIST-CSF_Alignment'!D102,_Output!C:C,"M")</f>
        <v>0</v>
      </c>
      <c r="H102" s="285">
        <f>SUMIFS(_Output!J:J,_Output!G:G,'_NIST-CSF_Alignment'!D102,_Output!C:C,"M")</f>
        <v>20</v>
      </c>
      <c r="I102" s="284"/>
      <c r="J102" s="273"/>
      <c r="K102" s="291"/>
      <c r="L102" s="320">
        <f>COUNTIFS(_Output!G:G,'_NIST-CSF_Alignment'!D102,_Output!C:C,"C",_Output!B:B,1)</f>
        <v>1</v>
      </c>
      <c r="M102" s="312">
        <f>SUMIFS(_Output!H:H,_Output!G:G,'_NIST-CSF_Alignment'!D102,_Output!C:C,"C")</f>
        <v>1</v>
      </c>
      <c r="N102" s="321">
        <f>SUMIFS(_Output!I:I,_Output!G:G,'_NIST-CSF_Alignment'!D102,_Output!C:C,"C")</f>
        <v>0</v>
      </c>
      <c r="O102" s="321">
        <f>SUMIFS(_Output!J:J,_Output!G:G,'_NIST-CSF_Alignment'!D102,_Output!C:C,"C")</f>
        <v>5</v>
      </c>
      <c r="P102" s="273"/>
      <c r="Q102" s="273"/>
      <c r="R102" s="291"/>
    </row>
    <row r="103" spans="1:18" x14ac:dyDescent="0.35">
      <c r="A103" s="300" t="s">
        <v>1</v>
      </c>
      <c r="B103" s="281" t="s">
        <v>1493</v>
      </c>
      <c r="C103" s="273" t="s">
        <v>1529</v>
      </c>
      <c r="D103" s="291" t="s">
        <v>1564</v>
      </c>
      <c r="E103" s="369">
        <f>COUNTIFS(_Output!G:G,'_NIST-CSF_Alignment'!D103,_Output!C:C,"M",_Output!B:B,1)</f>
        <v>2</v>
      </c>
      <c r="F103" s="313">
        <f>SUMIFS(_Output!H:H,_Output!G:G,'_NIST-CSF_Alignment'!D103,_Output!C:C,"M")</f>
        <v>2</v>
      </c>
      <c r="G103" s="285">
        <f>SUMIFS(_Output!I:I,_Output!G:G,'_NIST-CSF_Alignment'!D103,_Output!C:C,"M")</f>
        <v>0</v>
      </c>
      <c r="H103" s="285">
        <f>SUMIFS(_Output!J:J,_Output!G:G,'_NIST-CSF_Alignment'!D103,_Output!C:C,"M")</f>
        <v>10</v>
      </c>
      <c r="I103" s="284"/>
      <c r="J103" s="273"/>
      <c r="K103" s="291"/>
      <c r="L103" s="320">
        <f>COUNTIFS(_Output!G:G,'_NIST-CSF_Alignment'!D103,_Output!C:C,"C",_Output!B:B,1)</f>
        <v>0</v>
      </c>
      <c r="M103" s="312">
        <f>SUMIFS(_Output!H:H,_Output!G:G,'_NIST-CSF_Alignment'!D103,_Output!C:C,"C")</f>
        <v>0</v>
      </c>
      <c r="N103" s="321">
        <f>SUMIFS(_Output!I:I,_Output!G:G,'_NIST-CSF_Alignment'!D103,_Output!C:C,"C")</f>
        <v>0</v>
      </c>
      <c r="O103" s="321">
        <f>SUMIFS(_Output!J:J,_Output!G:G,'_NIST-CSF_Alignment'!D103,_Output!C:C,"C")</f>
        <v>0</v>
      </c>
      <c r="P103" s="273"/>
      <c r="Q103" s="273"/>
      <c r="R103" s="291"/>
    </row>
    <row r="104" spans="1:18" x14ac:dyDescent="0.35">
      <c r="A104" s="324" t="s">
        <v>1</v>
      </c>
      <c r="B104" s="325" t="s">
        <v>1493</v>
      </c>
      <c r="C104" s="312" t="s">
        <v>1529</v>
      </c>
      <c r="D104" s="314" t="s">
        <v>1565</v>
      </c>
      <c r="E104" s="369">
        <f>COUNTIFS(_Output!G:G,'_NIST-CSF_Alignment'!D104,_Output!C:C,"M",_Output!B:B,1)</f>
        <v>7</v>
      </c>
      <c r="F104" s="313">
        <f>SUMIFS(_Output!H:H,_Output!G:G,'_NIST-CSF_Alignment'!D104,_Output!C:C,"M")</f>
        <v>7</v>
      </c>
      <c r="G104" s="285">
        <f>SUMIFS(_Output!I:I,_Output!G:G,'_NIST-CSF_Alignment'!D104,_Output!C:C,"M")</f>
        <v>0</v>
      </c>
      <c r="H104" s="285">
        <f>SUMIFS(_Output!J:J,_Output!G:G,'_NIST-CSF_Alignment'!D104,_Output!C:C,"M")</f>
        <v>35</v>
      </c>
      <c r="I104" s="313"/>
      <c r="J104" s="312"/>
      <c r="K104" s="314"/>
      <c r="L104" s="320">
        <f>COUNTIFS(_Output!G:G,'_NIST-CSF_Alignment'!D104,_Output!C:C,"C",_Output!B:B,1)</f>
        <v>0</v>
      </c>
      <c r="M104" s="312">
        <f>SUMIFS(_Output!H:H,_Output!G:G,'_NIST-CSF_Alignment'!D104,_Output!C:C,"C")</f>
        <v>0</v>
      </c>
      <c r="N104" s="321">
        <f>SUMIFS(_Output!I:I,_Output!G:G,'_NIST-CSF_Alignment'!D104,_Output!C:C,"C")</f>
        <v>0</v>
      </c>
      <c r="O104" s="321">
        <f>SUMIFS(_Output!J:J,_Output!G:G,'_NIST-CSF_Alignment'!D104,_Output!C:C,"C")</f>
        <v>0</v>
      </c>
      <c r="P104" s="312"/>
      <c r="Q104" s="312"/>
      <c r="R104" s="314"/>
    </row>
    <row r="105" spans="1:18" ht="15" thickBot="1" x14ac:dyDescent="0.4">
      <c r="A105" s="392"/>
      <c r="B105" s="393"/>
      <c r="C105" s="383"/>
      <c r="D105" s="384"/>
      <c r="E105" s="394" t="s">
        <v>353</v>
      </c>
      <c r="F105" s="386">
        <f>SUMIFS(F100:F104,$E100:$E104, "&gt;0")</f>
        <v>54</v>
      </c>
      <c r="G105" s="386">
        <f t="shared" ref="G105:H105" si="19">SUMIFS(G100:G104,$E100:$E104, "&gt;0")</f>
        <v>0</v>
      </c>
      <c r="H105" s="386">
        <f t="shared" si="19"/>
        <v>270</v>
      </c>
      <c r="I105" s="386">
        <f>IFERROR(IF(ROUND(100*(G105-F105)/(H105-F105),2) &lt; 0, 0, ROUND(100*(G105-F105)/(H105-F105),2)),0)</f>
        <v>0</v>
      </c>
      <c r="J105" s="387">
        <f>IF(F105&gt;0,1,0)</f>
        <v>1</v>
      </c>
      <c r="K105" s="388"/>
      <c r="L105" s="389" t="s">
        <v>353</v>
      </c>
      <c r="M105" s="387">
        <f>SUMIFS(M100:M104,$L100:$L104, "&gt;0")</f>
        <v>45</v>
      </c>
      <c r="N105" s="387">
        <f t="shared" ref="N105:O105" si="20">SUMIFS(N100:N104,$L100:$L104, "&gt;0")</f>
        <v>0</v>
      </c>
      <c r="O105" s="387">
        <f t="shared" si="20"/>
        <v>225</v>
      </c>
      <c r="P105" s="387">
        <f>IFERROR(IF(ROUND(100*(N105-M105)/(O105-M105),2) &lt; 0, 0, ROUND(100*(N105-M105)/(O105-M105),2)),0)</f>
        <v>0</v>
      </c>
      <c r="Q105" s="387">
        <f>IF(M105&gt;0,1,0)</f>
        <v>1</v>
      </c>
      <c r="R105" s="384"/>
    </row>
    <row r="106" spans="1:18" ht="15" thickBot="1" x14ac:dyDescent="0.4">
      <c r="A106" s="326"/>
      <c r="B106" s="327"/>
      <c r="C106" s="306"/>
      <c r="D106" s="328"/>
      <c r="E106" s="391" t="s">
        <v>1593</v>
      </c>
      <c r="F106" s="307"/>
      <c r="G106" s="307"/>
      <c r="H106" s="307"/>
      <c r="I106" s="307">
        <f>SUM(I85:I105)</f>
        <v>0</v>
      </c>
      <c r="J106" s="308">
        <f>SUM(J85:J105)</f>
        <v>3</v>
      </c>
      <c r="K106" s="309">
        <f>IFERROR(ROUND(I106/J106,2),0)</f>
        <v>0</v>
      </c>
      <c r="L106" s="310" t="s">
        <v>1593</v>
      </c>
      <c r="M106" s="308"/>
      <c r="N106" s="308"/>
      <c r="O106" s="308"/>
      <c r="P106" s="308">
        <f>SUM(P85:P105)</f>
        <v>0</v>
      </c>
      <c r="Q106" s="308">
        <f>SUM(Q85:Q105)</f>
        <v>3</v>
      </c>
      <c r="R106" s="309">
        <f>IFERROR(ROUND(P106/Q106,2),0)</f>
        <v>0</v>
      </c>
    </row>
    <row r="107" spans="1:18" x14ac:dyDescent="0.35">
      <c r="A107" s="402" t="s">
        <v>1</v>
      </c>
      <c r="B107" s="403" t="s">
        <v>1494</v>
      </c>
      <c r="C107" s="404" t="s">
        <v>1530</v>
      </c>
      <c r="D107" s="290" t="s">
        <v>1566</v>
      </c>
      <c r="E107" s="369">
        <f>COUNTIFS(_Output!G:G,'_NIST-CSF_Alignment'!D107,_Output!C:C,"M",_Output!B:B,1)</f>
        <v>1</v>
      </c>
      <c r="F107" s="313">
        <f>SUMIFS(_Output!H:H,_Output!G:G,'_NIST-CSF_Alignment'!D107,_Output!C:C,"M")</f>
        <v>1</v>
      </c>
      <c r="G107" s="285">
        <f>SUMIFS(_Output!I:I,_Output!G:G,'_NIST-CSF_Alignment'!D107,_Output!C:C,"M")</f>
        <v>0</v>
      </c>
      <c r="H107" s="285">
        <f>SUMIFS(_Output!J:J,_Output!G:G,'_NIST-CSF_Alignment'!D107,_Output!C:C,"M")</f>
        <v>5</v>
      </c>
      <c r="I107" s="283"/>
      <c r="J107" s="272"/>
      <c r="K107" s="290"/>
      <c r="L107" s="320">
        <f>COUNTIFS(_Output!G:G,'_NIST-CSF_Alignment'!D107,_Output!C:C,"C",_Output!B:B,1)</f>
        <v>1</v>
      </c>
      <c r="M107" s="312">
        <f>SUMIFS(_Output!H:H,_Output!G:G,'_NIST-CSF_Alignment'!D107,_Output!C:C,"C")</f>
        <v>1</v>
      </c>
      <c r="N107" s="321">
        <f>SUMIFS(_Output!I:I,_Output!G:G,'_NIST-CSF_Alignment'!D107,_Output!C:C,"C")</f>
        <v>0</v>
      </c>
      <c r="O107" s="321">
        <f>SUMIFS(_Output!J:J,_Output!G:G,'_NIST-CSF_Alignment'!D107,_Output!C:C,"C")</f>
        <v>5</v>
      </c>
      <c r="P107" s="272"/>
      <c r="Q107" s="272"/>
      <c r="R107" s="290"/>
    </row>
    <row r="108" spans="1:18" x14ac:dyDescent="0.35">
      <c r="A108" s="399"/>
      <c r="B108" s="400"/>
      <c r="C108" s="401"/>
      <c r="D108" s="348"/>
      <c r="E108" s="371" t="s">
        <v>353</v>
      </c>
      <c r="F108" s="349">
        <f>SUMIFS(F107,$E107, "&gt;0")</f>
        <v>1</v>
      </c>
      <c r="G108" s="349">
        <f t="shared" ref="G108:H108" si="21">SUMIFS(G107,$E107, "&gt;0")</f>
        <v>0</v>
      </c>
      <c r="H108" s="349">
        <f t="shared" si="21"/>
        <v>5</v>
      </c>
      <c r="I108" s="349">
        <f>IFERROR(IF(ROUND(100*(G108-F108)/(H108-F108),2) &lt; 0, 0, ROUND(100*(G108-F108)/(H108-F108),2)),0)</f>
        <v>0</v>
      </c>
      <c r="J108" s="350">
        <f>IF(F108&gt;0,1,0)</f>
        <v>1</v>
      </c>
      <c r="K108" s="351"/>
      <c r="L108" s="352" t="s">
        <v>353</v>
      </c>
      <c r="M108" s="350">
        <f>SUMIFS(M107,$L107, "&gt;0")</f>
        <v>1</v>
      </c>
      <c r="N108" s="350">
        <f t="shared" ref="N108:O108" si="22">SUMIFS(N107,$L107, "&gt;0")</f>
        <v>0</v>
      </c>
      <c r="O108" s="350">
        <f t="shared" si="22"/>
        <v>5</v>
      </c>
      <c r="P108" s="350">
        <f>IFERROR(IF(ROUND(100*(N108-M108)/(O108-M108),2) &lt; 0, 0, ROUND(100*(N108-M108)/(O108-M108),2)),0)</f>
        <v>0</v>
      </c>
      <c r="Q108" s="350">
        <f>IF(M108&gt;0,1,0)</f>
        <v>1</v>
      </c>
      <c r="R108" s="368"/>
    </row>
    <row r="109" spans="1:18" x14ac:dyDescent="0.35">
      <c r="A109" s="359" t="s">
        <v>1</v>
      </c>
      <c r="B109" s="360" t="s">
        <v>1494</v>
      </c>
      <c r="C109" s="274" t="s">
        <v>1531</v>
      </c>
      <c r="D109" s="291" t="s">
        <v>1567</v>
      </c>
      <c r="E109" s="369">
        <f>COUNTIFS(_Output!G:G,'_NIST-CSF_Alignment'!D109,_Output!C:C,"M",_Output!B:B,1)</f>
        <v>3</v>
      </c>
      <c r="F109" s="313">
        <f>SUMIFS(_Output!H:H,_Output!G:G,'_NIST-CSF_Alignment'!D109,_Output!C:C,"M")</f>
        <v>3</v>
      </c>
      <c r="G109" s="285">
        <f>SUMIFS(_Output!I:I,_Output!G:G,'_NIST-CSF_Alignment'!D109,_Output!C:C,"M")</f>
        <v>0</v>
      </c>
      <c r="H109" s="285">
        <f>SUMIFS(_Output!J:J,_Output!G:G,'_NIST-CSF_Alignment'!D109,_Output!C:C,"M")</f>
        <v>15</v>
      </c>
      <c r="I109" s="284"/>
      <c r="J109" s="273"/>
      <c r="K109" s="291"/>
      <c r="L109" s="320">
        <f>COUNTIFS(_Output!G:G,'_NIST-CSF_Alignment'!D109,_Output!C:C,"C",_Output!B:B,1)</f>
        <v>2</v>
      </c>
      <c r="M109" s="312">
        <f>SUMIFS(_Output!H:H,_Output!G:G,'_NIST-CSF_Alignment'!D109,_Output!C:C,"C")</f>
        <v>2</v>
      </c>
      <c r="N109" s="321">
        <f>SUMIFS(_Output!I:I,_Output!G:G,'_NIST-CSF_Alignment'!D109,_Output!C:C,"C")</f>
        <v>0</v>
      </c>
      <c r="O109" s="321">
        <f>SUMIFS(_Output!J:J,_Output!G:G,'_NIST-CSF_Alignment'!D109,_Output!C:C,"C")</f>
        <v>10</v>
      </c>
      <c r="P109" s="273"/>
      <c r="Q109" s="273"/>
      <c r="R109" s="291"/>
    </row>
    <row r="110" spans="1:18" x14ac:dyDescent="0.35">
      <c r="A110" s="301" t="s">
        <v>1</v>
      </c>
      <c r="B110" s="282" t="s">
        <v>1494</v>
      </c>
      <c r="C110" s="273" t="s">
        <v>1531</v>
      </c>
      <c r="D110" s="291" t="s">
        <v>1568</v>
      </c>
      <c r="E110" s="369">
        <f>COUNTIFS(_Output!G:G,'_NIST-CSF_Alignment'!D110,_Output!C:C,"M",_Output!B:B,1)</f>
        <v>2</v>
      </c>
      <c r="F110" s="313">
        <f>SUMIFS(_Output!H:H,_Output!G:G,'_NIST-CSF_Alignment'!D110,_Output!C:C,"M")</f>
        <v>2</v>
      </c>
      <c r="G110" s="285">
        <f>SUMIFS(_Output!I:I,_Output!G:G,'_NIST-CSF_Alignment'!D110,_Output!C:C,"M")</f>
        <v>0</v>
      </c>
      <c r="H110" s="285">
        <f>SUMIFS(_Output!J:J,_Output!G:G,'_NIST-CSF_Alignment'!D110,_Output!C:C,"M")</f>
        <v>10</v>
      </c>
      <c r="I110" s="284"/>
      <c r="J110" s="273"/>
      <c r="K110" s="291"/>
      <c r="L110" s="320">
        <f>COUNTIFS(_Output!G:G,'_NIST-CSF_Alignment'!D110,_Output!C:C,"C",_Output!B:B,1)</f>
        <v>7</v>
      </c>
      <c r="M110" s="312">
        <f>SUMIFS(_Output!H:H,_Output!G:G,'_NIST-CSF_Alignment'!D110,_Output!C:C,"C")</f>
        <v>7</v>
      </c>
      <c r="N110" s="321">
        <f>SUMIFS(_Output!I:I,_Output!G:G,'_NIST-CSF_Alignment'!D110,_Output!C:C,"C")</f>
        <v>0</v>
      </c>
      <c r="O110" s="321">
        <f>SUMIFS(_Output!J:J,_Output!G:G,'_NIST-CSF_Alignment'!D110,_Output!C:C,"C")</f>
        <v>35</v>
      </c>
      <c r="P110" s="273"/>
      <c r="Q110" s="273"/>
      <c r="R110" s="291"/>
    </row>
    <row r="111" spans="1:18" x14ac:dyDescent="0.35">
      <c r="A111" s="301" t="s">
        <v>1</v>
      </c>
      <c r="B111" s="282" t="s">
        <v>1494</v>
      </c>
      <c r="C111" s="273" t="s">
        <v>1531</v>
      </c>
      <c r="D111" s="291" t="s">
        <v>1569</v>
      </c>
      <c r="E111" s="369">
        <f>COUNTIFS(_Output!G:G,'_NIST-CSF_Alignment'!D111,_Output!C:C,"M",_Output!B:B,1)</f>
        <v>1</v>
      </c>
      <c r="F111" s="313">
        <f>SUMIFS(_Output!H:H,_Output!G:G,'_NIST-CSF_Alignment'!D111,_Output!C:C,"M")</f>
        <v>1</v>
      </c>
      <c r="G111" s="285">
        <f>SUMIFS(_Output!I:I,_Output!G:G,'_NIST-CSF_Alignment'!D111,_Output!C:C,"M")</f>
        <v>0</v>
      </c>
      <c r="H111" s="285">
        <f>SUMIFS(_Output!J:J,_Output!G:G,'_NIST-CSF_Alignment'!D111,_Output!C:C,"M")</f>
        <v>5</v>
      </c>
      <c r="I111" s="284"/>
      <c r="J111" s="273"/>
      <c r="K111" s="291"/>
      <c r="L111" s="320">
        <f>COUNTIFS(_Output!G:G,'_NIST-CSF_Alignment'!D111,_Output!C:C,"C",_Output!B:B,1)</f>
        <v>0</v>
      </c>
      <c r="M111" s="312">
        <f>SUMIFS(_Output!H:H,_Output!G:G,'_NIST-CSF_Alignment'!D111,_Output!C:C,"C")</f>
        <v>0</v>
      </c>
      <c r="N111" s="321">
        <f>SUMIFS(_Output!I:I,_Output!G:G,'_NIST-CSF_Alignment'!D111,_Output!C:C,"C")</f>
        <v>0</v>
      </c>
      <c r="O111" s="321">
        <f>SUMIFS(_Output!J:J,_Output!G:G,'_NIST-CSF_Alignment'!D111,_Output!C:C,"C")</f>
        <v>0</v>
      </c>
      <c r="P111" s="273"/>
      <c r="Q111" s="273"/>
      <c r="R111" s="291"/>
    </row>
    <row r="112" spans="1:18" x14ac:dyDescent="0.35">
      <c r="A112" s="301" t="s">
        <v>1</v>
      </c>
      <c r="B112" s="282" t="s">
        <v>1494</v>
      </c>
      <c r="C112" s="273" t="s">
        <v>1531</v>
      </c>
      <c r="D112" s="291" t="s">
        <v>1570</v>
      </c>
      <c r="E112" s="369">
        <f>COUNTIFS(_Output!G:G,'_NIST-CSF_Alignment'!D112,_Output!C:C,"M",_Output!B:B,1)</f>
        <v>1</v>
      </c>
      <c r="F112" s="313">
        <f>SUMIFS(_Output!H:H,_Output!G:G,'_NIST-CSF_Alignment'!D112,_Output!C:C,"M")</f>
        <v>1</v>
      </c>
      <c r="G112" s="285">
        <f>SUMIFS(_Output!I:I,_Output!G:G,'_NIST-CSF_Alignment'!D112,_Output!C:C,"M")</f>
        <v>0</v>
      </c>
      <c r="H112" s="285">
        <f>SUMIFS(_Output!J:J,_Output!G:G,'_NIST-CSF_Alignment'!D112,_Output!C:C,"M")</f>
        <v>5</v>
      </c>
      <c r="I112" s="284"/>
      <c r="J112" s="273"/>
      <c r="K112" s="291"/>
      <c r="L112" s="320">
        <f>COUNTIFS(_Output!G:G,'_NIST-CSF_Alignment'!D112,_Output!C:C,"C",_Output!B:B,1)</f>
        <v>4</v>
      </c>
      <c r="M112" s="312">
        <f>SUMIFS(_Output!H:H,_Output!G:G,'_NIST-CSF_Alignment'!D112,_Output!C:C,"C")</f>
        <v>4</v>
      </c>
      <c r="N112" s="321">
        <f>SUMIFS(_Output!I:I,_Output!G:G,'_NIST-CSF_Alignment'!D112,_Output!C:C,"C")</f>
        <v>0</v>
      </c>
      <c r="O112" s="321">
        <f>SUMIFS(_Output!J:J,_Output!G:G,'_NIST-CSF_Alignment'!D112,_Output!C:C,"C")</f>
        <v>20</v>
      </c>
      <c r="P112" s="273"/>
      <c r="Q112" s="273"/>
      <c r="R112" s="291"/>
    </row>
    <row r="113" spans="1:18" x14ac:dyDescent="0.35">
      <c r="A113" s="329" t="s">
        <v>1</v>
      </c>
      <c r="B113" s="311" t="s">
        <v>1494</v>
      </c>
      <c r="C113" s="312" t="s">
        <v>1531</v>
      </c>
      <c r="D113" s="314" t="s">
        <v>1571</v>
      </c>
      <c r="E113" s="369">
        <f>COUNTIFS(_Output!G:G,'_NIST-CSF_Alignment'!D113,_Output!C:C,"M",_Output!B:B,1)</f>
        <v>1</v>
      </c>
      <c r="F113" s="313">
        <f>SUMIFS(_Output!H:H,_Output!G:G,'_NIST-CSF_Alignment'!D113,_Output!C:C,"M")</f>
        <v>1</v>
      </c>
      <c r="G113" s="285">
        <f>SUMIFS(_Output!I:I,_Output!G:G,'_NIST-CSF_Alignment'!D113,_Output!C:C,"M")</f>
        <v>0</v>
      </c>
      <c r="H113" s="285">
        <f>SUMIFS(_Output!J:J,_Output!G:G,'_NIST-CSF_Alignment'!D113,_Output!C:C,"M")</f>
        <v>5</v>
      </c>
      <c r="I113" s="313"/>
      <c r="J113" s="312"/>
      <c r="K113" s="314"/>
      <c r="L113" s="320">
        <f>COUNTIFS(_Output!G:G,'_NIST-CSF_Alignment'!D113,_Output!C:C,"C",_Output!B:B,1)</f>
        <v>0</v>
      </c>
      <c r="M113" s="312">
        <f>SUMIFS(_Output!H:H,_Output!G:G,'_NIST-CSF_Alignment'!D113,_Output!C:C,"C")</f>
        <v>0</v>
      </c>
      <c r="N113" s="321">
        <f>SUMIFS(_Output!I:I,_Output!G:G,'_NIST-CSF_Alignment'!D113,_Output!C:C,"C")</f>
        <v>0</v>
      </c>
      <c r="O113" s="321">
        <f>SUMIFS(_Output!J:J,_Output!G:G,'_NIST-CSF_Alignment'!D113,_Output!C:C,"C")</f>
        <v>0</v>
      </c>
      <c r="P113" s="312"/>
      <c r="Q113" s="312"/>
      <c r="R113" s="314"/>
    </row>
    <row r="114" spans="1:18" x14ac:dyDescent="0.35">
      <c r="A114" s="379"/>
      <c r="B114" s="361"/>
      <c r="C114" s="348"/>
      <c r="D114" s="368"/>
      <c r="E114" s="370" t="s">
        <v>353</v>
      </c>
      <c r="F114" s="349">
        <f>SUMIFS(F109:F113,$E109:$E113, "&gt;0")</f>
        <v>8</v>
      </c>
      <c r="G114" s="349">
        <f t="shared" ref="G114:H114" si="23">SUMIFS(G109:G113,$E109:$E113, "&gt;0")</f>
        <v>0</v>
      </c>
      <c r="H114" s="349">
        <f t="shared" si="23"/>
        <v>40</v>
      </c>
      <c r="I114" s="349">
        <f>IFERROR(IF(ROUND(100*(G114-F114)/(H114-F114),2) &lt; 0, 0, ROUND(100*(G114-F114)/(H114-F114),2)),0)</f>
        <v>0</v>
      </c>
      <c r="J114" s="350">
        <f>IF(F114&gt;0,1,0)</f>
        <v>1</v>
      </c>
      <c r="K114" s="351"/>
      <c r="L114" s="352" t="s">
        <v>353</v>
      </c>
      <c r="M114" s="350">
        <f>SUMIFS(M109:M113,$L109:$L113, "&gt;0")</f>
        <v>13</v>
      </c>
      <c r="N114" s="350">
        <f t="shared" ref="N114:O114" si="24">SUMIFS(N109:N113,$L109:$L113, "&gt;0")</f>
        <v>0</v>
      </c>
      <c r="O114" s="350">
        <f t="shared" si="24"/>
        <v>65</v>
      </c>
      <c r="P114" s="350">
        <f>IFERROR(IF(ROUND(100*(N114-M114)/(O114-M114),2) &lt; 0, 0, ROUND(100*(N114-M114)/(O114-M114),2)),0)</f>
        <v>0</v>
      </c>
      <c r="Q114" s="350">
        <f>IF(M114&gt;0,1,0)</f>
        <v>1</v>
      </c>
      <c r="R114" s="368"/>
    </row>
    <row r="115" spans="1:18" x14ac:dyDescent="0.35">
      <c r="A115" s="359" t="s">
        <v>1</v>
      </c>
      <c r="B115" s="360" t="s">
        <v>1494</v>
      </c>
      <c r="C115" s="274" t="s">
        <v>1532</v>
      </c>
      <c r="D115" s="292" t="s">
        <v>1572</v>
      </c>
      <c r="E115" s="369">
        <f>COUNTIFS(_Output!G:G,'_NIST-CSF_Alignment'!D115,_Output!C:C,"M",_Output!B:B,1)</f>
        <v>2</v>
      </c>
      <c r="F115" s="313">
        <f>SUMIFS(_Output!H:H,_Output!G:G,'_NIST-CSF_Alignment'!D115,_Output!C:C,"M")</f>
        <v>2</v>
      </c>
      <c r="G115" s="285">
        <f>SUMIFS(_Output!I:I,_Output!G:G,'_NIST-CSF_Alignment'!D115,_Output!C:C,"M")</f>
        <v>0</v>
      </c>
      <c r="H115" s="285">
        <f>SUMIFS(_Output!J:J,_Output!G:G,'_NIST-CSF_Alignment'!D115,_Output!C:C,"M")</f>
        <v>10</v>
      </c>
      <c r="I115" s="285"/>
      <c r="J115" s="274"/>
      <c r="K115" s="292"/>
      <c r="L115" s="320">
        <f>COUNTIFS(_Output!G:G,'_NIST-CSF_Alignment'!D115,_Output!C:C,"C",_Output!B:B,1)</f>
        <v>2</v>
      </c>
      <c r="M115" s="312">
        <f>SUMIFS(_Output!H:H,_Output!G:G,'_NIST-CSF_Alignment'!D115,_Output!C:C,"C")</f>
        <v>2</v>
      </c>
      <c r="N115" s="321">
        <f>SUMIFS(_Output!I:I,_Output!G:G,'_NIST-CSF_Alignment'!D115,_Output!C:C,"C")</f>
        <v>0</v>
      </c>
      <c r="O115" s="321">
        <f>SUMIFS(_Output!J:J,_Output!G:G,'_NIST-CSF_Alignment'!D115,_Output!C:C,"C")</f>
        <v>10</v>
      </c>
      <c r="P115" s="274"/>
      <c r="Q115" s="274"/>
      <c r="R115" s="292"/>
    </row>
    <row r="116" spans="1:18" x14ac:dyDescent="0.35">
      <c r="A116" s="301" t="s">
        <v>1</v>
      </c>
      <c r="B116" s="282" t="s">
        <v>1494</v>
      </c>
      <c r="C116" s="273" t="s">
        <v>1532</v>
      </c>
      <c r="D116" s="291" t="s">
        <v>1573</v>
      </c>
      <c r="E116" s="369">
        <f>COUNTIFS(_Output!G:G,'_NIST-CSF_Alignment'!D116,_Output!C:C,"M",_Output!B:B,1)</f>
        <v>0</v>
      </c>
      <c r="F116" s="313">
        <f>SUMIFS(_Output!H:H,_Output!G:G,'_NIST-CSF_Alignment'!D116,_Output!C:C,"M")</f>
        <v>0</v>
      </c>
      <c r="G116" s="285">
        <f>SUMIFS(_Output!I:I,_Output!G:G,'_NIST-CSF_Alignment'!D116,_Output!C:C,"M")</f>
        <v>0</v>
      </c>
      <c r="H116" s="285">
        <f>SUMIFS(_Output!J:J,_Output!G:G,'_NIST-CSF_Alignment'!D116,_Output!C:C,"M")</f>
        <v>0</v>
      </c>
      <c r="I116" s="284"/>
      <c r="J116" s="273"/>
      <c r="K116" s="291"/>
      <c r="L116" s="320">
        <f>COUNTIFS(_Output!G:G,'_NIST-CSF_Alignment'!D116,_Output!C:C,"C",_Output!B:B,1)</f>
        <v>3</v>
      </c>
      <c r="M116" s="312">
        <f>SUMIFS(_Output!H:H,_Output!G:G,'_NIST-CSF_Alignment'!D116,_Output!C:C,"C")</f>
        <v>3</v>
      </c>
      <c r="N116" s="321">
        <f>SUMIFS(_Output!I:I,_Output!G:G,'_NIST-CSF_Alignment'!D116,_Output!C:C,"C")</f>
        <v>0</v>
      </c>
      <c r="O116" s="321">
        <f>SUMIFS(_Output!J:J,_Output!G:G,'_NIST-CSF_Alignment'!D116,_Output!C:C,"C")</f>
        <v>15</v>
      </c>
      <c r="P116" s="273"/>
      <c r="Q116" s="273"/>
      <c r="R116" s="291"/>
    </row>
    <row r="117" spans="1:18" x14ac:dyDescent="0.35">
      <c r="A117" s="301" t="s">
        <v>1</v>
      </c>
      <c r="B117" s="282" t="s">
        <v>1494</v>
      </c>
      <c r="C117" s="273" t="s">
        <v>1532</v>
      </c>
      <c r="D117" s="291" t="s">
        <v>1574</v>
      </c>
      <c r="E117" s="369">
        <f>COUNTIFS(_Output!G:G,'_NIST-CSF_Alignment'!D117,_Output!C:C,"M",_Output!B:B,1)</f>
        <v>2</v>
      </c>
      <c r="F117" s="313">
        <f>SUMIFS(_Output!H:H,_Output!G:G,'_NIST-CSF_Alignment'!D117,_Output!C:C,"M")</f>
        <v>2</v>
      </c>
      <c r="G117" s="285">
        <f>SUMIFS(_Output!I:I,_Output!G:G,'_NIST-CSF_Alignment'!D117,_Output!C:C,"M")</f>
        <v>0</v>
      </c>
      <c r="H117" s="285">
        <f>SUMIFS(_Output!J:J,_Output!G:G,'_NIST-CSF_Alignment'!D117,_Output!C:C,"M")</f>
        <v>10</v>
      </c>
      <c r="I117" s="284"/>
      <c r="J117" s="273"/>
      <c r="K117" s="291"/>
      <c r="L117" s="320">
        <f>COUNTIFS(_Output!G:G,'_NIST-CSF_Alignment'!D117,_Output!C:C,"C",_Output!B:B,1)</f>
        <v>9</v>
      </c>
      <c r="M117" s="312">
        <f>SUMIFS(_Output!H:H,_Output!G:G,'_NIST-CSF_Alignment'!D117,_Output!C:C,"C")</f>
        <v>9</v>
      </c>
      <c r="N117" s="321">
        <f>SUMIFS(_Output!I:I,_Output!G:G,'_NIST-CSF_Alignment'!D117,_Output!C:C,"C")</f>
        <v>0</v>
      </c>
      <c r="O117" s="321">
        <f>SUMIFS(_Output!J:J,_Output!G:G,'_NIST-CSF_Alignment'!D117,_Output!C:C,"C")</f>
        <v>45</v>
      </c>
      <c r="P117" s="273"/>
      <c r="Q117" s="273"/>
      <c r="R117" s="291"/>
    </row>
    <row r="118" spans="1:18" x14ac:dyDescent="0.35">
      <c r="A118" s="329" t="s">
        <v>1</v>
      </c>
      <c r="B118" s="311" t="s">
        <v>1494</v>
      </c>
      <c r="C118" s="312" t="s">
        <v>1532</v>
      </c>
      <c r="D118" s="314" t="s">
        <v>1575</v>
      </c>
      <c r="E118" s="369">
        <f>COUNTIFS(_Output!G:G,'_NIST-CSF_Alignment'!D118,_Output!C:C,"M",_Output!B:B,1)</f>
        <v>0</v>
      </c>
      <c r="F118" s="313">
        <f>SUMIFS(_Output!H:H,_Output!G:G,'_NIST-CSF_Alignment'!D118,_Output!C:C,"M")</f>
        <v>0</v>
      </c>
      <c r="G118" s="285">
        <f>SUMIFS(_Output!I:I,_Output!G:G,'_NIST-CSF_Alignment'!D118,_Output!C:C,"M")</f>
        <v>0</v>
      </c>
      <c r="H118" s="285">
        <f>SUMIFS(_Output!J:J,_Output!G:G,'_NIST-CSF_Alignment'!D118,_Output!C:C,"M")</f>
        <v>0</v>
      </c>
      <c r="I118" s="284"/>
      <c r="J118" s="273"/>
      <c r="K118" s="291"/>
      <c r="L118" s="320">
        <f>COUNTIFS(_Output!G:G,'_NIST-CSF_Alignment'!D118,_Output!C:C,"C",_Output!B:B,1)</f>
        <v>1</v>
      </c>
      <c r="M118" s="312">
        <f>SUMIFS(_Output!H:H,_Output!G:G,'_NIST-CSF_Alignment'!D118,_Output!C:C,"C")</f>
        <v>1</v>
      </c>
      <c r="N118" s="321">
        <f>SUMIFS(_Output!I:I,_Output!G:G,'_NIST-CSF_Alignment'!D118,_Output!C:C,"C")</f>
        <v>0</v>
      </c>
      <c r="O118" s="321">
        <f>SUMIFS(_Output!J:J,_Output!G:G,'_NIST-CSF_Alignment'!D118,_Output!C:C,"C")</f>
        <v>5</v>
      </c>
      <c r="P118" s="273"/>
      <c r="Q118" s="273"/>
      <c r="R118" s="314"/>
    </row>
    <row r="119" spans="1:18" x14ac:dyDescent="0.35">
      <c r="A119" s="301" t="s">
        <v>1</v>
      </c>
      <c r="B119" s="311" t="s">
        <v>1494</v>
      </c>
      <c r="C119" s="312" t="s">
        <v>1532</v>
      </c>
      <c r="D119" s="314" t="s">
        <v>3080</v>
      </c>
      <c r="E119" s="369">
        <f>COUNTIFS(_Output!G:G,'_NIST-CSF_Alignment'!D119,_Output!C:C,"M",_Output!B:B,1)</f>
        <v>0</v>
      </c>
      <c r="F119" s="313">
        <f>SUMIFS(_Output!H:H,_Output!G:G,'_NIST-CSF_Alignment'!D119,_Output!C:C,"M")</f>
        <v>0</v>
      </c>
      <c r="G119" s="285">
        <f>SUMIFS(_Output!I:I,_Output!G:G,'_NIST-CSF_Alignment'!D119,_Output!C:C,"M")</f>
        <v>0</v>
      </c>
      <c r="H119" s="285">
        <f>SUMIFS(_Output!J:J,_Output!G:G,'_NIST-CSF_Alignment'!D119,_Output!C:C,"M")</f>
        <v>0</v>
      </c>
      <c r="I119" s="284"/>
      <c r="J119" s="273"/>
      <c r="K119" s="291"/>
      <c r="L119" s="320">
        <f>COUNTIFS(_Output!G:G,'_NIST-CSF_Alignment'!D119,_Output!C:C,"C",_Output!B:B,1)</f>
        <v>1</v>
      </c>
      <c r="M119" s="312">
        <f>SUMIFS(_Output!H:H,_Output!G:G,'_NIST-CSF_Alignment'!D119,_Output!C:C,"C")</f>
        <v>1</v>
      </c>
      <c r="N119" s="321">
        <f>SUMIFS(_Output!I:I,_Output!G:G,'_NIST-CSF_Alignment'!D119,_Output!C:C,"C")</f>
        <v>0</v>
      </c>
      <c r="O119" s="321">
        <f>SUMIFS(_Output!J:J,_Output!G:G,'_NIST-CSF_Alignment'!D119,_Output!C:C,"C")</f>
        <v>5</v>
      </c>
      <c r="P119" s="273"/>
      <c r="Q119" s="273"/>
      <c r="R119" s="317"/>
    </row>
    <row r="120" spans="1:18" x14ac:dyDescent="0.35">
      <c r="A120" s="379"/>
      <c r="B120" s="361"/>
      <c r="C120" s="348"/>
      <c r="D120" s="368"/>
      <c r="E120" s="370" t="s">
        <v>353</v>
      </c>
      <c r="F120" s="349">
        <f>SUMIFS(F115:F119,$E115:$E119, "&gt;0")</f>
        <v>4</v>
      </c>
      <c r="G120" s="349">
        <f>SUMIFS(G115:G119,$E115:$E119, "&gt;0")</f>
        <v>0</v>
      </c>
      <c r="H120" s="349">
        <f>SUMIFS(H115:H119,$E115:$E119, "&gt;0")</f>
        <v>20</v>
      </c>
      <c r="I120" s="349">
        <f>IFERROR(IF(ROUND(100*(G120-F120)/(H120-F120),2) &lt; 0, 0, ROUND(100*(G120-F120)/(H120-F120),2)),0)</f>
        <v>0</v>
      </c>
      <c r="J120" s="350">
        <f>IF(F120&gt;0,1,0)</f>
        <v>1</v>
      </c>
      <c r="K120" s="351"/>
      <c r="L120" s="352" t="s">
        <v>353</v>
      </c>
      <c r="M120" s="350">
        <f>SUMIFS(M115:M119,$L115:$L119, "&gt;0")</f>
        <v>16</v>
      </c>
      <c r="N120" s="350">
        <f>SUMIFS(N115:N119,$L115:$L119, "&gt;0")</f>
        <v>0</v>
      </c>
      <c r="O120" s="350">
        <f>SUMIFS(O115:O119,$L115:$L119, "&gt;0")</f>
        <v>80</v>
      </c>
      <c r="P120" s="350">
        <f>IFERROR(IF(ROUND(100*(N120-M120)/(O120-M120),2) &lt; 0, 0, ROUND(100*(N120-M120)/(O120-M120),2)),0)</f>
        <v>0</v>
      </c>
      <c r="Q120" s="350">
        <f>IF(M120&gt;0,1,0)</f>
        <v>1</v>
      </c>
      <c r="R120" s="351"/>
    </row>
    <row r="121" spans="1:18" x14ac:dyDescent="0.35">
      <c r="A121" s="359" t="s">
        <v>1</v>
      </c>
      <c r="B121" s="360" t="s">
        <v>1494</v>
      </c>
      <c r="C121" s="274" t="s">
        <v>1533</v>
      </c>
      <c r="D121" s="292" t="s">
        <v>1576</v>
      </c>
      <c r="E121" s="369">
        <f>COUNTIFS(_Output!G:G,'_NIST-CSF_Alignment'!D121,_Output!C:C,"M",_Output!B:B,1)</f>
        <v>1</v>
      </c>
      <c r="F121" s="313">
        <f>SUMIFS(_Output!H:H,_Output!G:G,'_NIST-CSF_Alignment'!D121,_Output!C:C,"M")</f>
        <v>1</v>
      </c>
      <c r="G121" s="285">
        <f>SUMIFS(_Output!I:I,_Output!G:G,'_NIST-CSF_Alignment'!D121,_Output!C:C,"M")</f>
        <v>0</v>
      </c>
      <c r="H121" s="285">
        <f>SUMIFS(_Output!J:J,_Output!G:G,'_NIST-CSF_Alignment'!D121,_Output!C:C,"M")</f>
        <v>5</v>
      </c>
      <c r="I121" s="285"/>
      <c r="J121" s="274"/>
      <c r="K121" s="292"/>
      <c r="L121" s="320">
        <f>COUNTIFS(_Output!G:G,'_NIST-CSF_Alignment'!D121,_Output!C:C,"C",_Output!B:B,1)</f>
        <v>3</v>
      </c>
      <c r="M121" s="312">
        <f>SUMIFS(_Output!H:H,_Output!G:G,'_NIST-CSF_Alignment'!D121,_Output!C:C,"C")</f>
        <v>3</v>
      </c>
      <c r="N121" s="321">
        <f>SUMIFS(_Output!I:I,_Output!G:G,'_NIST-CSF_Alignment'!D121,_Output!C:C,"C")</f>
        <v>0</v>
      </c>
      <c r="O121" s="321">
        <f>SUMIFS(_Output!J:J,_Output!G:G,'_NIST-CSF_Alignment'!D121,_Output!C:C,"C")</f>
        <v>15</v>
      </c>
      <c r="P121" s="274"/>
      <c r="Q121" s="274"/>
      <c r="R121" s="292"/>
    </row>
    <row r="122" spans="1:18" x14ac:dyDescent="0.35">
      <c r="A122" s="301" t="s">
        <v>1</v>
      </c>
      <c r="B122" s="282" t="s">
        <v>1494</v>
      </c>
      <c r="C122" s="273" t="s">
        <v>1533</v>
      </c>
      <c r="D122" s="291" t="s">
        <v>1577</v>
      </c>
      <c r="E122" s="369">
        <f>COUNTIFS(_Output!G:G,'_NIST-CSF_Alignment'!D122,_Output!C:C,"M",_Output!B:B,1)</f>
        <v>1</v>
      </c>
      <c r="F122" s="313">
        <f>SUMIFS(_Output!H:H,_Output!G:G,'_NIST-CSF_Alignment'!D122,_Output!C:C,"M")</f>
        <v>1</v>
      </c>
      <c r="G122" s="285">
        <f>SUMIFS(_Output!I:I,_Output!G:G,'_NIST-CSF_Alignment'!D122,_Output!C:C,"M")</f>
        <v>0</v>
      </c>
      <c r="H122" s="285">
        <f>SUMIFS(_Output!J:J,_Output!G:G,'_NIST-CSF_Alignment'!D122,_Output!C:C,"M")</f>
        <v>5</v>
      </c>
      <c r="I122" s="284"/>
      <c r="J122" s="273"/>
      <c r="K122" s="291"/>
      <c r="L122" s="320">
        <f>COUNTIFS(_Output!G:G,'_NIST-CSF_Alignment'!D122,_Output!C:C,"C",_Output!B:B,1)</f>
        <v>5</v>
      </c>
      <c r="M122" s="312">
        <f>SUMIFS(_Output!H:H,_Output!G:G,'_NIST-CSF_Alignment'!D122,_Output!C:C,"C")</f>
        <v>5</v>
      </c>
      <c r="N122" s="321">
        <f>SUMIFS(_Output!I:I,_Output!G:G,'_NIST-CSF_Alignment'!D122,_Output!C:C,"C")</f>
        <v>0</v>
      </c>
      <c r="O122" s="321">
        <f>SUMIFS(_Output!J:J,_Output!G:G,'_NIST-CSF_Alignment'!D122,_Output!C:C,"C")</f>
        <v>25</v>
      </c>
      <c r="P122" s="273"/>
      <c r="Q122" s="273"/>
      <c r="R122" s="291"/>
    </row>
    <row r="123" spans="1:18" x14ac:dyDescent="0.35">
      <c r="A123" s="329" t="s">
        <v>1</v>
      </c>
      <c r="B123" s="311" t="s">
        <v>1494</v>
      </c>
      <c r="C123" s="312" t="s">
        <v>1533</v>
      </c>
      <c r="D123" s="314" t="s">
        <v>1578</v>
      </c>
      <c r="E123" s="369">
        <f>COUNTIFS(_Output!G:G,'_NIST-CSF_Alignment'!D123,_Output!C:C,"M",_Output!B:B,1)</f>
        <v>0</v>
      </c>
      <c r="F123" s="313">
        <f>SUMIFS(_Output!H:H,_Output!G:G,'_NIST-CSF_Alignment'!D123,_Output!C:C,"M")</f>
        <v>0</v>
      </c>
      <c r="G123" s="285">
        <f>SUMIFS(_Output!I:I,_Output!G:G,'_NIST-CSF_Alignment'!D123,_Output!C:C,"M")</f>
        <v>0</v>
      </c>
      <c r="H123" s="285">
        <f>SUMIFS(_Output!J:J,_Output!G:G,'_NIST-CSF_Alignment'!D123,_Output!C:C,"M")</f>
        <v>0</v>
      </c>
      <c r="I123" s="313"/>
      <c r="J123" s="312"/>
      <c r="K123" s="314"/>
      <c r="L123" s="320">
        <f>COUNTIFS(_Output!G:G,'_NIST-CSF_Alignment'!D123,_Output!C:C,"C",_Output!B:B,1)</f>
        <v>2</v>
      </c>
      <c r="M123" s="312">
        <f>SUMIFS(_Output!H:H,_Output!G:G,'_NIST-CSF_Alignment'!D123,_Output!C:C,"C")</f>
        <v>2</v>
      </c>
      <c r="N123" s="321">
        <f>SUMIFS(_Output!I:I,_Output!G:G,'_NIST-CSF_Alignment'!D123,_Output!C:C,"C")</f>
        <v>0</v>
      </c>
      <c r="O123" s="321">
        <f>SUMIFS(_Output!J:J,_Output!G:G,'_NIST-CSF_Alignment'!D123,_Output!C:C,"C")</f>
        <v>10</v>
      </c>
      <c r="P123" s="312"/>
      <c r="Q123" s="312"/>
      <c r="R123" s="314"/>
    </row>
    <row r="124" spans="1:18" x14ac:dyDescent="0.35">
      <c r="A124" s="379"/>
      <c r="B124" s="361"/>
      <c r="C124" s="348"/>
      <c r="D124" s="368"/>
      <c r="E124" s="371" t="s">
        <v>353</v>
      </c>
      <c r="F124" s="349">
        <f>SUMIFS(F121:F123,$E121:$E123, "&gt;0")</f>
        <v>2</v>
      </c>
      <c r="G124" s="349">
        <f t="shared" ref="G124:H124" si="25">SUMIFS(G121:G123,$E121:$E123, "&gt;0")</f>
        <v>0</v>
      </c>
      <c r="H124" s="349">
        <f t="shared" si="25"/>
        <v>10</v>
      </c>
      <c r="I124" s="349">
        <f>IFERROR(IF(ROUND(100*(G124-F124)/(H124-F124),2) &lt; 0, 0, ROUND(100*(G124-F124)/(H124-F124),2)),0)</f>
        <v>0</v>
      </c>
      <c r="J124" s="350">
        <f>IF(F124&gt;0,1,0)</f>
        <v>1</v>
      </c>
      <c r="K124" s="351"/>
      <c r="L124" s="352" t="s">
        <v>353</v>
      </c>
      <c r="M124" s="350">
        <f>SUMIFS(M121:M123,$L121:$L123, "&gt;0")</f>
        <v>10</v>
      </c>
      <c r="N124" s="350">
        <f t="shared" ref="N124:O124" si="26">SUMIFS(N121:N123,$L121:$L123, "&gt;0")</f>
        <v>0</v>
      </c>
      <c r="O124" s="350">
        <f t="shared" si="26"/>
        <v>50</v>
      </c>
      <c r="P124" s="350">
        <f>IFERROR(IF(ROUND(100*(N124-M124)/(O124-M124),2) &lt; 0, 0, ROUND(100*(N124-M124)/(O124-M124),2)),0)</f>
        <v>0</v>
      </c>
      <c r="Q124" s="350">
        <f>IF(M124&gt;0,1,0)</f>
        <v>1</v>
      </c>
      <c r="R124" s="367"/>
    </row>
    <row r="125" spans="1:18" x14ac:dyDescent="0.35">
      <c r="A125" s="359" t="s">
        <v>1</v>
      </c>
      <c r="B125" s="360" t="s">
        <v>1494</v>
      </c>
      <c r="C125" s="274" t="s">
        <v>1534</v>
      </c>
      <c r="D125" s="292" t="s">
        <v>1579</v>
      </c>
      <c r="E125" s="369">
        <f>COUNTIFS(_Output!G:G,'_NIST-CSF_Alignment'!D125,_Output!C:C,"M",_Output!B:B,1)</f>
        <v>3</v>
      </c>
      <c r="F125" s="313">
        <f>SUMIFS(_Output!H:H,_Output!G:G,'_NIST-CSF_Alignment'!D125,_Output!C:C,"M")</f>
        <v>3</v>
      </c>
      <c r="G125" s="285">
        <f>SUMIFS(_Output!I:I,_Output!G:G,'_NIST-CSF_Alignment'!D125,_Output!C:C,"M")</f>
        <v>0</v>
      </c>
      <c r="H125" s="285">
        <f>SUMIFS(_Output!J:J,_Output!G:G,'_NIST-CSF_Alignment'!D125,_Output!C:C,"M")</f>
        <v>15</v>
      </c>
      <c r="I125" s="285"/>
      <c r="J125" s="274"/>
      <c r="K125" s="292"/>
      <c r="L125" s="320">
        <f>COUNTIFS(_Output!G:G,'_NIST-CSF_Alignment'!D125,_Output!C:C,"C",_Output!B:B,1)</f>
        <v>3</v>
      </c>
      <c r="M125" s="312">
        <f>SUMIFS(_Output!H:H,_Output!G:G,'_NIST-CSF_Alignment'!D125,_Output!C:C,"C")</f>
        <v>3</v>
      </c>
      <c r="N125" s="321">
        <f>SUMIFS(_Output!I:I,_Output!G:G,'_NIST-CSF_Alignment'!D125,_Output!C:C,"C")</f>
        <v>0</v>
      </c>
      <c r="O125" s="321">
        <f>SUMIFS(_Output!J:J,_Output!G:G,'_NIST-CSF_Alignment'!D125,_Output!C:C,"C")</f>
        <v>15</v>
      </c>
      <c r="P125" s="274"/>
      <c r="Q125" s="274"/>
      <c r="R125" s="292"/>
    </row>
    <row r="126" spans="1:18" x14ac:dyDescent="0.35">
      <c r="A126" s="329" t="s">
        <v>1</v>
      </c>
      <c r="B126" s="311" t="s">
        <v>1494</v>
      </c>
      <c r="C126" s="312" t="s">
        <v>1534</v>
      </c>
      <c r="D126" s="314" t="s">
        <v>1580</v>
      </c>
      <c r="E126" s="369">
        <f>COUNTIFS(_Output!G:G,'_NIST-CSF_Alignment'!D126,_Output!C:C,"M",_Output!B:B,1)</f>
        <v>1</v>
      </c>
      <c r="F126" s="313">
        <f>SUMIFS(_Output!H:H,_Output!G:G,'_NIST-CSF_Alignment'!D126,_Output!C:C,"M")</f>
        <v>1</v>
      </c>
      <c r="G126" s="285">
        <f>SUMIFS(_Output!I:I,_Output!G:G,'_NIST-CSF_Alignment'!D126,_Output!C:C,"M")</f>
        <v>0</v>
      </c>
      <c r="H126" s="285">
        <f>SUMIFS(_Output!J:J,_Output!G:G,'_NIST-CSF_Alignment'!D126,_Output!C:C,"M")</f>
        <v>5</v>
      </c>
      <c r="I126" s="313"/>
      <c r="J126" s="312"/>
      <c r="K126" s="314"/>
      <c r="L126" s="320">
        <f>COUNTIFS(_Output!G:G,'_NIST-CSF_Alignment'!D126,_Output!C:C,"C",_Output!B:B,1)</f>
        <v>1</v>
      </c>
      <c r="M126" s="312">
        <f>SUMIFS(_Output!H:H,_Output!G:G,'_NIST-CSF_Alignment'!D126,_Output!C:C,"C")</f>
        <v>1</v>
      </c>
      <c r="N126" s="321">
        <f>SUMIFS(_Output!I:I,_Output!G:G,'_NIST-CSF_Alignment'!D126,_Output!C:C,"C")</f>
        <v>0</v>
      </c>
      <c r="O126" s="321">
        <f>SUMIFS(_Output!J:J,_Output!G:G,'_NIST-CSF_Alignment'!D126,_Output!C:C,"C")</f>
        <v>5</v>
      </c>
      <c r="P126" s="312"/>
      <c r="Q126" s="312"/>
      <c r="R126" s="314"/>
    </row>
    <row r="127" spans="1:18" ht="15" thickBot="1" x14ac:dyDescent="0.4">
      <c r="A127" s="397"/>
      <c r="B127" s="398"/>
      <c r="C127" s="383"/>
      <c r="D127" s="384"/>
      <c r="E127" s="385" t="s">
        <v>353</v>
      </c>
      <c r="F127" s="386">
        <f>SUMIFS(F125:F126,$E125:$E126, "&gt;0")</f>
        <v>4</v>
      </c>
      <c r="G127" s="386">
        <f t="shared" ref="G127:H127" si="27">SUMIFS(G125:G126,$E125:$E126, "&gt;0")</f>
        <v>0</v>
      </c>
      <c r="H127" s="386">
        <f t="shared" si="27"/>
        <v>20</v>
      </c>
      <c r="I127" s="386">
        <f>IFERROR(IF(ROUND(100*(G127-F127)/(H127-F127),2) &lt; 0, 0, ROUND(100*(G127-F127)/(H127-F127),2)),0)</f>
        <v>0</v>
      </c>
      <c r="J127" s="387">
        <f>IF(F127&gt;0,1,0)</f>
        <v>1</v>
      </c>
      <c r="K127" s="388"/>
      <c r="L127" s="389" t="s">
        <v>353</v>
      </c>
      <c r="M127" s="387">
        <f>SUMIFS(M125:M126,$L125:$L126, "&gt;0")</f>
        <v>4</v>
      </c>
      <c r="N127" s="387">
        <f>SUMIFS(N125:N126,$L125:$L126, "&gt;0")</f>
        <v>0</v>
      </c>
      <c r="O127" s="387">
        <f>SUMIFS(O125:O126,$L125:$L126, "&gt;0")</f>
        <v>20</v>
      </c>
      <c r="P127" s="387">
        <f>IFERROR(IF(ROUND(100*(N127-M127)/(O127-M127),2) &lt; 0, 0, ROUND(100*(N127-M127)/(O127-M127),2)),0)</f>
        <v>0</v>
      </c>
      <c r="Q127" s="387">
        <f>IF(M127&gt;0,1,0)</f>
        <v>1</v>
      </c>
      <c r="R127" s="384"/>
    </row>
    <row r="128" spans="1:18" ht="15" thickBot="1" x14ac:dyDescent="0.4">
      <c r="A128" s="336"/>
      <c r="B128" s="330"/>
      <c r="C128" s="306"/>
      <c r="D128" s="328"/>
      <c r="E128" s="391" t="s">
        <v>1593</v>
      </c>
      <c r="F128" s="307"/>
      <c r="G128" s="307"/>
      <c r="H128" s="307"/>
      <c r="I128" s="307">
        <f>SUM(I107:I127)</f>
        <v>0</v>
      </c>
      <c r="J128" s="308">
        <f>SUM(J107:J127)</f>
        <v>5</v>
      </c>
      <c r="K128" s="309">
        <f>IFERROR(ROUND(I128/J128,2),0)</f>
        <v>0</v>
      </c>
      <c r="L128" s="310" t="s">
        <v>1593</v>
      </c>
      <c r="M128" s="308"/>
      <c r="N128" s="308"/>
      <c r="O128" s="308"/>
      <c r="P128" s="308">
        <f>SUM(P107:P127)</f>
        <v>0</v>
      </c>
      <c r="Q128" s="308">
        <f>SUM(Q107:Q127)</f>
        <v>5</v>
      </c>
      <c r="R128" s="309">
        <f>IFERROR(ROUND(P128/Q128,2),0)</f>
        <v>0</v>
      </c>
    </row>
    <row r="129" spans="1:18" x14ac:dyDescent="0.35">
      <c r="A129" s="362" t="s">
        <v>1</v>
      </c>
      <c r="B129" s="363" t="s">
        <v>1495</v>
      </c>
      <c r="C129" s="315" t="s">
        <v>1535</v>
      </c>
      <c r="D129" s="317" t="s">
        <v>1581</v>
      </c>
      <c r="E129" s="369">
        <f>COUNTIFS(_Output!G:G,'_NIST-CSF_Alignment'!D129,_Output!C:C,"M",_Output!B:B,1)</f>
        <v>0</v>
      </c>
      <c r="F129" s="313">
        <f>SUMIFS(_Output!H:H,_Output!G:G,'_NIST-CSF_Alignment'!D129,_Output!C:C,"M")</f>
        <v>0</v>
      </c>
      <c r="G129" s="285">
        <f>SUMIFS(_Output!I:I,_Output!G:G,'_NIST-CSF_Alignment'!D129,_Output!C:C,"M")</f>
        <v>0</v>
      </c>
      <c r="H129" s="285">
        <f>SUMIFS(_Output!J:J,_Output!G:G,'_NIST-CSF_Alignment'!D129,_Output!C:C,"M")</f>
        <v>0</v>
      </c>
      <c r="I129" s="316"/>
      <c r="J129" s="315"/>
      <c r="K129" s="317"/>
      <c r="L129" s="320">
        <f>COUNTIFS(_Output!G:G,'_NIST-CSF_Alignment'!D129,_Output!C:C,"C",_Output!B:B,1)</f>
        <v>0</v>
      </c>
      <c r="M129" s="312">
        <f>SUMIFS(_Output!H:H,_Output!G:G,'_NIST-CSF_Alignment'!D129,_Output!C:C,"C")</f>
        <v>0</v>
      </c>
      <c r="N129" s="321">
        <f>SUMIFS(_Output!I:I,_Output!G:G,'_NIST-CSF_Alignment'!D129,_Output!C:C,"C")</f>
        <v>0</v>
      </c>
      <c r="O129" s="321">
        <f>SUMIFS(_Output!J:J,_Output!G:G,'_NIST-CSF_Alignment'!D129,_Output!C:C,"C")</f>
        <v>0</v>
      </c>
      <c r="P129" s="315"/>
      <c r="Q129" s="315"/>
      <c r="R129" s="317"/>
    </row>
    <row r="130" spans="1:18" x14ac:dyDescent="0.35">
      <c r="A130" s="380"/>
      <c r="B130" s="364"/>
      <c r="C130" s="348"/>
      <c r="D130" s="368"/>
      <c r="E130" s="371" t="s">
        <v>353</v>
      </c>
      <c r="F130" s="349">
        <f>SUMIFS(F129,$E129, "&gt;0")</f>
        <v>0</v>
      </c>
      <c r="G130" s="349">
        <f t="shared" ref="G130:H130" si="28">SUMIFS(G129,$E129, "&gt;0")</f>
        <v>0</v>
      </c>
      <c r="H130" s="349">
        <f t="shared" si="28"/>
        <v>0</v>
      </c>
      <c r="I130" s="349">
        <f>IFERROR(IF(ROUND(100*(G130-F130)/(H130-F130),2) &lt; 0, 0, ROUND(100*(G130-F130)/(H130-F130),2)),0)</f>
        <v>0</v>
      </c>
      <c r="J130" s="350">
        <f>IF(F130&gt;0,1,0)</f>
        <v>0</v>
      </c>
      <c r="K130" s="351"/>
      <c r="L130" s="352" t="s">
        <v>353</v>
      </c>
      <c r="M130" s="350">
        <f>SUMIFS(M129,$L129, "&gt;0")</f>
        <v>0</v>
      </c>
      <c r="N130" s="350">
        <f t="shared" ref="N130:O130" si="29">SUMIFS(N129,$L129, "&gt;0")</f>
        <v>0</v>
      </c>
      <c r="O130" s="350">
        <f t="shared" si="29"/>
        <v>0</v>
      </c>
      <c r="P130" s="350">
        <f>IFERROR(IF(ROUND(100*(N130-M130)/(O130-M130),2) &lt; 0, 0, ROUND(100*(N130-M130)/(O130-M130),2)),0)</f>
        <v>0</v>
      </c>
      <c r="Q130" s="350">
        <f>IF(M130&gt;0,1,0)</f>
        <v>0</v>
      </c>
      <c r="R130" s="368"/>
    </row>
    <row r="131" spans="1:18" x14ac:dyDescent="0.35">
      <c r="A131" s="337" t="s">
        <v>1</v>
      </c>
      <c r="B131" s="334" t="s">
        <v>1495</v>
      </c>
      <c r="C131" s="274" t="s">
        <v>1536</v>
      </c>
      <c r="D131" s="292" t="s">
        <v>1582</v>
      </c>
      <c r="E131" s="369">
        <f>COUNTIFS(_Output!G:G,'_NIST-CSF_Alignment'!D131,_Output!C:C,"M",_Output!B:B,1)</f>
        <v>0</v>
      </c>
      <c r="F131" s="313">
        <f>SUMIFS(_Output!H:H,_Output!G:G,'_NIST-CSF_Alignment'!D131,_Output!C:C,"M")</f>
        <v>0</v>
      </c>
      <c r="G131" s="285">
        <f>SUMIFS(_Output!I:I,_Output!G:G,'_NIST-CSF_Alignment'!D131,_Output!C:C,"M")</f>
        <v>0</v>
      </c>
      <c r="H131" s="285">
        <f>SUMIFS(_Output!J:J,_Output!G:G,'_NIST-CSF_Alignment'!D131,_Output!C:C,"M")</f>
        <v>0</v>
      </c>
      <c r="I131" s="285"/>
      <c r="J131" s="274"/>
      <c r="K131" s="292"/>
      <c r="L131" s="320">
        <f>COUNTIFS(_Output!G:G,'_NIST-CSF_Alignment'!D131,_Output!C:C,"C",_Output!B:B,1)</f>
        <v>0</v>
      </c>
      <c r="M131" s="312">
        <f>SUMIFS(_Output!H:H,_Output!G:G,'_NIST-CSF_Alignment'!D131,_Output!C:C,"C")</f>
        <v>0</v>
      </c>
      <c r="N131" s="321">
        <f>SUMIFS(_Output!I:I,_Output!G:G,'_NIST-CSF_Alignment'!D131,_Output!C:C,"C")</f>
        <v>0</v>
      </c>
      <c r="O131" s="321">
        <f>SUMIFS(_Output!J:J,_Output!G:G,'_NIST-CSF_Alignment'!D131,_Output!C:C,"C")</f>
        <v>0</v>
      </c>
      <c r="P131" s="274"/>
      <c r="Q131" s="274"/>
      <c r="R131" s="292"/>
    </row>
    <row r="132" spans="1:18" x14ac:dyDescent="0.35">
      <c r="A132" s="365" t="s">
        <v>1</v>
      </c>
      <c r="B132" s="366" t="s">
        <v>1495</v>
      </c>
      <c r="C132" s="312" t="s">
        <v>1536</v>
      </c>
      <c r="D132" s="314" t="s">
        <v>1583</v>
      </c>
      <c r="E132" s="369">
        <f>COUNTIFS(_Output!G:G,'_NIST-CSF_Alignment'!D132,_Output!C:C,"M",_Output!B:B,1)</f>
        <v>0</v>
      </c>
      <c r="F132" s="313">
        <f>SUMIFS(_Output!H:H,_Output!G:G,'_NIST-CSF_Alignment'!D132,_Output!C:C,"M")</f>
        <v>0</v>
      </c>
      <c r="G132" s="285">
        <f>SUMIFS(_Output!I:I,_Output!G:G,'_NIST-CSF_Alignment'!D132,_Output!C:C,"M")</f>
        <v>0</v>
      </c>
      <c r="H132" s="285">
        <f>SUMIFS(_Output!J:J,_Output!G:G,'_NIST-CSF_Alignment'!D132,_Output!C:C,"M")</f>
        <v>0</v>
      </c>
      <c r="I132" s="313"/>
      <c r="J132" s="312"/>
      <c r="K132" s="314"/>
      <c r="L132" s="320">
        <f>COUNTIFS(_Output!G:G,'_NIST-CSF_Alignment'!D132,_Output!C:C,"C",_Output!B:B,1)</f>
        <v>0</v>
      </c>
      <c r="M132" s="312">
        <f>SUMIFS(_Output!H:H,_Output!G:G,'_NIST-CSF_Alignment'!D132,_Output!C:C,"C")</f>
        <v>0</v>
      </c>
      <c r="N132" s="321">
        <f>SUMIFS(_Output!I:I,_Output!G:G,'_NIST-CSF_Alignment'!D132,_Output!C:C,"C")</f>
        <v>0</v>
      </c>
      <c r="O132" s="321">
        <f>SUMIFS(_Output!J:J,_Output!G:G,'_NIST-CSF_Alignment'!D132,_Output!C:C,"C")</f>
        <v>0</v>
      </c>
      <c r="P132" s="312"/>
      <c r="Q132" s="312"/>
      <c r="R132" s="314"/>
    </row>
    <row r="133" spans="1:18" x14ac:dyDescent="0.35">
      <c r="A133" s="380"/>
      <c r="B133" s="364"/>
      <c r="C133" s="348"/>
      <c r="D133" s="368"/>
      <c r="E133" s="371" t="s">
        <v>353</v>
      </c>
      <c r="F133" s="349">
        <f>SUMIFS(F131:F132,$E131:$E132, "&gt;0")</f>
        <v>0</v>
      </c>
      <c r="G133" s="349">
        <f t="shared" ref="G133:H133" si="30">SUMIFS(G131:G132,$E131:$E132, "&gt;0")</f>
        <v>0</v>
      </c>
      <c r="H133" s="349">
        <f t="shared" si="30"/>
        <v>0</v>
      </c>
      <c r="I133" s="349">
        <f>IFERROR(IF(ROUND(100*(G133-F133)/(H133-F133),2) &lt; 0, 0, ROUND(100*(G133-F133)/(H133-F133),2)),0)</f>
        <v>0</v>
      </c>
      <c r="J133" s="350">
        <f>IF(F133&gt;0,1,0)</f>
        <v>0</v>
      </c>
      <c r="K133" s="351"/>
      <c r="L133" s="352" t="s">
        <v>353</v>
      </c>
      <c r="M133" s="350">
        <f>SUMIFS(M131:M132,$L131:$L132, "&gt;0")</f>
        <v>0</v>
      </c>
      <c r="N133" s="350">
        <f t="shared" ref="N133:O133" si="31">SUMIFS(N131:N132,$L131:$L132, "&gt;0")</f>
        <v>0</v>
      </c>
      <c r="O133" s="350">
        <f t="shared" si="31"/>
        <v>0</v>
      </c>
      <c r="P133" s="350">
        <f>IFERROR(IF(ROUND(100*(N133-M133)/(O133-M133),2) &lt; 0, 0, ROUND(100*(N133-M133)/(O133-M133),2)),0)</f>
        <v>0</v>
      </c>
      <c r="Q133" s="350">
        <f>IF(M133&gt;0,1,0)</f>
        <v>0</v>
      </c>
      <c r="R133" s="368"/>
    </row>
    <row r="134" spans="1:18" x14ac:dyDescent="0.35">
      <c r="A134" s="337" t="s">
        <v>1</v>
      </c>
      <c r="B134" s="334" t="s">
        <v>1495</v>
      </c>
      <c r="C134" s="274" t="s">
        <v>1537</v>
      </c>
      <c r="D134" s="292" t="s">
        <v>1584</v>
      </c>
      <c r="E134" s="369">
        <f>COUNTIFS(_Output!G:G,'_NIST-CSF_Alignment'!D134,_Output!C:C,"M",_Output!B:B,1)</f>
        <v>0</v>
      </c>
      <c r="F134" s="313">
        <f>SUMIFS(_Output!H:H,_Output!G:G,'_NIST-CSF_Alignment'!D134,_Output!C:C,"M")</f>
        <v>0</v>
      </c>
      <c r="G134" s="285">
        <f>SUMIFS(_Output!I:I,_Output!G:G,'_NIST-CSF_Alignment'!D134,_Output!C:C,"M")</f>
        <v>0</v>
      </c>
      <c r="H134" s="285">
        <f>SUMIFS(_Output!J:J,_Output!G:G,'_NIST-CSF_Alignment'!D134,_Output!C:C,"M")</f>
        <v>0</v>
      </c>
      <c r="I134" s="285"/>
      <c r="J134" s="274"/>
      <c r="K134" s="292"/>
      <c r="L134" s="320">
        <f>COUNTIFS(_Output!G:G,'_NIST-CSF_Alignment'!D134,_Output!C:C,"C",_Output!B:B,1)</f>
        <v>0</v>
      </c>
      <c r="M134" s="312">
        <f>SUMIFS(_Output!H:H,_Output!G:G,'_NIST-CSF_Alignment'!D134,_Output!C:C,"C")</f>
        <v>0</v>
      </c>
      <c r="N134" s="321">
        <f>SUMIFS(_Output!I:I,_Output!G:G,'_NIST-CSF_Alignment'!D134,_Output!C:C,"C")</f>
        <v>0</v>
      </c>
      <c r="O134" s="321">
        <f>SUMIFS(_Output!J:J,_Output!G:G,'_NIST-CSF_Alignment'!D134,_Output!C:C,"C")</f>
        <v>0</v>
      </c>
      <c r="P134" s="274"/>
      <c r="Q134" s="274"/>
      <c r="R134" s="292"/>
    </row>
    <row r="135" spans="1:18" x14ac:dyDescent="0.35">
      <c r="A135" s="338" t="s">
        <v>1</v>
      </c>
      <c r="B135" s="335" t="s">
        <v>1495</v>
      </c>
      <c r="C135" s="273" t="s">
        <v>1537</v>
      </c>
      <c r="D135" s="291" t="s">
        <v>1585</v>
      </c>
      <c r="E135" s="369">
        <f>COUNTIFS(_Output!G:G,'_NIST-CSF_Alignment'!D135,_Output!C:C,"M",_Output!B:B,1)</f>
        <v>0</v>
      </c>
      <c r="F135" s="313">
        <f>SUMIFS(_Output!H:H,_Output!G:G,'_NIST-CSF_Alignment'!D135,_Output!C:C,"M")</f>
        <v>0</v>
      </c>
      <c r="G135" s="285">
        <f>SUMIFS(_Output!I:I,_Output!G:G,'_NIST-CSF_Alignment'!D135,_Output!C:C,"M")</f>
        <v>0</v>
      </c>
      <c r="H135" s="285">
        <f>SUMIFS(_Output!J:J,_Output!G:G,'_NIST-CSF_Alignment'!D135,_Output!C:C,"M")</f>
        <v>0</v>
      </c>
      <c r="I135" s="284"/>
      <c r="J135" s="273"/>
      <c r="K135" s="291"/>
      <c r="L135" s="320">
        <f>COUNTIFS(_Output!G:G,'_NIST-CSF_Alignment'!D135,_Output!C:C,"C",_Output!B:B,1)</f>
        <v>0</v>
      </c>
      <c r="M135" s="312">
        <f>SUMIFS(_Output!H:H,_Output!G:G,'_NIST-CSF_Alignment'!D135,_Output!C:C,"C")</f>
        <v>0</v>
      </c>
      <c r="N135" s="321">
        <f>SUMIFS(_Output!I:I,_Output!G:G,'_NIST-CSF_Alignment'!D135,_Output!C:C,"C")</f>
        <v>0</v>
      </c>
      <c r="O135" s="321">
        <f>SUMIFS(_Output!J:J,_Output!G:G,'_NIST-CSF_Alignment'!D135,_Output!C:C,"C")</f>
        <v>0</v>
      </c>
      <c r="P135" s="273"/>
      <c r="Q135" s="273"/>
      <c r="R135" s="291"/>
    </row>
    <row r="136" spans="1:18" x14ac:dyDescent="0.35">
      <c r="A136" s="365" t="s">
        <v>1</v>
      </c>
      <c r="B136" s="366" t="s">
        <v>1495</v>
      </c>
      <c r="C136" s="312" t="s">
        <v>1537</v>
      </c>
      <c r="D136" s="314" t="s">
        <v>1586</v>
      </c>
      <c r="E136" s="369">
        <f>COUNTIFS(_Output!G:G,'_NIST-CSF_Alignment'!D136,_Output!C:C,"M",_Output!B:B,1)</f>
        <v>0</v>
      </c>
      <c r="F136" s="313">
        <f>SUMIFS(_Output!H:H,_Output!G:G,'_NIST-CSF_Alignment'!D136,_Output!C:C,"M")</f>
        <v>0</v>
      </c>
      <c r="G136" s="285">
        <f>SUMIFS(_Output!I:I,_Output!G:G,'_NIST-CSF_Alignment'!D136,_Output!C:C,"M")</f>
        <v>0</v>
      </c>
      <c r="H136" s="285">
        <f>SUMIFS(_Output!J:J,_Output!G:G,'_NIST-CSF_Alignment'!D136,_Output!C:C,"M")</f>
        <v>0</v>
      </c>
      <c r="I136" s="313"/>
      <c r="J136" s="312"/>
      <c r="K136" s="314"/>
      <c r="L136" s="320">
        <f>COUNTIFS(_Output!G:G,'_NIST-CSF_Alignment'!D136,_Output!C:C,"C",_Output!B:B,1)</f>
        <v>0</v>
      </c>
      <c r="M136" s="312">
        <f>SUMIFS(_Output!H:H,_Output!G:G,'_NIST-CSF_Alignment'!D136,_Output!C:C,"C")</f>
        <v>0</v>
      </c>
      <c r="N136" s="321">
        <f>SUMIFS(_Output!I:I,_Output!G:G,'_NIST-CSF_Alignment'!D136,_Output!C:C,"C")</f>
        <v>0</v>
      </c>
      <c r="O136" s="321">
        <f>SUMIFS(_Output!J:J,_Output!G:G,'_NIST-CSF_Alignment'!D136,_Output!C:C,"C")</f>
        <v>0</v>
      </c>
      <c r="P136" s="312"/>
      <c r="Q136" s="312"/>
      <c r="R136" s="314"/>
    </row>
    <row r="137" spans="1:18" ht="15" thickBot="1" x14ac:dyDescent="0.4">
      <c r="A137" s="381"/>
      <c r="B137" s="382"/>
      <c r="C137" s="383"/>
      <c r="D137" s="384"/>
      <c r="E137" s="385" t="s">
        <v>353</v>
      </c>
      <c r="F137" s="386">
        <f>SUMIFS(F134:F136,$E134:$E136, "&gt;0")</f>
        <v>0</v>
      </c>
      <c r="G137" s="386">
        <f>SUMIFS(G134:G136,$E134:$E136, "&gt;0")</f>
        <v>0</v>
      </c>
      <c r="H137" s="386">
        <f>SUMIFS(H134:H136,$E134:$E136, "&gt;0")</f>
        <v>0</v>
      </c>
      <c r="I137" s="386">
        <f>IFERROR(IF(ROUND(100*(G137-F137)/(H137-F137),2) &lt; 0, 0, ROUND(100*(G137-F137)/(H137-F137),2)),0)</f>
        <v>0</v>
      </c>
      <c r="J137" s="387">
        <f>IF(F137&gt;0,1,0)</f>
        <v>0</v>
      </c>
      <c r="K137" s="388"/>
      <c r="L137" s="389" t="s">
        <v>353</v>
      </c>
      <c r="M137" s="387">
        <f>SUMIFS(M134:M136,$L134:$L136, "&gt;0")</f>
        <v>0</v>
      </c>
      <c r="N137" s="387">
        <f t="shared" ref="N137:O137" si="32">SUMIFS(N134:N136,$L134:$L136, "&gt;0")</f>
        <v>0</v>
      </c>
      <c r="O137" s="387">
        <f t="shared" si="32"/>
        <v>0</v>
      </c>
      <c r="P137" s="387">
        <f>IFERROR(IF(ROUND(100*(N137-M137)/(O137-M137),2) &lt; 0, 0, ROUND(100*(N137-M137)/(O137-M137),2)),0)</f>
        <v>0</v>
      </c>
      <c r="Q137" s="387">
        <f>IF(M137&gt;0,1,0)</f>
        <v>0</v>
      </c>
      <c r="R137" s="390"/>
    </row>
    <row r="138" spans="1:18" ht="15" thickBot="1" x14ac:dyDescent="0.4">
      <c r="A138" s="339"/>
      <c r="B138" s="332"/>
      <c r="C138" s="306"/>
      <c r="D138" s="328"/>
      <c r="E138" s="391" t="s">
        <v>1593</v>
      </c>
      <c r="F138" s="307"/>
      <c r="G138" s="307"/>
      <c r="H138" s="307"/>
      <c r="I138" s="307">
        <f>SUM(I129:I137)</f>
        <v>0</v>
      </c>
      <c r="J138" s="308">
        <f>SUM(J129:J137)</f>
        <v>0</v>
      </c>
      <c r="K138" s="309">
        <f>IFERROR(ROUND(I138/J138,2),0)</f>
        <v>0</v>
      </c>
      <c r="L138" s="310" t="s">
        <v>1593</v>
      </c>
      <c r="M138" s="308"/>
      <c r="N138" s="308"/>
      <c r="O138" s="308"/>
      <c r="P138" s="308">
        <f>SUM(P129:P137)</f>
        <v>0</v>
      </c>
      <c r="Q138" s="308">
        <f>SUM(Q129:Q137)</f>
        <v>0</v>
      </c>
      <c r="R138" s="309">
        <f>IFERROR(ROUND(P138/Q138,2),0)</f>
        <v>0</v>
      </c>
    </row>
  </sheetData>
  <mergeCells count="3">
    <mergeCell ref="L1:R1"/>
    <mergeCell ref="A1:D1"/>
    <mergeCell ref="E1:K1"/>
  </mergeCell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Blad28"/>
  <dimension ref="A1:F2463"/>
  <sheetViews>
    <sheetView zoomScaleNormal="100" workbookViewId="0">
      <pane ySplit="1" topLeftCell="A880" activePane="bottomLeft" state="frozen"/>
      <selection activeCell="R11" sqref="R11:R14"/>
      <selection pane="bottomLeft" activeCell="C888" sqref="C888"/>
    </sheetView>
  </sheetViews>
  <sheetFormatPr defaultRowHeight="14.5" x14ac:dyDescent="0.35"/>
  <cols>
    <col min="1" max="1" width="37.1796875" style="22" customWidth="1"/>
    <col min="2" max="2" width="15.7265625" style="22" customWidth="1"/>
    <col min="3" max="3" width="63.54296875" style="22" customWidth="1"/>
  </cols>
  <sheetData>
    <row r="1" spans="1:3" ht="15" thickBot="1" x14ac:dyDescent="0.4">
      <c r="A1" s="227"/>
    </row>
    <row r="2" spans="1:3" ht="15" thickBot="1" x14ac:dyDescent="0.4">
      <c r="A2" s="1052" t="s">
        <v>626</v>
      </c>
      <c r="B2" s="1053"/>
      <c r="C2" s="1054"/>
    </row>
    <row r="3" spans="1:3" x14ac:dyDescent="0.35">
      <c r="A3" s="228" t="s">
        <v>186</v>
      </c>
      <c r="B3" s="229" t="s">
        <v>23</v>
      </c>
      <c r="C3" s="229" t="s">
        <v>1327</v>
      </c>
    </row>
    <row r="4" spans="1:3" x14ac:dyDescent="0.35">
      <c r="A4" s="92" t="s">
        <v>15</v>
      </c>
      <c r="B4" s="86">
        <v>0</v>
      </c>
      <c r="C4" s="86" t="s">
        <v>1351</v>
      </c>
    </row>
    <row r="5" spans="1:3" x14ac:dyDescent="0.35">
      <c r="A5" s="92"/>
      <c r="B5" s="86">
        <v>1</v>
      </c>
      <c r="C5" s="86" t="s">
        <v>1352</v>
      </c>
    </row>
    <row r="6" spans="1:3" x14ac:dyDescent="0.35">
      <c r="A6" s="92"/>
      <c r="B6" s="86">
        <v>2</v>
      </c>
      <c r="C6" s="86" t="s">
        <v>1329</v>
      </c>
    </row>
    <row r="7" spans="1:3" x14ac:dyDescent="0.35">
      <c r="A7" s="92"/>
      <c r="B7" s="86">
        <v>3</v>
      </c>
      <c r="C7" s="86" t="s">
        <v>1331</v>
      </c>
    </row>
    <row r="8" spans="1:3" x14ac:dyDescent="0.35">
      <c r="A8" s="92"/>
      <c r="B8" s="86">
        <v>4</v>
      </c>
      <c r="C8" s="86" t="s">
        <v>1332</v>
      </c>
    </row>
    <row r="9" spans="1:3" x14ac:dyDescent="0.35">
      <c r="A9" s="92"/>
      <c r="B9" s="86">
        <v>5</v>
      </c>
      <c r="C9" s="86" t="s">
        <v>1330</v>
      </c>
    </row>
    <row r="10" spans="1:3" x14ac:dyDescent="0.35">
      <c r="A10" s="92" t="s">
        <v>16</v>
      </c>
      <c r="B10" s="86">
        <v>0</v>
      </c>
      <c r="C10" s="86" t="s">
        <v>1351</v>
      </c>
    </row>
    <row r="11" spans="1:3" x14ac:dyDescent="0.35">
      <c r="A11" s="92"/>
      <c r="B11" s="86">
        <v>1</v>
      </c>
      <c r="C11" s="86" t="s">
        <v>1333</v>
      </c>
    </row>
    <row r="12" spans="1:3" x14ac:dyDescent="0.35">
      <c r="A12" s="92"/>
      <c r="B12" s="86">
        <v>2</v>
      </c>
      <c r="C12" s="86" t="s">
        <v>1334</v>
      </c>
    </row>
    <row r="13" spans="1:3" x14ac:dyDescent="0.35">
      <c r="A13" s="92"/>
      <c r="B13" s="86">
        <v>3</v>
      </c>
      <c r="C13" s="86" t="s">
        <v>1335</v>
      </c>
    </row>
    <row r="14" spans="1:3" x14ac:dyDescent="0.35">
      <c r="A14" s="92"/>
      <c r="B14" s="86">
        <v>4</v>
      </c>
      <c r="C14" s="86" t="s">
        <v>1348</v>
      </c>
    </row>
    <row r="15" spans="1:3" x14ac:dyDescent="0.35">
      <c r="A15" s="92"/>
      <c r="B15" s="86">
        <v>5</v>
      </c>
      <c r="C15" s="86" t="s">
        <v>1347</v>
      </c>
    </row>
    <row r="16" spans="1:3" x14ac:dyDescent="0.35">
      <c r="A16" s="92" t="s">
        <v>17</v>
      </c>
      <c r="B16" s="86">
        <v>0</v>
      </c>
      <c r="C16" s="86" t="s">
        <v>1351</v>
      </c>
    </row>
    <row r="17" spans="1:3" x14ac:dyDescent="0.35">
      <c r="A17" s="92"/>
      <c r="B17" s="86">
        <v>1</v>
      </c>
      <c r="C17" s="86" t="s">
        <v>1336</v>
      </c>
    </row>
    <row r="18" spans="1:3" x14ac:dyDescent="0.35">
      <c r="A18" s="92"/>
      <c r="B18" s="86">
        <v>2</v>
      </c>
      <c r="C18" s="86" t="s">
        <v>1338</v>
      </c>
    </row>
    <row r="19" spans="1:3" x14ac:dyDescent="0.35">
      <c r="A19" s="92"/>
      <c r="B19" s="86">
        <v>3</v>
      </c>
      <c r="C19" s="86" t="s">
        <v>1340</v>
      </c>
    </row>
    <row r="20" spans="1:3" x14ac:dyDescent="0.35">
      <c r="A20" s="92"/>
      <c r="B20" s="86">
        <v>4</v>
      </c>
      <c r="C20" s="86" t="s">
        <v>1339</v>
      </c>
    </row>
    <row r="21" spans="1:3" x14ac:dyDescent="0.35">
      <c r="A21" s="92"/>
      <c r="B21" s="86">
        <v>5</v>
      </c>
      <c r="C21" s="86" t="s">
        <v>1337</v>
      </c>
    </row>
    <row r="22" spans="1:3" x14ac:dyDescent="0.35">
      <c r="A22" s="92" t="s">
        <v>141</v>
      </c>
      <c r="B22" s="86">
        <v>0</v>
      </c>
      <c r="C22" s="86" t="s">
        <v>1351</v>
      </c>
    </row>
    <row r="23" spans="1:3" x14ac:dyDescent="0.35">
      <c r="A23" s="92"/>
      <c r="B23" s="87">
        <v>1</v>
      </c>
      <c r="C23" s="87" t="s">
        <v>1342</v>
      </c>
    </row>
    <row r="24" spans="1:3" x14ac:dyDescent="0.35">
      <c r="A24" s="92"/>
      <c r="B24" s="87">
        <v>2</v>
      </c>
      <c r="C24" s="87" t="s">
        <v>1343</v>
      </c>
    </row>
    <row r="25" spans="1:3" x14ac:dyDescent="0.35">
      <c r="A25" s="92"/>
      <c r="B25" s="87">
        <v>3</v>
      </c>
      <c r="C25" s="87" t="s">
        <v>1344</v>
      </c>
    </row>
    <row r="26" spans="1:3" x14ac:dyDescent="0.35">
      <c r="A26" s="92"/>
      <c r="B26" s="87">
        <v>4</v>
      </c>
      <c r="C26" s="87" t="s">
        <v>1345</v>
      </c>
    </row>
    <row r="27" spans="1:3" x14ac:dyDescent="0.35">
      <c r="A27" s="92"/>
      <c r="B27" s="87">
        <v>5</v>
      </c>
      <c r="C27" s="87" t="s">
        <v>1341</v>
      </c>
    </row>
    <row r="28" spans="1:3" x14ac:dyDescent="0.35">
      <c r="A28" s="93" t="s">
        <v>142</v>
      </c>
      <c r="B28" s="87">
        <v>0</v>
      </c>
      <c r="C28" s="87" t="s">
        <v>1351</v>
      </c>
    </row>
    <row r="29" spans="1:3" x14ac:dyDescent="0.35">
      <c r="A29" s="93"/>
      <c r="B29" s="87">
        <v>1</v>
      </c>
      <c r="C29" s="87" t="s">
        <v>1346</v>
      </c>
    </row>
    <row r="30" spans="1:3" x14ac:dyDescent="0.35">
      <c r="A30" s="93"/>
      <c r="B30" s="87">
        <v>2</v>
      </c>
      <c r="C30" s="87" t="s">
        <v>1350</v>
      </c>
    </row>
    <row r="31" spans="1:3" x14ac:dyDescent="0.35">
      <c r="A31" s="93"/>
      <c r="B31" s="87">
        <v>3</v>
      </c>
      <c r="C31" s="87" t="s">
        <v>3011</v>
      </c>
    </row>
    <row r="32" spans="1:3" x14ac:dyDescent="0.35">
      <c r="A32" s="93"/>
      <c r="B32" s="87">
        <v>4</v>
      </c>
      <c r="C32" s="87" t="s">
        <v>1353</v>
      </c>
    </row>
    <row r="33" spans="1:3" ht="15" thickBot="1" x14ac:dyDescent="0.4">
      <c r="A33" s="93"/>
      <c r="B33" s="87">
        <v>5</v>
      </c>
      <c r="C33" s="89" t="s">
        <v>1349</v>
      </c>
    </row>
    <row r="34" spans="1:3" x14ac:dyDescent="0.35">
      <c r="A34" s="67" t="s">
        <v>187</v>
      </c>
      <c r="B34" s="85" t="s">
        <v>23</v>
      </c>
      <c r="C34" s="229" t="s">
        <v>1327</v>
      </c>
    </row>
    <row r="35" spans="1:3" x14ac:dyDescent="0.35">
      <c r="A35" s="92" t="s">
        <v>143</v>
      </c>
      <c r="B35" s="86">
        <v>0</v>
      </c>
      <c r="C35" s="86" t="s">
        <v>1351</v>
      </c>
    </row>
    <row r="36" spans="1:3" x14ac:dyDescent="0.35">
      <c r="A36" s="92"/>
      <c r="B36" s="86">
        <v>1</v>
      </c>
      <c r="C36" s="86" t="s">
        <v>1356</v>
      </c>
    </row>
    <row r="37" spans="1:3" x14ac:dyDescent="0.35">
      <c r="A37" s="92"/>
      <c r="B37" s="86">
        <v>2</v>
      </c>
      <c r="C37" s="86" t="s">
        <v>1357</v>
      </c>
    </row>
    <row r="38" spans="1:3" x14ac:dyDescent="0.35">
      <c r="A38" s="92"/>
      <c r="B38" s="86">
        <v>3</v>
      </c>
      <c r="C38" s="86" t="s">
        <v>1358</v>
      </c>
    </row>
    <row r="39" spans="1:3" x14ac:dyDescent="0.35">
      <c r="A39" s="92"/>
      <c r="B39" s="86">
        <v>4</v>
      </c>
      <c r="C39" s="86" t="s">
        <v>1360</v>
      </c>
    </row>
    <row r="40" spans="1:3" x14ac:dyDescent="0.35">
      <c r="A40" s="92"/>
      <c r="B40" s="86">
        <v>5</v>
      </c>
      <c r="C40" s="86" t="s">
        <v>1361</v>
      </c>
    </row>
    <row r="41" spans="1:3" x14ac:dyDescent="0.35">
      <c r="A41" s="92" t="s">
        <v>145</v>
      </c>
      <c r="B41" s="86">
        <v>0</v>
      </c>
      <c r="C41" s="86" t="s">
        <v>1351</v>
      </c>
    </row>
    <row r="42" spans="1:3" x14ac:dyDescent="0.35">
      <c r="A42" s="92"/>
      <c r="B42" s="86">
        <v>1</v>
      </c>
      <c r="C42" s="86" t="s">
        <v>1333</v>
      </c>
    </row>
    <row r="43" spans="1:3" x14ac:dyDescent="0.35">
      <c r="A43" s="92"/>
      <c r="B43" s="86">
        <v>2</v>
      </c>
      <c r="C43" s="86" t="s">
        <v>1334</v>
      </c>
    </row>
    <row r="44" spans="1:3" x14ac:dyDescent="0.35">
      <c r="A44" s="92"/>
      <c r="B44" s="86">
        <v>3</v>
      </c>
      <c r="C44" s="86" t="s">
        <v>1363</v>
      </c>
    </row>
    <row r="45" spans="1:3" x14ac:dyDescent="0.35">
      <c r="A45" s="92"/>
      <c r="B45" s="86">
        <v>4</v>
      </c>
      <c r="C45" s="86" t="s">
        <v>1359</v>
      </c>
    </row>
    <row r="46" spans="1:3" x14ac:dyDescent="0.35">
      <c r="A46" s="92"/>
      <c r="B46" s="86">
        <v>5</v>
      </c>
      <c r="C46" s="86" t="s">
        <v>1347</v>
      </c>
    </row>
    <row r="47" spans="1:3" x14ac:dyDescent="0.35">
      <c r="A47" s="92" t="s">
        <v>146</v>
      </c>
      <c r="B47" s="86">
        <v>0</v>
      </c>
      <c r="C47" s="86" t="s">
        <v>1351</v>
      </c>
    </row>
    <row r="48" spans="1:3" x14ac:dyDescent="0.35">
      <c r="A48" s="92"/>
      <c r="B48" s="86">
        <v>1</v>
      </c>
      <c r="C48" s="86" t="s">
        <v>1362</v>
      </c>
    </row>
    <row r="49" spans="1:3" x14ac:dyDescent="0.35">
      <c r="A49" s="92"/>
      <c r="B49" s="86">
        <v>2</v>
      </c>
      <c r="C49" s="86" t="s">
        <v>2722</v>
      </c>
    </row>
    <row r="50" spans="1:3" x14ac:dyDescent="0.35">
      <c r="A50" s="92"/>
      <c r="B50" s="86">
        <v>3</v>
      </c>
      <c r="C50" s="86" t="s">
        <v>1367</v>
      </c>
    </row>
    <row r="51" spans="1:3" x14ac:dyDescent="0.35">
      <c r="A51" s="92"/>
      <c r="B51" s="86">
        <v>4</v>
      </c>
      <c r="C51" s="86" t="s">
        <v>1368</v>
      </c>
    </row>
    <row r="52" spans="1:3" x14ac:dyDescent="0.35">
      <c r="A52" s="92"/>
      <c r="B52" s="86">
        <v>5</v>
      </c>
      <c r="C52" s="86" t="s">
        <v>1366</v>
      </c>
    </row>
    <row r="53" spans="1:3" x14ac:dyDescent="0.35">
      <c r="A53" s="92" t="s">
        <v>164</v>
      </c>
      <c r="B53" s="86">
        <v>0</v>
      </c>
      <c r="C53" s="86" t="s">
        <v>1351</v>
      </c>
    </row>
    <row r="54" spans="1:3" x14ac:dyDescent="0.35">
      <c r="A54" s="92"/>
      <c r="B54" s="87">
        <v>1</v>
      </c>
      <c r="C54" s="86" t="s">
        <v>2231</v>
      </c>
    </row>
    <row r="55" spans="1:3" x14ac:dyDescent="0.35">
      <c r="A55" s="92"/>
      <c r="B55" s="87">
        <v>2</v>
      </c>
      <c r="C55" s="86" t="s">
        <v>2196</v>
      </c>
    </row>
    <row r="56" spans="1:3" x14ac:dyDescent="0.35">
      <c r="A56" s="92"/>
      <c r="B56" s="87">
        <v>3</v>
      </c>
      <c r="C56" s="86" t="s">
        <v>2197</v>
      </c>
    </row>
    <row r="57" spans="1:3" x14ac:dyDescent="0.35">
      <c r="A57" s="92"/>
      <c r="B57" s="87">
        <v>4</v>
      </c>
      <c r="C57" s="86" t="s">
        <v>2195</v>
      </c>
    </row>
    <row r="58" spans="1:3" x14ac:dyDescent="0.35">
      <c r="A58" s="92"/>
      <c r="B58" s="87">
        <v>5</v>
      </c>
      <c r="C58" s="86" t="s">
        <v>2230</v>
      </c>
    </row>
    <row r="59" spans="1:3" x14ac:dyDescent="0.35">
      <c r="A59" s="93" t="s">
        <v>211</v>
      </c>
      <c r="B59" s="87">
        <v>0</v>
      </c>
      <c r="C59" s="86" t="s">
        <v>1351</v>
      </c>
    </row>
    <row r="60" spans="1:3" x14ac:dyDescent="0.35">
      <c r="A60" s="93"/>
      <c r="B60" s="87">
        <v>1</v>
      </c>
      <c r="C60" s="87" t="s">
        <v>1364</v>
      </c>
    </row>
    <row r="61" spans="1:3" x14ac:dyDescent="0.35">
      <c r="A61" s="93"/>
      <c r="B61" s="87">
        <v>2</v>
      </c>
      <c r="C61" s="87" t="s">
        <v>1365</v>
      </c>
    </row>
    <row r="62" spans="1:3" x14ac:dyDescent="0.35">
      <c r="A62" s="93"/>
      <c r="B62" s="87">
        <v>3</v>
      </c>
      <c r="C62" s="87" t="s">
        <v>2227</v>
      </c>
    </row>
    <row r="63" spans="1:3" x14ac:dyDescent="0.35">
      <c r="A63" s="93"/>
      <c r="B63" s="87">
        <v>4</v>
      </c>
      <c r="C63" s="87" t="s">
        <v>2228</v>
      </c>
    </row>
    <row r="64" spans="1:3" x14ac:dyDescent="0.35">
      <c r="A64" s="93"/>
      <c r="B64" s="87">
        <v>5</v>
      </c>
      <c r="C64" s="87" t="s">
        <v>2229</v>
      </c>
    </row>
    <row r="65" spans="1:3" x14ac:dyDescent="0.35">
      <c r="A65" s="93" t="s">
        <v>2171</v>
      </c>
      <c r="B65" s="87">
        <v>0</v>
      </c>
      <c r="C65" s="87" t="s">
        <v>1351</v>
      </c>
    </row>
    <row r="66" spans="1:3" x14ac:dyDescent="0.35">
      <c r="A66" s="93"/>
      <c r="B66" s="87">
        <v>1</v>
      </c>
      <c r="C66" s="87" t="s">
        <v>2859</v>
      </c>
    </row>
    <row r="67" spans="1:3" x14ac:dyDescent="0.35">
      <c r="A67" s="93"/>
      <c r="B67" s="87">
        <v>2</v>
      </c>
      <c r="C67" s="87" t="s">
        <v>2860</v>
      </c>
    </row>
    <row r="68" spans="1:3" x14ac:dyDescent="0.35">
      <c r="A68" s="93"/>
      <c r="B68" s="87">
        <v>3</v>
      </c>
      <c r="C68" s="87" t="s">
        <v>2886</v>
      </c>
    </row>
    <row r="69" spans="1:3" x14ac:dyDescent="0.35">
      <c r="A69" s="93"/>
      <c r="B69" s="87">
        <v>4</v>
      </c>
      <c r="C69" s="87" t="s">
        <v>2862</v>
      </c>
    </row>
    <row r="70" spans="1:3" ht="15" thickBot="1" x14ac:dyDescent="0.4">
      <c r="A70" s="93"/>
      <c r="B70" s="87">
        <v>5</v>
      </c>
      <c r="C70" s="87" t="s">
        <v>2861</v>
      </c>
    </row>
    <row r="71" spans="1:3" x14ac:dyDescent="0.35">
      <c r="A71" s="67" t="s">
        <v>185</v>
      </c>
      <c r="B71" s="85" t="s">
        <v>23</v>
      </c>
      <c r="C71" s="85" t="s">
        <v>1327</v>
      </c>
    </row>
    <row r="72" spans="1:3" x14ac:dyDescent="0.35">
      <c r="A72" s="92" t="s">
        <v>115</v>
      </c>
      <c r="B72" s="86">
        <v>0</v>
      </c>
      <c r="C72" s="86" t="s">
        <v>1351</v>
      </c>
    </row>
    <row r="73" spans="1:3" x14ac:dyDescent="0.35">
      <c r="A73" s="92"/>
      <c r="B73" s="86">
        <v>1</v>
      </c>
      <c r="C73" s="86" t="s">
        <v>1369</v>
      </c>
    </row>
    <row r="74" spans="1:3" x14ac:dyDescent="0.35">
      <c r="A74" s="92"/>
      <c r="B74" s="86">
        <v>2</v>
      </c>
      <c r="C74" s="86" t="s">
        <v>1334</v>
      </c>
    </row>
    <row r="75" spans="1:3" x14ac:dyDescent="0.35">
      <c r="A75" s="92"/>
      <c r="B75" s="86">
        <v>3</v>
      </c>
      <c r="C75" s="86" t="s">
        <v>1377</v>
      </c>
    </row>
    <row r="76" spans="1:3" x14ac:dyDescent="0.35">
      <c r="A76" s="92"/>
      <c r="B76" s="86">
        <v>4</v>
      </c>
      <c r="C76" s="86" t="s">
        <v>1370</v>
      </c>
    </row>
    <row r="77" spans="1:3" x14ac:dyDescent="0.35">
      <c r="A77" s="92"/>
      <c r="B77" s="86">
        <v>5</v>
      </c>
      <c r="C77" s="86" t="s">
        <v>1371</v>
      </c>
    </row>
    <row r="78" spans="1:3" x14ac:dyDescent="0.35">
      <c r="A78" s="92" t="s">
        <v>73</v>
      </c>
      <c r="B78" s="86">
        <v>0</v>
      </c>
      <c r="C78" s="86" t="s">
        <v>1351</v>
      </c>
    </row>
    <row r="79" spans="1:3" x14ac:dyDescent="0.35">
      <c r="A79" s="92"/>
      <c r="B79" s="86">
        <v>1</v>
      </c>
      <c r="C79" s="86" t="s">
        <v>1373</v>
      </c>
    </row>
    <row r="80" spans="1:3" x14ac:dyDescent="0.35">
      <c r="A80" s="92"/>
      <c r="B80" s="86">
        <v>2</v>
      </c>
      <c r="C80" s="86" t="s">
        <v>1374</v>
      </c>
    </row>
    <row r="81" spans="1:3" x14ac:dyDescent="0.35">
      <c r="A81" s="92"/>
      <c r="B81" s="86">
        <v>3</v>
      </c>
      <c r="C81" s="86" t="s">
        <v>1375</v>
      </c>
    </row>
    <row r="82" spans="1:3" x14ac:dyDescent="0.35">
      <c r="A82" s="92"/>
      <c r="B82" s="86">
        <v>4</v>
      </c>
      <c r="C82" s="86" t="s">
        <v>1376</v>
      </c>
    </row>
    <row r="83" spans="1:3" x14ac:dyDescent="0.35">
      <c r="A83" s="92"/>
      <c r="B83" s="86">
        <v>5</v>
      </c>
      <c r="C83" s="86" t="s">
        <v>1372</v>
      </c>
    </row>
    <row r="84" spans="1:3" x14ac:dyDescent="0.35">
      <c r="A84" s="92" t="s">
        <v>74</v>
      </c>
      <c r="B84" s="86">
        <v>0</v>
      </c>
      <c r="C84" s="86" t="s">
        <v>1351</v>
      </c>
    </row>
    <row r="85" spans="1:3" x14ac:dyDescent="0.35">
      <c r="A85" s="92"/>
      <c r="B85" s="86">
        <v>1</v>
      </c>
      <c r="C85" s="87" t="s">
        <v>1378</v>
      </c>
    </row>
    <row r="86" spans="1:3" x14ac:dyDescent="0.35">
      <c r="A86" s="92"/>
      <c r="B86" s="86">
        <v>2</v>
      </c>
      <c r="C86" s="87" t="s">
        <v>1383</v>
      </c>
    </row>
    <row r="87" spans="1:3" x14ac:dyDescent="0.35">
      <c r="A87" s="92"/>
      <c r="B87" s="86">
        <v>3</v>
      </c>
      <c r="C87" s="87" t="s">
        <v>1387</v>
      </c>
    </row>
    <row r="88" spans="1:3" x14ac:dyDescent="0.35">
      <c r="A88" s="92"/>
      <c r="B88" s="86">
        <v>4</v>
      </c>
      <c r="C88" s="87" t="s">
        <v>1386</v>
      </c>
    </row>
    <row r="89" spans="1:3" x14ac:dyDescent="0.35">
      <c r="A89" s="92"/>
      <c r="B89" s="86">
        <v>5</v>
      </c>
      <c r="C89" s="87" t="s">
        <v>1382</v>
      </c>
    </row>
    <row r="90" spans="1:3" x14ac:dyDescent="0.35">
      <c r="A90" s="93" t="s">
        <v>183</v>
      </c>
      <c r="B90" s="86">
        <v>0</v>
      </c>
      <c r="C90" s="86" t="s">
        <v>1351</v>
      </c>
    </row>
    <row r="91" spans="1:3" x14ac:dyDescent="0.35">
      <c r="A91" s="93"/>
      <c r="B91" s="86">
        <v>1</v>
      </c>
      <c r="C91" s="87" t="s">
        <v>1379</v>
      </c>
    </row>
    <row r="92" spans="1:3" x14ac:dyDescent="0.35">
      <c r="A92" s="93"/>
      <c r="B92" s="86">
        <v>2</v>
      </c>
      <c r="C92" s="87" t="s">
        <v>1384</v>
      </c>
    </row>
    <row r="93" spans="1:3" x14ac:dyDescent="0.35">
      <c r="A93" s="93"/>
      <c r="B93" s="86">
        <v>3</v>
      </c>
      <c r="C93" s="87" t="s">
        <v>1381</v>
      </c>
    </row>
    <row r="94" spans="1:3" x14ac:dyDescent="0.35">
      <c r="A94" s="93"/>
      <c r="B94" s="86">
        <v>4</v>
      </c>
      <c r="C94" s="87" t="s">
        <v>1380</v>
      </c>
    </row>
    <row r="95" spans="1:3" ht="15" thickBot="1" x14ac:dyDescent="0.4">
      <c r="A95" s="93"/>
      <c r="B95" s="86">
        <v>5</v>
      </c>
      <c r="C95" s="87" t="s">
        <v>1385</v>
      </c>
    </row>
    <row r="96" spans="1:3" x14ac:dyDescent="0.35">
      <c r="A96" s="67" t="s">
        <v>184</v>
      </c>
      <c r="B96" s="85" t="s">
        <v>23</v>
      </c>
      <c r="C96" s="85" t="s">
        <v>1327</v>
      </c>
    </row>
    <row r="97" spans="1:3" x14ac:dyDescent="0.35">
      <c r="A97" s="92" t="s">
        <v>99</v>
      </c>
      <c r="B97" s="86">
        <v>0</v>
      </c>
      <c r="C97" s="86" t="s">
        <v>1351</v>
      </c>
    </row>
    <row r="98" spans="1:3" x14ac:dyDescent="0.35">
      <c r="A98" s="92"/>
      <c r="B98" s="86">
        <v>1</v>
      </c>
      <c r="C98" s="86" t="s">
        <v>3512</v>
      </c>
    </row>
    <row r="99" spans="1:3" x14ac:dyDescent="0.35">
      <c r="A99" s="92"/>
      <c r="B99" s="86">
        <v>2</v>
      </c>
      <c r="C99" s="86" t="s">
        <v>1403</v>
      </c>
    </row>
    <row r="100" spans="1:3" x14ac:dyDescent="0.35">
      <c r="A100" s="92"/>
      <c r="B100" s="86">
        <v>3</v>
      </c>
      <c r="C100" s="86" t="s">
        <v>1404</v>
      </c>
    </row>
    <row r="101" spans="1:3" x14ac:dyDescent="0.35">
      <c r="A101" s="92"/>
      <c r="B101" s="86">
        <v>4</v>
      </c>
      <c r="C101" s="86" t="s">
        <v>1698</v>
      </c>
    </row>
    <row r="102" spans="1:3" x14ac:dyDescent="0.35">
      <c r="A102" s="92"/>
      <c r="B102" s="86">
        <v>5</v>
      </c>
      <c r="C102" s="86" t="s">
        <v>1402</v>
      </c>
    </row>
    <row r="103" spans="1:3" x14ac:dyDescent="0.35">
      <c r="A103" s="92" t="s">
        <v>100</v>
      </c>
      <c r="B103" s="86">
        <v>0</v>
      </c>
      <c r="C103" s="86" t="s">
        <v>1351</v>
      </c>
    </row>
    <row r="104" spans="1:3" x14ac:dyDescent="0.35">
      <c r="A104" s="92"/>
      <c r="B104" s="86">
        <v>1</v>
      </c>
      <c r="C104" s="86" t="s">
        <v>1409</v>
      </c>
    </row>
    <row r="105" spans="1:3" x14ac:dyDescent="0.35">
      <c r="A105" s="92"/>
      <c r="B105" s="86">
        <v>2</v>
      </c>
      <c r="C105" s="86" t="s">
        <v>1411</v>
      </c>
    </row>
    <row r="106" spans="1:3" x14ac:dyDescent="0.35">
      <c r="A106" s="92"/>
      <c r="B106" s="86">
        <v>3</v>
      </c>
      <c r="C106" s="86" t="s">
        <v>1410</v>
      </c>
    </row>
    <row r="107" spans="1:3" x14ac:dyDescent="0.35">
      <c r="A107" s="92"/>
      <c r="B107" s="86">
        <v>4</v>
      </c>
      <c r="C107" s="86" t="s">
        <v>1408</v>
      </c>
    </row>
    <row r="108" spans="1:3" x14ac:dyDescent="0.35">
      <c r="A108" s="92"/>
      <c r="B108" s="86">
        <v>5</v>
      </c>
      <c r="C108" s="86" t="s">
        <v>1407</v>
      </c>
    </row>
    <row r="109" spans="1:3" x14ac:dyDescent="0.35">
      <c r="A109" s="92" t="s">
        <v>196</v>
      </c>
      <c r="B109" s="86">
        <v>0</v>
      </c>
      <c r="C109" s="86" t="s">
        <v>1351</v>
      </c>
    </row>
    <row r="110" spans="1:3" x14ac:dyDescent="0.35">
      <c r="A110" s="92"/>
      <c r="B110" s="86">
        <v>1</v>
      </c>
      <c r="C110" s="86" t="s">
        <v>1412</v>
      </c>
    </row>
    <row r="111" spans="1:3" x14ac:dyDescent="0.35">
      <c r="A111" s="92"/>
      <c r="B111" s="86">
        <v>2</v>
      </c>
      <c r="C111" s="86" t="s">
        <v>1334</v>
      </c>
    </row>
    <row r="112" spans="1:3" x14ac:dyDescent="0.35">
      <c r="A112" s="92"/>
      <c r="B112" s="86">
        <v>3</v>
      </c>
      <c r="C112" s="86" t="s">
        <v>1413</v>
      </c>
    </row>
    <row r="113" spans="1:3" x14ac:dyDescent="0.35">
      <c r="A113" s="92"/>
      <c r="B113" s="86">
        <v>4</v>
      </c>
      <c r="C113" s="86" t="s">
        <v>1414</v>
      </c>
    </row>
    <row r="114" spans="1:3" x14ac:dyDescent="0.35">
      <c r="A114" s="92"/>
      <c r="B114" s="86">
        <v>5</v>
      </c>
      <c r="C114" s="86" t="s">
        <v>1415</v>
      </c>
    </row>
    <row r="115" spans="1:3" x14ac:dyDescent="0.35">
      <c r="A115" s="92" t="s">
        <v>197</v>
      </c>
      <c r="B115" s="86">
        <v>0</v>
      </c>
      <c r="C115" s="86" t="s">
        <v>1351</v>
      </c>
    </row>
    <row r="116" spans="1:3" x14ac:dyDescent="0.35">
      <c r="A116" s="92"/>
      <c r="B116" s="86">
        <v>1</v>
      </c>
      <c r="C116" s="86" t="s">
        <v>2952</v>
      </c>
    </row>
    <row r="117" spans="1:3" x14ac:dyDescent="0.35">
      <c r="A117" s="92"/>
      <c r="B117" s="86">
        <v>2</v>
      </c>
      <c r="C117" s="86" t="s">
        <v>2955</v>
      </c>
    </row>
    <row r="118" spans="1:3" x14ac:dyDescent="0.35">
      <c r="A118" s="92"/>
      <c r="B118" s="86">
        <v>3</v>
      </c>
      <c r="C118" s="86" t="s">
        <v>2956</v>
      </c>
    </row>
    <row r="119" spans="1:3" x14ac:dyDescent="0.35">
      <c r="A119" s="92"/>
      <c r="B119" s="86">
        <v>4</v>
      </c>
      <c r="C119" s="86" t="s">
        <v>2954</v>
      </c>
    </row>
    <row r="120" spans="1:3" x14ac:dyDescent="0.35">
      <c r="A120" s="92"/>
      <c r="B120" s="86">
        <v>5</v>
      </c>
      <c r="C120" s="86" t="s">
        <v>2953</v>
      </c>
    </row>
    <row r="121" spans="1:3" x14ac:dyDescent="0.35">
      <c r="A121" s="92" t="s">
        <v>1406</v>
      </c>
      <c r="B121" s="86">
        <v>0</v>
      </c>
      <c r="C121" s="86" t="s">
        <v>1351</v>
      </c>
    </row>
    <row r="122" spans="1:3" x14ac:dyDescent="0.35">
      <c r="A122" s="92"/>
      <c r="B122" s="86">
        <v>1</v>
      </c>
      <c r="C122" s="86" t="s">
        <v>1416</v>
      </c>
    </row>
    <row r="123" spans="1:3" x14ac:dyDescent="0.35">
      <c r="A123" s="92"/>
      <c r="B123" s="86">
        <v>2</v>
      </c>
      <c r="C123" s="86" t="s">
        <v>1428</v>
      </c>
    </row>
    <row r="124" spans="1:3" x14ac:dyDescent="0.35">
      <c r="A124" s="92"/>
      <c r="B124" s="86">
        <v>3</v>
      </c>
      <c r="C124" s="86" t="s">
        <v>1429</v>
      </c>
    </row>
    <row r="125" spans="1:3" x14ac:dyDescent="0.35">
      <c r="A125" s="92"/>
      <c r="B125" s="86">
        <v>4</v>
      </c>
      <c r="C125" s="86" t="s">
        <v>1418</v>
      </c>
    </row>
    <row r="126" spans="1:3" x14ac:dyDescent="0.35">
      <c r="A126" s="92"/>
      <c r="B126" s="86">
        <v>5</v>
      </c>
      <c r="C126" s="86" t="s">
        <v>1417</v>
      </c>
    </row>
    <row r="127" spans="1:3" x14ac:dyDescent="0.35">
      <c r="A127" s="92" t="s">
        <v>2946</v>
      </c>
      <c r="B127" s="86">
        <v>0</v>
      </c>
      <c r="C127" s="86" t="s">
        <v>1351</v>
      </c>
    </row>
    <row r="128" spans="1:3" x14ac:dyDescent="0.35">
      <c r="A128" s="92"/>
      <c r="B128" s="86">
        <v>1</v>
      </c>
      <c r="C128" s="87" t="s">
        <v>1419</v>
      </c>
    </row>
    <row r="129" spans="1:3" x14ac:dyDescent="0.35">
      <c r="A129" s="92"/>
      <c r="B129" s="86">
        <v>2</v>
      </c>
      <c r="C129" s="87" t="s">
        <v>1420</v>
      </c>
    </row>
    <row r="130" spans="1:3" x14ac:dyDescent="0.35">
      <c r="A130" s="92"/>
      <c r="B130" s="86">
        <v>3</v>
      </c>
      <c r="C130" s="87" t="s">
        <v>1421</v>
      </c>
    </row>
    <row r="131" spans="1:3" x14ac:dyDescent="0.35">
      <c r="A131" s="92"/>
      <c r="B131" s="86">
        <v>4</v>
      </c>
      <c r="C131" s="87" t="s">
        <v>1422</v>
      </c>
    </row>
    <row r="132" spans="1:3" x14ac:dyDescent="0.35">
      <c r="A132" s="92"/>
      <c r="B132" s="87">
        <v>5</v>
      </c>
      <c r="C132" s="87" t="s">
        <v>1795</v>
      </c>
    </row>
    <row r="133" spans="1:3" x14ac:dyDescent="0.35">
      <c r="A133" s="92" t="s">
        <v>2947</v>
      </c>
      <c r="B133" s="86">
        <v>0</v>
      </c>
      <c r="C133" s="86" t="s">
        <v>1351</v>
      </c>
    </row>
    <row r="134" spans="1:3" x14ac:dyDescent="0.35">
      <c r="A134" s="92"/>
      <c r="B134" s="86">
        <v>1</v>
      </c>
      <c r="C134" s="87" t="s">
        <v>1423</v>
      </c>
    </row>
    <row r="135" spans="1:3" x14ac:dyDescent="0.35">
      <c r="A135" s="92"/>
      <c r="B135" s="86">
        <v>2</v>
      </c>
      <c r="C135" s="87" t="s">
        <v>1426</v>
      </c>
    </row>
    <row r="136" spans="1:3" x14ac:dyDescent="0.35">
      <c r="A136" s="92"/>
      <c r="B136" s="86">
        <v>3</v>
      </c>
      <c r="C136" s="87" t="s">
        <v>1427</v>
      </c>
    </row>
    <row r="137" spans="1:3" x14ac:dyDescent="0.35">
      <c r="A137" s="92"/>
      <c r="B137" s="86">
        <v>4</v>
      </c>
      <c r="C137" s="87" t="s">
        <v>1425</v>
      </c>
    </row>
    <row r="138" spans="1:3" x14ac:dyDescent="0.35">
      <c r="A138" s="92"/>
      <c r="B138" s="87">
        <v>5</v>
      </c>
      <c r="C138" s="87" t="s">
        <v>1424</v>
      </c>
    </row>
    <row r="139" spans="1:3" x14ac:dyDescent="0.35">
      <c r="A139" s="802" t="s">
        <v>3225</v>
      </c>
      <c r="B139" s="72">
        <v>0</v>
      </c>
      <c r="C139" s="86" t="s">
        <v>1351</v>
      </c>
    </row>
    <row r="140" spans="1:3" x14ac:dyDescent="0.35">
      <c r="A140" s="802"/>
      <c r="B140" s="72">
        <v>1</v>
      </c>
      <c r="C140" s="72" t="s">
        <v>3234</v>
      </c>
    </row>
    <row r="141" spans="1:3" x14ac:dyDescent="0.35">
      <c r="A141" s="802"/>
      <c r="B141" s="72">
        <v>2</v>
      </c>
      <c r="C141" s="72" t="s">
        <v>3235</v>
      </c>
    </row>
    <row r="142" spans="1:3" x14ac:dyDescent="0.35">
      <c r="A142" s="802"/>
      <c r="B142" s="72">
        <v>3</v>
      </c>
      <c r="C142" s="72" t="s">
        <v>3236</v>
      </c>
    </row>
    <row r="143" spans="1:3" x14ac:dyDescent="0.35">
      <c r="A143" s="802"/>
      <c r="B143" s="72">
        <v>4</v>
      </c>
      <c r="C143" s="72" t="s">
        <v>3237</v>
      </c>
    </row>
    <row r="144" spans="1:3" ht="15" thickBot="1" x14ac:dyDescent="0.4">
      <c r="A144" s="802"/>
      <c r="B144" s="72">
        <v>5</v>
      </c>
      <c r="C144" s="72" t="s">
        <v>3238</v>
      </c>
    </row>
    <row r="145" spans="1:3" x14ac:dyDescent="0.35">
      <c r="A145" s="67" t="s">
        <v>1394</v>
      </c>
      <c r="B145" s="85" t="s">
        <v>23</v>
      </c>
      <c r="C145" s="85" t="s">
        <v>1327</v>
      </c>
    </row>
    <row r="146" spans="1:3" x14ac:dyDescent="0.35">
      <c r="A146" s="803" t="s">
        <v>1395</v>
      </c>
      <c r="B146" s="804">
        <v>0</v>
      </c>
      <c r="C146" s="804" t="s">
        <v>1351</v>
      </c>
    </row>
    <row r="147" spans="1:3" x14ac:dyDescent="0.35">
      <c r="A147" s="803"/>
      <c r="B147" s="804">
        <v>1</v>
      </c>
      <c r="C147" s="804" t="s">
        <v>3244</v>
      </c>
    </row>
    <row r="148" spans="1:3" x14ac:dyDescent="0.35">
      <c r="A148" s="803"/>
      <c r="B148" s="804">
        <v>2</v>
      </c>
      <c r="C148" s="804" t="s">
        <v>3239</v>
      </c>
    </row>
    <row r="149" spans="1:3" x14ac:dyDescent="0.35">
      <c r="A149" s="803"/>
      <c r="B149" s="804">
        <v>3</v>
      </c>
      <c r="C149" s="804" t="s">
        <v>3240</v>
      </c>
    </row>
    <row r="150" spans="1:3" x14ac:dyDescent="0.35">
      <c r="A150" s="803"/>
      <c r="B150" s="804">
        <v>4</v>
      </c>
      <c r="C150" s="804" t="s">
        <v>3241</v>
      </c>
    </row>
    <row r="151" spans="1:3" x14ac:dyDescent="0.35">
      <c r="A151" s="803"/>
      <c r="B151" s="804">
        <v>5</v>
      </c>
      <c r="C151" s="804" t="s">
        <v>3254</v>
      </c>
    </row>
    <row r="152" spans="1:3" x14ac:dyDescent="0.35">
      <c r="A152" s="803" t="s">
        <v>1396</v>
      </c>
      <c r="B152" s="804">
        <v>0</v>
      </c>
      <c r="C152" s="804" t="s">
        <v>1351</v>
      </c>
    </row>
    <row r="153" spans="1:3" x14ac:dyDescent="0.35">
      <c r="A153" s="803"/>
      <c r="B153" s="804">
        <v>1</v>
      </c>
      <c r="C153" s="804" t="s">
        <v>3245</v>
      </c>
    </row>
    <row r="154" spans="1:3" x14ac:dyDescent="0.35">
      <c r="A154" s="803"/>
      <c r="B154" s="804">
        <v>2</v>
      </c>
      <c r="C154" s="804" t="s">
        <v>3248</v>
      </c>
    </row>
    <row r="155" spans="1:3" x14ac:dyDescent="0.35">
      <c r="A155" s="803"/>
      <c r="B155" s="804">
        <v>3</v>
      </c>
      <c r="C155" s="804" t="s">
        <v>3249</v>
      </c>
    </row>
    <row r="156" spans="1:3" x14ac:dyDescent="0.35">
      <c r="A156" s="803"/>
      <c r="B156" s="804">
        <v>4</v>
      </c>
      <c r="C156" s="804" t="s">
        <v>3250</v>
      </c>
    </row>
    <row r="157" spans="1:3" x14ac:dyDescent="0.35">
      <c r="A157" s="803"/>
      <c r="B157" s="804">
        <v>5</v>
      </c>
      <c r="C157" s="804" t="s">
        <v>3246</v>
      </c>
    </row>
    <row r="158" spans="1:3" x14ac:dyDescent="0.35">
      <c r="A158" s="803" t="s">
        <v>1397</v>
      </c>
      <c r="B158" s="804">
        <v>0</v>
      </c>
      <c r="C158" s="804" t="s">
        <v>1351</v>
      </c>
    </row>
    <row r="159" spans="1:3" x14ac:dyDescent="0.35">
      <c r="A159" s="803"/>
      <c r="B159" s="804">
        <v>1</v>
      </c>
      <c r="C159" s="804" t="s">
        <v>3251</v>
      </c>
    </row>
    <row r="160" spans="1:3" x14ac:dyDescent="0.35">
      <c r="A160" s="803"/>
      <c r="B160" s="804">
        <v>2</v>
      </c>
      <c r="C160" s="804" t="s">
        <v>3252</v>
      </c>
    </row>
    <row r="161" spans="1:3" x14ac:dyDescent="0.35">
      <c r="A161" s="803"/>
      <c r="B161" s="804">
        <v>3</v>
      </c>
      <c r="C161" s="804" t="s">
        <v>3255</v>
      </c>
    </row>
    <row r="162" spans="1:3" x14ac:dyDescent="0.35">
      <c r="A162" s="803"/>
      <c r="B162" s="804">
        <v>4</v>
      </c>
      <c r="C162" s="804" t="s">
        <v>3256</v>
      </c>
    </row>
    <row r="163" spans="1:3" x14ac:dyDescent="0.35">
      <c r="A163" s="803"/>
      <c r="B163" s="804">
        <v>5</v>
      </c>
      <c r="C163" s="804" t="s">
        <v>3253</v>
      </c>
    </row>
    <row r="164" spans="1:3" x14ac:dyDescent="0.35">
      <c r="A164" s="92" t="s">
        <v>1398</v>
      </c>
      <c r="B164" s="86">
        <v>0</v>
      </c>
      <c r="C164" s="86" t="s">
        <v>1351</v>
      </c>
    </row>
    <row r="165" spans="1:3" x14ac:dyDescent="0.35">
      <c r="A165" s="92"/>
      <c r="B165" s="86">
        <v>1</v>
      </c>
      <c r="C165" s="86" t="s">
        <v>1431</v>
      </c>
    </row>
    <row r="166" spans="1:3" x14ac:dyDescent="0.35">
      <c r="A166" s="92"/>
      <c r="B166" s="86">
        <v>2</v>
      </c>
      <c r="C166" s="86" t="s">
        <v>1430</v>
      </c>
    </row>
    <row r="167" spans="1:3" x14ac:dyDescent="0.35">
      <c r="A167" s="92"/>
      <c r="B167" s="86">
        <v>3</v>
      </c>
      <c r="C167" s="86" t="s">
        <v>1433</v>
      </c>
    </row>
    <row r="168" spans="1:3" x14ac:dyDescent="0.35">
      <c r="A168" s="92"/>
      <c r="B168" s="86">
        <v>4</v>
      </c>
      <c r="C168" s="86" t="s">
        <v>1432</v>
      </c>
    </row>
    <row r="169" spans="1:3" x14ac:dyDescent="0.35">
      <c r="A169" s="92"/>
      <c r="B169" s="87">
        <v>5</v>
      </c>
      <c r="C169" s="86" t="s">
        <v>1457</v>
      </c>
    </row>
    <row r="170" spans="1:3" x14ac:dyDescent="0.35">
      <c r="A170" s="92" t="s">
        <v>1399</v>
      </c>
      <c r="B170" s="86">
        <v>0</v>
      </c>
      <c r="C170" s="86" t="s">
        <v>1351</v>
      </c>
    </row>
    <row r="171" spans="1:3" x14ac:dyDescent="0.35">
      <c r="A171" s="92"/>
      <c r="B171" s="86">
        <v>1</v>
      </c>
      <c r="C171" s="86" t="s">
        <v>1452</v>
      </c>
    </row>
    <row r="172" spans="1:3" x14ac:dyDescent="0.35">
      <c r="A172" s="92"/>
      <c r="B172" s="86">
        <v>2</v>
      </c>
      <c r="C172" s="86" t="s">
        <v>1455</v>
      </c>
    </row>
    <row r="173" spans="1:3" x14ac:dyDescent="0.35">
      <c r="A173" s="92"/>
      <c r="B173" s="86">
        <v>3</v>
      </c>
      <c r="C173" s="86" t="s">
        <v>1456</v>
      </c>
    </row>
    <row r="174" spans="1:3" x14ac:dyDescent="0.35">
      <c r="A174" s="92"/>
      <c r="B174" s="86">
        <v>4</v>
      </c>
      <c r="C174" s="86" t="s">
        <v>1453</v>
      </c>
    </row>
    <row r="175" spans="1:3" x14ac:dyDescent="0.35">
      <c r="A175" s="92"/>
      <c r="B175" s="87">
        <v>5</v>
      </c>
      <c r="C175" s="86" t="s">
        <v>1454</v>
      </c>
    </row>
    <row r="176" spans="1:3" x14ac:dyDescent="0.35">
      <c r="A176" s="92" t="s">
        <v>1400</v>
      </c>
      <c r="B176" s="86">
        <v>0</v>
      </c>
      <c r="C176" s="86" t="s">
        <v>1351</v>
      </c>
    </row>
    <row r="177" spans="1:3" x14ac:dyDescent="0.35">
      <c r="A177" s="92"/>
      <c r="B177" s="86">
        <v>1</v>
      </c>
      <c r="C177" s="86" t="s">
        <v>1434</v>
      </c>
    </row>
    <row r="178" spans="1:3" x14ac:dyDescent="0.35">
      <c r="A178" s="92"/>
      <c r="B178" s="86">
        <v>2</v>
      </c>
      <c r="C178" s="86" t="s">
        <v>1435</v>
      </c>
    </row>
    <row r="179" spans="1:3" x14ac:dyDescent="0.35">
      <c r="A179" s="92"/>
      <c r="B179" s="86">
        <v>3</v>
      </c>
      <c r="C179" s="86" t="s">
        <v>2723</v>
      </c>
    </row>
    <row r="180" spans="1:3" x14ac:dyDescent="0.35">
      <c r="A180" s="92"/>
      <c r="B180" s="86">
        <v>4</v>
      </c>
      <c r="C180" s="86" t="s">
        <v>1437</v>
      </c>
    </row>
    <row r="181" spans="1:3" x14ac:dyDescent="0.35">
      <c r="A181" s="92"/>
      <c r="B181" s="87">
        <v>5</v>
      </c>
      <c r="C181" s="86" t="s">
        <v>1436</v>
      </c>
    </row>
    <row r="182" spans="1:3" x14ac:dyDescent="0.35">
      <c r="A182" s="92" t="s">
        <v>3229</v>
      </c>
      <c r="B182" s="86">
        <v>0</v>
      </c>
      <c r="C182" s="86" t="s">
        <v>1351</v>
      </c>
    </row>
    <row r="183" spans="1:3" x14ac:dyDescent="0.35">
      <c r="A183" s="92"/>
      <c r="B183" s="86">
        <v>1</v>
      </c>
      <c r="C183" s="86" t="s">
        <v>1438</v>
      </c>
    </row>
    <row r="184" spans="1:3" x14ac:dyDescent="0.35">
      <c r="A184" s="92"/>
      <c r="B184" s="86">
        <v>2</v>
      </c>
      <c r="C184" s="86" t="s">
        <v>1334</v>
      </c>
    </row>
    <row r="185" spans="1:3" x14ac:dyDescent="0.35">
      <c r="A185" s="92"/>
      <c r="B185" s="86">
        <v>3</v>
      </c>
      <c r="C185" s="86" t="s">
        <v>1439</v>
      </c>
    </row>
    <row r="186" spans="1:3" x14ac:dyDescent="0.35">
      <c r="A186" s="92"/>
      <c r="B186" s="86">
        <v>4</v>
      </c>
      <c r="C186" s="86" t="s">
        <v>1440</v>
      </c>
    </row>
    <row r="187" spans="1:3" x14ac:dyDescent="0.35">
      <c r="A187" s="92"/>
      <c r="B187" s="87">
        <v>5</v>
      </c>
      <c r="C187" s="86" t="s">
        <v>1441</v>
      </c>
    </row>
    <row r="188" spans="1:3" x14ac:dyDescent="0.35">
      <c r="A188" s="92" t="s">
        <v>3230</v>
      </c>
      <c r="B188" s="86">
        <v>0</v>
      </c>
      <c r="C188" s="86" t="s">
        <v>1351</v>
      </c>
    </row>
    <row r="189" spans="1:3" x14ac:dyDescent="0.35">
      <c r="A189" s="92"/>
      <c r="B189" s="86">
        <v>1</v>
      </c>
      <c r="C189" s="86" t="s">
        <v>1442</v>
      </c>
    </row>
    <row r="190" spans="1:3" x14ac:dyDescent="0.35">
      <c r="A190" s="92"/>
      <c r="B190" s="86">
        <v>2</v>
      </c>
      <c r="C190" s="86" t="s">
        <v>1444</v>
      </c>
    </row>
    <row r="191" spans="1:3" x14ac:dyDescent="0.35">
      <c r="A191" s="92"/>
      <c r="B191" s="86">
        <v>3</v>
      </c>
      <c r="C191" s="86" t="s">
        <v>1445</v>
      </c>
    </row>
    <row r="192" spans="1:3" x14ac:dyDescent="0.35">
      <c r="A192" s="92"/>
      <c r="B192" s="86">
        <v>4</v>
      </c>
      <c r="C192" s="86" t="s">
        <v>2724</v>
      </c>
    </row>
    <row r="193" spans="1:3" x14ac:dyDescent="0.35">
      <c r="A193" s="92"/>
      <c r="B193" s="87">
        <v>5</v>
      </c>
      <c r="C193" s="86" t="s">
        <v>1443</v>
      </c>
    </row>
    <row r="194" spans="1:3" x14ac:dyDescent="0.35">
      <c r="A194" s="92" t="s">
        <v>3242</v>
      </c>
      <c r="B194" s="86">
        <v>0</v>
      </c>
      <c r="C194" s="86" t="s">
        <v>1351</v>
      </c>
    </row>
    <row r="195" spans="1:3" x14ac:dyDescent="0.35">
      <c r="A195" s="92"/>
      <c r="B195" s="86">
        <v>1</v>
      </c>
      <c r="C195" s="86" t="s">
        <v>1446</v>
      </c>
    </row>
    <row r="196" spans="1:3" x14ac:dyDescent="0.35">
      <c r="A196" s="92"/>
      <c r="B196" s="86">
        <v>2</v>
      </c>
      <c r="C196" s="86" t="s">
        <v>1449</v>
      </c>
    </row>
    <row r="197" spans="1:3" x14ac:dyDescent="0.35">
      <c r="A197" s="92"/>
      <c r="B197" s="86">
        <v>3</v>
      </c>
      <c r="C197" s="87" t="s">
        <v>1450</v>
      </c>
    </row>
    <row r="198" spans="1:3" x14ac:dyDescent="0.35">
      <c r="A198" s="92"/>
      <c r="B198" s="86">
        <v>4</v>
      </c>
      <c r="C198" s="86" t="s">
        <v>1448</v>
      </c>
    </row>
    <row r="199" spans="1:3" ht="15" thickBot="1" x14ac:dyDescent="0.4">
      <c r="A199" s="92"/>
      <c r="B199" s="87">
        <v>5</v>
      </c>
      <c r="C199" s="86" t="s">
        <v>1447</v>
      </c>
    </row>
    <row r="200" spans="1:3" ht="15" thickBot="1" x14ac:dyDescent="0.4">
      <c r="A200" s="94"/>
      <c r="B200" s="23"/>
      <c r="C200" s="71"/>
    </row>
    <row r="201" spans="1:3" ht="15" thickBot="1" x14ac:dyDescent="0.4">
      <c r="A201" s="1055" t="s">
        <v>625</v>
      </c>
      <c r="B201" s="1056"/>
      <c r="C201" s="1056"/>
    </row>
    <row r="202" spans="1:3" x14ac:dyDescent="0.35">
      <c r="A202" s="67" t="s">
        <v>239</v>
      </c>
      <c r="B202" s="85" t="s">
        <v>23</v>
      </c>
      <c r="C202" s="85" t="s">
        <v>1327</v>
      </c>
    </row>
    <row r="203" spans="1:3" x14ac:dyDescent="0.35">
      <c r="A203" s="92" t="s">
        <v>330</v>
      </c>
      <c r="B203" s="86">
        <v>0</v>
      </c>
      <c r="C203" s="86" t="s">
        <v>1351</v>
      </c>
    </row>
    <row r="204" spans="1:3" x14ac:dyDescent="0.35">
      <c r="A204" s="92"/>
      <c r="B204" s="86">
        <v>1</v>
      </c>
      <c r="C204" s="86" t="s">
        <v>1623</v>
      </c>
    </row>
    <row r="205" spans="1:3" x14ac:dyDescent="0.35">
      <c r="A205" s="92"/>
      <c r="B205" s="86">
        <v>2</v>
      </c>
      <c r="C205" s="86" t="s">
        <v>1633</v>
      </c>
    </row>
    <row r="206" spans="1:3" x14ac:dyDescent="0.35">
      <c r="A206" s="92"/>
      <c r="B206" s="86">
        <v>3</v>
      </c>
      <c r="C206" s="86" t="s">
        <v>1631</v>
      </c>
    </row>
    <row r="207" spans="1:3" x14ac:dyDescent="0.35">
      <c r="A207" s="92"/>
      <c r="B207" s="86">
        <v>4</v>
      </c>
      <c r="C207" s="86" t="s">
        <v>1632</v>
      </c>
    </row>
    <row r="208" spans="1:3" x14ac:dyDescent="0.35">
      <c r="A208" s="92"/>
      <c r="B208" s="86">
        <v>5</v>
      </c>
      <c r="C208" s="86" t="s">
        <v>1624</v>
      </c>
    </row>
    <row r="209" spans="1:3" x14ac:dyDescent="0.35">
      <c r="A209" s="92" t="s">
        <v>331</v>
      </c>
      <c r="B209" s="86">
        <v>0</v>
      </c>
      <c r="C209" s="86" t="s">
        <v>1351</v>
      </c>
    </row>
    <row r="210" spans="1:3" x14ac:dyDescent="0.35">
      <c r="A210" s="92"/>
      <c r="B210" s="86">
        <v>1</v>
      </c>
      <c r="C210" s="86" t="s">
        <v>1625</v>
      </c>
    </row>
    <row r="211" spans="1:3" x14ac:dyDescent="0.35">
      <c r="A211" s="92"/>
      <c r="B211" s="86">
        <v>2</v>
      </c>
      <c r="C211" s="86" t="s">
        <v>1636</v>
      </c>
    </row>
    <row r="212" spans="1:3" x14ac:dyDescent="0.35">
      <c r="A212" s="92"/>
      <c r="B212" s="86">
        <v>3</v>
      </c>
      <c r="C212" s="86" t="s">
        <v>1634</v>
      </c>
    </row>
    <row r="213" spans="1:3" x14ac:dyDescent="0.35">
      <c r="A213" s="92"/>
      <c r="B213" s="86">
        <v>4</v>
      </c>
      <c r="C213" s="86" t="s">
        <v>1635</v>
      </c>
    </row>
    <row r="214" spans="1:3" x14ac:dyDescent="0.35">
      <c r="A214" s="92"/>
      <c r="B214" s="86">
        <v>5</v>
      </c>
      <c r="C214" s="86" t="s">
        <v>1627</v>
      </c>
    </row>
    <row r="215" spans="1:3" x14ac:dyDescent="0.35">
      <c r="A215" s="86" t="s">
        <v>332</v>
      </c>
      <c r="B215" s="86">
        <v>0</v>
      </c>
      <c r="C215" s="86" t="s">
        <v>1351</v>
      </c>
    </row>
    <row r="216" spans="1:3" x14ac:dyDescent="0.35">
      <c r="A216" s="86"/>
      <c r="B216" s="86">
        <v>1</v>
      </c>
      <c r="C216" s="86" t="s">
        <v>1628</v>
      </c>
    </row>
    <row r="217" spans="1:3" x14ac:dyDescent="0.35">
      <c r="A217" s="86"/>
      <c r="B217" s="86">
        <v>2</v>
      </c>
      <c r="C217" s="86" t="s">
        <v>1639</v>
      </c>
    </row>
    <row r="218" spans="1:3" x14ac:dyDescent="0.35">
      <c r="A218" s="86"/>
      <c r="B218" s="86">
        <v>3</v>
      </c>
      <c r="C218" s="86" t="s">
        <v>1638</v>
      </c>
    </row>
    <row r="219" spans="1:3" x14ac:dyDescent="0.35">
      <c r="A219" s="86"/>
      <c r="B219" s="86">
        <v>4</v>
      </c>
      <c r="C219" s="86" t="s">
        <v>1637</v>
      </c>
    </row>
    <row r="220" spans="1:3" x14ac:dyDescent="0.35">
      <c r="A220" s="86"/>
      <c r="B220" s="86">
        <v>5</v>
      </c>
      <c r="C220" s="86" t="s">
        <v>1629</v>
      </c>
    </row>
    <row r="221" spans="1:3" x14ac:dyDescent="0.35">
      <c r="A221" s="86" t="s">
        <v>681</v>
      </c>
      <c r="B221" s="86">
        <v>0</v>
      </c>
      <c r="C221" s="86" t="s">
        <v>1351</v>
      </c>
    </row>
    <row r="222" spans="1:3" x14ac:dyDescent="0.35">
      <c r="A222" s="86"/>
      <c r="B222" s="86">
        <v>1</v>
      </c>
      <c r="C222" s="86" t="s">
        <v>3005</v>
      </c>
    </row>
    <row r="223" spans="1:3" x14ac:dyDescent="0.35">
      <c r="A223" s="86"/>
      <c r="B223" s="86">
        <v>2</v>
      </c>
      <c r="C223" s="86" t="s">
        <v>3004</v>
      </c>
    </row>
    <row r="224" spans="1:3" x14ac:dyDescent="0.35">
      <c r="A224" s="86"/>
      <c r="B224" s="86">
        <v>3</v>
      </c>
      <c r="C224" s="86" t="s">
        <v>3003</v>
      </c>
    </row>
    <row r="225" spans="1:3" x14ac:dyDescent="0.35">
      <c r="A225" s="86"/>
      <c r="B225" s="86">
        <v>4</v>
      </c>
      <c r="C225" s="86" t="s">
        <v>3002</v>
      </c>
    </row>
    <row r="226" spans="1:3" x14ac:dyDescent="0.35">
      <c r="A226" s="86"/>
      <c r="B226" s="86">
        <v>5</v>
      </c>
      <c r="C226" s="86" t="s">
        <v>3001</v>
      </c>
    </row>
    <row r="227" spans="1:3" x14ac:dyDescent="0.35">
      <c r="A227" s="86" t="s">
        <v>682</v>
      </c>
      <c r="B227" s="86">
        <v>0</v>
      </c>
      <c r="C227" s="86" t="s">
        <v>1351</v>
      </c>
    </row>
    <row r="228" spans="1:3" x14ac:dyDescent="0.35">
      <c r="A228" s="86"/>
      <c r="B228" s="86">
        <v>1</v>
      </c>
      <c r="C228" s="86" t="s">
        <v>1630</v>
      </c>
    </row>
    <row r="229" spans="1:3" x14ac:dyDescent="0.35">
      <c r="A229" s="86"/>
      <c r="B229" s="86">
        <v>2</v>
      </c>
      <c r="C229" s="86" t="s">
        <v>1640</v>
      </c>
    </row>
    <row r="230" spans="1:3" x14ac:dyDescent="0.35">
      <c r="A230" s="86"/>
      <c r="B230" s="86">
        <v>3</v>
      </c>
      <c r="C230" s="86" t="s">
        <v>2725</v>
      </c>
    </row>
    <row r="231" spans="1:3" x14ac:dyDescent="0.35">
      <c r="A231" s="86"/>
      <c r="B231" s="86">
        <v>4</v>
      </c>
      <c r="C231" s="86" t="s">
        <v>1646</v>
      </c>
    </row>
    <row r="232" spans="1:3" x14ac:dyDescent="0.35">
      <c r="A232" s="86"/>
      <c r="B232" s="86">
        <v>5</v>
      </c>
      <c r="C232" s="86" t="s">
        <v>1641</v>
      </c>
    </row>
    <row r="233" spans="1:3" x14ac:dyDescent="0.35">
      <c r="A233" s="86" t="s">
        <v>3000</v>
      </c>
      <c r="B233" s="86">
        <v>0</v>
      </c>
      <c r="C233" s="86" t="s">
        <v>1351</v>
      </c>
    </row>
    <row r="234" spans="1:3" x14ac:dyDescent="0.35">
      <c r="A234" s="86"/>
      <c r="B234" s="86">
        <v>1</v>
      </c>
      <c r="C234" s="86" t="s">
        <v>3031</v>
      </c>
    </row>
    <row r="235" spans="1:3" x14ac:dyDescent="0.35">
      <c r="A235" s="86"/>
      <c r="B235" s="86">
        <v>2</v>
      </c>
      <c r="C235" s="86" t="s">
        <v>3032</v>
      </c>
    </row>
    <row r="236" spans="1:3" x14ac:dyDescent="0.35">
      <c r="A236" s="86"/>
      <c r="B236" s="87">
        <v>3</v>
      </c>
      <c r="C236" s="86" t="s">
        <v>3033</v>
      </c>
    </row>
    <row r="237" spans="1:3" x14ac:dyDescent="0.35">
      <c r="A237" s="86"/>
      <c r="B237" s="86">
        <v>4</v>
      </c>
      <c r="C237" s="86" t="s">
        <v>3064</v>
      </c>
    </row>
    <row r="238" spans="1:3" x14ac:dyDescent="0.35">
      <c r="A238" s="86"/>
      <c r="B238" s="86">
        <v>5</v>
      </c>
      <c r="C238" s="86" t="s">
        <v>3034</v>
      </c>
    </row>
    <row r="239" spans="1:3" x14ac:dyDescent="0.35">
      <c r="A239" s="86" t="s">
        <v>3258</v>
      </c>
      <c r="B239" s="86">
        <v>0</v>
      </c>
      <c r="C239" s="86" t="s">
        <v>1351</v>
      </c>
    </row>
    <row r="240" spans="1:3" x14ac:dyDescent="0.35">
      <c r="A240" s="86"/>
      <c r="B240" s="86">
        <v>1</v>
      </c>
      <c r="C240" s="86" t="s">
        <v>3266</v>
      </c>
    </row>
    <row r="241" spans="1:3" x14ac:dyDescent="0.35">
      <c r="A241" s="86"/>
      <c r="B241" s="86">
        <v>2</v>
      </c>
      <c r="C241" s="86" t="s">
        <v>3260</v>
      </c>
    </row>
    <row r="242" spans="1:3" x14ac:dyDescent="0.35">
      <c r="A242" s="86"/>
      <c r="B242" s="87">
        <v>3</v>
      </c>
      <c r="C242" s="86" t="s">
        <v>3261</v>
      </c>
    </row>
    <row r="243" spans="1:3" x14ac:dyDescent="0.35">
      <c r="A243" s="86"/>
      <c r="B243" s="86">
        <v>4</v>
      </c>
      <c r="C243" s="86" t="s">
        <v>3262</v>
      </c>
    </row>
    <row r="244" spans="1:3" x14ac:dyDescent="0.35">
      <c r="A244" s="86"/>
      <c r="B244" s="86">
        <v>5</v>
      </c>
      <c r="C244" s="86" t="s">
        <v>3263</v>
      </c>
    </row>
    <row r="245" spans="1:3" x14ac:dyDescent="0.35">
      <c r="A245" s="86" t="s">
        <v>3259</v>
      </c>
      <c r="B245" s="86">
        <v>0</v>
      </c>
      <c r="C245" s="86" t="s">
        <v>1351</v>
      </c>
    </row>
    <row r="246" spans="1:3" x14ac:dyDescent="0.35">
      <c r="A246" s="86"/>
      <c r="B246" s="86">
        <v>1</v>
      </c>
      <c r="C246" s="86" t="s">
        <v>3513</v>
      </c>
    </row>
    <row r="247" spans="1:3" x14ac:dyDescent="0.35">
      <c r="A247" s="86"/>
      <c r="B247" s="86">
        <v>2</v>
      </c>
      <c r="C247" s="86" t="s">
        <v>3514</v>
      </c>
    </row>
    <row r="248" spans="1:3" x14ac:dyDescent="0.35">
      <c r="A248" s="86"/>
      <c r="B248" s="87">
        <v>3</v>
      </c>
      <c r="C248" s="86" t="s">
        <v>3264</v>
      </c>
    </row>
    <row r="249" spans="1:3" x14ac:dyDescent="0.35">
      <c r="A249" s="86"/>
      <c r="B249" s="86">
        <v>4</v>
      </c>
      <c r="C249" s="86" t="s">
        <v>3265</v>
      </c>
    </row>
    <row r="250" spans="1:3" ht="15" thickBot="1" x14ac:dyDescent="0.4">
      <c r="A250" s="86"/>
      <c r="B250" s="86">
        <v>5</v>
      </c>
      <c r="C250" s="86" t="s">
        <v>3515</v>
      </c>
    </row>
    <row r="251" spans="1:3" x14ac:dyDescent="0.35">
      <c r="A251" s="67" t="s">
        <v>267</v>
      </c>
      <c r="B251" s="85" t="s">
        <v>23</v>
      </c>
      <c r="C251" s="85" t="s">
        <v>1327</v>
      </c>
    </row>
    <row r="252" spans="1:3" x14ac:dyDescent="0.35">
      <c r="A252" s="92" t="s">
        <v>268</v>
      </c>
      <c r="B252" s="86">
        <v>0</v>
      </c>
      <c r="C252" s="86" t="s">
        <v>1351</v>
      </c>
    </row>
    <row r="253" spans="1:3" x14ac:dyDescent="0.35">
      <c r="A253" s="92"/>
      <c r="B253" s="86">
        <v>1</v>
      </c>
      <c r="C253" s="86" t="s">
        <v>1647</v>
      </c>
    </row>
    <row r="254" spans="1:3" x14ac:dyDescent="0.35">
      <c r="A254" s="92"/>
      <c r="B254" s="86">
        <v>2</v>
      </c>
      <c r="C254" s="86" t="s">
        <v>1660</v>
      </c>
    </row>
    <row r="255" spans="1:3" x14ac:dyDescent="0.35">
      <c r="A255" s="92"/>
      <c r="B255" s="86">
        <v>3</v>
      </c>
      <c r="C255" s="86" t="s">
        <v>1661</v>
      </c>
    </row>
    <row r="256" spans="1:3" x14ac:dyDescent="0.35">
      <c r="A256" s="92"/>
      <c r="B256" s="86">
        <v>4</v>
      </c>
      <c r="C256" s="86" t="s">
        <v>2726</v>
      </c>
    </row>
    <row r="257" spans="1:3" x14ac:dyDescent="0.35">
      <c r="A257" s="92"/>
      <c r="B257" s="86">
        <v>5</v>
      </c>
      <c r="C257" s="86" t="s">
        <v>2727</v>
      </c>
    </row>
    <row r="258" spans="1:3" x14ac:dyDescent="0.35">
      <c r="A258" s="92" t="s">
        <v>284</v>
      </c>
      <c r="B258" s="86">
        <v>0</v>
      </c>
      <c r="C258" s="86" t="s">
        <v>1351</v>
      </c>
    </row>
    <row r="259" spans="1:3" x14ac:dyDescent="0.35">
      <c r="A259" s="92"/>
      <c r="B259" s="86">
        <v>1</v>
      </c>
      <c r="C259" s="86" t="s">
        <v>1650</v>
      </c>
    </row>
    <row r="260" spans="1:3" x14ac:dyDescent="0.35">
      <c r="A260" s="92"/>
      <c r="B260" s="86">
        <v>2</v>
      </c>
      <c r="C260" s="86" t="s">
        <v>1662</v>
      </c>
    </row>
    <row r="261" spans="1:3" x14ac:dyDescent="0.35">
      <c r="A261" s="92"/>
      <c r="B261" s="86">
        <v>3</v>
      </c>
      <c r="C261" s="86" t="s">
        <v>1663</v>
      </c>
    </row>
    <row r="262" spans="1:3" x14ac:dyDescent="0.35">
      <c r="A262" s="92"/>
      <c r="B262" s="86">
        <v>4</v>
      </c>
      <c r="C262" s="86" t="s">
        <v>2728</v>
      </c>
    </row>
    <row r="263" spans="1:3" x14ac:dyDescent="0.35">
      <c r="A263" s="92"/>
      <c r="B263" s="86">
        <v>5</v>
      </c>
      <c r="C263" s="86" t="s">
        <v>2729</v>
      </c>
    </row>
    <row r="264" spans="1:3" x14ac:dyDescent="0.35">
      <c r="A264" s="92" t="s">
        <v>285</v>
      </c>
      <c r="B264" s="86">
        <v>0</v>
      </c>
      <c r="C264" s="86" t="s">
        <v>1351</v>
      </c>
    </row>
    <row r="265" spans="1:3" x14ac:dyDescent="0.35">
      <c r="A265" s="92"/>
      <c r="B265" s="86">
        <v>1</v>
      </c>
      <c r="C265" s="86" t="s">
        <v>1648</v>
      </c>
    </row>
    <row r="266" spans="1:3" x14ac:dyDescent="0.35">
      <c r="A266" s="92"/>
      <c r="B266" s="86">
        <v>2</v>
      </c>
      <c r="C266" s="86" t="s">
        <v>1666</v>
      </c>
    </row>
    <row r="267" spans="1:3" x14ac:dyDescent="0.35">
      <c r="A267" s="92"/>
      <c r="B267" s="86">
        <v>3</v>
      </c>
      <c r="C267" s="86" t="s">
        <v>1665</v>
      </c>
    </row>
    <row r="268" spans="1:3" x14ac:dyDescent="0.35">
      <c r="A268" s="92"/>
      <c r="B268" s="86">
        <v>4</v>
      </c>
      <c r="C268" s="86" t="s">
        <v>1667</v>
      </c>
    </row>
    <row r="269" spans="1:3" x14ac:dyDescent="0.35">
      <c r="A269" s="92"/>
      <c r="B269" s="86">
        <v>5</v>
      </c>
      <c r="C269" s="86" t="s">
        <v>1664</v>
      </c>
    </row>
    <row r="270" spans="1:3" x14ac:dyDescent="0.35">
      <c r="A270" s="92" t="s">
        <v>286</v>
      </c>
      <c r="B270" s="86">
        <v>0</v>
      </c>
      <c r="C270" s="86" t="s">
        <v>1351</v>
      </c>
    </row>
    <row r="271" spans="1:3" x14ac:dyDescent="0.35">
      <c r="A271" s="92"/>
      <c r="B271" s="86">
        <v>1</v>
      </c>
      <c r="C271" s="86" t="s">
        <v>1651</v>
      </c>
    </row>
    <row r="272" spans="1:3" x14ac:dyDescent="0.35">
      <c r="A272" s="92"/>
      <c r="B272" s="86">
        <v>2</v>
      </c>
      <c r="C272" s="86" t="s">
        <v>1753</v>
      </c>
    </row>
    <row r="273" spans="1:3" x14ac:dyDescent="0.35">
      <c r="A273" s="92"/>
      <c r="B273" s="86">
        <v>3</v>
      </c>
      <c r="C273" s="86" t="s">
        <v>1754</v>
      </c>
    </row>
    <row r="274" spans="1:3" x14ac:dyDescent="0.35">
      <c r="A274" s="92"/>
      <c r="B274" s="86">
        <v>4</v>
      </c>
      <c r="C274" s="86" t="s">
        <v>2730</v>
      </c>
    </row>
    <row r="275" spans="1:3" x14ac:dyDescent="0.35">
      <c r="A275" s="92"/>
      <c r="B275" s="86">
        <v>5</v>
      </c>
      <c r="C275" s="86" t="s">
        <v>2731</v>
      </c>
    </row>
    <row r="276" spans="1:3" x14ac:dyDescent="0.35">
      <c r="A276" s="92" t="s">
        <v>287</v>
      </c>
      <c r="B276" s="86">
        <v>0</v>
      </c>
      <c r="C276" s="86" t="s">
        <v>1351</v>
      </c>
    </row>
    <row r="277" spans="1:3" x14ac:dyDescent="0.35">
      <c r="A277" s="92"/>
      <c r="B277" s="86">
        <v>1</v>
      </c>
      <c r="C277" s="86" t="s">
        <v>1333</v>
      </c>
    </row>
    <row r="278" spans="1:3" x14ac:dyDescent="0.35">
      <c r="A278" s="92"/>
      <c r="B278" s="86">
        <v>2</v>
      </c>
      <c r="C278" s="86" t="s">
        <v>1334</v>
      </c>
    </row>
    <row r="279" spans="1:3" x14ac:dyDescent="0.35">
      <c r="A279" s="92"/>
      <c r="B279" s="86">
        <v>3</v>
      </c>
      <c r="C279" s="86" t="s">
        <v>1653</v>
      </c>
    </row>
    <row r="280" spans="1:3" x14ac:dyDescent="0.35">
      <c r="A280" s="92"/>
      <c r="B280" s="87">
        <v>4</v>
      </c>
      <c r="C280" s="86" t="s">
        <v>1652</v>
      </c>
    </row>
    <row r="281" spans="1:3" x14ac:dyDescent="0.35">
      <c r="A281" s="92"/>
      <c r="B281" s="87">
        <v>5</v>
      </c>
      <c r="C281" s="86" t="s">
        <v>1347</v>
      </c>
    </row>
    <row r="282" spans="1:3" x14ac:dyDescent="0.35">
      <c r="A282" s="92" t="s">
        <v>291</v>
      </c>
      <c r="B282" s="86">
        <v>0</v>
      </c>
      <c r="C282" s="86" t="s">
        <v>1351</v>
      </c>
    </row>
    <row r="283" spans="1:3" x14ac:dyDescent="0.35">
      <c r="A283" s="92"/>
      <c r="B283" s="86">
        <v>1</v>
      </c>
      <c r="C283" s="86" t="s">
        <v>2703</v>
      </c>
    </row>
    <row r="284" spans="1:3" x14ac:dyDescent="0.35">
      <c r="A284" s="92"/>
      <c r="B284" s="86">
        <v>2</v>
      </c>
      <c r="C284" s="86" t="s">
        <v>2704</v>
      </c>
    </row>
    <row r="285" spans="1:3" x14ac:dyDescent="0.35">
      <c r="A285" s="92"/>
      <c r="B285" s="86">
        <v>3</v>
      </c>
      <c r="C285" s="86" t="s">
        <v>2880</v>
      </c>
    </row>
    <row r="286" spans="1:3" x14ac:dyDescent="0.35">
      <c r="A286" s="92"/>
      <c r="B286" s="86">
        <v>4</v>
      </c>
      <c r="C286" s="86" t="s">
        <v>2879</v>
      </c>
    </row>
    <row r="287" spans="1:3" x14ac:dyDescent="0.35">
      <c r="A287" s="92"/>
      <c r="B287" s="86">
        <v>5</v>
      </c>
      <c r="C287" s="86" t="s">
        <v>2887</v>
      </c>
    </row>
    <row r="288" spans="1:3" x14ac:dyDescent="0.35">
      <c r="A288" s="92" t="s">
        <v>1612</v>
      </c>
      <c r="B288" s="87">
        <v>0</v>
      </c>
      <c r="C288" s="86" t="s">
        <v>1351</v>
      </c>
    </row>
    <row r="289" spans="1:3" x14ac:dyDescent="0.35">
      <c r="A289" s="92"/>
      <c r="B289" s="87">
        <v>1</v>
      </c>
      <c r="C289" s="86" t="s">
        <v>1333</v>
      </c>
    </row>
    <row r="290" spans="1:3" x14ac:dyDescent="0.35">
      <c r="A290" s="92"/>
      <c r="B290" s="87">
        <v>2</v>
      </c>
      <c r="C290" s="86" t="s">
        <v>1334</v>
      </c>
    </row>
    <row r="291" spans="1:3" x14ac:dyDescent="0.35">
      <c r="A291" s="92"/>
      <c r="B291" s="87">
        <v>3</v>
      </c>
      <c r="C291" s="86" t="s">
        <v>1654</v>
      </c>
    </row>
    <row r="292" spans="1:3" x14ac:dyDescent="0.35">
      <c r="A292" s="92"/>
      <c r="B292" s="87">
        <v>4</v>
      </c>
      <c r="C292" s="86" t="s">
        <v>1655</v>
      </c>
    </row>
    <row r="293" spans="1:3" x14ac:dyDescent="0.35">
      <c r="A293" s="86"/>
      <c r="B293" s="87">
        <v>5</v>
      </c>
      <c r="C293" s="86" t="s">
        <v>1347</v>
      </c>
    </row>
    <row r="294" spans="1:3" x14ac:dyDescent="0.35">
      <c r="A294" s="92" t="s">
        <v>2701</v>
      </c>
      <c r="B294" s="87">
        <v>0</v>
      </c>
      <c r="C294" s="86" t="s">
        <v>1351</v>
      </c>
    </row>
    <row r="295" spans="1:3" x14ac:dyDescent="0.35">
      <c r="A295" s="92"/>
      <c r="B295" s="87">
        <v>1</v>
      </c>
      <c r="C295" s="86" t="s">
        <v>1658</v>
      </c>
    </row>
    <row r="296" spans="1:3" x14ac:dyDescent="0.35">
      <c r="A296" s="92"/>
      <c r="B296" s="87">
        <v>2</v>
      </c>
      <c r="C296" s="86" t="s">
        <v>2732</v>
      </c>
    </row>
    <row r="297" spans="1:3" x14ac:dyDescent="0.35">
      <c r="A297" s="92"/>
      <c r="B297" s="87">
        <v>3</v>
      </c>
      <c r="C297" s="86" t="s">
        <v>1659</v>
      </c>
    </row>
    <row r="298" spans="1:3" x14ac:dyDescent="0.35">
      <c r="A298" s="92"/>
      <c r="B298" s="87">
        <v>4</v>
      </c>
      <c r="C298" s="86" t="s">
        <v>1656</v>
      </c>
    </row>
    <row r="299" spans="1:3" x14ac:dyDescent="0.35">
      <c r="A299" s="92"/>
      <c r="B299" s="86">
        <v>5</v>
      </c>
      <c r="C299" s="86" t="s">
        <v>1657</v>
      </c>
    </row>
    <row r="300" spans="1:3" ht="15" thickBot="1" x14ac:dyDescent="0.4">
      <c r="A300" s="21"/>
      <c r="B300" s="21"/>
      <c r="C300" s="21"/>
    </row>
    <row r="301" spans="1:3" x14ac:dyDescent="0.35">
      <c r="A301" s="67" t="s">
        <v>405</v>
      </c>
      <c r="B301" s="85" t="s">
        <v>23</v>
      </c>
      <c r="C301" s="85" t="s">
        <v>1327</v>
      </c>
    </row>
    <row r="302" spans="1:3" x14ac:dyDescent="0.35">
      <c r="A302" s="92" t="s">
        <v>298</v>
      </c>
      <c r="B302" s="86">
        <v>0</v>
      </c>
      <c r="C302" s="86" t="s">
        <v>1351</v>
      </c>
    </row>
    <row r="303" spans="1:3" x14ac:dyDescent="0.35">
      <c r="A303" s="92"/>
      <c r="B303" s="86">
        <v>1</v>
      </c>
      <c r="C303" s="86" t="s">
        <v>1651</v>
      </c>
    </row>
    <row r="304" spans="1:3" x14ac:dyDescent="0.35">
      <c r="A304" s="92"/>
      <c r="B304" s="86">
        <v>2</v>
      </c>
      <c r="C304" s="86" t="s">
        <v>1755</v>
      </c>
    </row>
    <row r="305" spans="1:3" x14ac:dyDescent="0.35">
      <c r="A305" s="92"/>
      <c r="B305" s="86">
        <v>3</v>
      </c>
      <c r="C305" s="86" t="s">
        <v>3516</v>
      </c>
    </row>
    <row r="306" spans="1:3" x14ac:dyDescent="0.35">
      <c r="A306" s="92"/>
      <c r="B306" s="86">
        <v>4</v>
      </c>
      <c r="C306" s="86" t="s">
        <v>2733</v>
      </c>
    </row>
    <row r="307" spans="1:3" x14ac:dyDescent="0.35">
      <c r="A307" s="92"/>
      <c r="B307" s="86">
        <v>5</v>
      </c>
      <c r="C307" s="86" t="s">
        <v>2734</v>
      </c>
    </row>
    <row r="308" spans="1:3" x14ac:dyDescent="0.35">
      <c r="A308" s="92" t="s">
        <v>299</v>
      </c>
      <c r="B308" s="86">
        <v>0</v>
      </c>
      <c r="C308" s="86" t="s">
        <v>1351</v>
      </c>
    </row>
    <row r="309" spans="1:3" x14ac:dyDescent="0.35">
      <c r="A309" s="92"/>
      <c r="B309" s="86">
        <v>1</v>
      </c>
      <c r="C309" s="86" t="s">
        <v>1668</v>
      </c>
    </row>
    <row r="310" spans="1:3" x14ac:dyDescent="0.35">
      <c r="A310" s="92"/>
      <c r="B310" s="86">
        <v>2</v>
      </c>
      <c r="C310" s="86" t="s">
        <v>1756</v>
      </c>
    </row>
    <row r="311" spans="1:3" x14ac:dyDescent="0.35">
      <c r="A311" s="92"/>
      <c r="B311" s="86">
        <v>3</v>
      </c>
      <c r="C311" s="86" t="s">
        <v>1757</v>
      </c>
    </row>
    <row r="312" spans="1:3" x14ac:dyDescent="0.35">
      <c r="A312" s="92"/>
      <c r="B312" s="86">
        <v>4</v>
      </c>
      <c r="C312" s="86" t="s">
        <v>2735</v>
      </c>
    </row>
    <row r="313" spans="1:3" x14ac:dyDescent="0.35">
      <c r="A313" s="92"/>
      <c r="B313" s="86">
        <v>5</v>
      </c>
      <c r="C313" s="86" t="s">
        <v>2736</v>
      </c>
    </row>
    <row r="314" spans="1:3" x14ac:dyDescent="0.35">
      <c r="A314" s="92" t="s">
        <v>300</v>
      </c>
      <c r="B314" s="86">
        <v>0</v>
      </c>
      <c r="C314" s="86" t="s">
        <v>1351</v>
      </c>
    </row>
    <row r="315" spans="1:3" x14ac:dyDescent="0.35">
      <c r="A315" s="92"/>
      <c r="B315" s="86">
        <v>1</v>
      </c>
      <c r="C315" s="86" t="s">
        <v>3035</v>
      </c>
    </row>
    <row r="316" spans="1:3" x14ac:dyDescent="0.35">
      <c r="A316" s="92"/>
      <c r="B316" s="86">
        <v>2</v>
      </c>
      <c r="C316" s="86" t="s">
        <v>1642</v>
      </c>
    </row>
    <row r="317" spans="1:3" x14ac:dyDescent="0.35">
      <c r="A317" s="92"/>
      <c r="B317" s="86">
        <v>3</v>
      </c>
      <c r="C317" s="86" t="s">
        <v>1643</v>
      </c>
    </row>
    <row r="318" spans="1:3" x14ac:dyDescent="0.35">
      <c r="A318" s="92"/>
      <c r="B318" s="86">
        <v>4</v>
      </c>
      <c r="C318" s="86" t="s">
        <v>1644</v>
      </c>
    </row>
    <row r="319" spans="1:3" x14ac:dyDescent="0.35">
      <c r="A319" s="92"/>
      <c r="B319" s="86">
        <v>5</v>
      </c>
      <c r="C319" s="86" t="s">
        <v>1645</v>
      </c>
    </row>
    <row r="320" spans="1:3" x14ac:dyDescent="0.35">
      <c r="A320" s="92" t="s">
        <v>301</v>
      </c>
      <c r="B320" s="86">
        <v>0</v>
      </c>
      <c r="C320" s="86" t="s">
        <v>1351</v>
      </c>
    </row>
    <row r="321" spans="1:3" x14ac:dyDescent="0.35">
      <c r="A321" s="92"/>
      <c r="B321" s="86">
        <v>1</v>
      </c>
      <c r="C321" s="86" t="s">
        <v>1669</v>
      </c>
    </row>
    <row r="322" spans="1:3" x14ac:dyDescent="0.35">
      <c r="A322" s="92"/>
      <c r="B322" s="86">
        <v>2</v>
      </c>
      <c r="C322" s="86" t="s">
        <v>2737</v>
      </c>
    </row>
    <row r="323" spans="1:3" x14ac:dyDescent="0.35">
      <c r="A323" s="92"/>
      <c r="B323" s="86">
        <v>3</v>
      </c>
      <c r="C323" s="86" t="s">
        <v>2738</v>
      </c>
    </row>
    <row r="324" spans="1:3" x14ac:dyDescent="0.35">
      <c r="A324" s="92"/>
      <c r="B324" s="86">
        <v>4</v>
      </c>
      <c r="C324" s="86" t="s">
        <v>1671</v>
      </c>
    </row>
    <row r="325" spans="1:3" x14ac:dyDescent="0.35">
      <c r="A325" s="92"/>
      <c r="B325" s="86">
        <v>5</v>
      </c>
      <c r="C325" s="86" t="s">
        <v>1670</v>
      </c>
    </row>
    <row r="326" spans="1:3" x14ac:dyDescent="0.35">
      <c r="A326" s="92" t="s">
        <v>302</v>
      </c>
      <c r="B326" s="86">
        <v>0</v>
      </c>
      <c r="C326" s="86" t="s">
        <v>1351</v>
      </c>
    </row>
    <row r="327" spans="1:3" x14ac:dyDescent="0.35">
      <c r="A327" s="92"/>
      <c r="B327" s="86">
        <v>1</v>
      </c>
      <c r="C327" s="86" t="s">
        <v>3286</v>
      </c>
    </row>
    <row r="328" spans="1:3" x14ac:dyDescent="0.35">
      <c r="A328" s="92"/>
      <c r="B328" s="86">
        <v>2</v>
      </c>
      <c r="C328" s="86" t="s">
        <v>3287</v>
      </c>
    </row>
    <row r="329" spans="1:3" x14ac:dyDescent="0.35">
      <c r="A329" s="92"/>
      <c r="B329" s="86">
        <v>3</v>
      </c>
      <c r="C329" s="86" t="s">
        <v>3288</v>
      </c>
    </row>
    <row r="330" spans="1:3" x14ac:dyDescent="0.35">
      <c r="A330" s="92"/>
      <c r="B330" s="86">
        <v>4</v>
      </c>
      <c r="C330" s="86" t="s">
        <v>3289</v>
      </c>
    </row>
    <row r="331" spans="1:3" x14ac:dyDescent="0.35">
      <c r="A331" s="92"/>
      <c r="B331" s="86">
        <v>5</v>
      </c>
      <c r="C331" s="86" t="s">
        <v>3290</v>
      </c>
    </row>
    <row r="332" spans="1:3" x14ac:dyDescent="0.35">
      <c r="A332" s="92" t="s">
        <v>303</v>
      </c>
      <c r="B332" s="86">
        <v>0</v>
      </c>
      <c r="C332" s="86" t="s">
        <v>1351</v>
      </c>
    </row>
    <row r="333" spans="1:3" x14ac:dyDescent="0.35">
      <c r="A333" s="92"/>
      <c r="B333" s="86">
        <v>1</v>
      </c>
      <c r="C333" s="86" t="s">
        <v>3271</v>
      </c>
    </row>
    <row r="334" spans="1:3" x14ac:dyDescent="0.35">
      <c r="A334" s="92"/>
      <c r="B334" s="86">
        <v>2</v>
      </c>
      <c r="C334" s="86" t="s">
        <v>3272</v>
      </c>
    </row>
    <row r="335" spans="1:3" x14ac:dyDescent="0.35">
      <c r="A335" s="92"/>
      <c r="B335" s="86">
        <v>3</v>
      </c>
      <c r="C335" s="86" t="s">
        <v>3273</v>
      </c>
    </row>
    <row r="336" spans="1:3" x14ac:dyDescent="0.35">
      <c r="A336" s="92"/>
      <c r="B336" s="86">
        <v>4</v>
      </c>
      <c r="C336" s="86" t="s">
        <v>3274</v>
      </c>
    </row>
    <row r="337" spans="1:3" x14ac:dyDescent="0.35">
      <c r="A337" s="92"/>
      <c r="B337" s="86">
        <v>5</v>
      </c>
      <c r="C337" s="86" t="s">
        <v>3285</v>
      </c>
    </row>
    <row r="338" spans="1:3" x14ac:dyDescent="0.35">
      <c r="A338" s="92" t="s">
        <v>553</v>
      </c>
      <c r="B338" s="86">
        <v>0</v>
      </c>
      <c r="C338" s="86" t="s">
        <v>1351</v>
      </c>
    </row>
    <row r="339" spans="1:3" x14ac:dyDescent="0.35">
      <c r="A339" s="92"/>
      <c r="B339" s="86">
        <v>1</v>
      </c>
      <c r="C339" s="86" t="s">
        <v>1672</v>
      </c>
    </row>
    <row r="340" spans="1:3" x14ac:dyDescent="0.35">
      <c r="A340" s="92"/>
      <c r="B340" s="86">
        <v>2</v>
      </c>
      <c r="C340" s="86" t="s">
        <v>3517</v>
      </c>
    </row>
    <row r="341" spans="1:3" x14ac:dyDescent="0.35">
      <c r="A341" s="92"/>
      <c r="B341" s="86">
        <v>3</v>
      </c>
      <c r="C341" s="86" t="s">
        <v>3518</v>
      </c>
    </row>
    <row r="342" spans="1:3" x14ac:dyDescent="0.35">
      <c r="A342" s="92"/>
      <c r="B342" s="86">
        <v>4</v>
      </c>
      <c r="C342" s="86" t="s">
        <v>1673</v>
      </c>
    </row>
    <row r="343" spans="1:3" x14ac:dyDescent="0.35">
      <c r="A343" s="92"/>
      <c r="B343" s="86">
        <v>5</v>
      </c>
      <c r="C343" s="86" t="s">
        <v>1674</v>
      </c>
    </row>
    <row r="344" spans="1:3" x14ac:dyDescent="0.35">
      <c r="A344" s="92" t="s">
        <v>1618</v>
      </c>
      <c r="B344" s="86">
        <v>0</v>
      </c>
      <c r="C344" s="86" t="s">
        <v>1351</v>
      </c>
    </row>
    <row r="345" spans="1:3" x14ac:dyDescent="0.35">
      <c r="A345" s="92"/>
      <c r="B345" s="86">
        <v>1</v>
      </c>
      <c r="C345" s="86" t="s">
        <v>1675</v>
      </c>
    </row>
    <row r="346" spans="1:3" x14ac:dyDescent="0.35">
      <c r="A346" s="92"/>
      <c r="B346" s="86">
        <v>2</v>
      </c>
      <c r="C346" s="86" t="s">
        <v>1679</v>
      </c>
    </row>
    <row r="347" spans="1:3" x14ac:dyDescent="0.35">
      <c r="A347" s="92"/>
      <c r="B347" s="86">
        <v>3</v>
      </c>
      <c r="C347" s="86" t="s">
        <v>1678</v>
      </c>
    </row>
    <row r="348" spans="1:3" x14ac:dyDescent="0.35">
      <c r="A348" s="92"/>
      <c r="B348" s="86">
        <v>4</v>
      </c>
      <c r="C348" s="86" t="s">
        <v>1677</v>
      </c>
    </row>
    <row r="349" spans="1:3" x14ac:dyDescent="0.35">
      <c r="A349" s="92"/>
      <c r="B349" s="86">
        <v>5</v>
      </c>
      <c r="C349" s="86" t="s">
        <v>1676</v>
      </c>
    </row>
    <row r="350" spans="1:3" x14ac:dyDescent="0.35">
      <c r="A350" s="693" t="s">
        <v>1861</v>
      </c>
      <c r="B350" s="86">
        <v>0</v>
      </c>
      <c r="C350" s="86" t="s">
        <v>1351</v>
      </c>
    </row>
    <row r="351" spans="1:3" x14ac:dyDescent="0.35">
      <c r="A351" s="693"/>
      <c r="B351" s="86">
        <v>1</v>
      </c>
      <c r="C351" s="86" t="s">
        <v>2889</v>
      </c>
    </row>
    <row r="352" spans="1:3" x14ac:dyDescent="0.35">
      <c r="A352" s="693"/>
      <c r="B352" s="86">
        <v>2</v>
      </c>
      <c r="C352" s="86" t="s">
        <v>2890</v>
      </c>
    </row>
    <row r="353" spans="1:3" x14ac:dyDescent="0.35">
      <c r="A353" s="693"/>
      <c r="B353" s="86">
        <v>3</v>
      </c>
      <c r="C353" s="86" t="s">
        <v>2892</v>
      </c>
    </row>
    <row r="354" spans="1:3" x14ac:dyDescent="0.35">
      <c r="A354" s="693"/>
      <c r="B354" s="86">
        <v>4</v>
      </c>
      <c r="C354" s="86" t="s">
        <v>3065</v>
      </c>
    </row>
    <row r="355" spans="1:3" x14ac:dyDescent="0.35">
      <c r="A355" s="693"/>
      <c r="B355" s="86">
        <v>5</v>
      </c>
      <c r="C355" s="86" t="s">
        <v>2891</v>
      </c>
    </row>
    <row r="356" spans="1:3" x14ac:dyDescent="0.35">
      <c r="A356" s="86" t="s">
        <v>2999</v>
      </c>
      <c r="B356" s="86">
        <v>0</v>
      </c>
      <c r="C356" s="86" t="s">
        <v>1351</v>
      </c>
    </row>
    <row r="357" spans="1:3" x14ac:dyDescent="0.35">
      <c r="A357" s="86"/>
      <c r="B357" s="86">
        <v>1</v>
      </c>
      <c r="C357" s="86" t="s">
        <v>1680</v>
      </c>
    </row>
    <row r="358" spans="1:3" x14ac:dyDescent="0.35">
      <c r="A358" s="86"/>
      <c r="B358" s="86">
        <v>2</v>
      </c>
      <c r="C358" s="86" t="s">
        <v>1681</v>
      </c>
    </row>
    <row r="359" spans="1:3" x14ac:dyDescent="0.35">
      <c r="A359" s="86"/>
      <c r="B359" s="86">
        <v>3</v>
      </c>
      <c r="C359" s="86" t="s">
        <v>1693</v>
      </c>
    </row>
    <row r="360" spans="1:3" x14ac:dyDescent="0.35">
      <c r="A360" s="86"/>
      <c r="B360" s="86">
        <v>4</v>
      </c>
      <c r="C360" s="86" t="s">
        <v>1683</v>
      </c>
    </row>
    <row r="361" spans="1:3" x14ac:dyDescent="0.35">
      <c r="A361" s="86"/>
      <c r="B361" s="86">
        <v>5</v>
      </c>
      <c r="C361" s="86" t="s">
        <v>1682</v>
      </c>
    </row>
    <row r="362" spans="1:3" x14ac:dyDescent="0.35">
      <c r="A362" s="86" t="s">
        <v>3267</v>
      </c>
      <c r="B362" s="86">
        <v>0</v>
      </c>
      <c r="C362" s="86" t="s">
        <v>1351</v>
      </c>
    </row>
    <row r="363" spans="1:3" x14ac:dyDescent="0.35">
      <c r="A363" s="86"/>
      <c r="B363" s="86">
        <v>1</v>
      </c>
      <c r="C363" s="86" t="s">
        <v>1684</v>
      </c>
    </row>
    <row r="364" spans="1:3" x14ac:dyDescent="0.35">
      <c r="A364" s="86"/>
      <c r="B364" s="86">
        <v>2</v>
      </c>
      <c r="C364" s="86" t="s">
        <v>1686</v>
      </c>
    </row>
    <row r="365" spans="1:3" x14ac:dyDescent="0.35">
      <c r="A365" s="86"/>
      <c r="B365" s="86">
        <v>3</v>
      </c>
      <c r="C365" s="86" t="s">
        <v>1687</v>
      </c>
    </row>
    <row r="366" spans="1:3" x14ac:dyDescent="0.35">
      <c r="A366" s="86"/>
      <c r="B366" s="86">
        <v>4</v>
      </c>
      <c r="C366" s="86" t="s">
        <v>1688</v>
      </c>
    </row>
    <row r="367" spans="1:3" x14ac:dyDescent="0.35">
      <c r="A367" s="86"/>
      <c r="B367" s="86">
        <v>5</v>
      </c>
      <c r="C367" s="86" t="s">
        <v>1685</v>
      </c>
    </row>
    <row r="368" spans="1:3" x14ac:dyDescent="0.35">
      <c r="A368" s="86" t="s">
        <v>3268</v>
      </c>
      <c r="B368" s="86">
        <v>0</v>
      </c>
      <c r="C368" s="86" t="s">
        <v>1351</v>
      </c>
    </row>
    <row r="369" spans="1:3" x14ac:dyDescent="0.35">
      <c r="A369" s="86"/>
      <c r="B369" s="86">
        <v>1</v>
      </c>
      <c r="C369" s="86" t="s">
        <v>1689</v>
      </c>
    </row>
    <row r="370" spans="1:3" x14ac:dyDescent="0.35">
      <c r="A370" s="86"/>
      <c r="B370" s="86">
        <v>2</v>
      </c>
      <c r="C370" s="86" t="s">
        <v>1691</v>
      </c>
    </row>
    <row r="371" spans="1:3" x14ac:dyDescent="0.35">
      <c r="A371" s="86"/>
      <c r="B371" s="86">
        <v>3</v>
      </c>
      <c r="C371" s="86" t="s">
        <v>1694</v>
      </c>
    </row>
    <row r="372" spans="1:3" x14ac:dyDescent="0.35">
      <c r="A372" s="86"/>
      <c r="B372" s="86">
        <v>4</v>
      </c>
      <c r="C372" s="86" t="s">
        <v>1692</v>
      </c>
    </row>
    <row r="373" spans="1:3" x14ac:dyDescent="0.35">
      <c r="A373" s="86"/>
      <c r="B373" s="86">
        <v>5</v>
      </c>
      <c r="C373" s="86" t="s">
        <v>1690</v>
      </c>
    </row>
    <row r="374" spans="1:3" x14ac:dyDescent="0.35">
      <c r="A374" s="86" t="s">
        <v>3269</v>
      </c>
      <c r="B374" s="86">
        <v>0</v>
      </c>
      <c r="C374" s="75" t="s">
        <v>1351</v>
      </c>
    </row>
    <row r="375" spans="1:3" x14ac:dyDescent="0.35">
      <c r="A375" s="86"/>
      <c r="B375" s="86">
        <v>1</v>
      </c>
      <c r="C375" s="75" t="s">
        <v>3275</v>
      </c>
    </row>
    <row r="376" spans="1:3" x14ac:dyDescent="0.35">
      <c r="A376" s="86"/>
      <c r="B376" s="86">
        <v>2</v>
      </c>
      <c r="C376" s="75" t="s">
        <v>3276</v>
      </c>
    </row>
    <row r="377" spans="1:3" x14ac:dyDescent="0.35">
      <c r="A377" s="86"/>
      <c r="B377" s="86">
        <v>3</v>
      </c>
      <c r="C377" s="75" t="s">
        <v>3277</v>
      </c>
    </row>
    <row r="378" spans="1:3" x14ac:dyDescent="0.35">
      <c r="A378" s="86"/>
      <c r="B378" s="86">
        <v>4</v>
      </c>
      <c r="C378" s="75" t="s">
        <v>3278</v>
      </c>
    </row>
    <row r="379" spans="1:3" x14ac:dyDescent="0.35">
      <c r="A379" s="86"/>
      <c r="B379" s="86">
        <v>5</v>
      </c>
      <c r="C379" s="75" t="s">
        <v>3279</v>
      </c>
    </row>
    <row r="380" spans="1:3" x14ac:dyDescent="0.35">
      <c r="A380" s="86" t="s">
        <v>3270</v>
      </c>
      <c r="B380" s="86">
        <v>0</v>
      </c>
      <c r="C380" s="75" t="s">
        <v>1351</v>
      </c>
    </row>
    <row r="381" spans="1:3" x14ac:dyDescent="0.35">
      <c r="A381" s="86"/>
      <c r="B381" s="86">
        <v>1</v>
      </c>
      <c r="C381" s="75" t="s">
        <v>1672</v>
      </c>
    </row>
    <row r="382" spans="1:3" x14ac:dyDescent="0.35">
      <c r="A382" s="86"/>
      <c r="B382" s="86">
        <v>2</v>
      </c>
      <c r="C382" s="75" t="s">
        <v>3517</v>
      </c>
    </row>
    <row r="383" spans="1:3" x14ac:dyDescent="0.35">
      <c r="A383" s="86"/>
      <c r="B383" s="86">
        <v>3</v>
      </c>
      <c r="C383" s="75" t="s">
        <v>3518</v>
      </c>
    </row>
    <row r="384" spans="1:3" x14ac:dyDescent="0.35">
      <c r="A384" s="86"/>
      <c r="B384" s="86">
        <v>4</v>
      </c>
      <c r="C384" s="75" t="s">
        <v>1673</v>
      </c>
    </row>
    <row r="385" spans="1:3" x14ac:dyDescent="0.35">
      <c r="A385" s="86"/>
      <c r="B385" s="86">
        <v>5</v>
      </c>
      <c r="C385" s="75" t="s">
        <v>3280</v>
      </c>
    </row>
    <row r="386" spans="1:3" ht="15" thickBot="1" x14ac:dyDescent="0.4">
      <c r="A386" s="21"/>
      <c r="B386" s="21"/>
      <c r="C386" s="21"/>
    </row>
    <row r="387" spans="1:3" x14ac:dyDescent="0.35">
      <c r="A387" s="67" t="s">
        <v>432</v>
      </c>
      <c r="B387" s="85" t="s">
        <v>23</v>
      </c>
      <c r="C387" s="85" t="s">
        <v>1327</v>
      </c>
    </row>
    <row r="388" spans="1:3" x14ac:dyDescent="0.35">
      <c r="A388" s="29" t="s">
        <v>316</v>
      </c>
      <c r="B388" s="27">
        <v>0</v>
      </c>
      <c r="C388" s="27" t="s">
        <v>1351</v>
      </c>
    </row>
    <row r="389" spans="1:3" x14ac:dyDescent="0.35">
      <c r="A389" s="29"/>
      <c r="B389" s="27">
        <v>1</v>
      </c>
      <c r="C389" s="86" t="s">
        <v>1696</v>
      </c>
    </row>
    <row r="390" spans="1:3" x14ac:dyDescent="0.35">
      <c r="A390" s="29"/>
      <c r="B390" s="27">
        <v>2</v>
      </c>
      <c r="C390" s="86" t="s">
        <v>1695</v>
      </c>
    </row>
    <row r="391" spans="1:3" x14ac:dyDescent="0.35">
      <c r="A391" s="29"/>
      <c r="B391" s="27">
        <v>3</v>
      </c>
      <c r="C391" s="86" t="s">
        <v>1699</v>
      </c>
    </row>
    <row r="392" spans="1:3" x14ac:dyDescent="0.35">
      <c r="A392" s="29"/>
      <c r="B392" s="27">
        <v>4</v>
      </c>
      <c r="C392" s="86" t="s">
        <v>1793</v>
      </c>
    </row>
    <row r="393" spans="1:3" x14ac:dyDescent="0.35">
      <c r="A393" s="29"/>
      <c r="B393" s="27">
        <v>5</v>
      </c>
      <c r="C393" s="86" t="s">
        <v>1697</v>
      </c>
    </row>
    <row r="394" spans="1:3" x14ac:dyDescent="0.35">
      <c r="A394" s="92" t="s">
        <v>318</v>
      </c>
      <c r="B394" s="86">
        <v>0</v>
      </c>
      <c r="C394" s="27" t="s">
        <v>1351</v>
      </c>
    </row>
    <row r="395" spans="1:3" x14ac:dyDescent="0.35">
      <c r="A395" s="92"/>
      <c r="B395" s="86">
        <v>1</v>
      </c>
      <c r="C395" s="86" t="s">
        <v>1748</v>
      </c>
    </row>
    <row r="396" spans="1:3" x14ac:dyDescent="0.35">
      <c r="A396" s="92"/>
      <c r="B396" s="86">
        <v>2</v>
      </c>
      <c r="C396" s="86" t="s">
        <v>3519</v>
      </c>
    </row>
    <row r="397" spans="1:3" x14ac:dyDescent="0.35">
      <c r="A397" s="92"/>
      <c r="B397" s="86">
        <v>3</v>
      </c>
      <c r="C397" s="86" t="s">
        <v>1708</v>
      </c>
    </row>
    <row r="398" spans="1:3" x14ac:dyDescent="0.35">
      <c r="A398" s="92"/>
      <c r="B398" s="86">
        <v>4</v>
      </c>
      <c r="C398" s="86" t="s">
        <v>1709</v>
      </c>
    </row>
    <row r="399" spans="1:3" x14ac:dyDescent="0.35">
      <c r="A399" s="92"/>
      <c r="B399" s="86">
        <v>5</v>
      </c>
      <c r="C399" s="86" t="s">
        <v>1710</v>
      </c>
    </row>
    <row r="400" spans="1:3" x14ac:dyDescent="0.35">
      <c r="A400" s="92" t="s">
        <v>319</v>
      </c>
      <c r="B400" s="86">
        <v>0</v>
      </c>
      <c r="C400" s="27" t="s">
        <v>1351</v>
      </c>
    </row>
    <row r="401" spans="1:3" x14ac:dyDescent="0.35">
      <c r="A401" s="92"/>
      <c r="B401" s="86">
        <v>1</v>
      </c>
      <c r="C401" s="86" t="s">
        <v>1749</v>
      </c>
    </row>
    <row r="402" spans="1:3" x14ac:dyDescent="0.35">
      <c r="A402" s="92"/>
      <c r="B402" s="86">
        <v>2</v>
      </c>
      <c r="C402" s="86" t="s">
        <v>1706</v>
      </c>
    </row>
    <row r="403" spans="1:3" x14ac:dyDescent="0.35">
      <c r="A403" s="92"/>
      <c r="B403" s="86">
        <v>3</v>
      </c>
      <c r="C403" s="86" t="s">
        <v>1707</v>
      </c>
    </row>
    <row r="404" spans="1:3" x14ac:dyDescent="0.35">
      <c r="A404" s="92"/>
      <c r="B404" s="86">
        <v>4</v>
      </c>
      <c r="C404" s="86" t="s">
        <v>1703</v>
      </c>
    </row>
    <row r="405" spans="1:3" x14ac:dyDescent="0.35">
      <c r="A405" s="92"/>
      <c r="B405" s="86">
        <v>5</v>
      </c>
      <c r="C405" s="86" t="s">
        <v>1702</v>
      </c>
    </row>
    <row r="406" spans="1:3" x14ac:dyDescent="0.35">
      <c r="A406" s="92" t="s">
        <v>320</v>
      </c>
      <c r="B406" s="86">
        <v>0</v>
      </c>
      <c r="C406" s="86" t="s">
        <v>1351</v>
      </c>
    </row>
    <row r="407" spans="1:3" x14ac:dyDescent="0.35">
      <c r="A407" s="92"/>
      <c r="B407" s="86">
        <v>1</v>
      </c>
      <c r="C407" s="86" t="s">
        <v>3021</v>
      </c>
    </row>
    <row r="408" spans="1:3" x14ac:dyDescent="0.35">
      <c r="A408" s="92"/>
      <c r="B408" s="86">
        <v>2</v>
      </c>
      <c r="C408" s="86" t="s">
        <v>3026</v>
      </c>
    </row>
    <row r="409" spans="1:3" x14ac:dyDescent="0.35">
      <c r="A409" s="92"/>
      <c r="B409" s="86">
        <v>3</v>
      </c>
      <c r="C409" s="86" t="s">
        <v>3029</v>
      </c>
    </row>
    <row r="410" spans="1:3" x14ac:dyDescent="0.35">
      <c r="A410" s="92"/>
      <c r="B410" s="86">
        <v>4</v>
      </c>
      <c r="C410" s="86" t="s">
        <v>3030</v>
      </c>
    </row>
    <row r="411" spans="1:3" x14ac:dyDescent="0.35">
      <c r="A411" s="92"/>
      <c r="B411" s="86">
        <v>5</v>
      </c>
      <c r="C411" s="86" t="s">
        <v>3020</v>
      </c>
    </row>
    <row r="412" spans="1:3" x14ac:dyDescent="0.35">
      <c r="A412" s="92" t="s">
        <v>321</v>
      </c>
      <c r="B412" s="86">
        <v>0</v>
      </c>
      <c r="C412" s="86" t="s">
        <v>1351</v>
      </c>
    </row>
    <row r="413" spans="1:3" x14ac:dyDescent="0.35">
      <c r="A413" s="92"/>
      <c r="B413" s="86">
        <v>1</v>
      </c>
      <c r="C413" s="86" t="s">
        <v>1700</v>
      </c>
    </row>
    <row r="414" spans="1:3" x14ac:dyDescent="0.35">
      <c r="A414" s="92"/>
      <c r="B414" s="86">
        <v>2</v>
      </c>
      <c r="C414" s="86" t="s">
        <v>1701</v>
      </c>
    </row>
    <row r="415" spans="1:3" x14ac:dyDescent="0.35">
      <c r="A415" s="92"/>
      <c r="B415" s="86">
        <v>3</v>
      </c>
      <c r="C415" s="86" t="s">
        <v>1711</v>
      </c>
    </row>
    <row r="416" spans="1:3" x14ac:dyDescent="0.35">
      <c r="A416" s="92"/>
      <c r="B416" s="86">
        <v>4</v>
      </c>
      <c r="C416" s="86" t="s">
        <v>1705</v>
      </c>
    </row>
    <row r="417" spans="1:3" x14ac:dyDescent="0.35">
      <c r="A417" s="92"/>
      <c r="B417" s="86">
        <v>5</v>
      </c>
      <c r="C417" s="86" t="s">
        <v>1704</v>
      </c>
    </row>
    <row r="418" spans="1:3" x14ac:dyDescent="0.35">
      <c r="A418" s="92" t="s">
        <v>325</v>
      </c>
      <c r="B418" s="86">
        <v>0</v>
      </c>
      <c r="C418" s="27" t="s">
        <v>1351</v>
      </c>
    </row>
    <row r="419" spans="1:3" x14ac:dyDescent="0.35">
      <c r="A419" s="92"/>
      <c r="B419" s="86">
        <v>1</v>
      </c>
      <c r="C419" s="86" t="s">
        <v>1712</v>
      </c>
    </row>
    <row r="420" spans="1:3" x14ac:dyDescent="0.35">
      <c r="A420" s="92"/>
      <c r="B420" s="86">
        <v>2</v>
      </c>
      <c r="C420" s="86" t="s">
        <v>1713</v>
      </c>
    </row>
    <row r="421" spans="1:3" x14ac:dyDescent="0.35">
      <c r="A421" s="92"/>
      <c r="B421" s="86">
        <v>3</v>
      </c>
      <c r="C421" s="86" t="s">
        <v>1715</v>
      </c>
    </row>
    <row r="422" spans="1:3" x14ac:dyDescent="0.35">
      <c r="A422" s="92"/>
      <c r="B422" s="86">
        <v>4</v>
      </c>
      <c r="C422" s="86" t="s">
        <v>1716</v>
      </c>
    </row>
    <row r="423" spans="1:3" x14ac:dyDescent="0.35">
      <c r="A423" s="92"/>
      <c r="B423" s="86">
        <v>5</v>
      </c>
      <c r="C423" s="86" t="s">
        <v>1714</v>
      </c>
    </row>
    <row r="424" spans="1:3" x14ac:dyDescent="0.35">
      <c r="A424" s="92" t="s">
        <v>707</v>
      </c>
      <c r="B424" s="86">
        <v>0</v>
      </c>
      <c r="C424" s="27" t="s">
        <v>1351</v>
      </c>
    </row>
    <row r="425" spans="1:3" x14ac:dyDescent="0.35">
      <c r="A425" s="92"/>
      <c r="B425" s="86">
        <v>1</v>
      </c>
      <c r="C425" s="86" t="s">
        <v>1739</v>
      </c>
    </row>
    <row r="426" spans="1:3" x14ac:dyDescent="0.35">
      <c r="A426" s="92"/>
      <c r="B426" s="86">
        <v>2</v>
      </c>
      <c r="C426" s="86" t="s">
        <v>1731</v>
      </c>
    </row>
    <row r="427" spans="1:3" x14ac:dyDescent="0.35">
      <c r="A427" s="92"/>
      <c r="B427" s="86">
        <v>3</v>
      </c>
      <c r="C427" s="86" t="s">
        <v>1742</v>
      </c>
    </row>
    <row r="428" spans="1:3" x14ac:dyDescent="0.35">
      <c r="A428" s="92"/>
      <c r="B428" s="86">
        <v>4</v>
      </c>
      <c r="C428" s="86" t="s">
        <v>1733</v>
      </c>
    </row>
    <row r="429" spans="1:3" x14ac:dyDescent="0.35">
      <c r="A429" s="92"/>
      <c r="B429" s="86">
        <v>5</v>
      </c>
      <c r="C429" s="86" t="s">
        <v>1734</v>
      </c>
    </row>
    <row r="430" spans="1:3" x14ac:dyDescent="0.35">
      <c r="A430" s="86" t="s">
        <v>435</v>
      </c>
      <c r="B430" s="86">
        <v>0</v>
      </c>
      <c r="C430" s="27" t="s">
        <v>1351</v>
      </c>
    </row>
    <row r="431" spans="1:3" x14ac:dyDescent="0.35">
      <c r="A431" s="86"/>
      <c r="B431" s="86">
        <v>1</v>
      </c>
      <c r="C431" s="86" t="s">
        <v>1717</v>
      </c>
    </row>
    <row r="432" spans="1:3" x14ac:dyDescent="0.35">
      <c r="A432" s="86"/>
      <c r="B432" s="86">
        <v>2</v>
      </c>
      <c r="C432" s="86" t="s">
        <v>1725</v>
      </c>
    </row>
    <row r="433" spans="1:3" x14ac:dyDescent="0.35">
      <c r="A433" s="86"/>
      <c r="B433" s="86">
        <v>3</v>
      </c>
      <c r="C433" s="86" t="s">
        <v>1726</v>
      </c>
    </row>
    <row r="434" spans="1:3" x14ac:dyDescent="0.35">
      <c r="A434" s="86"/>
      <c r="B434" s="86">
        <v>4</v>
      </c>
      <c r="C434" s="86" t="s">
        <v>1724</v>
      </c>
    </row>
    <row r="435" spans="1:3" x14ac:dyDescent="0.35">
      <c r="A435" s="86"/>
      <c r="B435" s="86">
        <v>5</v>
      </c>
      <c r="C435" s="86" t="s">
        <v>1723</v>
      </c>
    </row>
    <row r="436" spans="1:3" x14ac:dyDescent="0.35">
      <c r="A436" s="86" t="s">
        <v>436</v>
      </c>
      <c r="B436" s="86">
        <v>0</v>
      </c>
      <c r="C436" s="27" t="s">
        <v>1351</v>
      </c>
    </row>
    <row r="437" spans="1:3" x14ac:dyDescent="0.35">
      <c r="A437" s="86"/>
      <c r="B437" s="86">
        <v>1</v>
      </c>
      <c r="C437" s="86" t="s">
        <v>1746</v>
      </c>
    </row>
    <row r="438" spans="1:3" x14ac:dyDescent="0.35">
      <c r="A438" s="86"/>
      <c r="B438" s="86">
        <v>2</v>
      </c>
      <c r="C438" s="86" t="s">
        <v>1721</v>
      </c>
    </row>
    <row r="439" spans="1:3" x14ac:dyDescent="0.35">
      <c r="A439" s="86"/>
      <c r="B439" s="86">
        <v>3</v>
      </c>
      <c r="C439" s="86" t="s">
        <v>1720</v>
      </c>
    </row>
    <row r="440" spans="1:3" x14ac:dyDescent="0.35">
      <c r="A440" s="86"/>
      <c r="B440" s="86">
        <v>4</v>
      </c>
      <c r="C440" s="86" t="s">
        <v>1718</v>
      </c>
    </row>
    <row r="441" spans="1:3" x14ac:dyDescent="0.35">
      <c r="A441" s="86"/>
      <c r="B441" s="86">
        <v>5</v>
      </c>
      <c r="C441" s="86" t="s">
        <v>1719</v>
      </c>
    </row>
    <row r="442" spans="1:3" x14ac:dyDescent="0.35">
      <c r="A442" s="86" t="s">
        <v>437</v>
      </c>
      <c r="B442" s="86">
        <v>0</v>
      </c>
      <c r="C442" s="86" t="s">
        <v>1351</v>
      </c>
    </row>
    <row r="443" spans="1:3" x14ac:dyDescent="0.35">
      <c r="A443" s="86"/>
      <c r="B443" s="86">
        <v>1</v>
      </c>
      <c r="C443" s="86" t="s">
        <v>3024</v>
      </c>
    </row>
    <row r="444" spans="1:3" x14ac:dyDescent="0.35">
      <c r="A444" s="86"/>
      <c r="B444" s="86">
        <v>2</v>
      </c>
      <c r="C444" s="86" t="s">
        <v>3026</v>
      </c>
    </row>
    <row r="445" spans="1:3" x14ac:dyDescent="0.35">
      <c r="A445" s="86"/>
      <c r="B445" s="86">
        <v>3</v>
      </c>
      <c r="C445" s="86" t="s">
        <v>3028</v>
      </c>
    </row>
    <row r="446" spans="1:3" x14ac:dyDescent="0.35">
      <c r="A446" s="86"/>
      <c r="B446" s="86">
        <v>4</v>
      </c>
      <c r="C446" s="86" t="s">
        <v>3027</v>
      </c>
    </row>
    <row r="447" spans="1:3" x14ac:dyDescent="0.35">
      <c r="A447" s="86"/>
      <c r="B447" s="86">
        <v>5</v>
      </c>
      <c r="C447" s="86" t="s">
        <v>3025</v>
      </c>
    </row>
    <row r="448" spans="1:3" x14ac:dyDescent="0.35">
      <c r="A448" s="86" t="s">
        <v>438</v>
      </c>
      <c r="B448" s="86">
        <v>0</v>
      </c>
      <c r="C448" s="27" t="s">
        <v>1351</v>
      </c>
    </row>
    <row r="449" spans="1:3" x14ac:dyDescent="0.35">
      <c r="A449" s="86"/>
      <c r="B449" s="86">
        <v>1</v>
      </c>
      <c r="C449" s="86" t="s">
        <v>1735</v>
      </c>
    </row>
    <row r="450" spans="1:3" x14ac:dyDescent="0.35">
      <c r="A450" s="86"/>
      <c r="B450" s="86">
        <v>2</v>
      </c>
      <c r="C450" s="86" t="s">
        <v>1736</v>
      </c>
    </row>
    <row r="451" spans="1:3" x14ac:dyDescent="0.35">
      <c r="A451" s="86"/>
      <c r="B451" s="86">
        <v>3</v>
      </c>
      <c r="C451" s="86" t="s">
        <v>1737</v>
      </c>
    </row>
    <row r="452" spans="1:3" x14ac:dyDescent="0.35">
      <c r="A452" s="86"/>
      <c r="B452" s="86">
        <v>4</v>
      </c>
      <c r="C452" s="86" t="s">
        <v>1738</v>
      </c>
    </row>
    <row r="453" spans="1:3" x14ac:dyDescent="0.35">
      <c r="A453" s="86"/>
      <c r="B453" s="86">
        <v>5</v>
      </c>
      <c r="C453" s="86" t="s">
        <v>3520</v>
      </c>
    </row>
    <row r="454" spans="1:3" x14ac:dyDescent="0.35">
      <c r="A454" s="86" t="s">
        <v>3023</v>
      </c>
      <c r="B454" s="86">
        <v>0</v>
      </c>
      <c r="C454" s="27" t="s">
        <v>1351</v>
      </c>
    </row>
    <row r="455" spans="1:3" x14ac:dyDescent="0.35">
      <c r="A455" s="86"/>
      <c r="B455" s="86">
        <v>1</v>
      </c>
      <c r="C455" s="86" t="s">
        <v>1740</v>
      </c>
    </row>
    <row r="456" spans="1:3" x14ac:dyDescent="0.35">
      <c r="A456" s="86"/>
      <c r="B456" s="86">
        <v>2</v>
      </c>
      <c r="C456" s="86" t="s">
        <v>1741</v>
      </c>
    </row>
    <row r="457" spans="1:3" x14ac:dyDescent="0.35">
      <c r="A457" s="86"/>
      <c r="B457" s="86">
        <v>3</v>
      </c>
      <c r="C457" s="86" t="s">
        <v>1743</v>
      </c>
    </row>
    <row r="458" spans="1:3" x14ac:dyDescent="0.35">
      <c r="A458" s="86"/>
      <c r="B458" s="86">
        <v>4</v>
      </c>
      <c r="C458" s="86" t="s">
        <v>1744</v>
      </c>
    </row>
    <row r="459" spans="1:3" x14ac:dyDescent="0.35">
      <c r="A459" s="86"/>
      <c r="B459" s="86">
        <v>5</v>
      </c>
      <c r="C459" s="86" t="s">
        <v>1745</v>
      </c>
    </row>
    <row r="460" spans="1:3" x14ac:dyDescent="0.35">
      <c r="A460" s="86" t="s">
        <v>3292</v>
      </c>
      <c r="B460" s="86">
        <v>0</v>
      </c>
      <c r="C460" s="806" t="s">
        <v>1351</v>
      </c>
    </row>
    <row r="461" spans="1:3" x14ac:dyDescent="0.35">
      <c r="A461" s="86"/>
      <c r="B461" s="86">
        <v>1</v>
      </c>
      <c r="C461" s="806" t="s">
        <v>3294</v>
      </c>
    </row>
    <row r="462" spans="1:3" x14ac:dyDescent="0.35">
      <c r="A462" s="86"/>
      <c r="B462" s="86">
        <v>2</v>
      </c>
      <c r="C462" s="806" t="s">
        <v>3521</v>
      </c>
    </row>
    <row r="463" spans="1:3" x14ac:dyDescent="0.35">
      <c r="A463" s="86"/>
      <c r="B463" s="86">
        <v>3</v>
      </c>
      <c r="C463" s="806" t="s">
        <v>3295</v>
      </c>
    </row>
    <row r="464" spans="1:3" x14ac:dyDescent="0.35">
      <c r="A464" s="86"/>
      <c r="B464" s="86">
        <v>4</v>
      </c>
      <c r="C464" s="806" t="s">
        <v>3296</v>
      </c>
    </row>
    <row r="465" spans="1:3" x14ac:dyDescent="0.35">
      <c r="A465" s="86"/>
      <c r="B465" s="86">
        <v>5</v>
      </c>
      <c r="C465" s="806" t="s">
        <v>3297</v>
      </c>
    </row>
    <row r="466" spans="1:3" x14ac:dyDescent="0.35">
      <c r="A466" s="86" t="s">
        <v>1608</v>
      </c>
      <c r="B466" s="86">
        <v>0</v>
      </c>
      <c r="C466" s="27" t="s">
        <v>1351</v>
      </c>
    </row>
    <row r="467" spans="1:3" x14ac:dyDescent="0.35">
      <c r="A467" s="86"/>
      <c r="B467" s="86">
        <v>1</v>
      </c>
      <c r="C467" s="86" t="s">
        <v>1658</v>
      </c>
    </row>
    <row r="468" spans="1:3" x14ac:dyDescent="0.35">
      <c r="A468" s="86"/>
      <c r="B468" s="86">
        <v>2</v>
      </c>
      <c r="C468" s="86" t="s">
        <v>2732</v>
      </c>
    </row>
    <row r="469" spans="1:3" x14ac:dyDescent="0.35">
      <c r="A469" s="86"/>
      <c r="B469" s="86">
        <v>3</v>
      </c>
      <c r="C469" s="86" t="s">
        <v>1659</v>
      </c>
    </row>
    <row r="470" spans="1:3" x14ac:dyDescent="0.35">
      <c r="A470" s="86"/>
      <c r="B470" s="86">
        <v>4</v>
      </c>
      <c r="C470" s="86" t="s">
        <v>1656</v>
      </c>
    </row>
    <row r="471" spans="1:3" x14ac:dyDescent="0.35">
      <c r="A471" s="86"/>
      <c r="B471" s="86">
        <v>5</v>
      </c>
      <c r="C471" s="86" t="s">
        <v>1657</v>
      </c>
    </row>
    <row r="472" spans="1:3" x14ac:dyDescent="0.35">
      <c r="A472" s="86" t="s">
        <v>3291</v>
      </c>
      <c r="B472" s="86">
        <v>0</v>
      </c>
      <c r="C472" s="86" t="s">
        <v>1351</v>
      </c>
    </row>
    <row r="473" spans="1:3" x14ac:dyDescent="0.35">
      <c r="A473" s="86"/>
      <c r="B473" s="86">
        <v>1</v>
      </c>
      <c r="C473" s="86" t="s">
        <v>1727</v>
      </c>
    </row>
    <row r="474" spans="1:3" x14ac:dyDescent="0.35">
      <c r="A474" s="86"/>
      <c r="B474" s="86">
        <v>2</v>
      </c>
      <c r="C474" s="86" t="s">
        <v>1728</v>
      </c>
    </row>
    <row r="475" spans="1:3" x14ac:dyDescent="0.35">
      <c r="A475" s="86"/>
      <c r="B475" s="86">
        <v>3</v>
      </c>
      <c r="C475" s="86" t="s">
        <v>1729</v>
      </c>
    </row>
    <row r="476" spans="1:3" x14ac:dyDescent="0.35">
      <c r="A476" s="86"/>
      <c r="B476" s="86">
        <v>4</v>
      </c>
      <c r="C476" s="86" t="s">
        <v>1730</v>
      </c>
    </row>
    <row r="477" spans="1:3" x14ac:dyDescent="0.35">
      <c r="A477" s="86"/>
      <c r="B477" s="86">
        <v>5</v>
      </c>
      <c r="C477" s="86" t="s">
        <v>2739</v>
      </c>
    </row>
    <row r="478" spans="1:3" ht="15" thickBot="1" x14ac:dyDescent="0.4">
      <c r="A478" s="26"/>
      <c r="B478" s="26"/>
      <c r="C478" s="26"/>
    </row>
    <row r="479" spans="1:3" x14ac:dyDescent="0.35">
      <c r="A479" s="67" t="s">
        <v>439</v>
      </c>
      <c r="B479" s="85" t="s">
        <v>23</v>
      </c>
      <c r="C479" s="85" t="s">
        <v>1327</v>
      </c>
    </row>
    <row r="480" spans="1:3" x14ac:dyDescent="0.35">
      <c r="A480" s="92" t="s">
        <v>449</v>
      </c>
      <c r="B480" s="86">
        <v>0</v>
      </c>
      <c r="C480" s="86" t="s">
        <v>1351</v>
      </c>
    </row>
    <row r="481" spans="1:3" x14ac:dyDescent="0.35">
      <c r="A481" s="92"/>
      <c r="B481" s="86">
        <v>1</v>
      </c>
      <c r="C481" s="86" t="s">
        <v>1747</v>
      </c>
    </row>
    <row r="482" spans="1:3" x14ac:dyDescent="0.35">
      <c r="A482" s="92"/>
      <c r="B482" s="86">
        <v>2</v>
      </c>
      <c r="C482" s="86" t="s">
        <v>1758</v>
      </c>
    </row>
    <row r="483" spans="1:3" x14ac:dyDescent="0.35">
      <c r="A483" s="92"/>
      <c r="B483" s="86">
        <v>3</v>
      </c>
      <c r="C483" s="86" t="s">
        <v>1759</v>
      </c>
    </row>
    <row r="484" spans="1:3" x14ac:dyDescent="0.35">
      <c r="A484" s="92"/>
      <c r="B484" s="86">
        <v>4</v>
      </c>
      <c r="C484" s="86" t="s">
        <v>2740</v>
      </c>
    </row>
    <row r="485" spans="1:3" x14ac:dyDescent="0.35">
      <c r="A485" s="92"/>
      <c r="B485" s="86">
        <v>5</v>
      </c>
      <c r="C485" s="86" t="s">
        <v>2741</v>
      </c>
    </row>
    <row r="486" spans="1:3" x14ac:dyDescent="0.35">
      <c r="A486" s="92" t="s">
        <v>457</v>
      </c>
      <c r="B486" s="86">
        <v>0</v>
      </c>
      <c r="C486" s="86" t="s">
        <v>1351</v>
      </c>
    </row>
    <row r="487" spans="1:3" x14ac:dyDescent="0.35">
      <c r="A487" s="92"/>
      <c r="B487" s="86">
        <v>1</v>
      </c>
      <c r="C487" s="86" t="s">
        <v>1750</v>
      </c>
    </row>
    <row r="488" spans="1:3" x14ac:dyDescent="0.35">
      <c r="A488" s="92"/>
      <c r="B488" s="86">
        <v>2</v>
      </c>
      <c r="C488" s="86" t="s">
        <v>1752</v>
      </c>
    </row>
    <row r="489" spans="1:3" x14ac:dyDescent="0.35">
      <c r="A489" s="92"/>
      <c r="B489" s="86">
        <v>3</v>
      </c>
      <c r="C489" s="86" t="s">
        <v>1751</v>
      </c>
    </row>
    <row r="490" spans="1:3" x14ac:dyDescent="0.35">
      <c r="A490" s="92"/>
      <c r="B490" s="86">
        <v>4</v>
      </c>
      <c r="C490" s="86" t="s">
        <v>2742</v>
      </c>
    </row>
    <row r="491" spans="1:3" x14ac:dyDescent="0.35">
      <c r="A491" s="92"/>
      <c r="B491" s="86">
        <v>5</v>
      </c>
      <c r="C491" s="86" t="s">
        <v>2743</v>
      </c>
    </row>
    <row r="492" spans="1:3" x14ac:dyDescent="0.35">
      <c r="A492" s="92" t="s">
        <v>462</v>
      </c>
      <c r="B492" s="86">
        <v>0</v>
      </c>
      <c r="C492" s="86" t="s">
        <v>1351</v>
      </c>
    </row>
    <row r="493" spans="1:3" x14ac:dyDescent="0.35">
      <c r="A493" s="92"/>
      <c r="B493" s="86">
        <v>1</v>
      </c>
      <c r="C493" s="86" t="s">
        <v>1761</v>
      </c>
    </row>
    <row r="494" spans="1:3" x14ac:dyDescent="0.35">
      <c r="A494" s="92"/>
      <c r="B494" s="86">
        <v>2</v>
      </c>
      <c r="C494" s="86" t="s">
        <v>1781</v>
      </c>
    </row>
    <row r="495" spans="1:3" x14ac:dyDescent="0.35">
      <c r="A495" s="92"/>
      <c r="B495" s="86">
        <v>3</v>
      </c>
      <c r="C495" s="86" t="s">
        <v>1782</v>
      </c>
    </row>
    <row r="496" spans="1:3" x14ac:dyDescent="0.35">
      <c r="A496" s="92"/>
      <c r="B496" s="86">
        <v>4</v>
      </c>
      <c r="C496" s="86" t="s">
        <v>1783</v>
      </c>
    </row>
    <row r="497" spans="1:3" x14ac:dyDescent="0.35">
      <c r="A497" s="92"/>
      <c r="B497" s="86">
        <v>5</v>
      </c>
      <c r="C497" s="86" t="s">
        <v>1784</v>
      </c>
    </row>
    <row r="498" spans="1:3" x14ac:dyDescent="0.35">
      <c r="A498" s="92" t="s">
        <v>463</v>
      </c>
      <c r="B498" s="86">
        <v>0</v>
      </c>
      <c r="C498" s="86" t="s">
        <v>1351</v>
      </c>
    </row>
    <row r="499" spans="1:3" x14ac:dyDescent="0.35">
      <c r="A499" s="92"/>
      <c r="B499" s="86">
        <v>1</v>
      </c>
      <c r="C499" s="86" t="s">
        <v>1762</v>
      </c>
    </row>
    <row r="500" spans="1:3" x14ac:dyDescent="0.35">
      <c r="A500" s="92"/>
      <c r="B500" s="86">
        <v>2</v>
      </c>
      <c r="C500" s="86" t="s">
        <v>1778</v>
      </c>
    </row>
    <row r="501" spans="1:3" x14ac:dyDescent="0.35">
      <c r="A501" s="92"/>
      <c r="B501" s="86">
        <v>3</v>
      </c>
      <c r="C501" s="86" t="s">
        <v>1763</v>
      </c>
    </row>
    <row r="502" spans="1:3" x14ac:dyDescent="0.35">
      <c r="A502" s="92"/>
      <c r="B502" s="86">
        <v>4</v>
      </c>
      <c r="C502" s="86" t="s">
        <v>1764</v>
      </c>
    </row>
    <row r="503" spans="1:3" x14ac:dyDescent="0.35">
      <c r="A503" s="92"/>
      <c r="B503" s="86">
        <v>5</v>
      </c>
      <c r="C503" s="86" t="s">
        <v>1765</v>
      </c>
    </row>
    <row r="504" spans="1:3" x14ac:dyDescent="0.35">
      <c r="A504" s="92" t="s">
        <v>464</v>
      </c>
      <c r="B504" s="86">
        <v>0</v>
      </c>
      <c r="C504" s="86" t="s">
        <v>1351</v>
      </c>
    </row>
    <row r="505" spans="1:3" x14ac:dyDescent="0.35">
      <c r="A505" s="92"/>
      <c r="B505" s="86">
        <v>1</v>
      </c>
      <c r="C505" s="86" t="s">
        <v>1777</v>
      </c>
    </row>
    <row r="506" spans="1:3" x14ac:dyDescent="0.35">
      <c r="A506" s="92"/>
      <c r="B506" s="86">
        <v>2</v>
      </c>
      <c r="C506" s="86" t="s">
        <v>1779</v>
      </c>
    </row>
    <row r="507" spans="1:3" x14ac:dyDescent="0.35">
      <c r="A507" s="92"/>
      <c r="B507" s="86">
        <v>3</v>
      </c>
      <c r="C507" s="86" t="s">
        <v>1775</v>
      </c>
    </row>
    <row r="508" spans="1:3" x14ac:dyDescent="0.35">
      <c r="A508" s="92"/>
      <c r="B508" s="86">
        <v>4</v>
      </c>
      <c r="C508" s="86" t="s">
        <v>1776</v>
      </c>
    </row>
    <row r="509" spans="1:3" x14ac:dyDescent="0.35">
      <c r="A509" s="92"/>
      <c r="B509" s="86">
        <v>5</v>
      </c>
      <c r="C509" s="86" t="s">
        <v>1780</v>
      </c>
    </row>
    <row r="510" spans="1:3" x14ac:dyDescent="0.35">
      <c r="A510" s="92" t="s">
        <v>465</v>
      </c>
      <c r="B510" s="86">
        <v>0</v>
      </c>
      <c r="C510" s="86" t="s">
        <v>1351</v>
      </c>
    </row>
    <row r="511" spans="1:3" x14ac:dyDescent="0.35">
      <c r="A511" s="92"/>
      <c r="B511" s="86">
        <v>1</v>
      </c>
      <c r="C511" s="86" t="s">
        <v>1766</v>
      </c>
    </row>
    <row r="512" spans="1:3" x14ac:dyDescent="0.35">
      <c r="A512" s="92"/>
      <c r="B512" s="86">
        <v>2</v>
      </c>
      <c r="C512" s="86" t="s">
        <v>1767</v>
      </c>
    </row>
    <row r="513" spans="1:3" x14ac:dyDescent="0.35">
      <c r="A513" s="92"/>
      <c r="B513" s="86">
        <v>3</v>
      </c>
      <c r="C513" s="86" t="s">
        <v>1770</v>
      </c>
    </row>
    <row r="514" spans="1:3" x14ac:dyDescent="0.35">
      <c r="A514" s="92"/>
      <c r="B514" s="86">
        <v>4</v>
      </c>
      <c r="C514" s="86" t="s">
        <v>1769</v>
      </c>
    </row>
    <row r="515" spans="1:3" x14ac:dyDescent="0.35">
      <c r="A515" s="92"/>
      <c r="B515" s="87">
        <v>5</v>
      </c>
      <c r="C515" s="86" t="s">
        <v>1768</v>
      </c>
    </row>
    <row r="516" spans="1:3" x14ac:dyDescent="0.35">
      <c r="A516" s="92" t="s">
        <v>1616</v>
      </c>
      <c r="B516" s="87">
        <v>0</v>
      </c>
      <c r="C516" s="86" t="s">
        <v>1351</v>
      </c>
    </row>
    <row r="517" spans="1:3" x14ac:dyDescent="0.35">
      <c r="A517" s="92"/>
      <c r="B517" s="87">
        <v>1</v>
      </c>
      <c r="C517" s="86" t="s">
        <v>1771</v>
      </c>
    </row>
    <row r="518" spans="1:3" x14ac:dyDescent="0.35">
      <c r="A518" s="92"/>
      <c r="B518" s="87">
        <v>2</v>
      </c>
      <c r="C518" s="86" t="s">
        <v>1992</v>
      </c>
    </row>
    <row r="519" spans="1:3" x14ac:dyDescent="0.35">
      <c r="A519" s="92"/>
      <c r="B519" s="87">
        <v>3</v>
      </c>
      <c r="C519" s="86" t="s">
        <v>1996</v>
      </c>
    </row>
    <row r="520" spans="1:3" x14ac:dyDescent="0.35">
      <c r="A520" s="92"/>
      <c r="B520" s="87">
        <v>4</v>
      </c>
      <c r="C520" s="86" t="s">
        <v>1772</v>
      </c>
    </row>
    <row r="521" spans="1:3" x14ac:dyDescent="0.35">
      <c r="A521" s="92"/>
      <c r="B521" s="86">
        <v>5</v>
      </c>
      <c r="C521" s="86" t="s">
        <v>1773</v>
      </c>
    </row>
    <row r="522" spans="1:3" ht="15" thickBot="1" x14ac:dyDescent="0.4">
      <c r="A522" s="21"/>
      <c r="B522" s="21"/>
      <c r="C522" s="21"/>
    </row>
    <row r="523" spans="1:3" ht="15" thickBot="1" x14ac:dyDescent="0.4">
      <c r="A523" s="1055" t="s">
        <v>624</v>
      </c>
      <c r="B523" s="1056"/>
      <c r="C523" s="1056"/>
    </row>
    <row r="524" spans="1:3" x14ac:dyDescent="0.35">
      <c r="A524" s="67" t="s">
        <v>499</v>
      </c>
      <c r="B524" s="85" t="s">
        <v>23</v>
      </c>
      <c r="C524" s="85" t="s">
        <v>1327</v>
      </c>
    </row>
    <row r="525" spans="1:3" x14ac:dyDescent="0.35">
      <c r="A525" s="29" t="s">
        <v>526</v>
      </c>
      <c r="B525" s="27">
        <v>0</v>
      </c>
      <c r="C525" s="22" t="s">
        <v>1351</v>
      </c>
    </row>
    <row r="526" spans="1:3" x14ac:dyDescent="0.35">
      <c r="A526" s="29"/>
      <c r="B526" s="27">
        <v>1</v>
      </c>
      <c r="C526" s="86" t="s">
        <v>1788</v>
      </c>
    </row>
    <row r="527" spans="1:3" x14ac:dyDescent="0.35">
      <c r="A527" s="29"/>
      <c r="B527" s="27">
        <v>2</v>
      </c>
      <c r="C527" s="86" t="s">
        <v>1792</v>
      </c>
    </row>
    <row r="528" spans="1:3" x14ac:dyDescent="0.35">
      <c r="A528" s="29"/>
      <c r="B528" s="27">
        <v>3</v>
      </c>
      <c r="C528" s="86" t="s">
        <v>1789</v>
      </c>
    </row>
    <row r="529" spans="1:3" x14ac:dyDescent="0.35">
      <c r="A529" s="29"/>
      <c r="B529" s="27">
        <v>4</v>
      </c>
      <c r="C529" s="86" t="s">
        <v>1790</v>
      </c>
    </row>
    <row r="530" spans="1:3" x14ac:dyDescent="0.35">
      <c r="A530" s="29"/>
      <c r="B530" s="27">
        <v>5</v>
      </c>
      <c r="C530" s="86" t="s">
        <v>1791</v>
      </c>
    </row>
    <row r="531" spans="1:3" x14ac:dyDescent="0.35">
      <c r="A531" s="29" t="s">
        <v>527</v>
      </c>
      <c r="B531" s="27">
        <v>0</v>
      </c>
      <c r="C531" s="27" t="s">
        <v>1351</v>
      </c>
    </row>
    <row r="532" spans="1:3" x14ac:dyDescent="0.35">
      <c r="A532" s="29"/>
      <c r="B532" s="27">
        <v>1</v>
      </c>
      <c r="C532" s="86" t="s">
        <v>1333</v>
      </c>
    </row>
    <row r="533" spans="1:3" x14ac:dyDescent="0.35">
      <c r="A533" s="29"/>
      <c r="B533" s="27">
        <v>2</v>
      </c>
      <c r="C533" s="86" t="s">
        <v>1334</v>
      </c>
    </row>
    <row r="534" spans="1:3" x14ac:dyDescent="0.35">
      <c r="A534" s="29"/>
      <c r="B534" s="27">
        <v>3</v>
      </c>
      <c r="C534" s="86" t="s">
        <v>1335</v>
      </c>
    </row>
    <row r="535" spans="1:3" x14ac:dyDescent="0.35">
      <c r="A535" s="29"/>
      <c r="B535" s="27">
        <v>4</v>
      </c>
      <c r="C535" s="86" t="s">
        <v>1348</v>
      </c>
    </row>
    <row r="536" spans="1:3" x14ac:dyDescent="0.35">
      <c r="A536" s="29"/>
      <c r="B536" s="27">
        <v>5</v>
      </c>
      <c r="C536" s="86" t="s">
        <v>1347</v>
      </c>
    </row>
    <row r="537" spans="1:3" x14ac:dyDescent="0.35">
      <c r="A537" s="29" t="s">
        <v>538</v>
      </c>
      <c r="B537" s="27">
        <v>0</v>
      </c>
      <c r="C537" s="86" t="s">
        <v>1351</v>
      </c>
    </row>
    <row r="538" spans="1:3" x14ac:dyDescent="0.35">
      <c r="A538" s="29"/>
      <c r="B538" s="27">
        <v>1</v>
      </c>
      <c r="C538" s="86" t="s">
        <v>3125</v>
      </c>
    </row>
    <row r="539" spans="1:3" x14ac:dyDescent="0.35">
      <c r="A539" s="29"/>
      <c r="B539" s="27">
        <v>2</v>
      </c>
      <c r="C539" s="86" t="s">
        <v>3126</v>
      </c>
    </row>
    <row r="540" spans="1:3" x14ac:dyDescent="0.35">
      <c r="A540" s="29"/>
      <c r="B540" s="27">
        <v>3</v>
      </c>
      <c r="C540" s="86" t="s">
        <v>1429</v>
      </c>
    </row>
    <row r="541" spans="1:3" x14ac:dyDescent="0.35">
      <c r="A541" s="29"/>
      <c r="B541" s="27">
        <v>4</v>
      </c>
      <c r="C541" s="86" t="s">
        <v>1418</v>
      </c>
    </row>
    <row r="542" spans="1:3" x14ac:dyDescent="0.35">
      <c r="A542" s="29"/>
      <c r="B542" s="27">
        <v>5</v>
      </c>
      <c r="C542" s="86" t="s">
        <v>1417</v>
      </c>
    </row>
    <row r="543" spans="1:3" x14ac:dyDescent="0.35">
      <c r="A543" s="30" t="s">
        <v>539</v>
      </c>
      <c r="B543" s="27">
        <v>0</v>
      </c>
      <c r="C543" s="86" t="s">
        <v>1351</v>
      </c>
    </row>
    <row r="544" spans="1:3" x14ac:dyDescent="0.35">
      <c r="A544" s="30"/>
      <c r="B544" s="27">
        <v>1</v>
      </c>
      <c r="C544" s="87" t="s">
        <v>1419</v>
      </c>
    </row>
    <row r="545" spans="1:3" x14ac:dyDescent="0.35">
      <c r="A545" s="30"/>
      <c r="B545" s="27">
        <v>2</v>
      </c>
      <c r="C545" s="87" t="s">
        <v>1420</v>
      </c>
    </row>
    <row r="546" spans="1:3" x14ac:dyDescent="0.35">
      <c r="A546" s="30"/>
      <c r="B546" s="27">
        <v>3</v>
      </c>
      <c r="C546" s="87" t="s">
        <v>1421</v>
      </c>
    </row>
    <row r="547" spans="1:3" x14ac:dyDescent="0.35">
      <c r="A547" s="30"/>
      <c r="B547" s="27">
        <v>4</v>
      </c>
      <c r="C547" s="87" t="s">
        <v>1422</v>
      </c>
    </row>
    <row r="548" spans="1:3" x14ac:dyDescent="0.35">
      <c r="A548" s="27"/>
      <c r="B548" s="27">
        <v>5</v>
      </c>
      <c r="C548" s="86" t="s">
        <v>1795</v>
      </c>
    </row>
    <row r="549" spans="1:3" ht="15" thickBot="1" x14ac:dyDescent="0.4">
      <c r="A549" s="80"/>
      <c r="B549" s="80"/>
      <c r="C549" s="80"/>
    </row>
    <row r="550" spans="1:3" x14ac:dyDescent="0.35">
      <c r="A550" s="96" t="s">
        <v>500</v>
      </c>
      <c r="B550" s="85" t="s">
        <v>23</v>
      </c>
      <c r="C550" s="85" t="s">
        <v>1327</v>
      </c>
    </row>
    <row r="551" spans="1:3" x14ac:dyDescent="0.35">
      <c r="A551" s="97" t="s">
        <v>501</v>
      </c>
      <c r="B551" s="86">
        <v>0</v>
      </c>
      <c r="C551" s="86" t="s">
        <v>1351</v>
      </c>
    </row>
    <row r="552" spans="1:3" x14ac:dyDescent="0.35">
      <c r="A552" s="97"/>
      <c r="B552" s="86">
        <v>1</v>
      </c>
      <c r="C552" s="86" t="s">
        <v>2744</v>
      </c>
    </row>
    <row r="553" spans="1:3" x14ac:dyDescent="0.35">
      <c r="A553" s="97"/>
      <c r="B553" s="86">
        <v>2</v>
      </c>
      <c r="C553" s="86" t="s">
        <v>2745</v>
      </c>
    </row>
    <row r="554" spans="1:3" x14ac:dyDescent="0.35">
      <c r="A554" s="97"/>
      <c r="B554" s="86">
        <v>3</v>
      </c>
      <c r="C554" s="86" t="s">
        <v>1813</v>
      </c>
    </row>
    <row r="555" spans="1:3" x14ac:dyDescent="0.35">
      <c r="A555" s="97"/>
      <c r="B555" s="86">
        <v>4</v>
      </c>
      <c r="C555" s="86" t="s">
        <v>1814</v>
      </c>
    </row>
    <row r="556" spans="1:3" x14ac:dyDescent="0.35">
      <c r="A556" s="97"/>
      <c r="B556" s="86">
        <v>5</v>
      </c>
      <c r="C556" s="86" t="s">
        <v>1812</v>
      </c>
    </row>
    <row r="557" spans="1:3" x14ac:dyDescent="0.35">
      <c r="A557" s="97" t="s">
        <v>502</v>
      </c>
      <c r="B557" s="86">
        <v>0</v>
      </c>
      <c r="C557" s="86" t="s">
        <v>1351</v>
      </c>
    </row>
    <row r="558" spans="1:3" x14ac:dyDescent="0.35">
      <c r="A558" s="97"/>
      <c r="B558" s="86">
        <v>1</v>
      </c>
      <c r="C558" s="86" t="s">
        <v>1796</v>
      </c>
    </row>
    <row r="559" spans="1:3" x14ac:dyDescent="0.35">
      <c r="A559" s="97"/>
      <c r="B559" s="86">
        <v>2</v>
      </c>
      <c r="C559" s="86" t="s">
        <v>4194</v>
      </c>
    </row>
    <row r="560" spans="1:3" x14ac:dyDescent="0.35">
      <c r="A560" s="97"/>
      <c r="B560" s="86">
        <v>3</v>
      </c>
      <c r="C560" s="86" t="s">
        <v>1811</v>
      </c>
    </row>
    <row r="561" spans="1:3" x14ac:dyDescent="0.35">
      <c r="A561" s="97"/>
      <c r="B561" s="86">
        <v>4</v>
      </c>
      <c r="C561" s="86" t="s">
        <v>2746</v>
      </c>
    </row>
    <row r="562" spans="1:3" x14ac:dyDescent="0.35">
      <c r="A562" s="97"/>
      <c r="B562" s="86">
        <v>5</v>
      </c>
      <c r="C562" s="86" t="s">
        <v>2747</v>
      </c>
    </row>
    <row r="563" spans="1:3" x14ac:dyDescent="0.35">
      <c r="A563" s="97" t="s">
        <v>503</v>
      </c>
      <c r="B563" s="86">
        <v>0</v>
      </c>
      <c r="C563" s="86" t="s">
        <v>1351</v>
      </c>
    </row>
    <row r="564" spans="1:3" x14ac:dyDescent="0.35">
      <c r="A564" s="97"/>
      <c r="B564" s="86">
        <v>1</v>
      </c>
      <c r="C564" s="86" t="s">
        <v>1797</v>
      </c>
    </row>
    <row r="565" spans="1:3" x14ac:dyDescent="0.35">
      <c r="A565" s="97"/>
      <c r="B565" s="86">
        <v>2</v>
      </c>
      <c r="C565" s="86" t="s">
        <v>1801</v>
      </c>
    </row>
    <row r="566" spans="1:3" x14ac:dyDescent="0.35">
      <c r="A566" s="97"/>
      <c r="B566" s="86">
        <v>3</v>
      </c>
      <c r="C566" s="86" t="s">
        <v>1798</v>
      </c>
    </row>
    <row r="567" spans="1:3" x14ac:dyDescent="0.35">
      <c r="A567" s="97"/>
      <c r="B567" s="86">
        <v>4</v>
      </c>
      <c r="C567" s="86" t="s">
        <v>1799</v>
      </c>
    </row>
    <row r="568" spans="1:3" x14ac:dyDescent="0.35">
      <c r="A568" s="97"/>
      <c r="B568" s="86">
        <v>5</v>
      </c>
      <c r="C568" s="86" t="s">
        <v>1800</v>
      </c>
    </row>
    <row r="569" spans="1:3" x14ac:dyDescent="0.35">
      <c r="A569" s="97" t="s">
        <v>504</v>
      </c>
      <c r="B569" s="86">
        <v>0</v>
      </c>
      <c r="C569" s="86" t="s">
        <v>1351</v>
      </c>
    </row>
    <row r="570" spans="1:3" x14ac:dyDescent="0.35">
      <c r="A570" s="97"/>
      <c r="B570" s="86">
        <v>1</v>
      </c>
      <c r="C570" s="86" t="s">
        <v>1807</v>
      </c>
    </row>
    <row r="571" spans="1:3" x14ac:dyDescent="0.35">
      <c r="A571" s="97"/>
      <c r="B571" s="86">
        <v>2</v>
      </c>
      <c r="C571" s="86" t="s">
        <v>1334</v>
      </c>
    </row>
    <row r="572" spans="1:3" x14ac:dyDescent="0.35">
      <c r="A572" s="97"/>
      <c r="B572" s="86">
        <v>3</v>
      </c>
      <c r="C572" s="86" t="s">
        <v>1808</v>
      </c>
    </row>
    <row r="573" spans="1:3" x14ac:dyDescent="0.35">
      <c r="A573" s="97"/>
      <c r="B573" s="86">
        <v>4</v>
      </c>
      <c r="C573" s="86" t="s">
        <v>1809</v>
      </c>
    </row>
    <row r="574" spans="1:3" x14ac:dyDescent="0.35">
      <c r="A574" s="97"/>
      <c r="B574" s="86">
        <v>5</v>
      </c>
      <c r="C574" s="86" t="s">
        <v>1810</v>
      </c>
    </row>
    <row r="575" spans="1:3" x14ac:dyDescent="0.35">
      <c r="A575" s="97" t="s">
        <v>505</v>
      </c>
      <c r="B575" s="86">
        <v>0</v>
      </c>
      <c r="C575" s="86" t="s">
        <v>1351</v>
      </c>
    </row>
    <row r="576" spans="1:3" x14ac:dyDescent="0.35">
      <c r="A576" s="97"/>
      <c r="B576" s="86">
        <v>1</v>
      </c>
      <c r="C576" s="86" t="s">
        <v>1802</v>
      </c>
    </row>
    <row r="577" spans="1:3" x14ac:dyDescent="0.35">
      <c r="A577" s="97"/>
      <c r="B577" s="86">
        <v>2</v>
      </c>
      <c r="C577" s="86" t="s">
        <v>1334</v>
      </c>
    </row>
    <row r="578" spans="1:3" x14ac:dyDescent="0.35">
      <c r="A578" s="97"/>
      <c r="B578" s="86">
        <v>3</v>
      </c>
      <c r="C578" s="86" t="s">
        <v>1804</v>
      </c>
    </row>
    <row r="579" spans="1:3" x14ac:dyDescent="0.35">
      <c r="A579" s="97"/>
      <c r="B579" s="86">
        <v>4</v>
      </c>
      <c r="C579" s="86" t="s">
        <v>1805</v>
      </c>
    </row>
    <row r="580" spans="1:3" x14ac:dyDescent="0.35">
      <c r="A580" s="97"/>
      <c r="B580" s="86">
        <v>5</v>
      </c>
      <c r="C580" s="86" t="s">
        <v>1803</v>
      </c>
    </row>
    <row r="581" spans="1:3" x14ac:dyDescent="0.35">
      <c r="A581" s="97" t="s">
        <v>3298</v>
      </c>
      <c r="B581" s="86">
        <v>0</v>
      </c>
      <c r="C581" s="86" t="s">
        <v>1351</v>
      </c>
    </row>
    <row r="582" spans="1:3" x14ac:dyDescent="0.35">
      <c r="A582" s="97"/>
      <c r="B582" s="86">
        <v>1</v>
      </c>
      <c r="C582" s="86" t="s">
        <v>3302</v>
      </c>
    </row>
    <row r="583" spans="1:3" x14ac:dyDescent="0.35">
      <c r="A583" s="97"/>
      <c r="B583" s="86">
        <v>2</v>
      </c>
      <c r="C583" s="86" t="s">
        <v>3303</v>
      </c>
    </row>
    <row r="584" spans="1:3" x14ac:dyDescent="0.35">
      <c r="A584" s="97"/>
      <c r="B584" s="86">
        <v>3</v>
      </c>
      <c r="C584" s="86" t="s">
        <v>3304</v>
      </c>
    </row>
    <row r="585" spans="1:3" x14ac:dyDescent="0.35">
      <c r="A585" s="97"/>
      <c r="B585" s="86">
        <v>4</v>
      </c>
      <c r="C585" s="86" t="s">
        <v>3305</v>
      </c>
    </row>
    <row r="586" spans="1:3" x14ac:dyDescent="0.35">
      <c r="A586" s="97"/>
      <c r="B586" s="86">
        <v>5</v>
      </c>
      <c r="C586" s="86" t="s">
        <v>3306</v>
      </c>
    </row>
    <row r="587" spans="1:3" x14ac:dyDescent="0.35">
      <c r="A587" s="97" t="s">
        <v>507</v>
      </c>
      <c r="B587" s="86">
        <v>0</v>
      </c>
      <c r="C587" s="86" t="s">
        <v>1351</v>
      </c>
    </row>
    <row r="588" spans="1:3" x14ac:dyDescent="0.35">
      <c r="A588" s="97"/>
      <c r="B588" s="86">
        <v>1</v>
      </c>
      <c r="C588" s="86" t="s">
        <v>1815</v>
      </c>
    </row>
    <row r="589" spans="1:3" x14ac:dyDescent="0.35">
      <c r="A589" s="97"/>
      <c r="B589" s="86">
        <v>2</v>
      </c>
      <c r="C589" s="86" t="s">
        <v>1824</v>
      </c>
    </row>
    <row r="590" spans="1:3" x14ac:dyDescent="0.35">
      <c r="A590" s="97"/>
      <c r="B590" s="86">
        <v>3</v>
      </c>
      <c r="C590" s="86" t="s">
        <v>1826</v>
      </c>
    </row>
    <row r="591" spans="1:3" x14ac:dyDescent="0.35">
      <c r="A591" s="97"/>
      <c r="B591" s="86">
        <v>4</v>
      </c>
      <c r="C591" s="86" t="s">
        <v>1825</v>
      </c>
    </row>
    <row r="592" spans="1:3" x14ac:dyDescent="0.35">
      <c r="A592" s="97"/>
      <c r="B592" s="86">
        <v>5</v>
      </c>
      <c r="C592" s="86" t="s">
        <v>1816</v>
      </c>
    </row>
    <row r="593" spans="1:3" x14ac:dyDescent="0.35">
      <c r="A593" s="97" t="s">
        <v>508</v>
      </c>
      <c r="B593" s="86">
        <v>0</v>
      </c>
      <c r="C593" s="86" t="s">
        <v>1351</v>
      </c>
    </row>
    <row r="594" spans="1:3" x14ac:dyDescent="0.35">
      <c r="A594" s="97"/>
      <c r="B594" s="86">
        <v>1</v>
      </c>
      <c r="C594" s="86" t="s">
        <v>1815</v>
      </c>
    </row>
    <row r="595" spans="1:3" x14ac:dyDescent="0.35">
      <c r="A595" s="97"/>
      <c r="B595" s="86">
        <v>2</v>
      </c>
      <c r="C595" s="86" t="s">
        <v>1819</v>
      </c>
    </row>
    <row r="596" spans="1:3" x14ac:dyDescent="0.35">
      <c r="A596" s="97"/>
      <c r="B596" s="86">
        <v>3</v>
      </c>
      <c r="C596" s="86" t="s">
        <v>1827</v>
      </c>
    </row>
    <row r="597" spans="1:3" x14ac:dyDescent="0.35">
      <c r="A597" s="97"/>
      <c r="B597" s="86">
        <v>4</v>
      </c>
      <c r="C597" s="86" t="s">
        <v>1828</v>
      </c>
    </row>
    <row r="598" spans="1:3" x14ac:dyDescent="0.35">
      <c r="A598" s="97"/>
      <c r="B598" s="86">
        <v>5</v>
      </c>
      <c r="C598" s="86" t="s">
        <v>1829</v>
      </c>
    </row>
    <row r="599" spans="1:3" x14ac:dyDescent="0.35">
      <c r="A599" s="97" t="s">
        <v>509</v>
      </c>
      <c r="B599" s="86">
        <v>0</v>
      </c>
      <c r="C599" s="86" t="s">
        <v>1351</v>
      </c>
    </row>
    <row r="600" spans="1:3" x14ac:dyDescent="0.35">
      <c r="A600" s="97"/>
      <c r="B600" s="86">
        <v>1</v>
      </c>
      <c r="C600" s="86" t="s">
        <v>1815</v>
      </c>
    </row>
    <row r="601" spans="1:3" x14ac:dyDescent="0.35">
      <c r="A601" s="97"/>
      <c r="B601" s="86">
        <v>2</v>
      </c>
      <c r="C601" s="86" t="s">
        <v>1818</v>
      </c>
    </row>
    <row r="602" spans="1:3" x14ac:dyDescent="0.35">
      <c r="A602" s="97"/>
      <c r="B602" s="86">
        <v>3</v>
      </c>
      <c r="C602" s="86" t="s">
        <v>1830</v>
      </c>
    </row>
    <row r="603" spans="1:3" x14ac:dyDescent="0.35">
      <c r="A603" s="97"/>
      <c r="B603" s="86">
        <v>4</v>
      </c>
      <c r="C603" s="86" t="s">
        <v>1831</v>
      </c>
    </row>
    <row r="604" spans="1:3" x14ac:dyDescent="0.35">
      <c r="A604" s="97"/>
      <c r="B604" s="86">
        <v>5</v>
      </c>
      <c r="C604" s="86" t="s">
        <v>1832</v>
      </c>
    </row>
    <row r="605" spans="1:3" x14ac:dyDescent="0.35">
      <c r="A605" s="97" t="s">
        <v>510</v>
      </c>
      <c r="B605" s="86">
        <v>0</v>
      </c>
      <c r="C605" s="86" t="s">
        <v>1351</v>
      </c>
    </row>
    <row r="606" spans="1:3" x14ac:dyDescent="0.35">
      <c r="A606" s="97"/>
      <c r="B606" s="86">
        <v>1</v>
      </c>
      <c r="C606" s="86" t="s">
        <v>1815</v>
      </c>
    </row>
    <row r="607" spans="1:3" x14ac:dyDescent="0.35">
      <c r="A607" s="97"/>
      <c r="B607" s="86">
        <v>2</v>
      </c>
      <c r="C607" s="86" t="s">
        <v>1820</v>
      </c>
    </row>
    <row r="608" spans="1:3" x14ac:dyDescent="0.35">
      <c r="A608" s="97"/>
      <c r="B608" s="86">
        <v>3</v>
      </c>
      <c r="C608" s="86" t="s">
        <v>1833</v>
      </c>
    </row>
    <row r="609" spans="1:3" x14ac:dyDescent="0.35">
      <c r="A609" s="97"/>
      <c r="B609" s="86">
        <v>4</v>
      </c>
      <c r="C609" s="86" t="s">
        <v>1834</v>
      </c>
    </row>
    <row r="610" spans="1:3" x14ac:dyDescent="0.35">
      <c r="A610" s="97"/>
      <c r="B610" s="86">
        <v>5</v>
      </c>
      <c r="C610" s="86" t="s">
        <v>1835</v>
      </c>
    </row>
    <row r="611" spans="1:3" x14ac:dyDescent="0.35">
      <c r="A611" s="97" t="s">
        <v>511</v>
      </c>
      <c r="B611" s="86">
        <v>0</v>
      </c>
      <c r="C611" s="86" t="s">
        <v>1351</v>
      </c>
    </row>
    <row r="612" spans="1:3" x14ac:dyDescent="0.35">
      <c r="A612" s="97"/>
      <c r="B612" s="86">
        <v>1</v>
      </c>
      <c r="C612" s="86" t="s">
        <v>1815</v>
      </c>
    </row>
    <row r="613" spans="1:3" x14ac:dyDescent="0.35">
      <c r="A613" s="97"/>
      <c r="B613" s="86">
        <v>2</v>
      </c>
      <c r="C613" s="86" t="s">
        <v>1821</v>
      </c>
    </row>
    <row r="614" spans="1:3" x14ac:dyDescent="0.35">
      <c r="A614" s="97"/>
      <c r="B614" s="86">
        <v>3</v>
      </c>
      <c r="C614" s="86" t="s">
        <v>1822</v>
      </c>
    </row>
    <row r="615" spans="1:3" x14ac:dyDescent="0.35">
      <c r="A615" s="97"/>
      <c r="B615" s="86">
        <v>4</v>
      </c>
      <c r="C615" s="86" t="s">
        <v>1823</v>
      </c>
    </row>
    <row r="616" spans="1:3" x14ac:dyDescent="0.35">
      <c r="A616" s="97"/>
      <c r="B616" s="86">
        <v>5</v>
      </c>
      <c r="C616" s="86" t="s">
        <v>1817</v>
      </c>
    </row>
    <row r="617" spans="1:3" x14ac:dyDescent="0.35">
      <c r="A617" s="97" t="s">
        <v>513</v>
      </c>
      <c r="B617" s="86">
        <v>0</v>
      </c>
      <c r="C617" s="86" t="s">
        <v>1351</v>
      </c>
    </row>
    <row r="618" spans="1:3" x14ac:dyDescent="0.35">
      <c r="A618" s="97"/>
      <c r="B618" s="86">
        <v>1</v>
      </c>
      <c r="C618" s="86" t="s">
        <v>1837</v>
      </c>
    </row>
    <row r="619" spans="1:3" x14ac:dyDescent="0.35">
      <c r="A619" s="97"/>
      <c r="B619" s="86">
        <v>2</v>
      </c>
      <c r="C619" s="86" t="s">
        <v>2748</v>
      </c>
    </row>
    <row r="620" spans="1:3" x14ac:dyDescent="0.35">
      <c r="A620" s="97"/>
      <c r="B620" s="86">
        <v>3</v>
      </c>
      <c r="C620" s="86" t="s">
        <v>1846</v>
      </c>
    </row>
    <row r="621" spans="1:3" x14ac:dyDescent="0.35">
      <c r="A621" s="97"/>
      <c r="B621" s="86">
        <v>4</v>
      </c>
      <c r="C621" s="86" t="s">
        <v>1845</v>
      </c>
    </row>
    <row r="622" spans="1:3" x14ac:dyDescent="0.35">
      <c r="A622" s="97"/>
      <c r="B622" s="86">
        <v>5</v>
      </c>
      <c r="C622" s="86" t="s">
        <v>2749</v>
      </c>
    </row>
    <row r="623" spans="1:3" x14ac:dyDescent="0.35">
      <c r="A623" s="97" t="s">
        <v>514</v>
      </c>
      <c r="B623" s="86">
        <v>0</v>
      </c>
      <c r="C623" s="86" t="s">
        <v>1351</v>
      </c>
    </row>
    <row r="624" spans="1:3" x14ac:dyDescent="0.35">
      <c r="A624" s="97"/>
      <c r="B624" s="86">
        <v>1</v>
      </c>
      <c r="C624" s="86" t="s">
        <v>3307</v>
      </c>
    </row>
    <row r="625" spans="1:3" x14ac:dyDescent="0.35">
      <c r="A625" s="97"/>
      <c r="B625" s="86">
        <v>2</v>
      </c>
      <c r="C625" s="86" t="s">
        <v>3311</v>
      </c>
    </row>
    <row r="626" spans="1:3" x14ac:dyDescent="0.35">
      <c r="A626" s="97"/>
      <c r="B626" s="86">
        <v>3</v>
      </c>
      <c r="C626" s="86" t="s">
        <v>3310</v>
      </c>
    </row>
    <row r="627" spans="1:3" x14ac:dyDescent="0.35">
      <c r="A627" s="97"/>
      <c r="B627" s="86">
        <v>4</v>
      </c>
      <c r="C627" s="86" t="s">
        <v>3309</v>
      </c>
    </row>
    <row r="628" spans="1:3" x14ac:dyDescent="0.35">
      <c r="A628" s="97"/>
      <c r="B628" s="86">
        <v>5</v>
      </c>
      <c r="C628" s="86" t="s">
        <v>3308</v>
      </c>
    </row>
    <row r="629" spans="1:3" x14ac:dyDescent="0.35">
      <c r="A629" s="97" t="s">
        <v>515</v>
      </c>
      <c r="B629" s="86">
        <v>0</v>
      </c>
      <c r="C629" s="86" t="s">
        <v>1351</v>
      </c>
    </row>
    <row r="630" spans="1:3" x14ac:dyDescent="0.35">
      <c r="A630" s="97"/>
      <c r="B630" s="86">
        <v>1</v>
      </c>
      <c r="C630" s="86" t="s">
        <v>2881</v>
      </c>
    </row>
    <row r="631" spans="1:3" x14ac:dyDescent="0.35">
      <c r="A631" s="97"/>
      <c r="B631" s="86">
        <v>2</v>
      </c>
      <c r="C631" s="86" t="s">
        <v>2884</v>
      </c>
    </row>
    <row r="632" spans="1:3" x14ac:dyDescent="0.35">
      <c r="A632" s="97"/>
      <c r="B632" s="86">
        <v>3</v>
      </c>
      <c r="C632" s="86" t="s">
        <v>2882</v>
      </c>
    </row>
    <row r="633" spans="1:3" x14ac:dyDescent="0.35">
      <c r="A633" s="97"/>
      <c r="B633" s="86">
        <v>4</v>
      </c>
      <c r="C633" s="86" t="s">
        <v>2885</v>
      </c>
    </row>
    <row r="634" spans="1:3" x14ac:dyDescent="0.35">
      <c r="A634" s="97"/>
      <c r="B634" s="86">
        <v>5</v>
      </c>
      <c r="C634" s="86" t="s">
        <v>2883</v>
      </c>
    </row>
    <row r="635" spans="1:3" x14ac:dyDescent="0.35">
      <c r="A635" s="97" t="s">
        <v>516</v>
      </c>
      <c r="B635" s="86">
        <v>0</v>
      </c>
      <c r="C635" s="86" t="s">
        <v>1351</v>
      </c>
    </row>
    <row r="636" spans="1:3" x14ac:dyDescent="0.35">
      <c r="A636" s="97"/>
      <c r="B636" s="86">
        <v>1</v>
      </c>
      <c r="C636" s="86" t="s">
        <v>1838</v>
      </c>
    </row>
    <row r="637" spans="1:3" x14ac:dyDescent="0.35">
      <c r="A637" s="97"/>
      <c r="B637" s="86">
        <v>2</v>
      </c>
      <c r="C637" s="86" t="s">
        <v>1875</v>
      </c>
    </row>
    <row r="638" spans="1:3" x14ac:dyDescent="0.35">
      <c r="A638" s="97"/>
      <c r="B638" s="86">
        <v>3</v>
      </c>
      <c r="C638" s="86" t="s">
        <v>1877</v>
      </c>
    </row>
    <row r="639" spans="1:3" x14ac:dyDescent="0.35">
      <c r="A639" s="97"/>
      <c r="B639" s="86">
        <v>4</v>
      </c>
      <c r="C639" s="86" t="s">
        <v>1876</v>
      </c>
    </row>
    <row r="640" spans="1:3" x14ac:dyDescent="0.35">
      <c r="A640" s="97"/>
      <c r="B640" s="86">
        <v>5</v>
      </c>
      <c r="C640" s="86" t="s">
        <v>1840</v>
      </c>
    </row>
    <row r="641" spans="1:3" x14ac:dyDescent="0.35">
      <c r="A641" s="97" t="s">
        <v>555</v>
      </c>
      <c r="B641" s="86">
        <v>0</v>
      </c>
      <c r="C641" s="86" t="s">
        <v>1351</v>
      </c>
    </row>
    <row r="642" spans="1:3" x14ac:dyDescent="0.35">
      <c r="A642" s="97"/>
      <c r="B642" s="86">
        <v>1</v>
      </c>
      <c r="C642" s="86" t="s">
        <v>3312</v>
      </c>
    </row>
    <row r="643" spans="1:3" x14ac:dyDescent="0.35">
      <c r="A643" s="97"/>
      <c r="B643" s="86">
        <v>2</v>
      </c>
      <c r="C643" s="86" t="s">
        <v>3313</v>
      </c>
    </row>
    <row r="644" spans="1:3" x14ac:dyDescent="0.35">
      <c r="A644" s="97"/>
      <c r="B644" s="86">
        <v>3</v>
      </c>
      <c r="C644" s="86" t="s">
        <v>3314</v>
      </c>
    </row>
    <row r="645" spans="1:3" x14ac:dyDescent="0.35">
      <c r="A645" s="97"/>
      <c r="B645" s="86">
        <v>4</v>
      </c>
      <c r="C645" s="86" t="s">
        <v>3315</v>
      </c>
    </row>
    <row r="646" spans="1:3" x14ac:dyDescent="0.35">
      <c r="A646" s="97"/>
      <c r="B646" s="86">
        <v>5</v>
      </c>
      <c r="C646" s="86" t="s">
        <v>3316</v>
      </c>
    </row>
    <row r="647" spans="1:3" x14ac:dyDescent="0.35">
      <c r="A647" s="97" t="s">
        <v>2712</v>
      </c>
      <c r="B647" s="86">
        <v>0</v>
      </c>
      <c r="C647" s="86" t="s">
        <v>1351</v>
      </c>
    </row>
    <row r="648" spans="1:3" x14ac:dyDescent="0.35">
      <c r="A648" s="97"/>
      <c r="B648" s="86">
        <v>1</v>
      </c>
      <c r="C648" s="86" t="s">
        <v>1841</v>
      </c>
    </row>
    <row r="649" spans="1:3" x14ac:dyDescent="0.35">
      <c r="A649" s="97"/>
      <c r="B649" s="86">
        <v>2</v>
      </c>
      <c r="C649" s="86" t="s">
        <v>1842</v>
      </c>
    </row>
    <row r="650" spans="1:3" x14ac:dyDescent="0.35">
      <c r="B650" s="86">
        <v>3</v>
      </c>
      <c r="C650" s="86" t="s">
        <v>1844</v>
      </c>
    </row>
    <row r="651" spans="1:3" x14ac:dyDescent="0.35">
      <c r="A651" s="97"/>
      <c r="B651" s="86">
        <v>4</v>
      </c>
      <c r="C651" s="86" t="s">
        <v>2750</v>
      </c>
    </row>
    <row r="652" spans="1:3" x14ac:dyDescent="0.35">
      <c r="A652" s="97"/>
      <c r="B652" s="86">
        <v>5</v>
      </c>
      <c r="C652" s="86" t="s">
        <v>2751</v>
      </c>
    </row>
    <row r="653" spans="1:3" x14ac:dyDescent="0.35">
      <c r="A653" s="97" t="s">
        <v>3300</v>
      </c>
      <c r="B653" s="86">
        <v>0</v>
      </c>
      <c r="C653" s="86" t="s">
        <v>1351</v>
      </c>
    </row>
    <row r="654" spans="1:3" x14ac:dyDescent="0.35">
      <c r="A654" s="97"/>
      <c r="B654" s="86">
        <v>1</v>
      </c>
      <c r="C654" s="86" t="s">
        <v>1843</v>
      </c>
    </row>
    <row r="655" spans="1:3" x14ac:dyDescent="0.35">
      <c r="A655" s="97"/>
      <c r="B655" s="86">
        <v>2</v>
      </c>
      <c r="C655" s="86" t="s">
        <v>1878</v>
      </c>
    </row>
    <row r="656" spans="1:3" x14ac:dyDescent="0.35">
      <c r="A656" s="97"/>
      <c r="B656" s="86">
        <v>3</v>
      </c>
      <c r="C656" s="86" t="s">
        <v>1889</v>
      </c>
    </row>
    <row r="657" spans="1:3" x14ac:dyDescent="0.35">
      <c r="A657" s="97"/>
      <c r="B657" s="86">
        <v>4</v>
      </c>
      <c r="C657" s="86" t="s">
        <v>2694</v>
      </c>
    </row>
    <row r="658" spans="1:3" x14ac:dyDescent="0.35">
      <c r="A658" s="97"/>
      <c r="B658" s="86">
        <v>5</v>
      </c>
      <c r="C658" s="86" t="s">
        <v>2752</v>
      </c>
    </row>
    <row r="659" spans="1:3" x14ac:dyDescent="0.35">
      <c r="A659" s="97" t="s">
        <v>3301</v>
      </c>
      <c r="B659" s="86">
        <v>0</v>
      </c>
      <c r="C659" s="86" t="s">
        <v>1351</v>
      </c>
    </row>
    <row r="660" spans="1:3" x14ac:dyDescent="0.35">
      <c r="A660" s="97"/>
      <c r="B660" s="86">
        <v>1</v>
      </c>
      <c r="C660" s="86" t="s">
        <v>1839</v>
      </c>
    </row>
    <row r="661" spans="1:3" x14ac:dyDescent="0.35">
      <c r="A661" s="97"/>
      <c r="B661" s="86">
        <v>2</v>
      </c>
      <c r="C661" s="86" t="s">
        <v>2753</v>
      </c>
    </row>
    <row r="662" spans="1:3" x14ac:dyDescent="0.35">
      <c r="A662" s="97"/>
      <c r="B662" s="86">
        <v>3</v>
      </c>
      <c r="C662" s="86" t="s">
        <v>2754</v>
      </c>
    </row>
    <row r="663" spans="1:3" x14ac:dyDescent="0.35">
      <c r="A663" s="97"/>
      <c r="B663" s="86">
        <v>4</v>
      </c>
      <c r="C663" s="86" t="s">
        <v>2755</v>
      </c>
    </row>
    <row r="664" spans="1:3" x14ac:dyDescent="0.35">
      <c r="A664" s="97"/>
      <c r="B664" s="86">
        <v>5</v>
      </c>
      <c r="C664" s="86" t="s">
        <v>2756</v>
      </c>
    </row>
    <row r="665" spans="1:3" x14ac:dyDescent="0.35">
      <c r="A665" s="97" t="s">
        <v>3299</v>
      </c>
      <c r="B665" s="86">
        <v>0</v>
      </c>
      <c r="C665" s="86" t="s">
        <v>1351</v>
      </c>
    </row>
    <row r="666" spans="1:3" x14ac:dyDescent="0.35">
      <c r="A666" s="97"/>
      <c r="B666" s="86">
        <v>1</v>
      </c>
      <c r="C666" s="86" t="s">
        <v>3317</v>
      </c>
    </row>
    <row r="667" spans="1:3" x14ac:dyDescent="0.35">
      <c r="A667" s="97"/>
      <c r="B667" s="86">
        <v>2</v>
      </c>
      <c r="C667" s="86" t="s">
        <v>3319</v>
      </c>
    </row>
    <row r="668" spans="1:3" x14ac:dyDescent="0.35">
      <c r="A668" s="97"/>
      <c r="B668" s="86">
        <v>3</v>
      </c>
      <c r="C668" s="86" t="s">
        <v>3322</v>
      </c>
    </row>
    <row r="669" spans="1:3" x14ac:dyDescent="0.35">
      <c r="A669" s="97"/>
      <c r="B669" s="86">
        <v>4</v>
      </c>
      <c r="C669" s="86" t="s">
        <v>3323</v>
      </c>
    </row>
    <row r="670" spans="1:3" x14ac:dyDescent="0.35">
      <c r="A670" s="97"/>
      <c r="B670" s="86">
        <v>5</v>
      </c>
      <c r="C670" s="86" t="s">
        <v>3321</v>
      </c>
    </row>
    <row r="671" spans="1:3" x14ac:dyDescent="0.35">
      <c r="A671" s="97" t="s">
        <v>518</v>
      </c>
      <c r="B671" s="86">
        <v>0</v>
      </c>
      <c r="C671" s="86" t="s">
        <v>1351</v>
      </c>
    </row>
    <row r="672" spans="1:3" x14ac:dyDescent="0.35">
      <c r="A672" s="97"/>
      <c r="B672" s="86">
        <v>1</v>
      </c>
      <c r="C672" s="86" t="s">
        <v>1849</v>
      </c>
    </row>
    <row r="673" spans="1:3" x14ac:dyDescent="0.35">
      <c r="A673" s="97"/>
      <c r="B673" s="86">
        <v>2</v>
      </c>
      <c r="C673" s="86" t="s">
        <v>1891</v>
      </c>
    </row>
    <row r="674" spans="1:3" x14ac:dyDescent="0.35">
      <c r="A674" s="97"/>
      <c r="B674" s="86">
        <v>3</v>
      </c>
      <c r="C674" s="86" t="s">
        <v>1890</v>
      </c>
    </row>
    <row r="675" spans="1:3" x14ac:dyDescent="0.35">
      <c r="A675" s="97"/>
      <c r="B675" s="86">
        <v>4</v>
      </c>
      <c r="C675" s="86" t="s">
        <v>1893</v>
      </c>
    </row>
    <row r="676" spans="1:3" x14ac:dyDescent="0.35">
      <c r="A676" s="97"/>
      <c r="B676" s="86">
        <v>5</v>
      </c>
      <c r="C676" s="86" t="s">
        <v>1892</v>
      </c>
    </row>
    <row r="677" spans="1:3" x14ac:dyDescent="0.35">
      <c r="A677" s="97" t="s">
        <v>519</v>
      </c>
      <c r="B677" s="86">
        <v>0</v>
      </c>
      <c r="C677" s="806" t="s">
        <v>1351</v>
      </c>
    </row>
    <row r="678" spans="1:3" x14ac:dyDescent="0.35">
      <c r="A678" s="97"/>
      <c r="B678" s="86">
        <v>1</v>
      </c>
      <c r="C678" s="806" t="s">
        <v>3325</v>
      </c>
    </row>
    <row r="679" spans="1:3" x14ac:dyDescent="0.35">
      <c r="A679" s="97"/>
      <c r="B679" s="86">
        <v>2</v>
      </c>
      <c r="C679" s="806" t="s">
        <v>3326</v>
      </c>
    </row>
    <row r="680" spans="1:3" x14ac:dyDescent="0.35">
      <c r="A680" s="97"/>
      <c r="B680" s="86">
        <v>3</v>
      </c>
      <c r="C680" s="806" t="s">
        <v>3327</v>
      </c>
    </row>
    <row r="681" spans="1:3" x14ac:dyDescent="0.35">
      <c r="A681" s="97"/>
      <c r="B681" s="86">
        <v>4</v>
      </c>
      <c r="C681" s="806" t="s">
        <v>3328</v>
      </c>
    </row>
    <row r="682" spans="1:3" x14ac:dyDescent="0.35">
      <c r="A682" s="97"/>
      <c r="B682" s="86">
        <v>5</v>
      </c>
      <c r="C682" s="806" t="s">
        <v>3329</v>
      </c>
    </row>
    <row r="683" spans="1:3" x14ac:dyDescent="0.35">
      <c r="A683" s="97" t="s">
        <v>520</v>
      </c>
      <c r="B683" s="86">
        <v>0</v>
      </c>
      <c r="C683" s="86" t="s">
        <v>1351</v>
      </c>
    </row>
    <row r="684" spans="1:3" x14ac:dyDescent="0.35">
      <c r="A684" s="97"/>
      <c r="B684" s="86">
        <v>1</v>
      </c>
      <c r="C684" s="86" t="s">
        <v>1850</v>
      </c>
    </row>
    <row r="685" spans="1:3" x14ac:dyDescent="0.35">
      <c r="A685" s="97"/>
      <c r="B685" s="86">
        <v>2</v>
      </c>
      <c r="C685" s="86" t="s">
        <v>2693</v>
      </c>
    </row>
    <row r="686" spans="1:3" x14ac:dyDescent="0.35">
      <c r="A686" s="97"/>
      <c r="B686" s="86">
        <v>3</v>
      </c>
      <c r="C686" s="86" t="s">
        <v>1874</v>
      </c>
    </row>
    <row r="687" spans="1:3" x14ac:dyDescent="0.35">
      <c r="A687" s="97"/>
      <c r="B687" s="86">
        <v>4</v>
      </c>
      <c r="C687" s="86" t="s">
        <v>1852</v>
      </c>
    </row>
    <row r="688" spans="1:3" x14ac:dyDescent="0.35">
      <c r="A688" s="97"/>
      <c r="B688" s="86">
        <v>5</v>
      </c>
      <c r="C688" s="86" t="s">
        <v>1851</v>
      </c>
    </row>
    <row r="689" spans="1:3" x14ac:dyDescent="0.35">
      <c r="A689" s="97" t="s">
        <v>521</v>
      </c>
      <c r="B689" s="86">
        <v>0</v>
      </c>
      <c r="C689" s="86" t="s">
        <v>1351</v>
      </c>
    </row>
    <row r="690" spans="1:3" x14ac:dyDescent="0.35">
      <c r="A690" s="97"/>
      <c r="B690" s="86">
        <v>1</v>
      </c>
      <c r="C690" s="86" t="s">
        <v>1853</v>
      </c>
    </row>
    <row r="691" spans="1:3" x14ac:dyDescent="0.35">
      <c r="A691" s="97"/>
      <c r="B691" s="86">
        <v>2</v>
      </c>
      <c r="C691" s="86" t="s">
        <v>1334</v>
      </c>
    </row>
    <row r="692" spans="1:3" x14ac:dyDescent="0.35">
      <c r="A692" s="97"/>
      <c r="B692" s="86">
        <v>3</v>
      </c>
      <c r="C692" s="86" t="s">
        <v>1854</v>
      </c>
    </row>
    <row r="693" spans="1:3" x14ac:dyDescent="0.35">
      <c r="A693" s="97"/>
      <c r="B693" s="86">
        <v>4</v>
      </c>
      <c r="C693" s="86" t="s">
        <v>1855</v>
      </c>
    </row>
    <row r="694" spans="1:3" x14ac:dyDescent="0.35">
      <c r="A694" s="97"/>
      <c r="B694" s="86">
        <v>5</v>
      </c>
      <c r="C694" s="86" t="s">
        <v>1441</v>
      </c>
    </row>
    <row r="695" spans="1:3" x14ac:dyDescent="0.35">
      <c r="A695" s="97" t="s">
        <v>1866</v>
      </c>
      <c r="B695" s="86">
        <v>0</v>
      </c>
      <c r="C695" s="86" t="s">
        <v>1351</v>
      </c>
    </row>
    <row r="696" spans="1:3" x14ac:dyDescent="0.35">
      <c r="A696" s="97"/>
      <c r="B696" s="86">
        <v>1</v>
      </c>
      <c r="C696" s="86" t="s">
        <v>1858</v>
      </c>
    </row>
    <row r="697" spans="1:3" x14ac:dyDescent="0.35">
      <c r="A697" s="97"/>
      <c r="B697" s="86">
        <v>2</v>
      </c>
      <c r="C697" s="86" t="s">
        <v>1872</v>
      </c>
    </row>
    <row r="698" spans="1:3" x14ac:dyDescent="0.35">
      <c r="A698" s="97"/>
      <c r="B698" s="86">
        <v>3</v>
      </c>
      <c r="C698" s="86" t="s">
        <v>1873</v>
      </c>
    </row>
    <row r="699" spans="1:3" x14ac:dyDescent="0.35">
      <c r="A699" s="97"/>
      <c r="B699" s="86">
        <v>4</v>
      </c>
      <c r="C699" s="86" t="s">
        <v>3066</v>
      </c>
    </row>
    <row r="700" spans="1:3" x14ac:dyDescent="0.35">
      <c r="A700" s="97"/>
      <c r="B700" s="86">
        <v>5</v>
      </c>
      <c r="C700" s="86" t="s">
        <v>3067</v>
      </c>
    </row>
    <row r="701" spans="1:3" x14ac:dyDescent="0.35">
      <c r="A701" s="97" t="s">
        <v>3324</v>
      </c>
      <c r="B701" s="86">
        <v>0</v>
      </c>
      <c r="C701" s="86" t="s">
        <v>1351</v>
      </c>
    </row>
    <row r="702" spans="1:3" x14ac:dyDescent="0.35">
      <c r="A702" s="97"/>
      <c r="B702" s="86">
        <v>1</v>
      </c>
      <c r="C702" s="86" t="s">
        <v>1863</v>
      </c>
    </row>
    <row r="703" spans="1:3" x14ac:dyDescent="0.35">
      <c r="A703" s="97"/>
      <c r="B703" s="86">
        <v>2</v>
      </c>
      <c r="C703" s="86" t="s">
        <v>1864</v>
      </c>
    </row>
    <row r="704" spans="1:3" x14ac:dyDescent="0.35">
      <c r="A704" s="97"/>
      <c r="B704" s="86">
        <v>3</v>
      </c>
      <c r="C704" s="86" t="s">
        <v>1869</v>
      </c>
    </row>
    <row r="705" spans="1:3" x14ac:dyDescent="0.35">
      <c r="A705" s="97"/>
      <c r="B705" s="86">
        <v>4</v>
      </c>
      <c r="C705" s="86" t="s">
        <v>1868</v>
      </c>
    </row>
    <row r="706" spans="1:3" x14ac:dyDescent="0.35">
      <c r="A706" s="97"/>
      <c r="B706" s="86">
        <v>5</v>
      </c>
      <c r="C706" s="86" t="s">
        <v>1867</v>
      </c>
    </row>
    <row r="707" spans="1:3" x14ac:dyDescent="0.35">
      <c r="A707" s="97" t="s">
        <v>523</v>
      </c>
      <c r="B707" s="86">
        <v>0</v>
      </c>
      <c r="C707" s="86" t="s">
        <v>1351</v>
      </c>
    </row>
    <row r="708" spans="1:3" x14ac:dyDescent="0.35">
      <c r="A708" s="97"/>
      <c r="B708" s="86">
        <v>1</v>
      </c>
      <c r="C708" s="86" t="s">
        <v>1859</v>
      </c>
    </row>
    <row r="709" spans="1:3" x14ac:dyDescent="0.35">
      <c r="A709" s="97"/>
      <c r="B709" s="86">
        <v>2</v>
      </c>
      <c r="C709" s="86" t="s">
        <v>3068</v>
      </c>
    </row>
    <row r="710" spans="1:3" x14ac:dyDescent="0.35">
      <c r="A710" s="97"/>
      <c r="B710" s="86">
        <v>3</v>
      </c>
      <c r="C710" s="86" t="s">
        <v>1870</v>
      </c>
    </row>
    <row r="711" spans="1:3" x14ac:dyDescent="0.35">
      <c r="A711" s="97"/>
      <c r="B711" s="86">
        <v>4</v>
      </c>
      <c r="C711" s="86" t="s">
        <v>1871</v>
      </c>
    </row>
    <row r="712" spans="1:3" x14ac:dyDescent="0.35">
      <c r="A712" s="97"/>
      <c r="B712" s="86">
        <v>5</v>
      </c>
      <c r="C712" s="86" t="s">
        <v>1865</v>
      </c>
    </row>
    <row r="713" spans="1:3" x14ac:dyDescent="0.35">
      <c r="A713" s="97" t="s">
        <v>524</v>
      </c>
      <c r="B713" s="86">
        <v>0</v>
      </c>
      <c r="C713" s="86" t="s">
        <v>1351</v>
      </c>
    </row>
    <row r="714" spans="1:3" x14ac:dyDescent="0.35">
      <c r="A714" s="97"/>
      <c r="B714" s="86">
        <v>1</v>
      </c>
      <c r="C714" s="86" t="s">
        <v>1860</v>
      </c>
    </row>
    <row r="715" spans="1:3" x14ac:dyDescent="0.35">
      <c r="A715" s="97"/>
      <c r="B715" s="86">
        <v>2</v>
      </c>
      <c r="C715" s="86" t="s">
        <v>1894</v>
      </c>
    </row>
    <row r="716" spans="1:3" x14ac:dyDescent="0.35">
      <c r="A716" s="97"/>
      <c r="B716" s="86">
        <v>3</v>
      </c>
      <c r="C716" s="86" t="s">
        <v>1895</v>
      </c>
    </row>
    <row r="717" spans="1:3" x14ac:dyDescent="0.35">
      <c r="A717" s="97"/>
      <c r="B717" s="86">
        <v>4</v>
      </c>
      <c r="C717" s="86" t="s">
        <v>1896</v>
      </c>
    </row>
    <row r="718" spans="1:3" x14ac:dyDescent="0.35">
      <c r="A718" s="97"/>
      <c r="B718" s="86">
        <v>5</v>
      </c>
      <c r="C718" s="86" t="s">
        <v>2757</v>
      </c>
    </row>
    <row r="719" spans="1:3" ht="15" thickBot="1" x14ac:dyDescent="0.4">
      <c r="A719" s="21"/>
      <c r="B719" s="21"/>
      <c r="C719" s="21"/>
    </row>
    <row r="720" spans="1:3" x14ac:dyDescent="0.35">
      <c r="A720" s="96" t="s">
        <v>573</v>
      </c>
      <c r="B720" s="85" t="s">
        <v>23</v>
      </c>
      <c r="C720" s="85" t="s">
        <v>131</v>
      </c>
    </row>
    <row r="721" spans="1:3" x14ac:dyDescent="0.35">
      <c r="A721" s="29" t="s">
        <v>574</v>
      </c>
      <c r="B721" s="27">
        <v>0</v>
      </c>
      <c r="C721" s="27" t="s">
        <v>1351</v>
      </c>
    </row>
    <row r="722" spans="1:3" x14ac:dyDescent="0.35">
      <c r="A722" s="29"/>
      <c r="B722" s="27">
        <v>1</v>
      </c>
      <c r="C722" s="27" t="s">
        <v>1881</v>
      </c>
    </row>
    <row r="723" spans="1:3" x14ac:dyDescent="0.35">
      <c r="A723" s="29"/>
      <c r="B723" s="27">
        <v>2</v>
      </c>
      <c r="C723" s="27" t="s">
        <v>1882</v>
      </c>
    </row>
    <row r="724" spans="1:3" x14ac:dyDescent="0.35">
      <c r="A724" s="29"/>
      <c r="B724" s="27">
        <v>3</v>
      </c>
      <c r="C724" s="27" t="s">
        <v>2758</v>
      </c>
    </row>
    <row r="725" spans="1:3" x14ac:dyDescent="0.35">
      <c r="A725" s="29"/>
      <c r="B725" s="27">
        <v>4</v>
      </c>
      <c r="C725" s="27" t="s">
        <v>2759</v>
      </c>
    </row>
    <row r="726" spans="1:3" x14ac:dyDescent="0.35">
      <c r="A726" s="29"/>
      <c r="B726" s="27">
        <v>5</v>
      </c>
      <c r="C726" s="27" t="s">
        <v>2760</v>
      </c>
    </row>
    <row r="727" spans="1:3" x14ac:dyDescent="0.35">
      <c r="A727" s="29" t="s">
        <v>575</v>
      </c>
      <c r="B727" s="27">
        <v>0</v>
      </c>
      <c r="C727" s="27" t="s">
        <v>1351</v>
      </c>
    </row>
    <row r="728" spans="1:3" x14ac:dyDescent="0.35">
      <c r="A728" s="29"/>
      <c r="B728" s="27">
        <v>1</v>
      </c>
      <c r="C728" s="27" t="s">
        <v>1883</v>
      </c>
    </row>
    <row r="729" spans="1:3" x14ac:dyDescent="0.35">
      <c r="A729" s="29"/>
      <c r="B729" s="27">
        <v>2</v>
      </c>
      <c r="C729" s="27" t="s">
        <v>1898</v>
      </c>
    </row>
    <row r="730" spans="1:3" x14ac:dyDescent="0.35">
      <c r="A730" s="29"/>
      <c r="B730" s="27">
        <v>3</v>
      </c>
      <c r="C730" s="27" t="s">
        <v>1899</v>
      </c>
    </row>
    <row r="731" spans="1:3" x14ac:dyDescent="0.35">
      <c r="A731" s="29"/>
      <c r="B731" s="27">
        <v>4</v>
      </c>
      <c r="C731" s="27" t="s">
        <v>2761</v>
      </c>
    </row>
    <row r="732" spans="1:3" x14ac:dyDescent="0.35">
      <c r="A732" s="29"/>
      <c r="B732" s="27">
        <v>5</v>
      </c>
      <c r="C732" s="27" t="s">
        <v>1884</v>
      </c>
    </row>
    <row r="733" spans="1:3" x14ac:dyDescent="0.35">
      <c r="A733" s="29" t="s">
        <v>576</v>
      </c>
      <c r="B733" s="27">
        <v>0</v>
      </c>
      <c r="C733" s="27" t="s">
        <v>1351</v>
      </c>
    </row>
    <row r="734" spans="1:3" x14ac:dyDescent="0.35">
      <c r="A734" s="29"/>
      <c r="B734" s="27">
        <v>1</v>
      </c>
      <c r="C734" s="27" t="s">
        <v>1900</v>
      </c>
    </row>
    <row r="735" spans="1:3" x14ac:dyDescent="0.35">
      <c r="A735" s="29"/>
      <c r="B735" s="27">
        <v>2</v>
      </c>
      <c r="C735" s="27" t="s">
        <v>1901</v>
      </c>
    </row>
    <row r="736" spans="1:3" x14ac:dyDescent="0.35">
      <c r="A736" s="29"/>
      <c r="B736" s="27">
        <v>3</v>
      </c>
      <c r="C736" s="27" t="s">
        <v>1904</v>
      </c>
    </row>
    <row r="737" spans="1:3" x14ac:dyDescent="0.35">
      <c r="A737" s="29"/>
      <c r="B737" s="27">
        <v>4</v>
      </c>
      <c r="C737" s="27" t="s">
        <v>1903</v>
      </c>
    </row>
    <row r="738" spans="1:3" x14ac:dyDescent="0.35">
      <c r="A738" s="29"/>
      <c r="B738" s="27">
        <v>5</v>
      </c>
      <c r="C738" s="27" t="s">
        <v>1902</v>
      </c>
    </row>
    <row r="739" spans="1:3" x14ac:dyDescent="0.35">
      <c r="A739" s="29" t="s">
        <v>577</v>
      </c>
      <c r="B739" s="27">
        <v>0</v>
      </c>
      <c r="C739" s="27" t="s">
        <v>1351</v>
      </c>
    </row>
    <row r="740" spans="1:3" x14ac:dyDescent="0.35">
      <c r="A740" s="29"/>
      <c r="B740" s="27">
        <v>1</v>
      </c>
      <c r="C740" s="27" t="s">
        <v>1885</v>
      </c>
    </row>
    <row r="741" spans="1:3" x14ac:dyDescent="0.35">
      <c r="A741" s="29"/>
      <c r="B741" s="27">
        <v>2</v>
      </c>
      <c r="C741" s="27" t="s">
        <v>1886</v>
      </c>
    </row>
    <row r="742" spans="1:3" x14ac:dyDescent="0.35">
      <c r="A742" s="29"/>
      <c r="B742" s="27">
        <v>3</v>
      </c>
      <c r="C742" s="27" t="s">
        <v>1887</v>
      </c>
    </row>
    <row r="743" spans="1:3" x14ac:dyDescent="0.35">
      <c r="A743" s="29"/>
      <c r="B743" s="27">
        <v>4</v>
      </c>
      <c r="C743" s="27" t="s">
        <v>1897</v>
      </c>
    </row>
    <row r="744" spans="1:3" x14ac:dyDescent="0.35">
      <c r="A744" s="29"/>
      <c r="B744" s="27">
        <v>5</v>
      </c>
      <c r="C744" s="27" t="s">
        <v>1888</v>
      </c>
    </row>
    <row r="745" spans="1:3" x14ac:dyDescent="0.35">
      <c r="A745" s="29" t="s">
        <v>578</v>
      </c>
      <c r="B745" s="27">
        <v>0</v>
      </c>
      <c r="C745" s="27" t="s">
        <v>1351</v>
      </c>
    </row>
    <row r="746" spans="1:3" x14ac:dyDescent="0.35">
      <c r="A746" s="29"/>
      <c r="B746" s="27">
        <v>1</v>
      </c>
      <c r="C746" s="27" t="s">
        <v>1905</v>
      </c>
    </row>
    <row r="747" spans="1:3" x14ac:dyDescent="0.35">
      <c r="A747" s="29"/>
      <c r="B747" s="27">
        <v>2</v>
      </c>
      <c r="C747" s="27" t="s">
        <v>1907</v>
      </c>
    </row>
    <row r="748" spans="1:3" x14ac:dyDescent="0.35">
      <c r="A748" s="29"/>
      <c r="B748" s="27">
        <v>3</v>
      </c>
      <c r="C748" s="27" t="s">
        <v>1908</v>
      </c>
    </row>
    <row r="749" spans="1:3" x14ac:dyDescent="0.35">
      <c r="A749" s="29"/>
      <c r="B749" s="27">
        <v>4</v>
      </c>
      <c r="C749" s="27" t="s">
        <v>1914</v>
      </c>
    </row>
    <row r="750" spans="1:3" x14ac:dyDescent="0.35">
      <c r="A750" s="29"/>
      <c r="B750" s="27">
        <v>5</v>
      </c>
      <c r="C750" s="27" t="s">
        <v>1906</v>
      </c>
    </row>
    <row r="751" spans="1:3" x14ac:dyDescent="0.35">
      <c r="A751" s="29" t="s">
        <v>579</v>
      </c>
      <c r="B751" s="27">
        <v>0</v>
      </c>
      <c r="C751" s="27" t="s">
        <v>1351</v>
      </c>
    </row>
    <row r="752" spans="1:3" x14ac:dyDescent="0.35">
      <c r="A752" s="29"/>
      <c r="B752" s="27">
        <v>1</v>
      </c>
      <c r="C752" s="27" t="s">
        <v>1909</v>
      </c>
    </row>
    <row r="753" spans="1:3" x14ac:dyDescent="0.35">
      <c r="A753" s="29"/>
      <c r="B753" s="27">
        <v>2</v>
      </c>
      <c r="C753" s="27" t="s">
        <v>1912</v>
      </c>
    </row>
    <row r="754" spans="1:3" x14ac:dyDescent="0.35">
      <c r="A754" s="29"/>
      <c r="B754" s="27">
        <v>3</v>
      </c>
      <c r="C754" s="27" t="s">
        <v>1913</v>
      </c>
    </row>
    <row r="755" spans="1:3" x14ac:dyDescent="0.35">
      <c r="A755" s="29"/>
      <c r="B755" s="27">
        <v>4</v>
      </c>
      <c r="C755" s="27" t="s">
        <v>1911</v>
      </c>
    </row>
    <row r="756" spans="1:3" x14ac:dyDescent="0.35">
      <c r="A756" s="29"/>
      <c r="B756" s="27">
        <v>5</v>
      </c>
      <c r="C756" s="27" t="s">
        <v>1910</v>
      </c>
    </row>
    <row r="757" spans="1:3" x14ac:dyDescent="0.35">
      <c r="A757" s="29" t="s">
        <v>581</v>
      </c>
      <c r="B757" s="27">
        <v>0</v>
      </c>
      <c r="C757" s="27" t="s">
        <v>1351</v>
      </c>
    </row>
    <row r="758" spans="1:3" x14ac:dyDescent="0.35">
      <c r="A758" s="29"/>
      <c r="B758" s="27">
        <v>1</v>
      </c>
      <c r="C758" s="27" t="s">
        <v>1919</v>
      </c>
    </row>
    <row r="759" spans="1:3" x14ac:dyDescent="0.35">
      <c r="A759" s="29"/>
      <c r="B759" s="27">
        <v>2</v>
      </c>
      <c r="C759" s="27" t="s">
        <v>1921</v>
      </c>
    </row>
    <row r="760" spans="1:3" x14ac:dyDescent="0.35">
      <c r="A760" s="29"/>
      <c r="B760" s="27">
        <v>3</v>
      </c>
      <c r="C760" s="27" t="s">
        <v>1922</v>
      </c>
    </row>
    <row r="761" spans="1:3" x14ac:dyDescent="0.35">
      <c r="A761" s="29"/>
      <c r="B761" s="27">
        <v>4</v>
      </c>
      <c r="C761" s="27" t="s">
        <v>1923</v>
      </c>
    </row>
    <row r="762" spans="1:3" x14ac:dyDescent="0.35">
      <c r="A762" s="29"/>
      <c r="B762" s="27">
        <v>5</v>
      </c>
      <c r="C762" s="27" t="s">
        <v>1920</v>
      </c>
    </row>
    <row r="763" spans="1:3" x14ac:dyDescent="0.35">
      <c r="A763" s="29" t="s">
        <v>582</v>
      </c>
      <c r="B763" s="27">
        <v>0</v>
      </c>
      <c r="C763" s="27" t="s">
        <v>1351</v>
      </c>
    </row>
    <row r="764" spans="1:3" x14ac:dyDescent="0.35">
      <c r="A764" s="29"/>
      <c r="B764" s="27">
        <v>1</v>
      </c>
      <c r="C764" s="27" t="s">
        <v>1919</v>
      </c>
    </row>
    <row r="765" spans="1:3" x14ac:dyDescent="0.35">
      <c r="A765" s="29"/>
      <c r="B765" s="27">
        <v>2</v>
      </c>
      <c r="C765" s="27" t="s">
        <v>1921</v>
      </c>
    </row>
    <row r="766" spans="1:3" x14ac:dyDescent="0.35">
      <c r="A766" s="29"/>
      <c r="B766" s="27">
        <v>3</v>
      </c>
      <c r="C766" s="27" t="s">
        <v>1922</v>
      </c>
    </row>
    <row r="767" spans="1:3" x14ac:dyDescent="0.35">
      <c r="A767" s="29"/>
      <c r="B767" s="27">
        <v>4</v>
      </c>
      <c r="C767" s="27" t="s">
        <v>1923</v>
      </c>
    </row>
    <row r="768" spans="1:3" x14ac:dyDescent="0.35">
      <c r="A768" s="29"/>
      <c r="B768" s="27">
        <v>5</v>
      </c>
      <c r="C768" s="27" t="s">
        <v>1920</v>
      </c>
    </row>
    <row r="769" spans="1:3" x14ac:dyDescent="0.35">
      <c r="A769" s="29" t="s">
        <v>583</v>
      </c>
      <c r="B769" s="27">
        <v>0</v>
      </c>
      <c r="C769" s="27" t="s">
        <v>1351</v>
      </c>
    </row>
    <row r="770" spans="1:3" x14ac:dyDescent="0.35">
      <c r="A770" s="29"/>
      <c r="B770" s="27">
        <v>1</v>
      </c>
      <c r="C770" s="27" t="s">
        <v>1919</v>
      </c>
    </row>
    <row r="771" spans="1:3" x14ac:dyDescent="0.35">
      <c r="A771" s="29"/>
      <c r="B771" s="27">
        <v>2</v>
      </c>
      <c r="C771" s="27" t="s">
        <v>1921</v>
      </c>
    </row>
    <row r="772" spans="1:3" x14ac:dyDescent="0.35">
      <c r="A772" s="29"/>
      <c r="B772" s="27">
        <v>3</v>
      </c>
      <c r="C772" s="27" t="s">
        <v>1922</v>
      </c>
    </row>
    <row r="773" spans="1:3" x14ac:dyDescent="0.35">
      <c r="A773" s="29"/>
      <c r="B773" s="27">
        <v>4</v>
      </c>
      <c r="C773" s="27" t="s">
        <v>1923</v>
      </c>
    </row>
    <row r="774" spans="1:3" x14ac:dyDescent="0.35">
      <c r="A774" s="29"/>
      <c r="B774" s="27">
        <v>5</v>
      </c>
      <c r="C774" s="27" t="s">
        <v>1920</v>
      </c>
    </row>
    <row r="775" spans="1:3" x14ac:dyDescent="0.35">
      <c r="A775" s="29" t="s">
        <v>584</v>
      </c>
      <c r="B775" s="27">
        <v>0</v>
      </c>
      <c r="C775" s="27" t="s">
        <v>1351</v>
      </c>
    </row>
    <row r="776" spans="1:3" x14ac:dyDescent="0.35">
      <c r="A776" s="29"/>
      <c r="B776" s="27">
        <v>1</v>
      </c>
      <c r="C776" s="27" t="s">
        <v>1919</v>
      </c>
    </row>
    <row r="777" spans="1:3" x14ac:dyDescent="0.35">
      <c r="A777" s="29"/>
      <c r="B777" s="27">
        <v>2</v>
      </c>
      <c r="C777" s="27" t="s">
        <v>1921</v>
      </c>
    </row>
    <row r="778" spans="1:3" x14ac:dyDescent="0.35">
      <c r="A778" s="29"/>
      <c r="B778" s="27">
        <v>3</v>
      </c>
      <c r="C778" s="27" t="s">
        <v>1922</v>
      </c>
    </row>
    <row r="779" spans="1:3" x14ac:dyDescent="0.35">
      <c r="A779" s="29"/>
      <c r="B779" s="27">
        <v>4</v>
      </c>
      <c r="C779" s="27" t="s">
        <v>1923</v>
      </c>
    </row>
    <row r="780" spans="1:3" x14ac:dyDescent="0.35">
      <c r="A780" s="29"/>
      <c r="B780" s="27">
        <v>5</v>
      </c>
      <c r="C780" s="27" t="s">
        <v>1920</v>
      </c>
    </row>
    <row r="781" spans="1:3" x14ac:dyDescent="0.35">
      <c r="A781" s="29" t="s">
        <v>585</v>
      </c>
      <c r="B781" s="27">
        <v>0</v>
      </c>
      <c r="C781" s="27" t="s">
        <v>1351</v>
      </c>
    </row>
    <row r="782" spans="1:3" x14ac:dyDescent="0.35">
      <c r="A782" s="29"/>
      <c r="B782" s="27">
        <v>1</v>
      </c>
      <c r="C782" s="27" t="s">
        <v>1919</v>
      </c>
    </row>
    <row r="783" spans="1:3" x14ac:dyDescent="0.35">
      <c r="A783" s="29"/>
      <c r="B783" s="27">
        <v>2</v>
      </c>
      <c r="C783" s="27" t="s">
        <v>1921</v>
      </c>
    </row>
    <row r="784" spans="1:3" x14ac:dyDescent="0.35">
      <c r="A784" s="29"/>
      <c r="B784" s="27">
        <v>3</v>
      </c>
      <c r="C784" s="27" t="s">
        <v>1922</v>
      </c>
    </row>
    <row r="785" spans="1:3" x14ac:dyDescent="0.35">
      <c r="A785" s="29"/>
      <c r="B785" s="27">
        <v>4</v>
      </c>
      <c r="C785" s="27" t="s">
        <v>1923</v>
      </c>
    </row>
    <row r="786" spans="1:3" x14ac:dyDescent="0.35">
      <c r="A786" s="29"/>
      <c r="B786" s="27">
        <v>5</v>
      </c>
      <c r="C786" s="27" t="s">
        <v>1920</v>
      </c>
    </row>
    <row r="787" spans="1:3" x14ac:dyDescent="0.35">
      <c r="A787" s="29" t="s">
        <v>820</v>
      </c>
      <c r="B787" s="27">
        <v>0</v>
      </c>
      <c r="C787" s="27" t="s">
        <v>1351</v>
      </c>
    </row>
    <row r="788" spans="1:3" x14ac:dyDescent="0.35">
      <c r="A788" s="29"/>
      <c r="B788" s="27">
        <v>1</v>
      </c>
      <c r="C788" s="27" t="s">
        <v>1919</v>
      </c>
    </row>
    <row r="789" spans="1:3" x14ac:dyDescent="0.35">
      <c r="A789" s="29"/>
      <c r="B789" s="27">
        <v>2</v>
      </c>
      <c r="C789" s="27" t="s">
        <v>1921</v>
      </c>
    </row>
    <row r="790" spans="1:3" x14ac:dyDescent="0.35">
      <c r="A790" s="29"/>
      <c r="B790" s="27">
        <v>3</v>
      </c>
      <c r="C790" s="27" t="s">
        <v>1922</v>
      </c>
    </row>
    <row r="791" spans="1:3" x14ac:dyDescent="0.35">
      <c r="A791" s="29"/>
      <c r="B791" s="27">
        <v>4</v>
      </c>
      <c r="C791" s="27" t="s">
        <v>1923</v>
      </c>
    </row>
    <row r="792" spans="1:3" x14ac:dyDescent="0.35">
      <c r="A792" s="29"/>
      <c r="B792" s="27">
        <v>5</v>
      </c>
      <c r="C792" s="27" t="s">
        <v>1920</v>
      </c>
    </row>
    <row r="793" spans="1:3" x14ac:dyDescent="0.35">
      <c r="A793" s="29" t="s">
        <v>821</v>
      </c>
      <c r="B793" s="27">
        <v>0</v>
      </c>
      <c r="C793" s="27" t="s">
        <v>1351</v>
      </c>
    </row>
    <row r="794" spans="1:3" x14ac:dyDescent="0.35">
      <c r="A794" s="29"/>
      <c r="B794" s="27">
        <v>1</v>
      </c>
      <c r="C794" s="27" t="s">
        <v>1919</v>
      </c>
    </row>
    <row r="795" spans="1:3" x14ac:dyDescent="0.35">
      <c r="A795" s="29"/>
      <c r="B795" s="27">
        <v>2</v>
      </c>
      <c r="C795" s="27" t="s">
        <v>1921</v>
      </c>
    </row>
    <row r="796" spans="1:3" x14ac:dyDescent="0.35">
      <c r="A796" s="29"/>
      <c r="B796" s="27">
        <v>3</v>
      </c>
      <c r="C796" s="27" t="s">
        <v>1922</v>
      </c>
    </row>
    <row r="797" spans="1:3" x14ac:dyDescent="0.35">
      <c r="A797" s="29"/>
      <c r="B797" s="27">
        <v>4</v>
      </c>
      <c r="C797" s="27" t="s">
        <v>1923</v>
      </c>
    </row>
    <row r="798" spans="1:3" x14ac:dyDescent="0.35">
      <c r="A798" s="29"/>
      <c r="B798" s="27">
        <v>5</v>
      </c>
      <c r="C798" s="27" t="s">
        <v>1920</v>
      </c>
    </row>
    <row r="799" spans="1:3" x14ac:dyDescent="0.35">
      <c r="A799" s="29" t="s">
        <v>1952</v>
      </c>
      <c r="B799" s="27">
        <v>0</v>
      </c>
      <c r="C799" s="27" t="s">
        <v>1351</v>
      </c>
    </row>
    <row r="800" spans="1:3" x14ac:dyDescent="0.35">
      <c r="A800" s="29"/>
      <c r="B800" s="27">
        <v>1</v>
      </c>
      <c r="C800" s="27" t="s">
        <v>1954</v>
      </c>
    </row>
    <row r="801" spans="1:3" x14ac:dyDescent="0.35">
      <c r="A801" s="29"/>
      <c r="B801" s="27">
        <v>2</v>
      </c>
      <c r="C801" s="27" t="s">
        <v>1957</v>
      </c>
    </row>
    <row r="802" spans="1:3" x14ac:dyDescent="0.35">
      <c r="A802" s="29"/>
      <c r="B802" s="27">
        <v>3</v>
      </c>
      <c r="C802" s="27" t="s">
        <v>1958</v>
      </c>
    </row>
    <row r="803" spans="1:3" x14ac:dyDescent="0.35">
      <c r="A803" s="29"/>
      <c r="B803" s="27">
        <v>4</v>
      </c>
      <c r="C803" s="27" t="s">
        <v>1955</v>
      </c>
    </row>
    <row r="804" spans="1:3" x14ac:dyDescent="0.35">
      <c r="A804" s="29"/>
      <c r="B804" s="27">
        <v>5</v>
      </c>
      <c r="C804" s="27" t="s">
        <v>1956</v>
      </c>
    </row>
    <row r="805" spans="1:3" x14ac:dyDescent="0.35">
      <c r="A805" s="29" t="s">
        <v>587</v>
      </c>
      <c r="B805" s="27">
        <v>0</v>
      </c>
      <c r="C805" s="27" t="s">
        <v>1351</v>
      </c>
    </row>
    <row r="806" spans="1:3" x14ac:dyDescent="0.35">
      <c r="A806" s="29"/>
      <c r="B806" s="27">
        <v>1</v>
      </c>
      <c r="C806" s="27" t="s">
        <v>1929</v>
      </c>
    </row>
    <row r="807" spans="1:3" x14ac:dyDescent="0.35">
      <c r="A807" s="29"/>
      <c r="B807" s="27">
        <v>2</v>
      </c>
      <c r="C807" s="27" t="s">
        <v>1932</v>
      </c>
    </row>
    <row r="808" spans="1:3" x14ac:dyDescent="0.35">
      <c r="A808" s="29"/>
      <c r="B808" s="27">
        <v>3</v>
      </c>
      <c r="C808" s="27" t="s">
        <v>1933</v>
      </c>
    </row>
    <row r="809" spans="1:3" x14ac:dyDescent="0.35">
      <c r="A809" s="29"/>
      <c r="B809" s="27">
        <v>4</v>
      </c>
      <c r="C809" s="27" t="s">
        <v>1930</v>
      </c>
    </row>
    <row r="810" spans="1:3" x14ac:dyDescent="0.35">
      <c r="A810" s="29"/>
      <c r="B810" s="27">
        <v>5</v>
      </c>
      <c r="C810" s="27" t="s">
        <v>1931</v>
      </c>
    </row>
    <row r="811" spans="1:3" x14ac:dyDescent="0.35">
      <c r="A811" s="29" t="s">
        <v>588</v>
      </c>
      <c r="B811" s="27">
        <v>0</v>
      </c>
      <c r="C811" s="27" t="s">
        <v>1351</v>
      </c>
    </row>
    <row r="812" spans="1:3" x14ac:dyDescent="0.35">
      <c r="A812" s="29"/>
      <c r="B812" s="27">
        <v>1</v>
      </c>
      <c r="C812" s="27" t="s">
        <v>1929</v>
      </c>
    </row>
    <row r="813" spans="1:3" x14ac:dyDescent="0.35">
      <c r="A813" s="29"/>
      <c r="B813" s="27">
        <v>2</v>
      </c>
      <c r="C813" s="27" t="s">
        <v>1932</v>
      </c>
    </row>
    <row r="814" spans="1:3" x14ac:dyDescent="0.35">
      <c r="A814" s="29"/>
      <c r="B814" s="27">
        <v>3</v>
      </c>
      <c r="C814" s="27" t="s">
        <v>1933</v>
      </c>
    </row>
    <row r="815" spans="1:3" x14ac:dyDescent="0.35">
      <c r="A815" s="29"/>
      <c r="B815" s="27">
        <v>4</v>
      </c>
      <c r="C815" s="27" t="s">
        <v>1930</v>
      </c>
    </row>
    <row r="816" spans="1:3" x14ac:dyDescent="0.35">
      <c r="A816" s="29"/>
      <c r="B816" s="27">
        <v>5</v>
      </c>
      <c r="C816" s="27" t="s">
        <v>1931</v>
      </c>
    </row>
    <row r="817" spans="1:3" x14ac:dyDescent="0.35">
      <c r="A817" s="29" t="s">
        <v>589</v>
      </c>
      <c r="B817" s="27">
        <v>0</v>
      </c>
      <c r="C817" s="27" t="s">
        <v>1351</v>
      </c>
    </row>
    <row r="818" spans="1:3" x14ac:dyDescent="0.35">
      <c r="A818" s="29"/>
      <c r="B818" s="27">
        <v>1</v>
      </c>
      <c r="C818" s="27" t="s">
        <v>1929</v>
      </c>
    </row>
    <row r="819" spans="1:3" x14ac:dyDescent="0.35">
      <c r="A819" s="29"/>
      <c r="B819" s="27">
        <v>2</v>
      </c>
      <c r="C819" s="27" t="s">
        <v>1932</v>
      </c>
    </row>
    <row r="820" spans="1:3" x14ac:dyDescent="0.35">
      <c r="A820" s="29"/>
      <c r="B820" s="27">
        <v>3</v>
      </c>
      <c r="C820" s="27" t="s">
        <v>1933</v>
      </c>
    </row>
    <row r="821" spans="1:3" x14ac:dyDescent="0.35">
      <c r="A821" s="29"/>
      <c r="B821" s="27">
        <v>4</v>
      </c>
      <c r="C821" s="27" t="s">
        <v>1930</v>
      </c>
    </row>
    <row r="822" spans="1:3" x14ac:dyDescent="0.35">
      <c r="A822" s="29"/>
      <c r="B822" s="27">
        <v>5</v>
      </c>
      <c r="C822" s="27" t="s">
        <v>1931</v>
      </c>
    </row>
    <row r="823" spans="1:3" x14ac:dyDescent="0.35">
      <c r="A823" s="29" t="s">
        <v>822</v>
      </c>
      <c r="B823" s="27">
        <v>0</v>
      </c>
      <c r="C823" s="27" t="s">
        <v>1351</v>
      </c>
    </row>
    <row r="824" spans="1:3" x14ac:dyDescent="0.35">
      <c r="A824" s="29"/>
      <c r="B824" s="27">
        <v>1</v>
      </c>
      <c r="C824" s="27" t="s">
        <v>1929</v>
      </c>
    </row>
    <row r="825" spans="1:3" x14ac:dyDescent="0.35">
      <c r="A825" s="29"/>
      <c r="B825" s="27">
        <v>2</v>
      </c>
      <c r="C825" s="27" t="s">
        <v>1932</v>
      </c>
    </row>
    <row r="826" spans="1:3" x14ac:dyDescent="0.35">
      <c r="A826" s="29"/>
      <c r="B826" s="27">
        <v>3</v>
      </c>
      <c r="C826" s="27" t="s">
        <v>1933</v>
      </c>
    </row>
    <row r="827" spans="1:3" x14ac:dyDescent="0.35">
      <c r="A827" s="29"/>
      <c r="B827" s="27">
        <v>4</v>
      </c>
      <c r="C827" s="27" t="s">
        <v>1930</v>
      </c>
    </row>
    <row r="828" spans="1:3" x14ac:dyDescent="0.35">
      <c r="A828" s="29"/>
      <c r="B828" s="27">
        <v>5</v>
      </c>
      <c r="C828" s="27" t="s">
        <v>1931</v>
      </c>
    </row>
    <row r="829" spans="1:3" x14ac:dyDescent="0.35">
      <c r="A829" s="29" t="s">
        <v>823</v>
      </c>
      <c r="B829" s="27">
        <v>0</v>
      </c>
      <c r="C829" s="27" t="s">
        <v>1351</v>
      </c>
    </row>
    <row r="830" spans="1:3" x14ac:dyDescent="0.35">
      <c r="A830" s="29"/>
      <c r="B830" s="27">
        <v>1</v>
      </c>
      <c r="C830" s="27" t="s">
        <v>1929</v>
      </c>
    </row>
    <row r="831" spans="1:3" x14ac:dyDescent="0.35">
      <c r="A831" s="29"/>
      <c r="B831" s="27">
        <v>2</v>
      </c>
      <c r="C831" s="27" t="s">
        <v>1932</v>
      </c>
    </row>
    <row r="832" spans="1:3" x14ac:dyDescent="0.35">
      <c r="A832" s="29"/>
      <c r="B832" s="27">
        <v>3</v>
      </c>
      <c r="C832" s="27" t="s">
        <v>1933</v>
      </c>
    </row>
    <row r="833" spans="1:3" x14ac:dyDescent="0.35">
      <c r="A833" s="29"/>
      <c r="B833" s="27">
        <v>4</v>
      </c>
      <c r="C833" s="27" t="s">
        <v>1930</v>
      </c>
    </row>
    <row r="834" spans="1:3" x14ac:dyDescent="0.35">
      <c r="A834" s="29"/>
      <c r="B834" s="27">
        <v>5</v>
      </c>
      <c r="C834" s="27" t="s">
        <v>1931</v>
      </c>
    </row>
    <row r="835" spans="1:3" x14ac:dyDescent="0.35">
      <c r="A835" s="29" t="s">
        <v>3333</v>
      </c>
      <c r="B835" s="27">
        <v>0</v>
      </c>
      <c r="C835" s="27" t="s">
        <v>1351</v>
      </c>
    </row>
    <row r="836" spans="1:3" x14ac:dyDescent="0.35">
      <c r="A836" s="29"/>
      <c r="B836" s="27">
        <v>1</v>
      </c>
      <c r="C836" s="27" t="s">
        <v>1929</v>
      </c>
    </row>
    <row r="837" spans="1:3" x14ac:dyDescent="0.35">
      <c r="A837" s="29"/>
      <c r="B837" s="27">
        <v>2</v>
      </c>
      <c r="C837" s="27" t="s">
        <v>1932</v>
      </c>
    </row>
    <row r="838" spans="1:3" x14ac:dyDescent="0.35">
      <c r="A838" s="29"/>
      <c r="B838" s="27">
        <v>3</v>
      </c>
      <c r="C838" s="27" t="s">
        <v>3337</v>
      </c>
    </row>
    <row r="839" spans="1:3" x14ac:dyDescent="0.35">
      <c r="A839" s="29"/>
      <c r="B839" s="27">
        <v>4</v>
      </c>
      <c r="C839" s="27" t="s">
        <v>3338</v>
      </c>
    </row>
    <row r="840" spans="1:3" x14ac:dyDescent="0.35">
      <c r="A840" s="29"/>
      <c r="B840" s="27">
        <v>5</v>
      </c>
      <c r="C840" s="27" t="s">
        <v>3339</v>
      </c>
    </row>
    <row r="841" spans="1:3" x14ac:dyDescent="0.35">
      <c r="A841" s="29" t="s">
        <v>609</v>
      </c>
      <c r="B841" s="27">
        <v>0</v>
      </c>
      <c r="C841" s="27" t="s">
        <v>1351</v>
      </c>
    </row>
    <row r="842" spans="1:3" x14ac:dyDescent="0.35">
      <c r="A842" s="29"/>
      <c r="B842" s="27">
        <v>1</v>
      </c>
      <c r="C842" s="27" t="s">
        <v>1934</v>
      </c>
    </row>
    <row r="843" spans="1:3" x14ac:dyDescent="0.35">
      <c r="A843" s="29"/>
      <c r="B843" s="27">
        <v>2</v>
      </c>
      <c r="C843" s="27" t="s">
        <v>1935</v>
      </c>
    </row>
    <row r="844" spans="1:3" x14ac:dyDescent="0.35">
      <c r="A844" s="29"/>
      <c r="B844" s="27">
        <v>3</v>
      </c>
      <c r="C844" s="27" t="s">
        <v>1936</v>
      </c>
    </row>
    <row r="845" spans="1:3" x14ac:dyDescent="0.35">
      <c r="A845" s="29"/>
      <c r="B845" s="27">
        <v>4</v>
      </c>
      <c r="C845" s="27" t="s">
        <v>1937</v>
      </c>
    </row>
    <row r="846" spans="1:3" x14ac:dyDescent="0.35">
      <c r="A846" s="29"/>
      <c r="B846" s="27">
        <v>5</v>
      </c>
      <c r="C846" s="27" t="s">
        <v>1938</v>
      </c>
    </row>
    <row r="847" spans="1:3" x14ac:dyDescent="0.35">
      <c r="A847" s="29" t="s">
        <v>610</v>
      </c>
      <c r="B847" s="27">
        <v>0</v>
      </c>
      <c r="C847" s="27" t="s">
        <v>1351</v>
      </c>
    </row>
    <row r="848" spans="1:3" x14ac:dyDescent="0.35">
      <c r="A848" s="29"/>
      <c r="B848" s="27">
        <v>1</v>
      </c>
      <c r="C848" s="27" t="s">
        <v>1940</v>
      </c>
    </row>
    <row r="849" spans="1:3" x14ac:dyDescent="0.35">
      <c r="A849" s="29"/>
      <c r="B849" s="27">
        <v>2</v>
      </c>
      <c r="C849" s="27" t="s">
        <v>1941</v>
      </c>
    </row>
    <row r="850" spans="1:3" x14ac:dyDescent="0.35">
      <c r="A850" s="29"/>
      <c r="B850" s="27">
        <v>3</v>
      </c>
      <c r="C850" s="27" t="s">
        <v>1939</v>
      </c>
    </row>
    <row r="851" spans="1:3" x14ac:dyDescent="0.35">
      <c r="A851" s="29"/>
      <c r="B851" s="27">
        <v>4</v>
      </c>
      <c r="C851" s="27" t="s">
        <v>2692</v>
      </c>
    </row>
    <row r="852" spans="1:3" x14ac:dyDescent="0.35">
      <c r="A852" s="29"/>
      <c r="B852" s="27">
        <v>5</v>
      </c>
      <c r="C852" s="27" t="s">
        <v>1942</v>
      </c>
    </row>
    <row r="853" spans="1:3" x14ac:dyDescent="0.35">
      <c r="A853" s="29" t="s">
        <v>611</v>
      </c>
      <c r="B853" s="27">
        <v>0</v>
      </c>
      <c r="C853" s="27" t="s">
        <v>1351</v>
      </c>
    </row>
    <row r="854" spans="1:3" x14ac:dyDescent="0.35">
      <c r="A854" s="29"/>
      <c r="B854" s="27">
        <v>1</v>
      </c>
      <c r="C854" s="27" t="s">
        <v>1944</v>
      </c>
    </row>
    <row r="855" spans="1:3" x14ac:dyDescent="0.35">
      <c r="A855" s="29"/>
      <c r="B855" s="27">
        <v>2</v>
      </c>
      <c r="C855" s="27" t="s">
        <v>1946</v>
      </c>
    </row>
    <row r="856" spans="1:3" x14ac:dyDescent="0.35">
      <c r="A856" s="29"/>
      <c r="B856" s="27">
        <v>3</v>
      </c>
      <c r="C856" s="27" t="s">
        <v>1947</v>
      </c>
    </row>
    <row r="857" spans="1:3" x14ac:dyDescent="0.35">
      <c r="A857" s="29"/>
      <c r="B857" s="27">
        <v>4</v>
      </c>
      <c r="C857" s="27" t="s">
        <v>1948</v>
      </c>
    </row>
    <row r="858" spans="1:3" x14ac:dyDescent="0.35">
      <c r="A858" s="29"/>
      <c r="B858" s="27">
        <v>5</v>
      </c>
      <c r="C858" s="27" t="s">
        <v>1943</v>
      </c>
    </row>
    <row r="859" spans="1:3" x14ac:dyDescent="0.35">
      <c r="A859" s="29" t="s">
        <v>3334</v>
      </c>
      <c r="B859" s="27">
        <v>0</v>
      </c>
      <c r="C859" s="27" t="s">
        <v>1351</v>
      </c>
    </row>
    <row r="860" spans="1:3" x14ac:dyDescent="0.35">
      <c r="A860" s="29"/>
      <c r="B860" s="27">
        <v>1</v>
      </c>
      <c r="C860" s="27" t="s">
        <v>3340</v>
      </c>
    </row>
    <row r="861" spans="1:3" x14ac:dyDescent="0.35">
      <c r="A861" s="29"/>
      <c r="B861" s="27">
        <v>2</v>
      </c>
      <c r="C861" s="27" t="s">
        <v>3341</v>
      </c>
    </row>
    <row r="862" spans="1:3" x14ac:dyDescent="0.35">
      <c r="A862" s="29"/>
      <c r="B862" s="27">
        <v>3</v>
      </c>
      <c r="C862" s="27" t="s">
        <v>3342</v>
      </c>
    </row>
    <row r="863" spans="1:3" x14ac:dyDescent="0.35">
      <c r="A863" s="29"/>
      <c r="B863" s="27">
        <v>4</v>
      </c>
      <c r="C863" s="27" t="s">
        <v>3343</v>
      </c>
    </row>
    <row r="864" spans="1:3" x14ac:dyDescent="0.35">
      <c r="A864" s="29"/>
      <c r="B864" s="27">
        <v>5</v>
      </c>
      <c r="C864" s="27" t="s">
        <v>3344</v>
      </c>
    </row>
    <row r="865" spans="1:4" x14ac:dyDescent="0.35">
      <c r="A865" s="29" t="s">
        <v>3335</v>
      </c>
      <c r="B865" s="27">
        <v>0</v>
      </c>
      <c r="C865" s="27" t="s">
        <v>1351</v>
      </c>
    </row>
    <row r="866" spans="1:4" x14ac:dyDescent="0.35">
      <c r="A866" s="29"/>
      <c r="B866" s="27">
        <v>1</v>
      </c>
      <c r="C866" s="27" t="s">
        <v>3345</v>
      </c>
    </row>
    <row r="867" spans="1:4" x14ac:dyDescent="0.35">
      <c r="A867" s="29"/>
      <c r="B867" s="27">
        <v>2</v>
      </c>
      <c r="C867" s="27" t="s">
        <v>3346</v>
      </c>
    </row>
    <row r="868" spans="1:4" x14ac:dyDescent="0.35">
      <c r="A868" s="29"/>
      <c r="B868" s="27">
        <v>3</v>
      </c>
      <c r="C868" s="27" t="s">
        <v>3347</v>
      </c>
    </row>
    <row r="869" spans="1:4" x14ac:dyDescent="0.35">
      <c r="A869" s="29"/>
      <c r="B869" s="27">
        <v>4</v>
      </c>
      <c r="C869" s="27" t="s">
        <v>3348</v>
      </c>
    </row>
    <row r="870" spans="1:4" x14ac:dyDescent="0.35">
      <c r="A870" s="29"/>
      <c r="B870" s="27">
        <v>5</v>
      </c>
      <c r="C870" s="27" t="s">
        <v>3349</v>
      </c>
    </row>
    <row r="871" spans="1:4" x14ac:dyDescent="0.35">
      <c r="A871" s="29" t="s">
        <v>4176</v>
      </c>
      <c r="B871" s="27">
        <v>0</v>
      </c>
      <c r="C871" s="27" t="s">
        <v>1351</v>
      </c>
      <c r="D871" t="s">
        <v>4188</v>
      </c>
    </row>
    <row r="872" spans="1:4" x14ac:dyDescent="0.35">
      <c r="A872" s="29"/>
      <c r="B872" s="27">
        <v>1</v>
      </c>
      <c r="C872" s="27" t="s">
        <v>4186</v>
      </c>
    </row>
    <row r="873" spans="1:4" x14ac:dyDescent="0.35">
      <c r="A873" s="29"/>
      <c r="B873" s="27">
        <v>2</v>
      </c>
      <c r="C873" s="27" t="s">
        <v>4185</v>
      </c>
    </row>
    <row r="874" spans="1:4" x14ac:dyDescent="0.35">
      <c r="A874" s="29"/>
      <c r="B874" s="27">
        <v>3</v>
      </c>
      <c r="C874" s="27" t="s">
        <v>4187</v>
      </c>
    </row>
    <row r="875" spans="1:4" x14ac:dyDescent="0.35">
      <c r="A875" s="29"/>
      <c r="B875" s="27">
        <v>4</v>
      </c>
      <c r="C875" s="27" t="s">
        <v>4193</v>
      </c>
    </row>
    <row r="876" spans="1:4" x14ac:dyDescent="0.35">
      <c r="A876" s="29"/>
      <c r="B876" s="27">
        <v>5</v>
      </c>
      <c r="C876" s="27" t="s">
        <v>4180</v>
      </c>
    </row>
    <row r="877" spans="1:4" x14ac:dyDescent="0.35">
      <c r="A877" s="29" t="s">
        <v>4177</v>
      </c>
      <c r="B877" s="27">
        <v>0</v>
      </c>
      <c r="C877" s="27" t="s">
        <v>1351</v>
      </c>
      <c r="D877" t="s">
        <v>4174</v>
      </c>
    </row>
    <row r="878" spans="1:4" x14ac:dyDescent="0.35">
      <c r="A878" s="29"/>
      <c r="B878" s="27">
        <v>1</v>
      </c>
      <c r="C878" s="86" t="s">
        <v>4181</v>
      </c>
    </row>
    <row r="879" spans="1:4" x14ac:dyDescent="0.35">
      <c r="A879" s="29"/>
      <c r="B879" s="27">
        <v>2</v>
      </c>
      <c r="C879" s="86" t="s">
        <v>4199</v>
      </c>
    </row>
    <row r="880" spans="1:4" x14ac:dyDescent="0.35">
      <c r="A880" s="29"/>
      <c r="B880" s="27">
        <v>3</v>
      </c>
      <c r="C880" s="86" t="s">
        <v>4200</v>
      </c>
    </row>
    <row r="881" spans="1:4" x14ac:dyDescent="0.35">
      <c r="A881" s="29"/>
      <c r="B881" s="27">
        <v>4</v>
      </c>
      <c r="C881" s="86" t="s">
        <v>4201</v>
      </c>
    </row>
    <row r="882" spans="1:4" x14ac:dyDescent="0.35">
      <c r="A882" s="29"/>
      <c r="B882" s="27">
        <v>5</v>
      </c>
      <c r="C882" s="86" t="s">
        <v>4191</v>
      </c>
    </row>
    <row r="883" spans="1:4" x14ac:dyDescent="0.35">
      <c r="A883" s="29" t="s">
        <v>4178</v>
      </c>
      <c r="B883" s="27">
        <v>0</v>
      </c>
      <c r="C883" s="27" t="s">
        <v>1351</v>
      </c>
      <c r="D883" t="s">
        <v>4175</v>
      </c>
    </row>
    <row r="884" spans="1:4" x14ac:dyDescent="0.35">
      <c r="A884" s="29"/>
      <c r="B884" s="27">
        <v>1</v>
      </c>
      <c r="C884" s="27" t="s">
        <v>4182</v>
      </c>
    </row>
    <row r="885" spans="1:4" x14ac:dyDescent="0.35">
      <c r="A885" s="29"/>
      <c r="B885" s="27">
        <v>2</v>
      </c>
      <c r="C885" s="27" t="s">
        <v>4183</v>
      </c>
    </row>
    <row r="886" spans="1:4" x14ac:dyDescent="0.35">
      <c r="A886" s="29"/>
      <c r="B886" s="27">
        <v>3</v>
      </c>
      <c r="C886" s="27" t="s">
        <v>4195</v>
      </c>
    </row>
    <row r="887" spans="1:4" x14ac:dyDescent="0.35">
      <c r="A887" s="29"/>
      <c r="B887" s="27">
        <v>4</v>
      </c>
      <c r="C887" s="27" t="s">
        <v>4203</v>
      </c>
    </row>
    <row r="888" spans="1:4" x14ac:dyDescent="0.35">
      <c r="A888" s="29"/>
      <c r="B888" s="27">
        <v>5</v>
      </c>
      <c r="C888" s="27" t="s">
        <v>4196</v>
      </c>
    </row>
    <row r="889" spans="1:4" x14ac:dyDescent="0.35">
      <c r="A889" s="29" t="s">
        <v>4179</v>
      </c>
      <c r="B889" s="27">
        <v>0</v>
      </c>
      <c r="C889" s="27" t="s">
        <v>1351</v>
      </c>
    </row>
    <row r="890" spans="1:4" x14ac:dyDescent="0.35">
      <c r="A890" s="29"/>
      <c r="B890" s="27">
        <v>1</v>
      </c>
      <c r="C890" s="27" t="s">
        <v>4197</v>
      </c>
      <c r="D890" t="s">
        <v>4190</v>
      </c>
    </row>
    <row r="891" spans="1:4" x14ac:dyDescent="0.35">
      <c r="A891" s="29"/>
      <c r="B891" s="27">
        <v>2</v>
      </c>
      <c r="C891" s="27" t="s">
        <v>4198</v>
      </c>
    </row>
    <row r="892" spans="1:4" x14ac:dyDescent="0.35">
      <c r="A892" s="29"/>
      <c r="B892" s="27">
        <v>3</v>
      </c>
      <c r="C892" s="27" t="s">
        <v>4184</v>
      </c>
    </row>
    <row r="893" spans="1:4" x14ac:dyDescent="0.35">
      <c r="A893" s="29"/>
      <c r="B893" s="27">
        <v>4</v>
      </c>
      <c r="C893" s="27" t="s">
        <v>4202</v>
      </c>
    </row>
    <row r="894" spans="1:4" x14ac:dyDescent="0.35">
      <c r="A894" s="29"/>
      <c r="B894" s="27">
        <v>5</v>
      </c>
      <c r="C894" s="27" t="s">
        <v>4192</v>
      </c>
    </row>
    <row r="895" spans="1:4" ht="15" thickBot="1" x14ac:dyDescent="0.4">
      <c r="A895" s="21"/>
      <c r="B895" s="21"/>
      <c r="C895" s="21"/>
    </row>
    <row r="896" spans="1:4" x14ac:dyDescent="0.35">
      <c r="A896" s="166" t="s">
        <v>874</v>
      </c>
      <c r="B896" s="85" t="s">
        <v>23</v>
      </c>
      <c r="C896" s="85" t="s">
        <v>131</v>
      </c>
    </row>
    <row r="897" spans="1:3" x14ac:dyDescent="0.35">
      <c r="A897" s="29" t="s">
        <v>875</v>
      </c>
      <c r="B897" s="27">
        <v>0</v>
      </c>
      <c r="C897" s="22" t="s">
        <v>1351</v>
      </c>
    </row>
    <row r="898" spans="1:3" x14ac:dyDescent="0.35">
      <c r="A898" s="29"/>
      <c r="B898" s="27">
        <v>1</v>
      </c>
      <c r="C898" s="86" t="s">
        <v>1959</v>
      </c>
    </row>
    <row r="899" spans="1:3" x14ac:dyDescent="0.35">
      <c r="A899" s="29"/>
      <c r="B899" s="27">
        <v>2</v>
      </c>
      <c r="C899" s="86" t="s">
        <v>1960</v>
      </c>
    </row>
    <row r="900" spans="1:3" x14ac:dyDescent="0.35">
      <c r="A900" s="29"/>
      <c r="B900" s="27">
        <v>3</v>
      </c>
      <c r="C900" s="86" t="s">
        <v>2690</v>
      </c>
    </row>
    <row r="901" spans="1:3" x14ac:dyDescent="0.35">
      <c r="A901" s="29"/>
      <c r="B901" s="27">
        <v>4</v>
      </c>
      <c r="C901" s="86" t="s">
        <v>1961</v>
      </c>
    </row>
    <row r="902" spans="1:3" x14ac:dyDescent="0.35">
      <c r="A902" s="29"/>
      <c r="B902" s="27">
        <v>5</v>
      </c>
      <c r="C902" s="86" t="s">
        <v>2691</v>
      </c>
    </row>
    <row r="903" spans="1:3" x14ac:dyDescent="0.35">
      <c r="A903" s="29" t="s">
        <v>876</v>
      </c>
      <c r="B903" s="27">
        <v>0</v>
      </c>
      <c r="C903" s="27" t="s">
        <v>1351</v>
      </c>
    </row>
    <row r="904" spans="1:3" x14ac:dyDescent="0.35">
      <c r="A904" s="29"/>
      <c r="B904" s="27">
        <v>1</v>
      </c>
      <c r="C904" s="86" t="s">
        <v>1333</v>
      </c>
    </row>
    <row r="905" spans="1:3" x14ac:dyDescent="0.35">
      <c r="A905" s="29"/>
      <c r="B905" s="27">
        <v>2</v>
      </c>
      <c r="C905" s="86" t="s">
        <v>1334</v>
      </c>
    </row>
    <row r="906" spans="1:3" x14ac:dyDescent="0.35">
      <c r="A906" s="29"/>
      <c r="B906" s="27">
        <v>3</v>
      </c>
      <c r="C906" s="86" t="s">
        <v>1335</v>
      </c>
    </row>
    <row r="907" spans="1:3" x14ac:dyDescent="0.35">
      <c r="A907" s="29"/>
      <c r="B907" s="27">
        <v>4</v>
      </c>
      <c r="C907" s="86" t="s">
        <v>1348</v>
      </c>
    </row>
    <row r="908" spans="1:3" x14ac:dyDescent="0.35">
      <c r="A908" s="29"/>
      <c r="B908" s="27">
        <v>5</v>
      </c>
      <c r="C908" s="86" t="s">
        <v>1347</v>
      </c>
    </row>
    <row r="909" spans="1:3" x14ac:dyDescent="0.35">
      <c r="A909" s="29" t="s">
        <v>877</v>
      </c>
      <c r="B909" s="27">
        <v>0</v>
      </c>
      <c r="C909" s="86" t="s">
        <v>1351</v>
      </c>
    </row>
    <row r="910" spans="1:3" x14ac:dyDescent="0.35">
      <c r="A910" s="29"/>
      <c r="B910" s="27">
        <v>1</v>
      </c>
      <c r="C910" s="87" t="s">
        <v>1962</v>
      </c>
    </row>
    <row r="911" spans="1:3" x14ac:dyDescent="0.35">
      <c r="A911" s="29"/>
      <c r="B911" s="27">
        <v>2</v>
      </c>
      <c r="C911" s="87" t="s">
        <v>1963</v>
      </c>
    </row>
    <row r="912" spans="1:3" x14ac:dyDescent="0.35">
      <c r="A912" s="29"/>
      <c r="B912" s="27">
        <v>3</v>
      </c>
      <c r="C912" s="87" t="s">
        <v>1964</v>
      </c>
    </row>
    <row r="913" spans="1:3" x14ac:dyDescent="0.35">
      <c r="A913" s="29"/>
      <c r="B913" s="27">
        <v>4</v>
      </c>
      <c r="C913" s="87" t="s">
        <v>1966</v>
      </c>
    </row>
    <row r="914" spans="1:3" x14ac:dyDescent="0.35">
      <c r="A914" s="29"/>
      <c r="B914" s="27">
        <v>5</v>
      </c>
      <c r="C914" s="86" t="s">
        <v>1965</v>
      </c>
    </row>
    <row r="915" spans="1:3" x14ac:dyDescent="0.35">
      <c r="A915" s="29" t="s">
        <v>878</v>
      </c>
      <c r="B915" s="27">
        <v>0</v>
      </c>
      <c r="C915" s="27" t="s">
        <v>1351</v>
      </c>
    </row>
    <row r="916" spans="1:3" x14ac:dyDescent="0.35">
      <c r="A916" s="29"/>
      <c r="B916" s="27">
        <v>1</v>
      </c>
      <c r="C916" s="27" t="s">
        <v>1967</v>
      </c>
    </row>
    <row r="917" spans="1:3" x14ac:dyDescent="0.35">
      <c r="A917" s="29"/>
      <c r="B917" s="27">
        <v>2</v>
      </c>
      <c r="C917" s="27" t="s">
        <v>1968</v>
      </c>
    </row>
    <row r="918" spans="1:3" x14ac:dyDescent="0.35">
      <c r="A918" s="29"/>
      <c r="B918" s="27">
        <v>3</v>
      </c>
      <c r="C918" s="27" t="s">
        <v>1971</v>
      </c>
    </row>
    <row r="919" spans="1:3" x14ac:dyDescent="0.35">
      <c r="A919" s="29"/>
      <c r="B919" s="27">
        <v>4</v>
      </c>
      <c r="C919" s="27" t="s">
        <v>1970</v>
      </c>
    </row>
    <row r="920" spans="1:3" x14ac:dyDescent="0.35">
      <c r="A920" s="29"/>
      <c r="B920" s="27">
        <v>5</v>
      </c>
      <c r="C920" s="27" t="s">
        <v>1969</v>
      </c>
    </row>
    <row r="921" spans="1:3" x14ac:dyDescent="0.35">
      <c r="A921" s="29" t="s">
        <v>879</v>
      </c>
      <c r="B921" s="27">
        <v>0</v>
      </c>
      <c r="C921" s="27" t="s">
        <v>1351</v>
      </c>
    </row>
    <row r="922" spans="1:3" x14ac:dyDescent="0.35">
      <c r="A922" s="29"/>
      <c r="B922" s="27">
        <v>1</v>
      </c>
      <c r="C922" s="27" t="s">
        <v>2762</v>
      </c>
    </row>
    <row r="923" spans="1:3" x14ac:dyDescent="0.35">
      <c r="A923" s="29"/>
      <c r="B923" s="27">
        <v>2</v>
      </c>
      <c r="C923" s="27" t="s">
        <v>1973</v>
      </c>
    </row>
    <row r="924" spans="1:3" x14ac:dyDescent="0.35">
      <c r="A924" s="29"/>
      <c r="B924" s="27">
        <v>3</v>
      </c>
      <c r="C924" s="27" t="s">
        <v>1974</v>
      </c>
    </row>
    <row r="925" spans="1:3" x14ac:dyDescent="0.35">
      <c r="A925" s="29"/>
      <c r="B925" s="27">
        <v>4</v>
      </c>
      <c r="C925" s="27" t="s">
        <v>2763</v>
      </c>
    </row>
    <row r="926" spans="1:3" x14ac:dyDescent="0.35">
      <c r="A926" s="29"/>
      <c r="B926" s="27">
        <v>5</v>
      </c>
      <c r="C926" s="27" t="s">
        <v>2764</v>
      </c>
    </row>
    <row r="927" spans="1:3" x14ac:dyDescent="0.35">
      <c r="A927" s="29" t="s">
        <v>880</v>
      </c>
      <c r="B927" s="27">
        <v>0</v>
      </c>
      <c r="C927" s="27" t="s">
        <v>1351</v>
      </c>
    </row>
    <row r="928" spans="1:3" x14ac:dyDescent="0.35">
      <c r="A928" s="29"/>
      <c r="B928" s="27">
        <v>1</v>
      </c>
      <c r="C928" s="27" t="s">
        <v>1972</v>
      </c>
    </row>
    <row r="929" spans="1:3" x14ac:dyDescent="0.35">
      <c r="A929" s="29"/>
      <c r="B929" s="27">
        <v>2</v>
      </c>
      <c r="C929" s="27" t="s">
        <v>2765</v>
      </c>
    </row>
    <row r="930" spans="1:3" x14ac:dyDescent="0.35">
      <c r="A930" s="29"/>
      <c r="B930" s="27">
        <v>3</v>
      </c>
      <c r="C930" s="27" t="s">
        <v>1977</v>
      </c>
    </row>
    <row r="931" spans="1:3" x14ac:dyDescent="0.35">
      <c r="A931" s="29"/>
      <c r="B931" s="27">
        <v>4</v>
      </c>
      <c r="C931" s="27" t="s">
        <v>1976</v>
      </c>
    </row>
    <row r="932" spans="1:3" x14ac:dyDescent="0.35">
      <c r="A932" s="29"/>
      <c r="B932" s="27">
        <v>5</v>
      </c>
      <c r="C932" s="27" t="s">
        <v>2689</v>
      </c>
    </row>
    <row r="933" spans="1:3" x14ac:dyDescent="0.35">
      <c r="A933" s="29" t="s">
        <v>881</v>
      </c>
      <c r="B933" s="27">
        <v>0</v>
      </c>
      <c r="C933" s="27" t="s">
        <v>1351</v>
      </c>
    </row>
    <row r="934" spans="1:3" x14ac:dyDescent="0.35">
      <c r="A934" s="29"/>
      <c r="B934" s="27">
        <v>1</v>
      </c>
      <c r="C934" s="27" t="s">
        <v>1975</v>
      </c>
    </row>
    <row r="935" spans="1:3" x14ac:dyDescent="0.35">
      <c r="A935" s="29"/>
      <c r="B935" s="27">
        <v>2</v>
      </c>
      <c r="C935" s="27" t="s">
        <v>2766</v>
      </c>
    </row>
    <row r="936" spans="1:3" x14ac:dyDescent="0.35">
      <c r="A936" s="29"/>
      <c r="B936" s="27">
        <v>3</v>
      </c>
      <c r="C936" s="27" t="s">
        <v>1978</v>
      </c>
    </row>
    <row r="937" spans="1:3" x14ac:dyDescent="0.35">
      <c r="A937" s="29"/>
      <c r="B937" s="27">
        <v>4</v>
      </c>
      <c r="C937" s="27" t="s">
        <v>2767</v>
      </c>
    </row>
    <row r="938" spans="1:3" x14ac:dyDescent="0.35">
      <c r="A938" s="29"/>
      <c r="B938" s="27">
        <v>5</v>
      </c>
      <c r="C938" s="27" t="s">
        <v>2688</v>
      </c>
    </row>
    <row r="939" spans="1:3" x14ac:dyDescent="0.35">
      <c r="A939" s="29" t="s">
        <v>882</v>
      </c>
      <c r="B939" s="27">
        <v>0</v>
      </c>
      <c r="C939" s="27" t="s">
        <v>1351</v>
      </c>
    </row>
    <row r="940" spans="1:3" x14ac:dyDescent="0.35">
      <c r="A940" s="29"/>
      <c r="B940" s="27">
        <v>1</v>
      </c>
      <c r="C940" s="27" t="s">
        <v>1975</v>
      </c>
    </row>
    <row r="941" spans="1:3" x14ac:dyDescent="0.35">
      <c r="A941" s="29"/>
      <c r="B941" s="27">
        <v>2</v>
      </c>
      <c r="C941" s="27" t="s">
        <v>2766</v>
      </c>
    </row>
    <row r="942" spans="1:3" x14ac:dyDescent="0.35">
      <c r="A942" s="29"/>
      <c r="B942" s="27">
        <v>3</v>
      </c>
      <c r="C942" s="27" t="s">
        <v>1978</v>
      </c>
    </row>
    <row r="943" spans="1:3" x14ac:dyDescent="0.35">
      <c r="A943" s="29"/>
      <c r="B943" s="27">
        <v>4</v>
      </c>
      <c r="C943" s="27" t="s">
        <v>2767</v>
      </c>
    </row>
    <row r="944" spans="1:3" x14ac:dyDescent="0.35">
      <c r="A944" s="29"/>
      <c r="B944" s="27">
        <v>5</v>
      </c>
      <c r="C944" s="27" t="s">
        <v>2688</v>
      </c>
    </row>
    <row r="945" spans="1:3" x14ac:dyDescent="0.35">
      <c r="A945" s="29" t="s">
        <v>883</v>
      </c>
      <c r="B945" s="27">
        <v>0</v>
      </c>
      <c r="C945" s="27" t="s">
        <v>1351</v>
      </c>
    </row>
    <row r="946" spans="1:3" x14ac:dyDescent="0.35">
      <c r="A946" s="29"/>
      <c r="B946" s="27">
        <v>1</v>
      </c>
      <c r="C946" s="27" t="s">
        <v>1981</v>
      </c>
    </row>
    <row r="947" spans="1:3" x14ac:dyDescent="0.35">
      <c r="A947" s="29"/>
      <c r="B947" s="27">
        <v>2</v>
      </c>
      <c r="C947" s="27" t="s">
        <v>1982</v>
      </c>
    </row>
    <row r="948" spans="1:3" x14ac:dyDescent="0.35">
      <c r="A948" s="29"/>
      <c r="B948" s="27">
        <v>3</v>
      </c>
      <c r="C948" s="27" t="s">
        <v>1983</v>
      </c>
    </row>
    <row r="949" spans="1:3" x14ac:dyDescent="0.35">
      <c r="A949" s="29"/>
      <c r="B949" s="27">
        <v>4</v>
      </c>
      <c r="C949" s="27" t="s">
        <v>1985</v>
      </c>
    </row>
    <row r="950" spans="1:3" x14ac:dyDescent="0.35">
      <c r="A950" s="29"/>
      <c r="B950" s="27">
        <v>5</v>
      </c>
      <c r="C950" s="27" t="s">
        <v>1984</v>
      </c>
    </row>
    <row r="951" spans="1:3" x14ac:dyDescent="0.35">
      <c r="A951" s="29" t="s">
        <v>884</v>
      </c>
      <c r="B951" s="27">
        <v>0</v>
      </c>
      <c r="C951" s="27" t="s">
        <v>1351</v>
      </c>
    </row>
    <row r="952" spans="1:3" x14ac:dyDescent="0.35">
      <c r="A952" s="30"/>
      <c r="B952" s="27">
        <v>1</v>
      </c>
      <c r="C952" s="31" t="s">
        <v>1986</v>
      </c>
    </row>
    <row r="953" spans="1:3" x14ac:dyDescent="0.35">
      <c r="A953" s="30"/>
      <c r="B953" s="27">
        <v>2</v>
      </c>
      <c r="C953" s="31" t="s">
        <v>1989</v>
      </c>
    </row>
    <row r="954" spans="1:3" x14ac:dyDescent="0.35">
      <c r="A954" s="30"/>
      <c r="B954" s="27">
        <v>3</v>
      </c>
      <c r="C954" s="31" t="s">
        <v>1987</v>
      </c>
    </row>
    <row r="955" spans="1:3" x14ac:dyDescent="0.35">
      <c r="A955" s="30"/>
      <c r="B955" s="27">
        <v>4</v>
      </c>
      <c r="C955" s="31" t="s">
        <v>1988</v>
      </c>
    </row>
    <row r="956" spans="1:3" x14ac:dyDescent="0.35">
      <c r="A956" s="30"/>
      <c r="B956" s="27">
        <v>5</v>
      </c>
      <c r="C956" s="31" t="s">
        <v>2768</v>
      </c>
    </row>
    <row r="957" spans="1:3" x14ac:dyDescent="0.35">
      <c r="A957" s="30" t="s">
        <v>885</v>
      </c>
      <c r="B957" s="27">
        <v>0</v>
      </c>
      <c r="C957" s="31" t="s">
        <v>1351</v>
      </c>
    </row>
    <row r="958" spans="1:3" x14ac:dyDescent="0.35">
      <c r="A958" s="27"/>
      <c r="B958" s="27">
        <v>1</v>
      </c>
      <c r="C958" s="86" t="s">
        <v>1990</v>
      </c>
    </row>
    <row r="959" spans="1:3" x14ac:dyDescent="0.35">
      <c r="A959" s="27"/>
      <c r="B959" s="27">
        <v>2</v>
      </c>
      <c r="C959" s="86" t="s">
        <v>1991</v>
      </c>
    </row>
    <row r="960" spans="1:3" x14ac:dyDescent="0.35">
      <c r="A960" s="27"/>
      <c r="B960" s="27">
        <v>3</v>
      </c>
      <c r="C960" s="86" t="s">
        <v>1993</v>
      </c>
    </row>
    <row r="961" spans="1:4" x14ac:dyDescent="0.35">
      <c r="A961" s="27"/>
      <c r="B961" s="27">
        <v>4</v>
      </c>
      <c r="C961" s="86" t="s">
        <v>1994</v>
      </c>
    </row>
    <row r="962" spans="1:4" x14ac:dyDescent="0.35">
      <c r="A962" s="27"/>
      <c r="B962" s="27">
        <v>5</v>
      </c>
      <c r="C962" s="86" t="s">
        <v>1995</v>
      </c>
    </row>
    <row r="963" spans="1:4" x14ac:dyDescent="0.35">
      <c r="A963" s="30" t="s">
        <v>3356</v>
      </c>
      <c r="B963" s="27">
        <v>0</v>
      </c>
      <c r="C963" s="31" t="s">
        <v>1351</v>
      </c>
      <c r="D963" t="s">
        <v>3144</v>
      </c>
    </row>
    <row r="964" spans="1:4" x14ac:dyDescent="0.35">
      <c r="A964" s="27"/>
      <c r="B964" s="27">
        <v>1</v>
      </c>
      <c r="C964" s="31" t="s">
        <v>3363</v>
      </c>
    </row>
    <row r="965" spans="1:4" x14ac:dyDescent="0.35">
      <c r="A965" s="27"/>
      <c r="B965" s="27">
        <v>2</v>
      </c>
      <c r="C965" s="31" t="s">
        <v>3398</v>
      </c>
    </row>
    <row r="966" spans="1:4" x14ac:dyDescent="0.35">
      <c r="A966" s="27"/>
      <c r="B966" s="27">
        <v>3</v>
      </c>
      <c r="C966" s="31" t="s">
        <v>3397</v>
      </c>
    </row>
    <row r="967" spans="1:4" x14ac:dyDescent="0.35">
      <c r="A967" s="27"/>
      <c r="B967" s="27">
        <v>4</v>
      </c>
      <c r="C967" s="27" t="s">
        <v>3413</v>
      </c>
    </row>
    <row r="968" spans="1:4" x14ac:dyDescent="0.35">
      <c r="A968" s="27"/>
      <c r="B968" s="27">
        <v>5</v>
      </c>
      <c r="C968" s="27" t="s">
        <v>3396</v>
      </c>
    </row>
    <row r="969" spans="1:4" x14ac:dyDescent="0.35">
      <c r="A969" s="30" t="s">
        <v>3357</v>
      </c>
      <c r="B969" s="27">
        <v>0</v>
      </c>
      <c r="C969" s="31" t="s">
        <v>1351</v>
      </c>
      <c r="D969" t="s">
        <v>3365</v>
      </c>
    </row>
    <row r="970" spans="1:4" x14ac:dyDescent="0.35">
      <c r="A970" s="27"/>
      <c r="B970" s="27">
        <v>1</v>
      </c>
      <c r="C970" s="31" t="s">
        <v>3377</v>
      </c>
    </row>
    <row r="971" spans="1:4" x14ac:dyDescent="0.35">
      <c r="A971" s="27"/>
      <c r="B971" s="27">
        <v>2</v>
      </c>
      <c r="C971" s="31" t="s">
        <v>3522</v>
      </c>
    </row>
    <row r="972" spans="1:4" x14ac:dyDescent="0.35">
      <c r="A972" s="27"/>
      <c r="B972" s="27">
        <v>3</v>
      </c>
      <c r="C972" s="31" t="s">
        <v>3414</v>
      </c>
    </row>
    <row r="973" spans="1:4" x14ac:dyDescent="0.35">
      <c r="A973" s="27"/>
      <c r="B973" s="27">
        <v>4</v>
      </c>
      <c r="C973" s="31" t="s">
        <v>3415</v>
      </c>
    </row>
    <row r="974" spans="1:4" x14ac:dyDescent="0.35">
      <c r="A974" s="27"/>
      <c r="B974" s="27">
        <v>5</v>
      </c>
      <c r="C974" s="31" t="s">
        <v>3416</v>
      </c>
    </row>
    <row r="975" spans="1:4" x14ac:dyDescent="0.35">
      <c r="A975" s="30" t="s">
        <v>3358</v>
      </c>
      <c r="B975" s="27">
        <v>0</v>
      </c>
      <c r="C975" s="31" t="s">
        <v>1351</v>
      </c>
      <c r="D975" t="s">
        <v>3145</v>
      </c>
    </row>
    <row r="976" spans="1:4" x14ac:dyDescent="0.35">
      <c r="A976" s="27"/>
      <c r="B976" s="27">
        <v>1</v>
      </c>
      <c r="C976" s="31" t="s">
        <v>3367</v>
      </c>
    </row>
    <row r="977" spans="1:4" x14ac:dyDescent="0.35">
      <c r="A977" s="27"/>
      <c r="B977" s="27">
        <v>2</v>
      </c>
      <c r="C977" s="31" t="s">
        <v>3370</v>
      </c>
    </row>
    <row r="978" spans="1:4" x14ac:dyDescent="0.35">
      <c r="A978" s="27"/>
      <c r="B978" s="27">
        <v>3</v>
      </c>
      <c r="C978" s="31" t="s">
        <v>3369</v>
      </c>
    </row>
    <row r="979" spans="1:4" x14ac:dyDescent="0.35">
      <c r="A979" s="27"/>
      <c r="B979" s="27">
        <v>4</v>
      </c>
      <c r="C979" s="31" t="s">
        <v>3368</v>
      </c>
    </row>
    <row r="980" spans="1:4" x14ac:dyDescent="0.35">
      <c r="A980" s="27"/>
      <c r="B980" s="27">
        <v>5</v>
      </c>
      <c r="C980" s="31" t="s">
        <v>3373</v>
      </c>
    </row>
    <row r="981" spans="1:4" x14ac:dyDescent="0.35">
      <c r="A981" s="30" t="s">
        <v>3359</v>
      </c>
      <c r="B981" s="27">
        <v>0</v>
      </c>
      <c r="C981" s="31" t="s">
        <v>1351</v>
      </c>
      <c r="D981" t="s">
        <v>3147</v>
      </c>
    </row>
    <row r="982" spans="1:4" x14ac:dyDescent="0.35">
      <c r="A982" s="27"/>
      <c r="B982" s="27">
        <v>1</v>
      </c>
      <c r="C982" s="31" t="s">
        <v>3371</v>
      </c>
    </row>
    <row r="983" spans="1:4" x14ac:dyDescent="0.35">
      <c r="A983" s="27"/>
      <c r="B983" s="27">
        <v>2</v>
      </c>
      <c r="C983" s="31" t="s">
        <v>3374</v>
      </c>
    </row>
    <row r="984" spans="1:4" x14ac:dyDescent="0.35">
      <c r="A984" s="27"/>
      <c r="B984" s="27">
        <v>3</v>
      </c>
      <c r="C984" s="31" t="s">
        <v>3375</v>
      </c>
    </row>
    <row r="985" spans="1:4" x14ac:dyDescent="0.35">
      <c r="A985" s="27"/>
      <c r="B985" s="27">
        <v>4</v>
      </c>
      <c r="C985" s="31" t="s">
        <v>3376</v>
      </c>
    </row>
    <row r="986" spans="1:4" x14ac:dyDescent="0.35">
      <c r="A986" s="27"/>
      <c r="B986" s="27">
        <v>5</v>
      </c>
      <c r="C986" s="31" t="s">
        <v>3372</v>
      </c>
    </row>
    <row r="987" spans="1:4" x14ac:dyDescent="0.35">
      <c r="A987" s="812" t="s">
        <v>3380</v>
      </c>
      <c r="B987" s="27">
        <v>0</v>
      </c>
      <c r="C987" s="31" t="s">
        <v>1351</v>
      </c>
      <c r="D987" t="s">
        <v>3378</v>
      </c>
    </row>
    <row r="988" spans="1:4" x14ac:dyDescent="0.35">
      <c r="A988" s="812"/>
      <c r="B988" s="27">
        <v>1</v>
      </c>
      <c r="C988" s="31" t="s">
        <v>3381</v>
      </c>
    </row>
    <row r="989" spans="1:4" x14ac:dyDescent="0.35">
      <c r="A989" s="812"/>
      <c r="B989" s="27">
        <v>2</v>
      </c>
      <c r="C989" s="31" t="s">
        <v>3382</v>
      </c>
    </row>
    <row r="990" spans="1:4" x14ac:dyDescent="0.35">
      <c r="A990" s="812"/>
      <c r="B990" s="27">
        <v>3</v>
      </c>
      <c r="C990" s="31" t="s">
        <v>3394</v>
      </c>
    </row>
    <row r="991" spans="1:4" x14ac:dyDescent="0.35">
      <c r="A991" s="812"/>
      <c r="B991" s="27">
        <v>4</v>
      </c>
      <c r="C991" s="31" t="s">
        <v>3395</v>
      </c>
    </row>
    <row r="992" spans="1:4" x14ac:dyDescent="0.35">
      <c r="A992" s="812"/>
      <c r="B992" s="27">
        <v>5</v>
      </c>
      <c r="C992" s="31" t="s">
        <v>3393</v>
      </c>
    </row>
    <row r="993" spans="1:4" x14ac:dyDescent="0.35">
      <c r="A993" s="812" t="s">
        <v>3387</v>
      </c>
      <c r="B993" s="27">
        <v>0</v>
      </c>
      <c r="C993" s="31" t="s">
        <v>1351</v>
      </c>
      <c r="D993" t="s">
        <v>3384</v>
      </c>
    </row>
    <row r="994" spans="1:4" x14ac:dyDescent="0.35">
      <c r="A994" s="812"/>
      <c r="B994" s="27">
        <v>1</v>
      </c>
      <c r="C994" s="31" t="s">
        <v>3388</v>
      </c>
    </row>
    <row r="995" spans="1:4" x14ac:dyDescent="0.35">
      <c r="A995" s="812"/>
      <c r="B995" s="27">
        <v>2</v>
      </c>
      <c r="C995" s="31" t="s">
        <v>3389</v>
      </c>
    </row>
    <row r="996" spans="1:4" x14ac:dyDescent="0.35">
      <c r="A996" s="812"/>
      <c r="B996" s="27">
        <v>3</v>
      </c>
      <c r="C996" s="31" t="s">
        <v>3390</v>
      </c>
    </row>
    <row r="997" spans="1:4" x14ac:dyDescent="0.35">
      <c r="A997" s="812"/>
      <c r="B997" s="27">
        <v>4</v>
      </c>
      <c r="C997" s="31" t="s">
        <v>3391</v>
      </c>
    </row>
    <row r="998" spans="1:4" x14ac:dyDescent="0.35">
      <c r="A998" s="812"/>
      <c r="B998" s="27">
        <v>5</v>
      </c>
      <c r="C998" s="31" t="s">
        <v>3392</v>
      </c>
    </row>
    <row r="999" spans="1:4" x14ac:dyDescent="0.35">
      <c r="A999" s="30" t="s">
        <v>3360</v>
      </c>
      <c r="B999" s="27">
        <v>0</v>
      </c>
      <c r="C999" s="31" t="s">
        <v>1351</v>
      </c>
      <c r="D999" t="s">
        <v>3158</v>
      </c>
    </row>
    <row r="1000" spans="1:4" x14ac:dyDescent="0.35">
      <c r="A1000" s="27"/>
      <c r="B1000" s="27">
        <v>1</v>
      </c>
      <c r="C1000" s="31" t="s">
        <v>3399</v>
      </c>
    </row>
    <row r="1001" spans="1:4" x14ac:dyDescent="0.35">
      <c r="A1001" s="27"/>
      <c r="B1001" s="27">
        <v>2</v>
      </c>
      <c r="C1001" s="31" t="s">
        <v>3402</v>
      </c>
    </row>
    <row r="1002" spans="1:4" x14ac:dyDescent="0.35">
      <c r="A1002" s="27"/>
      <c r="B1002" s="27">
        <v>3</v>
      </c>
      <c r="C1002" s="31" t="s">
        <v>3403</v>
      </c>
    </row>
    <row r="1003" spans="1:4" x14ac:dyDescent="0.35">
      <c r="A1003" s="27"/>
      <c r="B1003" s="27">
        <v>4</v>
      </c>
      <c r="C1003" s="31" t="s">
        <v>3401</v>
      </c>
    </row>
    <row r="1004" spans="1:4" x14ac:dyDescent="0.35">
      <c r="A1004" s="27"/>
      <c r="B1004" s="27">
        <v>5</v>
      </c>
      <c r="C1004" s="31" t="s">
        <v>3400</v>
      </c>
    </row>
    <row r="1005" spans="1:4" x14ac:dyDescent="0.35">
      <c r="A1005" s="30" t="s">
        <v>3361</v>
      </c>
      <c r="B1005" s="27">
        <v>0</v>
      </c>
      <c r="C1005" s="31" t="s">
        <v>1351</v>
      </c>
      <c r="D1005" t="s">
        <v>3146</v>
      </c>
    </row>
    <row r="1006" spans="1:4" x14ac:dyDescent="0.35">
      <c r="A1006" s="27"/>
      <c r="B1006" s="27">
        <v>1</v>
      </c>
      <c r="C1006" s="31" t="s">
        <v>3404</v>
      </c>
    </row>
    <row r="1007" spans="1:4" x14ac:dyDescent="0.35">
      <c r="A1007" s="27"/>
      <c r="B1007" s="27">
        <v>2</v>
      </c>
      <c r="C1007" s="31" t="s">
        <v>3411</v>
      </c>
    </row>
    <row r="1008" spans="1:4" x14ac:dyDescent="0.35">
      <c r="A1008" s="27"/>
      <c r="B1008" s="27">
        <v>3</v>
      </c>
      <c r="C1008" s="31" t="s">
        <v>3412</v>
      </c>
    </row>
    <row r="1009" spans="1:4" x14ac:dyDescent="0.35">
      <c r="A1009" s="27"/>
      <c r="B1009" s="27">
        <v>4</v>
      </c>
      <c r="C1009" s="31" t="s">
        <v>3407</v>
      </c>
    </row>
    <row r="1010" spans="1:4" x14ac:dyDescent="0.35">
      <c r="A1010" s="27"/>
      <c r="B1010" s="27">
        <v>5</v>
      </c>
      <c r="C1010" s="31" t="s">
        <v>3405</v>
      </c>
    </row>
    <row r="1011" spans="1:4" x14ac:dyDescent="0.35">
      <c r="A1011" s="30" t="s">
        <v>3362</v>
      </c>
      <c r="B1011" s="27">
        <v>0</v>
      </c>
      <c r="C1011" s="31" t="s">
        <v>1351</v>
      </c>
      <c r="D1011" t="s">
        <v>3406</v>
      </c>
    </row>
    <row r="1012" spans="1:4" x14ac:dyDescent="0.35">
      <c r="A1012" s="27"/>
      <c r="B1012" s="27">
        <v>1</v>
      </c>
      <c r="C1012" s="31" t="s">
        <v>3523</v>
      </c>
    </row>
    <row r="1013" spans="1:4" x14ac:dyDescent="0.35">
      <c r="A1013" s="27"/>
      <c r="B1013" s="27">
        <v>2</v>
      </c>
      <c r="C1013" s="31" t="s">
        <v>3524</v>
      </c>
    </row>
    <row r="1014" spans="1:4" x14ac:dyDescent="0.35">
      <c r="A1014" s="27"/>
      <c r="B1014" s="27">
        <v>3</v>
      </c>
      <c r="C1014" s="31" t="s">
        <v>3410</v>
      </c>
    </row>
    <row r="1015" spans="1:4" x14ac:dyDescent="0.35">
      <c r="A1015" s="27"/>
      <c r="B1015" s="27">
        <v>4</v>
      </c>
      <c r="C1015" s="27" t="s">
        <v>3408</v>
      </c>
    </row>
    <row r="1016" spans="1:4" x14ac:dyDescent="0.35">
      <c r="A1016" s="27"/>
      <c r="B1016" s="27">
        <v>5</v>
      </c>
      <c r="C1016" s="27" t="s">
        <v>3409</v>
      </c>
    </row>
    <row r="1017" spans="1:4" ht="15" thickBot="1" x14ac:dyDescent="0.4">
      <c r="A1017" s="812"/>
      <c r="B1017" s="27"/>
      <c r="C1017" s="31"/>
    </row>
    <row r="1018" spans="1:4" x14ac:dyDescent="0.35">
      <c r="A1018" s="166" t="s">
        <v>3432</v>
      </c>
      <c r="B1018" s="85" t="s">
        <v>23</v>
      </c>
      <c r="C1018" s="85" t="s">
        <v>131</v>
      </c>
    </row>
    <row r="1019" spans="1:4" x14ac:dyDescent="0.35">
      <c r="A1019" s="30" t="s">
        <v>3422</v>
      </c>
      <c r="B1019" s="27">
        <v>0</v>
      </c>
      <c r="C1019" s="31" t="s">
        <v>1351</v>
      </c>
      <c r="D1019" t="s">
        <v>3138</v>
      </c>
    </row>
    <row r="1020" spans="1:4" x14ac:dyDescent="0.35">
      <c r="A1020" s="27"/>
      <c r="B1020" s="27">
        <v>1</v>
      </c>
      <c r="C1020" s="86" t="s">
        <v>3454</v>
      </c>
    </row>
    <row r="1021" spans="1:4" x14ac:dyDescent="0.35">
      <c r="A1021" s="27"/>
      <c r="B1021" s="27">
        <v>2</v>
      </c>
      <c r="C1021" s="86" t="s">
        <v>3455</v>
      </c>
    </row>
    <row r="1022" spans="1:4" x14ac:dyDescent="0.35">
      <c r="A1022" s="27"/>
      <c r="B1022" s="27">
        <v>3</v>
      </c>
      <c r="C1022" s="86" t="s">
        <v>3456</v>
      </c>
    </row>
    <row r="1023" spans="1:4" x14ac:dyDescent="0.35">
      <c r="A1023" s="27"/>
      <c r="B1023" s="27">
        <v>4</v>
      </c>
      <c r="C1023" s="86" t="s">
        <v>3457</v>
      </c>
    </row>
    <row r="1024" spans="1:4" x14ac:dyDescent="0.35">
      <c r="A1024" s="27"/>
      <c r="B1024" s="27">
        <v>5</v>
      </c>
      <c r="C1024" s="86" t="s">
        <v>3458</v>
      </c>
    </row>
    <row r="1025" spans="1:4" x14ac:dyDescent="0.35">
      <c r="A1025" s="30" t="s">
        <v>3423</v>
      </c>
      <c r="B1025" s="27">
        <v>0</v>
      </c>
      <c r="C1025" s="31" t="s">
        <v>1351</v>
      </c>
      <c r="D1025" t="s">
        <v>3139</v>
      </c>
    </row>
    <row r="1026" spans="1:4" x14ac:dyDescent="0.35">
      <c r="A1026" s="27"/>
      <c r="B1026" s="27">
        <v>1</v>
      </c>
      <c r="C1026" s="86" t="s">
        <v>1333</v>
      </c>
    </row>
    <row r="1027" spans="1:4" x14ac:dyDescent="0.35">
      <c r="A1027" s="27"/>
      <c r="B1027" s="27">
        <v>2</v>
      </c>
      <c r="C1027" s="86" t="s">
        <v>1334</v>
      </c>
    </row>
    <row r="1028" spans="1:4" x14ac:dyDescent="0.35">
      <c r="A1028" s="27"/>
      <c r="B1028" s="27">
        <v>3</v>
      </c>
      <c r="C1028" s="86" t="s">
        <v>1335</v>
      </c>
    </row>
    <row r="1029" spans="1:4" x14ac:dyDescent="0.35">
      <c r="A1029" s="27"/>
      <c r="B1029" s="27">
        <v>4</v>
      </c>
      <c r="C1029" s="86" t="s">
        <v>1348</v>
      </c>
    </row>
    <row r="1030" spans="1:4" x14ac:dyDescent="0.35">
      <c r="A1030" s="27"/>
      <c r="B1030" s="27">
        <v>5</v>
      </c>
      <c r="C1030" s="86" t="s">
        <v>1347</v>
      </c>
    </row>
    <row r="1031" spans="1:4" x14ac:dyDescent="0.35">
      <c r="A1031" s="30" t="s">
        <v>3424</v>
      </c>
      <c r="B1031" s="27">
        <v>0</v>
      </c>
      <c r="C1031" s="31" t="s">
        <v>1351</v>
      </c>
      <c r="D1031" t="s">
        <v>3140</v>
      </c>
    </row>
    <row r="1032" spans="1:4" x14ac:dyDescent="0.35">
      <c r="A1032" s="27"/>
      <c r="B1032" s="27">
        <v>1</v>
      </c>
      <c r="C1032" s="31" t="s">
        <v>3459</v>
      </c>
    </row>
    <row r="1033" spans="1:4" x14ac:dyDescent="0.35">
      <c r="A1033" s="27"/>
      <c r="B1033" s="27">
        <v>2</v>
      </c>
      <c r="C1033" s="31" t="s">
        <v>3460</v>
      </c>
    </row>
    <row r="1034" spans="1:4" x14ac:dyDescent="0.35">
      <c r="A1034" s="27"/>
      <c r="B1034" s="27">
        <v>3</v>
      </c>
      <c r="C1034" s="31" t="s">
        <v>3462</v>
      </c>
    </row>
    <row r="1035" spans="1:4" x14ac:dyDescent="0.35">
      <c r="A1035" s="27"/>
      <c r="B1035" s="27">
        <v>4</v>
      </c>
      <c r="C1035" s="31" t="s">
        <v>3463</v>
      </c>
    </row>
    <row r="1036" spans="1:4" x14ac:dyDescent="0.35">
      <c r="A1036" s="27"/>
      <c r="B1036" s="27">
        <v>5</v>
      </c>
      <c r="C1036" s="27" t="s">
        <v>3461</v>
      </c>
    </row>
    <row r="1037" spans="1:4" x14ac:dyDescent="0.35">
      <c r="A1037" s="30" t="s">
        <v>3425</v>
      </c>
      <c r="B1037" s="27">
        <v>0</v>
      </c>
      <c r="C1037" s="31" t="s">
        <v>1351</v>
      </c>
      <c r="D1037" t="s">
        <v>3156</v>
      </c>
    </row>
    <row r="1038" spans="1:4" x14ac:dyDescent="0.35">
      <c r="A1038" s="27"/>
      <c r="B1038" s="27">
        <v>1</v>
      </c>
      <c r="C1038" s="31" t="s">
        <v>3464</v>
      </c>
    </row>
    <row r="1039" spans="1:4" x14ac:dyDescent="0.35">
      <c r="A1039" s="27"/>
      <c r="B1039" s="27">
        <v>2</v>
      </c>
      <c r="C1039" s="31" t="s">
        <v>3465</v>
      </c>
    </row>
    <row r="1040" spans="1:4" x14ac:dyDescent="0.35">
      <c r="A1040" s="27"/>
      <c r="B1040" s="27">
        <v>3</v>
      </c>
      <c r="C1040" s="31" t="s">
        <v>3466</v>
      </c>
    </row>
    <row r="1041" spans="1:4" x14ac:dyDescent="0.35">
      <c r="A1041" s="27"/>
      <c r="B1041" s="27">
        <v>4</v>
      </c>
      <c r="C1041" s="27" t="s">
        <v>3467</v>
      </c>
    </row>
    <row r="1042" spans="1:4" x14ac:dyDescent="0.35">
      <c r="A1042" s="27"/>
      <c r="B1042" s="27">
        <v>5</v>
      </c>
      <c r="C1042" s="27" t="s">
        <v>3525</v>
      </c>
    </row>
    <row r="1043" spans="1:4" x14ac:dyDescent="0.35">
      <c r="A1043" s="30" t="s">
        <v>3426</v>
      </c>
      <c r="B1043" s="27">
        <v>0</v>
      </c>
      <c r="C1043" s="31" t="s">
        <v>1351</v>
      </c>
      <c r="D1043" t="s">
        <v>3213</v>
      </c>
    </row>
    <row r="1044" spans="1:4" x14ac:dyDescent="0.35">
      <c r="A1044" s="27"/>
      <c r="B1044" s="27">
        <v>1</v>
      </c>
      <c r="C1044" s="31" t="s">
        <v>3464</v>
      </c>
    </row>
    <row r="1045" spans="1:4" x14ac:dyDescent="0.35">
      <c r="A1045" s="27"/>
      <c r="B1045" s="27">
        <v>2</v>
      </c>
      <c r="C1045" s="31" t="s">
        <v>3465</v>
      </c>
    </row>
    <row r="1046" spans="1:4" x14ac:dyDescent="0.35">
      <c r="A1046" s="27"/>
      <c r="B1046" s="27">
        <v>3</v>
      </c>
      <c r="C1046" s="31" t="s">
        <v>3468</v>
      </c>
    </row>
    <row r="1047" spans="1:4" x14ac:dyDescent="0.35">
      <c r="A1047" s="27"/>
      <c r="B1047" s="27">
        <v>4</v>
      </c>
      <c r="C1047" s="27" t="s">
        <v>3469</v>
      </c>
    </row>
    <row r="1048" spans="1:4" x14ac:dyDescent="0.35">
      <c r="A1048" s="27"/>
      <c r="B1048" s="27">
        <v>5</v>
      </c>
      <c r="C1048" s="27" t="s">
        <v>3526</v>
      </c>
    </row>
    <row r="1049" spans="1:4" x14ac:dyDescent="0.35">
      <c r="A1049" s="30" t="s">
        <v>3427</v>
      </c>
      <c r="B1049" s="27">
        <v>0</v>
      </c>
      <c r="C1049" s="31" t="s">
        <v>1351</v>
      </c>
      <c r="D1049" t="s">
        <v>3149</v>
      </c>
    </row>
    <row r="1050" spans="1:4" x14ac:dyDescent="0.35">
      <c r="A1050" s="27"/>
      <c r="B1050" s="27">
        <v>1</v>
      </c>
      <c r="C1050" s="31" t="s">
        <v>3470</v>
      </c>
    </row>
    <row r="1051" spans="1:4" x14ac:dyDescent="0.35">
      <c r="A1051" s="27"/>
      <c r="B1051" s="27">
        <v>2</v>
      </c>
      <c r="C1051" s="31" t="s">
        <v>3478</v>
      </c>
    </row>
    <row r="1052" spans="1:4" x14ac:dyDescent="0.35">
      <c r="A1052" s="27"/>
      <c r="B1052" s="27">
        <v>3</v>
      </c>
      <c r="C1052" s="31" t="s">
        <v>3479</v>
      </c>
    </row>
    <row r="1053" spans="1:4" x14ac:dyDescent="0.35">
      <c r="A1053" s="27"/>
      <c r="B1053" s="27">
        <v>4</v>
      </c>
      <c r="C1053" s="27" t="s">
        <v>3480</v>
      </c>
    </row>
    <row r="1054" spans="1:4" x14ac:dyDescent="0.35">
      <c r="A1054" s="27"/>
      <c r="B1054" s="27">
        <v>5</v>
      </c>
      <c r="C1054" s="27" t="s">
        <v>3485</v>
      </c>
    </row>
    <row r="1055" spans="1:4" x14ac:dyDescent="0.35">
      <c r="A1055" s="30" t="s">
        <v>3428</v>
      </c>
      <c r="B1055" s="27">
        <v>0</v>
      </c>
      <c r="C1055" s="31" t="s">
        <v>1351</v>
      </c>
      <c r="D1055" t="s">
        <v>3214</v>
      </c>
    </row>
    <row r="1056" spans="1:4" x14ac:dyDescent="0.35">
      <c r="A1056" s="27"/>
      <c r="B1056" s="27">
        <v>1</v>
      </c>
      <c r="C1056" s="31" t="s">
        <v>3471</v>
      </c>
    </row>
    <row r="1057" spans="1:4" x14ac:dyDescent="0.35">
      <c r="A1057" s="27"/>
      <c r="B1057" s="27">
        <v>2</v>
      </c>
      <c r="C1057" s="31" t="s">
        <v>3481</v>
      </c>
    </row>
    <row r="1058" spans="1:4" x14ac:dyDescent="0.35">
      <c r="A1058" s="27"/>
      <c r="B1058" s="27">
        <v>3</v>
      </c>
      <c r="C1058" s="31" t="s">
        <v>3482</v>
      </c>
    </row>
    <row r="1059" spans="1:4" x14ac:dyDescent="0.35">
      <c r="A1059" s="27"/>
      <c r="B1059" s="27">
        <v>4</v>
      </c>
      <c r="C1059" s="27" t="s">
        <v>3483</v>
      </c>
    </row>
    <row r="1060" spans="1:4" x14ac:dyDescent="0.35">
      <c r="A1060" s="27"/>
      <c r="B1060" s="27">
        <v>5</v>
      </c>
      <c r="C1060" s="27" t="s">
        <v>3484</v>
      </c>
    </row>
    <row r="1061" spans="1:4" x14ac:dyDescent="0.35">
      <c r="A1061" s="30" t="s">
        <v>3429</v>
      </c>
      <c r="B1061" s="27">
        <v>0</v>
      </c>
      <c r="C1061" s="31" t="s">
        <v>1351</v>
      </c>
      <c r="D1061" t="s">
        <v>3148</v>
      </c>
    </row>
    <row r="1062" spans="1:4" x14ac:dyDescent="0.35">
      <c r="A1062" s="27"/>
      <c r="B1062" s="27">
        <v>1</v>
      </c>
      <c r="C1062" s="31" t="s">
        <v>3486</v>
      </c>
    </row>
    <row r="1063" spans="1:4" x14ac:dyDescent="0.35">
      <c r="A1063" s="27"/>
      <c r="B1063" s="27">
        <v>2</v>
      </c>
      <c r="C1063" s="31" t="s">
        <v>3487</v>
      </c>
    </row>
    <row r="1064" spans="1:4" x14ac:dyDescent="0.35">
      <c r="A1064" s="27"/>
      <c r="B1064" s="27">
        <v>3</v>
      </c>
      <c r="C1064" s="31" t="s">
        <v>3488</v>
      </c>
    </row>
    <row r="1065" spans="1:4" x14ac:dyDescent="0.35">
      <c r="A1065" s="27"/>
      <c r="B1065" s="27">
        <v>4</v>
      </c>
      <c r="C1065" s="27" t="s">
        <v>3489</v>
      </c>
    </row>
    <row r="1066" spans="1:4" x14ac:dyDescent="0.35">
      <c r="A1066" s="27"/>
      <c r="B1066" s="27">
        <v>5</v>
      </c>
      <c r="C1066" s="27" t="s">
        <v>3490</v>
      </c>
    </row>
    <row r="1067" spans="1:4" x14ac:dyDescent="0.35">
      <c r="A1067" s="30" t="s">
        <v>3430</v>
      </c>
      <c r="B1067" s="27">
        <v>0</v>
      </c>
      <c r="C1067" s="31" t="s">
        <v>1351</v>
      </c>
      <c r="D1067" t="s">
        <v>3418</v>
      </c>
    </row>
    <row r="1068" spans="1:4" x14ac:dyDescent="0.35">
      <c r="A1068" s="27"/>
      <c r="B1068" s="27">
        <v>1</v>
      </c>
      <c r="C1068" s="31" t="s">
        <v>3491</v>
      </c>
    </row>
    <row r="1069" spans="1:4" x14ac:dyDescent="0.35">
      <c r="A1069" s="27"/>
      <c r="B1069" s="27">
        <v>2</v>
      </c>
      <c r="C1069" s="31" t="s">
        <v>3492</v>
      </c>
    </row>
    <row r="1070" spans="1:4" x14ac:dyDescent="0.35">
      <c r="A1070" s="27"/>
      <c r="B1070" s="27">
        <v>3</v>
      </c>
      <c r="C1070" s="31" t="s">
        <v>3493</v>
      </c>
    </row>
    <row r="1071" spans="1:4" x14ac:dyDescent="0.35">
      <c r="A1071" s="27"/>
      <c r="B1071" s="27">
        <v>4</v>
      </c>
      <c r="C1071" s="27" t="s">
        <v>3495</v>
      </c>
    </row>
    <row r="1072" spans="1:4" x14ac:dyDescent="0.35">
      <c r="A1072" s="27"/>
      <c r="B1072" s="27">
        <v>5</v>
      </c>
      <c r="C1072" s="27" t="s">
        <v>3496</v>
      </c>
    </row>
    <row r="1073" spans="1:4" x14ac:dyDescent="0.35">
      <c r="A1073" s="30" t="s">
        <v>3431</v>
      </c>
      <c r="B1073" s="27">
        <v>0</v>
      </c>
      <c r="C1073" s="31" t="s">
        <v>1351</v>
      </c>
      <c r="D1073" t="s">
        <v>3419</v>
      </c>
    </row>
    <row r="1074" spans="1:4" x14ac:dyDescent="0.35">
      <c r="A1074" s="27"/>
      <c r="B1074" s="27">
        <v>1</v>
      </c>
      <c r="C1074" s="31" t="s">
        <v>3494</v>
      </c>
    </row>
    <row r="1075" spans="1:4" x14ac:dyDescent="0.35">
      <c r="A1075" s="27"/>
      <c r="B1075" s="27">
        <v>2</v>
      </c>
      <c r="C1075" s="31" t="s">
        <v>3499</v>
      </c>
    </row>
    <row r="1076" spans="1:4" x14ac:dyDescent="0.35">
      <c r="A1076" s="27"/>
      <c r="B1076" s="27">
        <v>3</v>
      </c>
      <c r="C1076" s="31" t="s">
        <v>3497</v>
      </c>
    </row>
    <row r="1077" spans="1:4" x14ac:dyDescent="0.35">
      <c r="A1077" s="27"/>
      <c r="B1077" s="27">
        <v>4</v>
      </c>
      <c r="C1077" s="27" t="s">
        <v>3498</v>
      </c>
    </row>
    <row r="1078" spans="1:4" x14ac:dyDescent="0.35">
      <c r="A1078" s="27"/>
      <c r="B1078" s="27">
        <v>5</v>
      </c>
      <c r="C1078" s="27" t="s">
        <v>3510</v>
      </c>
    </row>
    <row r="1079" spans="1:4" x14ac:dyDescent="0.35">
      <c r="A1079" s="30" t="s">
        <v>3443</v>
      </c>
      <c r="B1079" s="27">
        <v>0</v>
      </c>
      <c r="C1079" s="31" t="s">
        <v>1351</v>
      </c>
      <c r="D1079" t="s">
        <v>3150</v>
      </c>
    </row>
    <row r="1080" spans="1:4" x14ac:dyDescent="0.35">
      <c r="A1080" s="27"/>
      <c r="B1080" s="27">
        <v>1</v>
      </c>
      <c r="C1080" s="31" t="s">
        <v>3472</v>
      </c>
    </row>
    <row r="1081" spans="1:4" x14ac:dyDescent="0.35">
      <c r="A1081" s="27"/>
      <c r="B1081" s="27">
        <v>2</v>
      </c>
      <c r="C1081" s="31" t="s">
        <v>3500</v>
      </c>
    </row>
    <row r="1082" spans="1:4" x14ac:dyDescent="0.35">
      <c r="A1082" s="27"/>
      <c r="B1082" s="27">
        <v>3</v>
      </c>
      <c r="C1082" s="31" t="s">
        <v>3502</v>
      </c>
    </row>
    <row r="1083" spans="1:4" x14ac:dyDescent="0.35">
      <c r="A1083" s="27"/>
      <c r="B1083" s="27">
        <v>4</v>
      </c>
      <c r="C1083" s="31" t="s">
        <v>3501</v>
      </c>
    </row>
    <row r="1084" spans="1:4" x14ac:dyDescent="0.35">
      <c r="A1084" s="27"/>
      <c r="B1084" s="27">
        <v>5</v>
      </c>
      <c r="C1084" s="27" t="s">
        <v>3511</v>
      </c>
    </row>
    <row r="1085" spans="1:4" x14ac:dyDescent="0.35">
      <c r="A1085" s="30" t="s">
        <v>3444</v>
      </c>
      <c r="B1085" s="27">
        <v>0</v>
      </c>
      <c r="C1085" s="31" t="s">
        <v>1351</v>
      </c>
      <c r="D1085" t="s">
        <v>3153</v>
      </c>
    </row>
    <row r="1086" spans="1:4" x14ac:dyDescent="0.35">
      <c r="A1086" s="27"/>
      <c r="B1086" s="27">
        <v>1</v>
      </c>
      <c r="C1086" s="31" t="s">
        <v>3477</v>
      </c>
    </row>
    <row r="1087" spans="1:4" x14ac:dyDescent="0.35">
      <c r="A1087" s="27"/>
      <c r="B1087" s="27">
        <v>2</v>
      </c>
      <c r="C1087" s="31" t="s">
        <v>3503</v>
      </c>
    </row>
    <row r="1088" spans="1:4" x14ac:dyDescent="0.35">
      <c r="A1088" s="27"/>
      <c r="B1088" s="27">
        <v>3</v>
      </c>
      <c r="C1088" s="31" t="s">
        <v>3505</v>
      </c>
    </row>
    <row r="1089" spans="1:4" x14ac:dyDescent="0.35">
      <c r="A1089" s="27"/>
      <c r="B1089" s="27">
        <v>4</v>
      </c>
      <c r="C1089" s="31" t="s">
        <v>3506</v>
      </c>
    </row>
    <row r="1090" spans="1:4" x14ac:dyDescent="0.35">
      <c r="A1090" s="27"/>
      <c r="B1090" s="27">
        <v>5</v>
      </c>
      <c r="C1090" s="31" t="s">
        <v>3504</v>
      </c>
    </row>
    <row r="1091" spans="1:4" x14ac:dyDescent="0.35">
      <c r="A1091" s="30" t="s">
        <v>3445</v>
      </c>
      <c r="B1091" s="27">
        <v>0</v>
      </c>
      <c r="C1091" s="31" t="s">
        <v>1351</v>
      </c>
      <c r="D1091" t="s">
        <v>3154</v>
      </c>
    </row>
    <row r="1092" spans="1:4" x14ac:dyDescent="0.35">
      <c r="A1092" s="27"/>
      <c r="B1092" s="27">
        <v>1</v>
      </c>
      <c r="C1092" s="31" t="s">
        <v>3477</v>
      </c>
    </row>
    <row r="1093" spans="1:4" x14ac:dyDescent="0.35">
      <c r="A1093" s="27"/>
      <c r="B1093" s="27">
        <v>2</v>
      </c>
      <c r="C1093" s="31" t="s">
        <v>3503</v>
      </c>
    </row>
    <row r="1094" spans="1:4" x14ac:dyDescent="0.35">
      <c r="A1094" s="27"/>
      <c r="B1094" s="27">
        <v>3</v>
      </c>
      <c r="C1094" s="31" t="s">
        <v>3505</v>
      </c>
    </row>
    <row r="1095" spans="1:4" x14ac:dyDescent="0.35">
      <c r="A1095" s="27"/>
      <c r="B1095" s="27">
        <v>4</v>
      </c>
      <c r="C1095" s="31" t="s">
        <v>3506</v>
      </c>
    </row>
    <row r="1096" spans="1:4" x14ac:dyDescent="0.35">
      <c r="A1096" s="27"/>
      <c r="B1096" s="27">
        <v>5</v>
      </c>
      <c r="C1096" s="31" t="s">
        <v>3504</v>
      </c>
    </row>
    <row r="1097" spans="1:4" x14ac:dyDescent="0.35">
      <c r="A1097" s="30" t="s">
        <v>3446</v>
      </c>
      <c r="B1097" s="27">
        <v>0</v>
      </c>
      <c r="C1097" s="31" t="s">
        <v>1351</v>
      </c>
      <c r="D1097" t="s">
        <v>3155</v>
      </c>
    </row>
    <row r="1098" spans="1:4" x14ac:dyDescent="0.35">
      <c r="A1098" s="27"/>
      <c r="B1098" s="27">
        <v>1</v>
      </c>
      <c r="C1098" s="31" t="s">
        <v>3473</v>
      </c>
    </row>
    <row r="1099" spans="1:4" x14ac:dyDescent="0.35">
      <c r="A1099" s="27"/>
      <c r="B1099" s="27">
        <v>2</v>
      </c>
      <c r="C1099" s="31" t="s">
        <v>3507</v>
      </c>
    </row>
    <row r="1100" spans="1:4" x14ac:dyDescent="0.35">
      <c r="A1100" s="27"/>
      <c r="B1100" s="27">
        <v>3</v>
      </c>
      <c r="C1100" s="31" t="s">
        <v>3508</v>
      </c>
    </row>
    <row r="1101" spans="1:4" x14ac:dyDescent="0.35">
      <c r="A1101" s="27"/>
      <c r="B1101" s="27">
        <v>4</v>
      </c>
      <c r="C1101" s="31" t="s">
        <v>3527</v>
      </c>
    </row>
    <row r="1102" spans="1:4" x14ac:dyDescent="0.35">
      <c r="A1102" s="27"/>
      <c r="B1102" s="27">
        <v>5</v>
      </c>
      <c r="C1102" s="27" t="s">
        <v>3509</v>
      </c>
    </row>
    <row r="1103" spans="1:4" x14ac:dyDescent="0.35">
      <c r="A1103" s="30" t="s">
        <v>3447</v>
      </c>
      <c r="B1103" s="27">
        <v>0</v>
      </c>
      <c r="C1103" s="31" t="s">
        <v>1351</v>
      </c>
      <c r="D1103" t="s">
        <v>3152</v>
      </c>
    </row>
    <row r="1104" spans="1:4" x14ac:dyDescent="0.35">
      <c r="A1104" s="27"/>
      <c r="B1104" s="27">
        <v>1</v>
      </c>
      <c r="C1104" s="31" t="s">
        <v>3528</v>
      </c>
    </row>
    <row r="1105" spans="1:6" x14ac:dyDescent="0.35">
      <c r="A1105" s="27"/>
      <c r="B1105" s="27">
        <v>2</v>
      </c>
      <c r="C1105" s="31" t="s">
        <v>3529</v>
      </c>
    </row>
    <row r="1106" spans="1:6" x14ac:dyDescent="0.35">
      <c r="A1106" s="27"/>
      <c r="B1106" s="27">
        <v>3</v>
      </c>
      <c r="C1106" s="31" t="s">
        <v>3530</v>
      </c>
    </row>
    <row r="1107" spans="1:6" x14ac:dyDescent="0.35">
      <c r="A1107" s="27"/>
      <c r="B1107" s="27">
        <v>4</v>
      </c>
      <c r="C1107" s="27" t="s">
        <v>3531</v>
      </c>
    </row>
    <row r="1108" spans="1:6" x14ac:dyDescent="0.35">
      <c r="A1108" s="27"/>
      <c r="B1108" s="27">
        <v>5</v>
      </c>
      <c r="C1108" s="27" t="s">
        <v>3532</v>
      </c>
    </row>
    <row r="1109" spans="1:6" x14ac:dyDescent="0.35">
      <c r="A1109" s="30" t="s">
        <v>3448</v>
      </c>
      <c r="B1109" s="27">
        <v>0</v>
      </c>
      <c r="C1109" s="31" t="s">
        <v>1351</v>
      </c>
      <c r="D1109" t="s">
        <v>3475</v>
      </c>
    </row>
    <row r="1110" spans="1:6" x14ac:dyDescent="0.35">
      <c r="A1110" s="27"/>
      <c r="B1110" s="27">
        <v>1</v>
      </c>
      <c r="C1110" s="31" t="s">
        <v>3533</v>
      </c>
    </row>
    <row r="1111" spans="1:6" x14ac:dyDescent="0.35">
      <c r="A1111" s="27"/>
      <c r="B1111" s="27">
        <v>2</v>
      </c>
      <c r="C1111" s="31" t="s">
        <v>3534</v>
      </c>
    </row>
    <row r="1112" spans="1:6" x14ac:dyDescent="0.35">
      <c r="A1112" s="27"/>
      <c r="B1112" s="27">
        <v>3</v>
      </c>
      <c r="C1112" s="31" t="s">
        <v>3536</v>
      </c>
    </row>
    <row r="1113" spans="1:6" x14ac:dyDescent="0.35">
      <c r="A1113" s="27"/>
      <c r="B1113" s="27">
        <v>4</v>
      </c>
      <c r="C1113" s="27" t="s">
        <v>3535</v>
      </c>
    </row>
    <row r="1114" spans="1:6" x14ac:dyDescent="0.35">
      <c r="A1114" s="27"/>
      <c r="B1114" s="27">
        <v>5</v>
      </c>
      <c r="C1114" s="27" t="s">
        <v>3537</v>
      </c>
    </row>
    <row r="1115" spans="1:6" ht="15" thickBot="1" x14ac:dyDescent="0.4">
      <c r="A1115" s="26"/>
      <c r="B1115" s="26"/>
      <c r="C1115" s="26"/>
    </row>
    <row r="1116" spans="1:6" ht="15" thickBot="1" x14ac:dyDescent="0.4">
      <c r="A1116" s="1057" t="s">
        <v>622</v>
      </c>
      <c r="B1116" s="1058"/>
      <c r="C1116" s="1058"/>
    </row>
    <row r="1117" spans="1:6" x14ac:dyDescent="0.35">
      <c r="A1117" s="67" t="s">
        <v>627</v>
      </c>
      <c r="B1117" s="85" t="s">
        <v>23</v>
      </c>
      <c r="C1117" s="85" t="s">
        <v>1327</v>
      </c>
    </row>
    <row r="1118" spans="1:6" x14ac:dyDescent="0.35">
      <c r="A1118" s="98" t="s">
        <v>733</v>
      </c>
      <c r="B1118" s="27">
        <v>0</v>
      </c>
      <c r="C1118" s="27" t="s">
        <v>1351</v>
      </c>
      <c r="E1118" s="128"/>
      <c r="F1118" s="22"/>
    </row>
    <row r="1119" spans="1:6" x14ac:dyDescent="0.35">
      <c r="A1119" s="98"/>
      <c r="B1119" s="27">
        <v>1</v>
      </c>
      <c r="C1119" s="27" t="s">
        <v>2082</v>
      </c>
      <c r="E1119" s="128"/>
      <c r="F1119" s="22"/>
    </row>
    <row r="1120" spans="1:6" x14ac:dyDescent="0.35">
      <c r="A1120" s="98"/>
      <c r="B1120" s="27">
        <v>2</v>
      </c>
      <c r="C1120" s="27" t="s">
        <v>2083</v>
      </c>
      <c r="E1120" s="128"/>
      <c r="F1120" s="22"/>
    </row>
    <row r="1121" spans="1:6" x14ac:dyDescent="0.35">
      <c r="A1121" s="98"/>
      <c r="B1121" s="27">
        <v>3</v>
      </c>
      <c r="C1121" s="27" t="s">
        <v>2084</v>
      </c>
      <c r="E1121" s="128"/>
      <c r="F1121" s="22"/>
    </row>
    <row r="1122" spans="1:6" x14ac:dyDescent="0.35">
      <c r="A1122" s="98"/>
      <c r="B1122" s="27">
        <v>4</v>
      </c>
      <c r="C1122" s="27" t="s">
        <v>2088</v>
      </c>
      <c r="E1122" s="128"/>
      <c r="F1122" s="22"/>
    </row>
    <row r="1123" spans="1:6" x14ac:dyDescent="0.35">
      <c r="A1123" s="98"/>
      <c r="B1123" s="27">
        <v>5</v>
      </c>
      <c r="C1123" s="27" t="s">
        <v>2087</v>
      </c>
      <c r="E1123" s="128"/>
      <c r="F1123" s="22"/>
    </row>
    <row r="1124" spans="1:6" x14ac:dyDescent="0.35">
      <c r="A1124" s="98" t="s">
        <v>734</v>
      </c>
      <c r="B1124" s="27">
        <v>0</v>
      </c>
      <c r="C1124" s="27" t="s">
        <v>1351</v>
      </c>
      <c r="E1124" s="129"/>
      <c r="F1124" s="22"/>
    </row>
    <row r="1125" spans="1:6" x14ac:dyDescent="0.35">
      <c r="A1125" s="98"/>
      <c r="B1125" s="27">
        <v>1</v>
      </c>
      <c r="C1125" s="27" t="s">
        <v>2148</v>
      </c>
      <c r="E1125" s="129"/>
      <c r="F1125" s="22"/>
    </row>
    <row r="1126" spans="1:6" x14ac:dyDescent="0.35">
      <c r="A1126" s="98"/>
      <c r="B1126" s="27">
        <v>2</v>
      </c>
      <c r="C1126" s="27" t="s">
        <v>2083</v>
      </c>
      <c r="E1126" s="129"/>
      <c r="F1126" s="22"/>
    </row>
    <row r="1127" spans="1:6" x14ac:dyDescent="0.35">
      <c r="A1127" s="98"/>
      <c r="B1127" s="27">
        <v>3</v>
      </c>
      <c r="C1127" s="27" t="s">
        <v>2084</v>
      </c>
      <c r="E1127" s="129"/>
      <c r="F1127" s="22"/>
    </row>
    <row r="1128" spans="1:6" x14ac:dyDescent="0.35">
      <c r="A1128" s="98"/>
      <c r="B1128" s="27">
        <v>4</v>
      </c>
      <c r="C1128" s="27" t="s">
        <v>2085</v>
      </c>
      <c r="E1128" s="129"/>
      <c r="F1128" s="22"/>
    </row>
    <row r="1129" spans="1:6" x14ac:dyDescent="0.35">
      <c r="A1129" s="98"/>
      <c r="B1129" s="27">
        <v>5</v>
      </c>
      <c r="C1129" s="27" t="s">
        <v>2086</v>
      </c>
      <c r="E1129" s="129"/>
      <c r="F1129" s="22"/>
    </row>
    <row r="1130" spans="1:6" x14ac:dyDescent="0.35">
      <c r="A1130" s="98" t="s">
        <v>630</v>
      </c>
      <c r="B1130" s="27">
        <v>0</v>
      </c>
      <c r="C1130" s="27" t="s">
        <v>1351</v>
      </c>
      <c r="E1130" s="128"/>
      <c r="F1130" s="22"/>
    </row>
    <row r="1131" spans="1:6" x14ac:dyDescent="0.35">
      <c r="A1131" s="98"/>
      <c r="B1131" s="27">
        <v>1</v>
      </c>
      <c r="C1131" s="86" t="s">
        <v>1333</v>
      </c>
      <c r="E1131" s="128"/>
      <c r="F1131" s="22"/>
    </row>
    <row r="1132" spans="1:6" x14ac:dyDescent="0.35">
      <c r="A1132" s="98"/>
      <c r="B1132" s="27">
        <v>2</v>
      </c>
      <c r="C1132" s="86" t="s">
        <v>1334</v>
      </c>
      <c r="E1132" s="128"/>
      <c r="F1132" s="22"/>
    </row>
    <row r="1133" spans="1:6" x14ac:dyDescent="0.35">
      <c r="A1133" s="98"/>
      <c r="B1133" s="27">
        <v>3</v>
      </c>
      <c r="C1133" s="86" t="s">
        <v>2089</v>
      </c>
      <c r="E1133" s="128"/>
      <c r="F1133" s="22"/>
    </row>
    <row r="1134" spans="1:6" x14ac:dyDescent="0.35">
      <c r="A1134" s="98"/>
      <c r="B1134" s="27">
        <v>4</v>
      </c>
      <c r="C1134" s="86" t="s">
        <v>2090</v>
      </c>
      <c r="E1134" s="128"/>
      <c r="F1134" s="22"/>
    </row>
    <row r="1135" spans="1:6" x14ac:dyDescent="0.35">
      <c r="A1135" s="98"/>
      <c r="B1135" s="27">
        <v>5</v>
      </c>
      <c r="C1135" s="86" t="s">
        <v>1347</v>
      </c>
      <c r="E1135" s="128"/>
      <c r="F1135" s="22"/>
    </row>
    <row r="1136" spans="1:6" x14ac:dyDescent="0.35">
      <c r="A1136" s="98" t="s">
        <v>631</v>
      </c>
      <c r="B1136" s="27">
        <v>0</v>
      </c>
      <c r="C1136" s="27" t="s">
        <v>1351</v>
      </c>
      <c r="E1136" s="129"/>
      <c r="F1136" s="22"/>
    </row>
    <row r="1137" spans="1:6" x14ac:dyDescent="0.35">
      <c r="A1137" s="98"/>
      <c r="B1137" s="27">
        <v>1</v>
      </c>
      <c r="C1137" s="86" t="s">
        <v>1333</v>
      </c>
      <c r="E1137" s="129"/>
      <c r="F1137" s="22"/>
    </row>
    <row r="1138" spans="1:6" x14ac:dyDescent="0.35">
      <c r="A1138" s="98"/>
      <c r="B1138" s="27">
        <v>2</v>
      </c>
      <c r="C1138" s="86" t="s">
        <v>1334</v>
      </c>
      <c r="E1138" s="129"/>
      <c r="F1138" s="22"/>
    </row>
    <row r="1139" spans="1:6" x14ac:dyDescent="0.35">
      <c r="A1139" s="98"/>
      <c r="B1139" s="27">
        <v>3</v>
      </c>
      <c r="C1139" s="86" t="s">
        <v>2089</v>
      </c>
      <c r="E1139" s="129"/>
      <c r="F1139" s="22"/>
    </row>
    <row r="1140" spans="1:6" x14ac:dyDescent="0.35">
      <c r="A1140" s="98"/>
      <c r="B1140" s="27">
        <v>4</v>
      </c>
      <c r="C1140" s="86" t="s">
        <v>2133</v>
      </c>
      <c r="E1140" s="129"/>
      <c r="F1140" s="22"/>
    </row>
    <row r="1141" spans="1:6" x14ac:dyDescent="0.35">
      <c r="A1141" s="98"/>
      <c r="B1141" s="27">
        <v>5</v>
      </c>
      <c r="C1141" s="86" t="s">
        <v>1347</v>
      </c>
      <c r="E1141" s="129"/>
      <c r="F1141" s="22"/>
    </row>
    <row r="1142" spans="1:6" x14ac:dyDescent="0.35">
      <c r="A1142" s="98" t="s">
        <v>633</v>
      </c>
      <c r="B1142" s="27">
        <v>0</v>
      </c>
      <c r="C1142" s="27" t="s">
        <v>1351</v>
      </c>
      <c r="E1142" s="130"/>
      <c r="F1142" s="22"/>
    </row>
    <row r="1143" spans="1:6" x14ac:dyDescent="0.35">
      <c r="A1143" s="98"/>
      <c r="B1143" s="27">
        <v>1</v>
      </c>
      <c r="C1143" s="27" t="s">
        <v>2096</v>
      </c>
      <c r="E1143" s="130"/>
      <c r="F1143" s="22"/>
    </row>
    <row r="1144" spans="1:6" x14ac:dyDescent="0.35">
      <c r="A1144" s="98"/>
      <c r="B1144" s="27">
        <v>2</v>
      </c>
      <c r="C1144" s="27" t="s">
        <v>2177</v>
      </c>
      <c r="E1144" s="130"/>
      <c r="F1144" s="22"/>
    </row>
    <row r="1145" spans="1:6" x14ac:dyDescent="0.35">
      <c r="A1145" s="98"/>
      <c r="B1145" s="27">
        <v>3</v>
      </c>
      <c r="C1145" s="27" t="s">
        <v>2098</v>
      </c>
      <c r="E1145" s="130"/>
      <c r="F1145" s="22"/>
    </row>
    <row r="1146" spans="1:6" x14ac:dyDescent="0.35">
      <c r="A1146" s="98"/>
      <c r="B1146" s="27">
        <v>4</v>
      </c>
      <c r="C1146" s="27" t="s">
        <v>2769</v>
      </c>
      <c r="E1146" s="130"/>
      <c r="F1146" s="22"/>
    </row>
    <row r="1147" spans="1:6" x14ac:dyDescent="0.35">
      <c r="A1147" s="98"/>
      <c r="B1147" s="27">
        <v>5</v>
      </c>
      <c r="C1147" s="27" t="s">
        <v>2770</v>
      </c>
      <c r="E1147" s="130"/>
      <c r="F1147" s="22"/>
    </row>
    <row r="1148" spans="1:6" x14ac:dyDescent="0.35">
      <c r="A1148" s="98" t="s">
        <v>634</v>
      </c>
      <c r="B1148" s="27">
        <v>0</v>
      </c>
      <c r="C1148" s="27" t="s">
        <v>1351</v>
      </c>
      <c r="E1148" s="129"/>
      <c r="F1148" s="22"/>
    </row>
    <row r="1149" spans="1:6" x14ac:dyDescent="0.35">
      <c r="A1149" s="98"/>
      <c r="B1149" s="27">
        <v>1</v>
      </c>
      <c r="C1149" s="27" t="s">
        <v>2091</v>
      </c>
      <c r="E1149" s="129"/>
      <c r="F1149" s="22"/>
    </row>
    <row r="1150" spans="1:6" x14ac:dyDescent="0.35">
      <c r="A1150" s="98"/>
      <c r="B1150" s="27">
        <v>2</v>
      </c>
      <c r="C1150" s="27" t="s">
        <v>2092</v>
      </c>
      <c r="E1150" s="129"/>
      <c r="F1150" s="22"/>
    </row>
    <row r="1151" spans="1:6" x14ac:dyDescent="0.35">
      <c r="A1151" s="98"/>
      <c r="B1151" s="27">
        <v>3</v>
      </c>
      <c r="C1151" s="27" t="s">
        <v>2095</v>
      </c>
      <c r="E1151" s="129"/>
      <c r="F1151" s="22"/>
    </row>
    <row r="1152" spans="1:6" x14ac:dyDescent="0.35">
      <c r="A1152" s="98"/>
      <c r="B1152" s="27">
        <v>4</v>
      </c>
      <c r="C1152" s="27" t="s">
        <v>2094</v>
      </c>
      <c r="E1152" s="129"/>
      <c r="F1152" s="22"/>
    </row>
    <row r="1153" spans="1:6" x14ac:dyDescent="0.35">
      <c r="A1153" s="98"/>
      <c r="B1153" s="27">
        <v>5</v>
      </c>
      <c r="C1153" s="27" t="s">
        <v>2093</v>
      </c>
      <c r="E1153" s="129"/>
      <c r="F1153" s="22"/>
    </row>
    <row r="1154" spans="1:6" x14ac:dyDescent="0.35">
      <c r="A1154" s="98" t="s">
        <v>735</v>
      </c>
      <c r="B1154" s="27">
        <v>0</v>
      </c>
      <c r="C1154" s="27" t="s">
        <v>1351</v>
      </c>
      <c r="E1154" s="129"/>
      <c r="F1154" s="22"/>
    </row>
    <row r="1155" spans="1:6" x14ac:dyDescent="0.35">
      <c r="A1155" s="98"/>
      <c r="B1155" s="27">
        <v>1</v>
      </c>
      <c r="C1155" s="27" t="s">
        <v>2134</v>
      </c>
      <c r="E1155" s="129"/>
      <c r="F1155" s="22"/>
    </row>
    <row r="1156" spans="1:6" x14ac:dyDescent="0.35">
      <c r="A1156" s="98"/>
      <c r="B1156" s="27">
        <v>2</v>
      </c>
      <c r="C1156" s="27" t="s">
        <v>2135</v>
      </c>
      <c r="E1156" s="129"/>
      <c r="F1156" s="22"/>
    </row>
    <row r="1157" spans="1:6" x14ac:dyDescent="0.35">
      <c r="A1157" s="98"/>
      <c r="B1157" s="27">
        <v>3</v>
      </c>
      <c r="C1157" s="27" t="s">
        <v>2136</v>
      </c>
      <c r="E1157" s="129"/>
      <c r="F1157" s="22"/>
    </row>
    <row r="1158" spans="1:6" x14ac:dyDescent="0.35">
      <c r="A1158" s="98"/>
      <c r="B1158" s="27">
        <v>4</v>
      </c>
      <c r="C1158" s="27" t="s">
        <v>2137</v>
      </c>
      <c r="E1158" s="129"/>
      <c r="F1158" s="22"/>
    </row>
    <row r="1159" spans="1:6" x14ac:dyDescent="0.35">
      <c r="A1159" s="98"/>
      <c r="B1159" s="27">
        <v>5</v>
      </c>
      <c r="C1159" s="27" t="s">
        <v>2138</v>
      </c>
      <c r="E1159" s="129"/>
      <c r="F1159" s="22"/>
    </row>
    <row r="1160" spans="1:6" x14ac:dyDescent="0.35">
      <c r="A1160" s="98" t="s">
        <v>736</v>
      </c>
      <c r="B1160" s="27">
        <v>0</v>
      </c>
      <c r="C1160" s="27" t="s">
        <v>1351</v>
      </c>
      <c r="E1160" s="129"/>
      <c r="F1160" s="22"/>
    </row>
    <row r="1161" spans="1:6" x14ac:dyDescent="0.35">
      <c r="A1161" s="98"/>
      <c r="B1161" s="27">
        <v>1</v>
      </c>
      <c r="C1161" s="27" t="s">
        <v>2097</v>
      </c>
      <c r="E1161" s="129"/>
      <c r="F1161" s="22"/>
    </row>
    <row r="1162" spans="1:6" x14ac:dyDescent="0.35">
      <c r="A1162" s="98"/>
      <c r="B1162" s="27">
        <v>2</v>
      </c>
      <c r="C1162" s="27" t="s">
        <v>2102</v>
      </c>
      <c r="E1162" s="129"/>
      <c r="F1162" s="22"/>
    </row>
    <row r="1163" spans="1:6" x14ac:dyDescent="0.35">
      <c r="A1163" s="98"/>
      <c r="B1163" s="27">
        <v>3</v>
      </c>
      <c r="C1163" s="27" t="s">
        <v>2100</v>
      </c>
      <c r="E1163" s="129"/>
      <c r="F1163" s="22"/>
    </row>
    <row r="1164" spans="1:6" x14ac:dyDescent="0.35">
      <c r="A1164" s="98"/>
      <c r="B1164" s="27">
        <v>4</v>
      </c>
      <c r="C1164" s="27" t="s">
        <v>2101</v>
      </c>
      <c r="E1164" s="129"/>
      <c r="F1164" s="22"/>
    </row>
    <row r="1165" spans="1:6" x14ac:dyDescent="0.35">
      <c r="A1165" s="98"/>
      <c r="B1165" s="27">
        <v>5</v>
      </c>
      <c r="C1165" s="27" t="s">
        <v>2099</v>
      </c>
      <c r="E1165" s="129"/>
      <c r="F1165" s="22"/>
    </row>
    <row r="1166" spans="1:6" x14ac:dyDescent="0.35">
      <c r="A1166" s="98" t="s">
        <v>635</v>
      </c>
      <c r="B1166" s="27">
        <v>0</v>
      </c>
      <c r="C1166" s="27" t="s">
        <v>1351</v>
      </c>
      <c r="D1166" t="s">
        <v>3215</v>
      </c>
      <c r="E1166" s="129"/>
      <c r="F1166" s="22"/>
    </row>
    <row r="1167" spans="1:6" x14ac:dyDescent="0.35">
      <c r="A1167" s="98"/>
      <c r="B1167" s="27">
        <v>1</v>
      </c>
      <c r="C1167" s="27" t="s">
        <v>3610</v>
      </c>
      <c r="E1167" s="129"/>
      <c r="F1167" s="22"/>
    </row>
    <row r="1168" spans="1:6" x14ac:dyDescent="0.35">
      <c r="A1168" s="98"/>
      <c r="B1168" s="27">
        <v>2</v>
      </c>
      <c r="C1168" s="27" t="s">
        <v>3611</v>
      </c>
      <c r="E1168" s="129"/>
      <c r="F1168" s="22"/>
    </row>
    <row r="1169" spans="1:6" x14ac:dyDescent="0.35">
      <c r="A1169" s="98"/>
      <c r="B1169" s="27">
        <v>3</v>
      </c>
      <c r="C1169" s="27" t="s">
        <v>3621</v>
      </c>
      <c r="E1169" s="129"/>
      <c r="F1169" s="22"/>
    </row>
    <row r="1170" spans="1:6" x14ac:dyDescent="0.35">
      <c r="A1170" s="98"/>
      <c r="B1170" s="27">
        <v>4</v>
      </c>
      <c r="C1170" s="27" t="s">
        <v>3622</v>
      </c>
      <c r="E1170" s="129"/>
      <c r="F1170" s="22"/>
    </row>
    <row r="1171" spans="1:6" x14ac:dyDescent="0.35">
      <c r="A1171" s="98"/>
      <c r="B1171" s="27">
        <v>5</v>
      </c>
      <c r="C1171" s="27" t="s">
        <v>3623</v>
      </c>
      <c r="E1171" s="129"/>
      <c r="F1171" s="22"/>
    </row>
    <row r="1172" spans="1:6" x14ac:dyDescent="0.35">
      <c r="A1172" s="98" t="s">
        <v>636</v>
      </c>
      <c r="B1172" s="27">
        <v>0</v>
      </c>
      <c r="C1172" s="27" t="s">
        <v>1351</v>
      </c>
      <c r="D1172" t="s">
        <v>3193</v>
      </c>
      <c r="E1172" s="129"/>
      <c r="F1172" s="22"/>
    </row>
    <row r="1173" spans="1:6" x14ac:dyDescent="0.35">
      <c r="A1173" s="98"/>
      <c r="B1173" s="27">
        <v>1</v>
      </c>
      <c r="C1173" s="27" t="s">
        <v>3612</v>
      </c>
      <c r="E1173" s="129"/>
      <c r="F1173" s="22"/>
    </row>
    <row r="1174" spans="1:6" x14ac:dyDescent="0.35">
      <c r="A1174" s="98"/>
      <c r="B1174" s="27">
        <v>2</v>
      </c>
      <c r="C1174" s="27" t="s">
        <v>3617</v>
      </c>
      <c r="E1174" s="129"/>
      <c r="F1174" s="22"/>
    </row>
    <row r="1175" spans="1:6" x14ac:dyDescent="0.35">
      <c r="A1175" s="98"/>
      <c r="B1175" s="27">
        <v>3</v>
      </c>
      <c r="C1175" s="27" t="s">
        <v>3618</v>
      </c>
      <c r="E1175" s="129"/>
      <c r="F1175" s="22"/>
    </row>
    <row r="1176" spans="1:6" x14ac:dyDescent="0.35">
      <c r="A1176" s="98"/>
      <c r="B1176" s="27">
        <v>4</v>
      </c>
      <c r="C1176" s="27" t="s">
        <v>3619</v>
      </c>
      <c r="E1176" s="129"/>
      <c r="F1176" s="22"/>
    </row>
    <row r="1177" spans="1:6" x14ac:dyDescent="0.35">
      <c r="A1177" s="98"/>
      <c r="B1177" s="27">
        <v>5</v>
      </c>
      <c r="C1177" s="27" t="s">
        <v>3620</v>
      </c>
      <c r="E1177" s="129"/>
      <c r="F1177" s="22"/>
    </row>
    <row r="1178" spans="1:6" x14ac:dyDescent="0.35">
      <c r="A1178" s="98" t="s">
        <v>637</v>
      </c>
      <c r="B1178" s="27">
        <v>0</v>
      </c>
      <c r="C1178" s="27" t="s">
        <v>1351</v>
      </c>
      <c r="D1178" t="s">
        <v>3607</v>
      </c>
      <c r="E1178" s="129"/>
      <c r="F1178" s="22"/>
    </row>
    <row r="1179" spans="1:6" x14ac:dyDescent="0.35">
      <c r="A1179" s="98"/>
      <c r="B1179" s="27">
        <v>1</v>
      </c>
      <c r="C1179" s="27" t="s">
        <v>3613</v>
      </c>
      <c r="E1179" s="129"/>
      <c r="F1179" s="22"/>
    </row>
    <row r="1180" spans="1:6" x14ac:dyDescent="0.35">
      <c r="A1180" s="98"/>
      <c r="B1180" s="27">
        <v>2</v>
      </c>
      <c r="C1180" s="27" t="s">
        <v>3614</v>
      </c>
      <c r="E1180" s="129"/>
      <c r="F1180" s="22"/>
    </row>
    <row r="1181" spans="1:6" x14ac:dyDescent="0.35">
      <c r="A1181" s="98"/>
      <c r="B1181" s="27">
        <v>3</v>
      </c>
      <c r="C1181" s="27" t="s">
        <v>3632</v>
      </c>
      <c r="E1181" s="129"/>
      <c r="F1181" s="22"/>
    </row>
    <row r="1182" spans="1:6" x14ac:dyDescent="0.35">
      <c r="A1182" s="98"/>
      <c r="B1182" s="27">
        <v>4</v>
      </c>
      <c r="C1182" s="27" t="s">
        <v>3615</v>
      </c>
      <c r="E1182" s="129"/>
      <c r="F1182" s="22"/>
    </row>
    <row r="1183" spans="1:6" x14ac:dyDescent="0.35">
      <c r="A1183" s="98"/>
      <c r="B1183" s="27">
        <v>5</v>
      </c>
      <c r="C1183" s="27" t="s">
        <v>3616</v>
      </c>
      <c r="E1183" s="129"/>
      <c r="F1183" s="22"/>
    </row>
    <row r="1184" spans="1:6" x14ac:dyDescent="0.35">
      <c r="A1184" s="98" t="s">
        <v>840</v>
      </c>
      <c r="B1184" s="27">
        <v>0</v>
      </c>
      <c r="C1184" s="27" t="s">
        <v>1351</v>
      </c>
      <c r="D1184" t="s">
        <v>3194</v>
      </c>
      <c r="E1184" s="129"/>
      <c r="F1184" s="22"/>
    </row>
    <row r="1185" spans="1:6" x14ac:dyDescent="0.35">
      <c r="A1185" s="98"/>
      <c r="B1185" s="27">
        <v>1</v>
      </c>
      <c r="C1185" s="27" t="s">
        <v>3624</v>
      </c>
      <c r="E1185" s="129"/>
      <c r="F1185" s="22"/>
    </row>
    <row r="1186" spans="1:6" x14ac:dyDescent="0.35">
      <c r="A1186" s="98"/>
      <c r="B1186" s="27">
        <v>2</v>
      </c>
      <c r="C1186" s="27" t="s">
        <v>3627</v>
      </c>
      <c r="E1186" s="129"/>
      <c r="F1186" s="22"/>
    </row>
    <row r="1187" spans="1:6" x14ac:dyDescent="0.35">
      <c r="A1187" s="98"/>
      <c r="B1187" s="27">
        <v>3</v>
      </c>
      <c r="C1187" s="27" t="s">
        <v>3628</v>
      </c>
      <c r="E1187" s="129"/>
      <c r="F1187" s="22"/>
    </row>
    <row r="1188" spans="1:6" x14ac:dyDescent="0.35">
      <c r="A1188" s="98"/>
      <c r="B1188" s="27">
        <v>4</v>
      </c>
      <c r="C1188" s="27" t="s">
        <v>3626</v>
      </c>
      <c r="E1188" s="129"/>
      <c r="F1188" s="22"/>
    </row>
    <row r="1189" spans="1:6" x14ac:dyDescent="0.35">
      <c r="A1189" s="98"/>
      <c r="B1189" s="27">
        <v>5</v>
      </c>
      <c r="C1189" s="27" t="s">
        <v>3629</v>
      </c>
      <c r="E1189" s="129"/>
      <c r="F1189" s="22"/>
    </row>
    <row r="1190" spans="1:6" x14ac:dyDescent="0.35">
      <c r="A1190" s="98" t="s">
        <v>2897</v>
      </c>
      <c r="B1190" s="27">
        <v>0</v>
      </c>
      <c r="C1190" s="27" t="s">
        <v>1351</v>
      </c>
      <c r="D1190" t="s">
        <v>3195</v>
      </c>
      <c r="E1190" s="129"/>
      <c r="F1190" s="22"/>
    </row>
    <row r="1191" spans="1:6" x14ac:dyDescent="0.35">
      <c r="A1191" s="98"/>
      <c r="B1191" s="27">
        <v>1</v>
      </c>
      <c r="C1191" s="27" t="s">
        <v>3679</v>
      </c>
      <c r="E1191" s="129"/>
      <c r="F1191" s="22"/>
    </row>
    <row r="1192" spans="1:6" x14ac:dyDescent="0.35">
      <c r="A1192" s="98"/>
      <c r="B1192" s="27">
        <v>2</v>
      </c>
      <c r="C1192" s="27" t="s">
        <v>3630</v>
      </c>
      <c r="E1192" s="129"/>
      <c r="F1192" s="22"/>
    </row>
    <row r="1193" spans="1:6" x14ac:dyDescent="0.35">
      <c r="A1193" s="98"/>
      <c r="B1193" s="27">
        <v>3</v>
      </c>
      <c r="C1193" s="27" t="s">
        <v>3678</v>
      </c>
      <c r="E1193" s="129"/>
      <c r="F1193" s="22"/>
    </row>
    <row r="1194" spans="1:6" x14ac:dyDescent="0.35">
      <c r="A1194" s="98"/>
      <c r="B1194" s="27">
        <v>4</v>
      </c>
      <c r="C1194" s="27" t="s">
        <v>3680</v>
      </c>
      <c r="E1194" s="129"/>
      <c r="F1194" s="22"/>
    </row>
    <row r="1195" spans="1:6" x14ac:dyDescent="0.35">
      <c r="A1195" s="98"/>
      <c r="B1195" s="27">
        <v>5</v>
      </c>
      <c r="C1195" s="27" t="s">
        <v>3681</v>
      </c>
      <c r="E1195" s="129"/>
      <c r="F1195" s="22"/>
    </row>
    <row r="1196" spans="1:6" x14ac:dyDescent="0.35">
      <c r="A1196" s="98" t="s">
        <v>738</v>
      </c>
      <c r="B1196" s="27">
        <v>0</v>
      </c>
      <c r="C1196" s="27" t="s">
        <v>1351</v>
      </c>
      <c r="E1196" s="128"/>
      <c r="F1196" s="22"/>
    </row>
    <row r="1197" spans="1:6" x14ac:dyDescent="0.35">
      <c r="A1197" s="98"/>
      <c r="B1197" s="27">
        <v>1</v>
      </c>
      <c r="C1197" s="27" t="s">
        <v>2117</v>
      </c>
      <c r="E1197" s="128"/>
      <c r="F1197" s="22"/>
    </row>
    <row r="1198" spans="1:6" x14ac:dyDescent="0.35">
      <c r="A1198" s="98"/>
      <c r="B1198" s="27">
        <v>2</v>
      </c>
      <c r="C1198" s="27" t="s">
        <v>2119</v>
      </c>
      <c r="E1198" s="128"/>
      <c r="F1198" s="22"/>
    </row>
    <row r="1199" spans="1:6" x14ac:dyDescent="0.35">
      <c r="A1199" s="98"/>
      <c r="B1199" s="27">
        <v>3</v>
      </c>
      <c r="C1199" s="27" t="s">
        <v>2120</v>
      </c>
      <c r="E1199" s="128"/>
      <c r="F1199" s="22"/>
    </row>
    <row r="1200" spans="1:6" x14ac:dyDescent="0.35">
      <c r="A1200" s="98"/>
      <c r="B1200" s="27">
        <v>4</v>
      </c>
      <c r="C1200" s="27" t="s">
        <v>3631</v>
      </c>
      <c r="E1200" s="128"/>
      <c r="F1200" s="22"/>
    </row>
    <row r="1201" spans="1:6" x14ac:dyDescent="0.35">
      <c r="A1201" s="98"/>
      <c r="B1201" s="27">
        <v>5</v>
      </c>
      <c r="C1201" s="27" t="s">
        <v>2116</v>
      </c>
      <c r="E1201" s="128"/>
      <c r="F1201" s="22"/>
    </row>
    <row r="1202" spans="1:6" x14ac:dyDescent="0.35">
      <c r="A1202" s="98" t="s">
        <v>739</v>
      </c>
      <c r="B1202" s="27">
        <v>0</v>
      </c>
      <c r="C1202" s="27" t="s">
        <v>1351</v>
      </c>
      <c r="E1202" s="129"/>
      <c r="F1202" s="22"/>
    </row>
    <row r="1203" spans="1:6" x14ac:dyDescent="0.35">
      <c r="A1203" s="98"/>
      <c r="B1203" s="27">
        <v>1</v>
      </c>
      <c r="C1203" s="27" t="s">
        <v>2104</v>
      </c>
      <c r="E1203" s="129"/>
      <c r="F1203" s="22"/>
    </row>
    <row r="1204" spans="1:6" x14ac:dyDescent="0.35">
      <c r="A1204" s="98"/>
      <c r="B1204" s="27">
        <v>2</v>
      </c>
      <c r="C1204" s="27" t="s">
        <v>2105</v>
      </c>
      <c r="E1204" s="129"/>
      <c r="F1204" s="22"/>
    </row>
    <row r="1205" spans="1:6" x14ac:dyDescent="0.35">
      <c r="A1205" s="98"/>
      <c r="B1205" s="27">
        <v>3</v>
      </c>
      <c r="C1205" s="27" t="s">
        <v>2112</v>
      </c>
      <c r="E1205" s="129"/>
      <c r="F1205" s="22"/>
    </row>
    <row r="1206" spans="1:6" x14ac:dyDescent="0.35">
      <c r="A1206" s="98"/>
      <c r="B1206" s="27">
        <v>4</v>
      </c>
      <c r="C1206" s="27" t="s">
        <v>2106</v>
      </c>
      <c r="E1206" s="129"/>
      <c r="F1206" s="22"/>
    </row>
    <row r="1207" spans="1:6" x14ac:dyDescent="0.35">
      <c r="A1207" s="98"/>
      <c r="B1207" s="27">
        <v>5</v>
      </c>
      <c r="C1207" s="27" t="s">
        <v>2107</v>
      </c>
      <c r="E1207" s="129"/>
      <c r="F1207" s="22"/>
    </row>
    <row r="1208" spans="1:6" x14ac:dyDescent="0.35">
      <c r="A1208" s="98" t="s">
        <v>3539</v>
      </c>
      <c r="B1208" s="27">
        <v>0</v>
      </c>
      <c r="C1208" s="27" t="s">
        <v>1351</v>
      </c>
      <c r="E1208" s="129"/>
      <c r="F1208" s="22"/>
    </row>
    <row r="1209" spans="1:6" x14ac:dyDescent="0.35">
      <c r="A1209" s="98"/>
      <c r="B1209" s="27">
        <v>1</v>
      </c>
      <c r="C1209" s="27" t="s">
        <v>2108</v>
      </c>
      <c r="E1209" s="129"/>
      <c r="F1209" s="22"/>
    </row>
    <row r="1210" spans="1:6" x14ac:dyDescent="0.35">
      <c r="A1210" s="98"/>
      <c r="B1210" s="27">
        <v>2</v>
      </c>
      <c r="C1210" s="27" t="s">
        <v>2109</v>
      </c>
      <c r="E1210" s="129"/>
      <c r="F1210" s="22"/>
    </row>
    <row r="1211" spans="1:6" x14ac:dyDescent="0.35">
      <c r="A1211" s="98"/>
      <c r="B1211" s="27">
        <v>3</v>
      </c>
      <c r="C1211" s="27" t="s">
        <v>2110</v>
      </c>
      <c r="E1211" s="129"/>
      <c r="F1211" s="22"/>
    </row>
    <row r="1212" spans="1:6" x14ac:dyDescent="0.35">
      <c r="A1212" s="98"/>
      <c r="B1212" s="27">
        <v>4</v>
      </c>
      <c r="C1212" s="27" t="s">
        <v>2106</v>
      </c>
      <c r="E1212" s="129"/>
      <c r="F1212" s="22"/>
    </row>
    <row r="1213" spans="1:6" x14ac:dyDescent="0.35">
      <c r="A1213" s="98"/>
      <c r="B1213" s="27">
        <v>5</v>
      </c>
      <c r="C1213" s="27" t="s">
        <v>2111</v>
      </c>
      <c r="E1213" s="129"/>
      <c r="F1213" s="22"/>
    </row>
    <row r="1214" spans="1:6" x14ac:dyDescent="0.35">
      <c r="A1214" s="98" t="s">
        <v>3540</v>
      </c>
      <c r="B1214" s="27">
        <v>0</v>
      </c>
      <c r="C1214" s="27" t="s">
        <v>1351</v>
      </c>
      <c r="E1214" s="129"/>
      <c r="F1214" s="22"/>
    </row>
    <row r="1215" spans="1:6" x14ac:dyDescent="0.35">
      <c r="A1215" s="98"/>
      <c r="B1215" s="27">
        <v>1</v>
      </c>
      <c r="C1215" s="27" t="s">
        <v>2118</v>
      </c>
      <c r="E1215" s="129"/>
      <c r="F1215" s="22"/>
    </row>
    <row r="1216" spans="1:6" x14ac:dyDescent="0.35">
      <c r="A1216" s="98"/>
      <c r="B1216" s="27">
        <v>2</v>
      </c>
      <c r="C1216" s="27" t="s">
        <v>2115</v>
      </c>
      <c r="E1216" s="129"/>
      <c r="F1216" s="22"/>
    </row>
    <row r="1217" spans="1:6" x14ac:dyDescent="0.35">
      <c r="A1217" s="98"/>
      <c r="B1217" s="27">
        <v>3</v>
      </c>
      <c r="C1217" s="27" t="s">
        <v>2114</v>
      </c>
      <c r="E1217" s="129"/>
      <c r="F1217" s="22"/>
    </row>
    <row r="1218" spans="1:6" x14ac:dyDescent="0.35">
      <c r="A1218" s="98"/>
      <c r="B1218" s="27">
        <v>4</v>
      </c>
      <c r="C1218" s="27" t="s">
        <v>2113</v>
      </c>
      <c r="E1218" s="129"/>
      <c r="F1218" s="22"/>
    </row>
    <row r="1219" spans="1:6" x14ac:dyDescent="0.35">
      <c r="A1219" s="98"/>
      <c r="B1219" s="27">
        <v>5</v>
      </c>
      <c r="C1219" s="27" t="s">
        <v>2149</v>
      </c>
      <c r="E1219" s="129"/>
      <c r="F1219" s="22"/>
    </row>
    <row r="1220" spans="1:6" x14ac:dyDescent="0.35">
      <c r="A1220" s="98" t="s">
        <v>3541</v>
      </c>
      <c r="B1220" s="27">
        <v>0</v>
      </c>
      <c r="C1220" s="27" t="s">
        <v>1351</v>
      </c>
      <c r="E1220" s="129"/>
      <c r="F1220" s="22"/>
    </row>
    <row r="1221" spans="1:6" x14ac:dyDescent="0.35">
      <c r="A1221" s="98"/>
      <c r="B1221" s="27">
        <v>1</v>
      </c>
      <c r="C1221" s="27" t="s">
        <v>2965</v>
      </c>
      <c r="E1221" s="129"/>
      <c r="F1221" s="22"/>
    </row>
    <row r="1222" spans="1:6" x14ac:dyDescent="0.35">
      <c r="A1222" s="98"/>
      <c r="B1222" s="27">
        <v>2</v>
      </c>
      <c r="C1222" s="27" t="s">
        <v>2967</v>
      </c>
      <c r="E1222" s="129"/>
      <c r="F1222" s="22"/>
    </row>
    <row r="1223" spans="1:6" x14ac:dyDescent="0.35">
      <c r="A1223" s="98"/>
      <c r="B1223" s="27">
        <v>3</v>
      </c>
      <c r="C1223" s="27" t="s">
        <v>2969</v>
      </c>
      <c r="E1223" s="129"/>
      <c r="F1223" s="22"/>
    </row>
    <row r="1224" spans="1:6" x14ac:dyDescent="0.35">
      <c r="A1224" s="98"/>
      <c r="B1224" s="27">
        <v>4</v>
      </c>
      <c r="C1224" s="27" t="s">
        <v>2968</v>
      </c>
      <c r="E1224" s="129"/>
      <c r="F1224" s="22"/>
    </row>
    <row r="1225" spans="1:6" x14ac:dyDescent="0.35">
      <c r="A1225" s="98"/>
      <c r="B1225" s="27">
        <v>5</v>
      </c>
      <c r="C1225" s="27" t="s">
        <v>2966</v>
      </c>
      <c r="E1225" s="129"/>
      <c r="F1225" s="22"/>
    </row>
    <row r="1226" spans="1:6" x14ac:dyDescent="0.35">
      <c r="A1226" s="98" t="s">
        <v>3542</v>
      </c>
      <c r="B1226" s="27">
        <v>0</v>
      </c>
      <c r="C1226" s="27" t="s">
        <v>1351</v>
      </c>
      <c r="E1226" s="129"/>
      <c r="F1226" s="22"/>
    </row>
    <row r="1227" spans="1:6" x14ac:dyDescent="0.35">
      <c r="A1227" s="98"/>
      <c r="B1227" s="27">
        <v>1</v>
      </c>
      <c r="C1227" s="27" t="s">
        <v>2906</v>
      </c>
      <c r="E1227" s="129"/>
      <c r="F1227" s="22"/>
    </row>
    <row r="1228" spans="1:6" x14ac:dyDescent="0.35">
      <c r="A1228" s="98"/>
      <c r="B1228" s="27">
        <v>2</v>
      </c>
      <c r="C1228" s="27" t="s">
        <v>2907</v>
      </c>
      <c r="E1228" s="129"/>
      <c r="F1228" s="22"/>
    </row>
    <row r="1229" spans="1:6" x14ac:dyDescent="0.35">
      <c r="A1229" s="98"/>
      <c r="B1229" s="27">
        <v>3</v>
      </c>
      <c r="C1229" s="27" t="s">
        <v>2905</v>
      </c>
      <c r="E1229" s="129"/>
      <c r="F1229" s="22"/>
    </row>
    <row r="1230" spans="1:6" x14ac:dyDescent="0.35">
      <c r="A1230" s="98"/>
      <c r="B1230" s="27">
        <v>4</v>
      </c>
      <c r="C1230" s="27" t="s">
        <v>2908</v>
      </c>
      <c r="E1230" s="129"/>
      <c r="F1230" s="22"/>
    </row>
    <row r="1231" spans="1:6" x14ac:dyDescent="0.35">
      <c r="A1231" s="98"/>
      <c r="B1231" s="27">
        <v>5</v>
      </c>
      <c r="C1231" s="27" t="s">
        <v>2904</v>
      </c>
      <c r="E1231" s="129"/>
      <c r="F1231" s="22"/>
    </row>
    <row r="1232" spans="1:6" x14ac:dyDescent="0.35">
      <c r="A1232" s="98" t="s">
        <v>639</v>
      </c>
      <c r="B1232" s="27">
        <v>0</v>
      </c>
      <c r="C1232" s="27" t="s">
        <v>1351</v>
      </c>
      <c r="E1232" s="128"/>
      <c r="F1232" s="22"/>
    </row>
    <row r="1233" spans="1:6" x14ac:dyDescent="0.35">
      <c r="A1233" s="98"/>
      <c r="B1233" s="27">
        <v>1</v>
      </c>
      <c r="C1233" s="27" t="s">
        <v>2175</v>
      </c>
      <c r="E1233" s="128"/>
      <c r="F1233" s="22"/>
    </row>
    <row r="1234" spans="1:6" x14ac:dyDescent="0.35">
      <c r="A1234" s="98"/>
      <c r="B1234" s="27">
        <v>2</v>
      </c>
      <c r="C1234" s="27" t="s">
        <v>2103</v>
      </c>
      <c r="E1234" s="128"/>
      <c r="F1234" s="22"/>
    </row>
    <row r="1235" spans="1:6" x14ac:dyDescent="0.35">
      <c r="A1235" s="98"/>
      <c r="B1235" s="27">
        <v>3</v>
      </c>
      <c r="C1235" s="27" t="s">
        <v>2127</v>
      </c>
      <c r="E1235" s="128"/>
      <c r="F1235" s="22"/>
    </row>
    <row r="1236" spans="1:6" x14ac:dyDescent="0.35">
      <c r="A1236" s="98"/>
      <c r="B1236" s="27">
        <v>4</v>
      </c>
      <c r="C1236" s="27" t="s">
        <v>2128</v>
      </c>
      <c r="E1236" s="128"/>
      <c r="F1236" s="22"/>
    </row>
    <row r="1237" spans="1:6" x14ac:dyDescent="0.35">
      <c r="A1237" s="98"/>
      <c r="B1237" s="27">
        <v>5</v>
      </c>
      <c r="C1237" s="27" t="s">
        <v>2126</v>
      </c>
      <c r="E1237" s="128"/>
      <c r="F1237" s="22"/>
    </row>
    <row r="1238" spans="1:6" x14ac:dyDescent="0.35">
      <c r="A1238" s="98" t="s">
        <v>640</v>
      </c>
      <c r="B1238" s="27">
        <v>0</v>
      </c>
      <c r="C1238" s="27" t="s">
        <v>1351</v>
      </c>
      <c r="E1238" s="129"/>
      <c r="F1238" s="22"/>
    </row>
    <row r="1239" spans="1:6" x14ac:dyDescent="0.35">
      <c r="A1239" s="98"/>
      <c r="B1239" s="27">
        <v>1</v>
      </c>
      <c r="C1239" s="27" t="s">
        <v>2121</v>
      </c>
      <c r="E1239" s="129"/>
      <c r="F1239" s="22"/>
    </row>
    <row r="1240" spans="1:6" x14ac:dyDescent="0.35">
      <c r="A1240" s="98"/>
      <c r="B1240" s="27">
        <v>2</v>
      </c>
      <c r="C1240" s="27" t="s">
        <v>2122</v>
      </c>
      <c r="E1240" s="129"/>
      <c r="F1240" s="22"/>
    </row>
    <row r="1241" spans="1:6" x14ac:dyDescent="0.35">
      <c r="A1241" s="98"/>
      <c r="B1241" s="27">
        <v>3</v>
      </c>
      <c r="C1241" s="86" t="s">
        <v>2125</v>
      </c>
      <c r="E1241" s="129"/>
      <c r="F1241" s="22"/>
    </row>
    <row r="1242" spans="1:6" x14ac:dyDescent="0.35">
      <c r="A1242" s="98"/>
      <c r="B1242" s="27">
        <v>4</v>
      </c>
      <c r="C1242" s="86" t="s">
        <v>2124</v>
      </c>
      <c r="E1242" s="129"/>
      <c r="F1242" s="22"/>
    </row>
    <row r="1243" spans="1:6" x14ac:dyDescent="0.35">
      <c r="A1243" s="98"/>
      <c r="B1243" s="27">
        <v>5</v>
      </c>
      <c r="C1243" s="86" t="s">
        <v>2123</v>
      </c>
      <c r="E1243" s="129"/>
      <c r="F1243" s="22"/>
    </row>
    <row r="1244" spans="1:6" x14ac:dyDescent="0.35">
      <c r="A1244" s="98" t="s">
        <v>3544</v>
      </c>
      <c r="B1244" s="27">
        <v>0</v>
      </c>
      <c r="C1244" s="86">
        <f t="shared" ref="C1244:C1268" si="0">IF(B1244=6, 1, 3)</f>
        <v>3</v>
      </c>
      <c r="E1244" s="128"/>
      <c r="F1244" s="22"/>
    </row>
    <row r="1245" spans="1:6" x14ac:dyDescent="0.35">
      <c r="A1245" s="98" t="s">
        <v>3545</v>
      </c>
      <c r="B1245" s="27">
        <v>0</v>
      </c>
      <c r="C1245" s="86">
        <f t="shared" si="0"/>
        <v>3</v>
      </c>
      <c r="E1245" s="131"/>
      <c r="F1245" s="22"/>
    </row>
    <row r="1246" spans="1:6" x14ac:dyDescent="0.35">
      <c r="A1246" s="98" t="s">
        <v>3546</v>
      </c>
      <c r="B1246" s="27">
        <v>0</v>
      </c>
      <c r="C1246" s="86">
        <f t="shared" si="0"/>
        <v>3</v>
      </c>
      <c r="E1246" s="131"/>
      <c r="F1246" s="22"/>
    </row>
    <row r="1247" spans="1:6" x14ac:dyDescent="0.35">
      <c r="A1247" s="98" t="s">
        <v>3547</v>
      </c>
      <c r="B1247" s="27">
        <v>0</v>
      </c>
      <c r="C1247" s="86">
        <f t="shared" si="0"/>
        <v>3</v>
      </c>
      <c r="E1247" s="131"/>
      <c r="F1247" s="22"/>
    </row>
    <row r="1248" spans="1:6" x14ac:dyDescent="0.35">
      <c r="A1248" s="98" t="s">
        <v>3548</v>
      </c>
      <c r="B1248" s="27">
        <v>0</v>
      </c>
      <c r="C1248" s="86">
        <f t="shared" si="0"/>
        <v>3</v>
      </c>
      <c r="E1248" s="131"/>
      <c r="F1248" s="22"/>
    </row>
    <row r="1249" spans="1:6" x14ac:dyDescent="0.35">
      <c r="A1249" s="98" t="s">
        <v>3549</v>
      </c>
      <c r="B1249" s="27">
        <v>0</v>
      </c>
      <c r="C1249" s="86">
        <f t="shared" si="0"/>
        <v>3</v>
      </c>
      <c r="E1249" s="131"/>
      <c r="F1249" s="22"/>
    </row>
    <row r="1250" spans="1:6" x14ac:dyDescent="0.35">
      <c r="A1250" s="98" t="s">
        <v>3550</v>
      </c>
      <c r="B1250" s="27">
        <v>0</v>
      </c>
      <c r="C1250" s="86">
        <f t="shared" si="0"/>
        <v>3</v>
      </c>
      <c r="E1250" s="131"/>
      <c r="F1250" s="22"/>
    </row>
    <row r="1251" spans="1:6" x14ac:dyDescent="0.35">
      <c r="A1251" s="98" t="s">
        <v>3551</v>
      </c>
      <c r="B1251" s="27">
        <v>0</v>
      </c>
      <c r="C1251" s="86">
        <f t="shared" si="0"/>
        <v>3</v>
      </c>
      <c r="E1251" s="131"/>
      <c r="F1251" s="22"/>
    </row>
    <row r="1252" spans="1:6" x14ac:dyDescent="0.35">
      <c r="A1252" s="98" t="s">
        <v>3552</v>
      </c>
      <c r="B1252" s="27">
        <v>0</v>
      </c>
      <c r="C1252" s="86">
        <f t="shared" si="0"/>
        <v>3</v>
      </c>
      <c r="E1252" s="131"/>
      <c r="F1252" s="22"/>
    </row>
    <row r="1253" spans="1:6" x14ac:dyDescent="0.35">
      <c r="A1253" s="98" t="s">
        <v>3553</v>
      </c>
      <c r="B1253" s="27">
        <v>0</v>
      </c>
      <c r="C1253" s="86">
        <f t="shared" si="0"/>
        <v>3</v>
      </c>
      <c r="E1253" s="131"/>
      <c r="F1253" s="22"/>
    </row>
    <row r="1254" spans="1:6" x14ac:dyDescent="0.35">
      <c r="A1254" s="98" t="s">
        <v>3554</v>
      </c>
      <c r="B1254" s="27">
        <v>0</v>
      </c>
      <c r="C1254" s="86">
        <f t="shared" si="0"/>
        <v>3</v>
      </c>
      <c r="E1254" s="131"/>
      <c r="F1254" s="22"/>
    </row>
    <row r="1255" spans="1:6" x14ac:dyDescent="0.35">
      <c r="A1255" s="98" t="s">
        <v>3555</v>
      </c>
      <c r="B1255" s="27">
        <v>0</v>
      </c>
      <c r="C1255" s="86">
        <f t="shared" si="0"/>
        <v>3</v>
      </c>
      <c r="E1255" s="131"/>
      <c r="F1255" s="22"/>
    </row>
    <row r="1256" spans="1:6" x14ac:dyDescent="0.35">
      <c r="A1256" s="98" t="s">
        <v>3556</v>
      </c>
      <c r="B1256" s="27">
        <v>0</v>
      </c>
      <c r="C1256" s="86">
        <f t="shared" si="0"/>
        <v>3</v>
      </c>
      <c r="E1256" s="131"/>
      <c r="F1256" s="22"/>
    </row>
    <row r="1257" spans="1:6" x14ac:dyDescent="0.35">
      <c r="A1257" s="98" t="s">
        <v>3557</v>
      </c>
      <c r="B1257" s="27">
        <v>0</v>
      </c>
      <c r="C1257" s="86">
        <f t="shared" si="0"/>
        <v>3</v>
      </c>
      <c r="E1257" s="131"/>
      <c r="F1257" s="22"/>
    </row>
    <row r="1258" spans="1:6" x14ac:dyDescent="0.35">
      <c r="A1258" s="98" t="s">
        <v>3558</v>
      </c>
      <c r="B1258" s="27">
        <v>0</v>
      </c>
      <c r="C1258" s="86">
        <f t="shared" si="0"/>
        <v>3</v>
      </c>
      <c r="E1258" s="131"/>
      <c r="F1258" s="22"/>
    </row>
    <row r="1259" spans="1:6" x14ac:dyDescent="0.35">
      <c r="A1259" s="98" t="s">
        <v>3559</v>
      </c>
      <c r="B1259" s="27">
        <v>0</v>
      </c>
      <c r="C1259" s="86">
        <f t="shared" si="0"/>
        <v>3</v>
      </c>
      <c r="E1259" s="131"/>
      <c r="F1259" s="22"/>
    </row>
    <row r="1260" spans="1:6" x14ac:dyDescent="0.35">
      <c r="A1260" s="98" t="s">
        <v>3560</v>
      </c>
      <c r="B1260" s="27">
        <v>0</v>
      </c>
      <c r="C1260" s="86">
        <f t="shared" si="0"/>
        <v>3</v>
      </c>
      <c r="E1260" s="131"/>
      <c r="F1260" s="22"/>
    </row>
    <row r="1261" spans="1:6" x14ac:dyDescent="0.35">
      <c r="A1261" s="98" t="s">
        <v>3561</v>
      </c>
      <c r="B1261" s="27">
        <v>0</v>
      </c>
      <c r="C1261" s="86">
        <f t="shared" si="0"/>
        <v>3</v>
      </c>
      <c r="E1261" s="131"/>
      <c r="F1261" s="22"/>
    </row>
    <row r="1262" spans="1:6" x14ac:dyDescent="0.35">
      <c r="A1262" s="98" t="s">
        <v>3562</v>
      </c>
      <c r="B1262" s="27">
        <v>0</v>
      </c>
      <c r="C1262" s="86">
        <f t="shared" si="0"/>
        <v>3</v>
      </c>
      <c r="E1262" s="131"/>
      <c r="F1262" s="22"/>
    </row>
    <row r="1263" spans="1:6" x14ac:dyDescent="0.35">
      <c r="A1263" s="98" t="s">
        <v>3563</v>
      </c>
      <c r="B1263" s="27">
        <v>0</v>
      </c>
      <c r="C1263" s="86">
        <f t="shared" si="0"/>
        <v>3</v>
      </c>
      <c r="E1263" s="131"/>
      <c r="F1263" s="22"/>
    </row>
    <row r="1264" spans="1:6" x14ac:dyDescent="0.35">
      <c r="A1264" s="98" t="s">
        <v>3564</v>
      </c>
      <c r="B1264" s="27">
        <v>0</v>
      </c>
      <c r="C1264" s="86">
        <f t="shared" si="0"/>
        <v>3</v>
      </c>
      <c r="E1264" s="131"/>
      <c r="F1264" s="22"/>
    </row>
    <row r="1265" spans="1:6" x14ac:dyDescent="0.35">
      <c r="A1265" s="98" t="s">
        <v>3565</v>
      </c>
      <c r="B1265" s="27">
        <v>0</v>
      </c>
      <c r="C1265" s="86">
        <f t="shared" si="0"/>
        <v>3</v>
      </c>
      <c r="E1265" s="131"/>
      <c r="F1265" s="22"/>
    </row>
    <row r="1266" spans="1:6" x14ac:dyDescent="0.35">
      <c r="A1266" s="98" t="s">
        <v>3566</v>
      </c>
      <c r="B1266" s="27">
        <v>0</v>
      </c>
      <c r="C1266" s="86">
        <f t="shared" si="0"/>
        <v>3</v>
      </c>
      <c r="E1266" s="131"/>
      <c r="F1266" s="22"/>
    </row>
    <row r="1267" spans="1:6" x14ac:dyDescent="0.35">
      <c r="A1267" s="98" t="s">
        <v>3567</v>
      </c>
      <c r="B1267" s="27">
        <v>0</v>
      </c>
      <c r="C1267" s="86">
        <f t="shared" si="0"/>
        <v>3</v>
      </c>
      <c r="E1267" s="131"/>
      <c r="F1267" s="22"/>
    </row>
    <row r="1268" spans="1:6" x14ac:dyDescent="0.35">
      <c r="A1268" s="98" t="s">
        <v>3568</v>
      </c>
      <c r="B1268" s="27">
        <v>0</v>
      </c>
      <c r="C1268" s="86">
        <f t="shared" si="0"/>
        <v>3</v>
      </c>
      <c r="E1268" s="131"/>
      <c r="F1268" s="22"/>
    </row>
    <row r="1269" spans="1:6" ht="15" thickBot="1" x14ac:dyDescent="0.4">
      <c r="A1269" s="26"/>
      <c r="B1269" s="26"/>
      <c r="C1269" s="26"/>
    </row>
    <row r="1270" spans="1:6" x14ac:dyDescent="0.35">
      <c r="A1270" s="100" t="s">
        <v>642</v>
      </c>
      <c r="B1270" s="85" t="s">
        <v>23</v>
      </c>
      <c r="C1270" s="85" t="s">
        <v>1327</v>
      </c>
    </row>
    <row r="1271" spans="1:6" x14ac:dyDescent="0.35">
      <c r="A1271" s="98" t="s">
        <v>740</v>
      </c>
      <c r="B1271" s="27">
        <v>0</v>
      </c>
      <c r="C1271" s="27" t="s">
        <v>1351</v>
      </c>
      <c r="E1271" s="129"/>
      <c r="F1271" s="22"/>
    </row>
    <row r="1272" spans="1:6" x14ac:dyDescent="0.35">
      <c r="A1272" s="98"/>
      <c r="B1272" s="27">
        <v>1</v>
      </c>
      <c r="C1272" s="27" t="s">
        <v>2082</v>
      </c>
      <c r="E1272" s="129"/>
      <c r="F1272" s="22"/>
    </row>
    <row r="1273" spans="1:6" x14ac:dyDescent="0.35">
      <c r="A1273" s="98"/>
      <c r="B1273" s="27">
        <v>2</v>
      </c>
      <c r="C1273" s="27" t="s">
        <v>2083</v>
      </c>
      <c r="E1273" s="129"/>
      <c r="F1273" s="22"/>
    </row>
    <row r="1274" spans="1:6" x14ac:dyDescent="0.35">
      <c r="A1274" s="98"/>
      <c r="B1274" s="27">
        <v>3</v>
      </c>
      <c r="C1274" s="27" t="s">
        <v>2084</v>
      </c>
      <c r="E1274" s="129"/>
      <c r="F1274" s="22"/>
    </row>
    <row r="1275" spans="1:6" x14ac:dyDescent="0.35">
      <c r="A1275" s="98"/>
      <c r="B1275" s="27">
        <v>4</v>
      </c>
      <c r="C1275" s="27" t="s">
        <v>2088</v>
      </c>
      <c r="E1275" s="129"/>
      <c r="F1275" s="22"/>
    </row>
    <row r="1276" spans="1:6" x14ac:dyDescent="0.35">
      <c r="A1276" s="98"/>
      <c r="B1276" s="27">
        <v>5</v>
      </c>
      <c r="C1276" s="27" t="s">
        <v>2087</v>
      </c>
      <c r="E1276" s="129"/>
      <c r="F1276" s="22"/>
    </row>
    <row r="1277" spans="1:6" x14ac:dyDescent="0.35">
      <c r="A1277" s="98" t="s">
        <v>741</v>
      </c>
      <c r="B1277" s="27">
        <v>0</v>
      </c>
      <c r="C1277" s="27" t="s">
        <v>1351</v>
      </c>
      <c r="E1277" s="128"/>
      <c r="F1277" s="22"/>
    </row>
    <row r="1278" spans="1:6" x14ac:dyDescent="0.35">
      <c r="A1278" s="98"/>
      <c r="B1278" s="27">
        <v>1</v>
      </c>
      <c r="C1278" s="27" t="s">
        <v>2148</v>
      </c>
      <c r="E1278" s="128"/>
      <c r="F1278" s="22"/>
    </row>
    <row r="1279" spans="1:6" x14ac:dyDescent="0.35">
      <c r="A1279" s="98"/>
      <c r="B1279" s="27">
        <v>2</v>
      </c>
      <c r="C1279" s="27" t="s">
        <v>2083</v>
      </c>
      <c r="E1279" s="128"/>
      <c r="F1279" s="22"/>
    </row>
    <row r="1280" spans="1:6" x14ac:dyDescent="0.35">
      <c r="A1280" s="98"/>
      <c r="B1280" s="27">
        <v>3</v>
      </c>
      <c r="C1280" s="27" t="s">
        <v>2084</v>
      </c>
      <c r="E1280" s="128"/>
      <c r="F1280" s="22"/>
    </row>
    <row r="1281" spans="1:6" x14ac:dyDescent="0.35">
      <c r="A1281" s="98"/>
      <c r="B1281" s="27">
        <v>4</v>
      </c>
      <c r="C1281" s="27" t="s">
        <v>2085</v>
      </c>
      <c r="E1281" s="128"/>
      <c r="F1281" s="22"/>
    </row>
    <row r="1282" spans="1:6" x14ac:dyDescent="0.35">
      <c r="A1282" s="98"/>
      <c r="B1282" s="27">
        <v>5</v>
      </c>
      <c r="C1282" s="27" t="s">
        <v>2086</v>
      </c>
      <c r="E1282" s="128"/>
      <c r="F1282" s="22"/>
    </row>
    <row r="1283" spans="1:6" x14ac:dyDescent="0.35">
      <c r="A1283" s="98" t="s">
        <v>645</v>
      </c>
      <c r="B1283" s="27">
        <v>0</v>
      </c>
      <c r="C1283" s="27" t="s">
        <v>1351</v>
      </c>
      <c r="E1283" s="129"/>
      <c r="F1283" s="22"/>
    </row>
    <row r="1284" spans="1:6" x14ac:dyDescent="0.35">
      <c r="A1284" s="98"/>
      <c r="B1284" s="27">
        <v>1</v>
      </c>
      <c r="C1284" s="86" t="s">
        <v>1333</v>
      </c>
      <c r="E1284" s="129"/>
      <c r="F1284" s="22"/>
    </row>
    <row r="1285" spans="1:6" x14ac:dyDescent="0.35">
      <c r="A1285" s="98"/>
      <c r="B1285" s="27">
        <v>2</v>
      </c>
      <c r="C1285" s="86" t="s">
        <v>1334</v>
      </c>
      <c r="E1285" s="129"/>
      <c r="F1285" s="22"/>
    </row>
    <row r="1286" spans="1:6" x14ac:dyDescent="0.35">
      <c r="A1286" s="98"/>
      <c r="B1286" s="27">
        <v>3</v>
      </c>
      <c r="C1286" s="86" t="s">
        <v>2130</v>
      </c>
      <c r="E1286" s="129"/>
      <c r="F1286" s="22"/>
    </row>
    <row r="1287" spans="1:6" x14ac:dyDescent="0.35">
      <c r="A1287" s="98"/>
      <c r="B1287" s="27">
        <v>4</v>
      </c>
      <c r="C1287" s="86" t="s">
        <v>2131</v>
      </c>
      <c r="E1287" s="129"/>
      <c r="F1287" s="22"/>
    </row>
    <row r="1288" spans="1:6" x14ac:dyDescent="0.35">
      <c r="A1288" s="98"/>
      <c r="B1288" s="27">
        <v>5</v>
      </c>
      <c r="C1288" s="86" t="s">
        <v>1347</v>
      </c>
      <c r="E1288" s="129"/>
      <c r="F1288" s="22"/>
    </row>
    <row r="1289" spans="1:6" x14ac:dyDescent="0.35">
      <c r="A1289" s="98" t="s">
        <v>646</v>
      </c>
      <c r="B1289" s="27">
        <v>0</v>
      </c>
      <c r="C1289" s="27" t="s">
        <v>1351</v>
      </c>
      <c r="E1289" s="130"/>
      <c r="F1289" s="22"/>
    </row>
    <row r="1290" spans="1:6" x14ac:dyDescent="0.35">
      <c r="A1290" s="98"/>
      <c r="B1290" s="27">
        <v>1</v>
      </c>
      <c r="C1290" s="86" t="s">
        <v>1333</v>
      </c>
      <c r="E1290" s="130"/>
      <c r="F1290" s="22"/>
    </row>
    <row r="1291" spans="1:6" x14ac:dyDescent="0.35">
      <c r="A1291" s="98"/>
      <c r="B1291" s="27">
        <v>2</v>
      </c>
      <c r="C1291" s="86" t="s">
        <v>1334</v>
      </c>
      <c r="E1291" s="130"/>
      <c r="F1291" s="22"/>
    </row>
    <row r="1292" spans="1:6" x14ac:dyDescent="0.35">
      <c r="A1292" s="98"/>
      <c r="B1292" s="27">
        <v>3</v>
      </c>
      <c r="C1292" s="86" t="s">
        <v>2130</v>
      </c>
      <c r="E1292" s="130"/>
      <c r="F1292" s="22"/>
    </row>
    <row r="1293" spans="1:6" x14ac:dyDescent="0.35">
      <c r="A1293" s="98"/>
      <c r="B1293" s="27">
        <v>4</v>
      </c>
      <c r="C1293" s="86" t="s">
        <v>2132</v>
      </c>
      <c r="E1293" s="130"/>
      <c r="F1293" s="22"/>
    </row>
    <row r="1294" spans="1:6" x14ac:dyDescent="0.35">
      <c r="A1294" s="98"/>
      <c r="B1294" s="27">
        <v>5</v>
      </c>
      <c r="C1294" s="86" t="s">
        <v>1347</v>
      </c>
      <c r="E1294" s="130"/>
      <c r="F1294" s="22"/>
    </row>
    <row r="1295" spans="1:6" x14ac:dyDescent="0.35">
      <c r="A1295" s="98" t="s">
        <v>648</v>
      </c>
      <c r="B1295" s="27">
        <v>0</v>
      </c>
      <c r="C1295" s="27" t="s">
        <v>1351</v>
      </c>
      <c r="E1295" s="129"/>
      <c r="F1295" s="22"/>
    </row>
    <row r="1296" spans="1:6" x14ac:dyDescent="0.35">
      <c r="A1296" s="98"/>
      <c r="B1296" s="27">
        <v>1</v>
      </c>
      <c r="C1296" s="27" t="s">
        <v>2129</v>
      </c>
      <c r="E1296" s="129"/>
      <c r="F1296" s="22"/>
    </row>
    <row r="1297" spans="1:6" x14ac:dyDescent="0.35">
      <c r="A1297" s="98"/>
      <c r="B1297" s="27">
        <v>2</v>
      </c>
      <c r="C1297" s="27" t="s">
        <v>2177</v>
      </c>
      <c r="E1297" s="129"/>
      <c r="F1297" s="22"/>
    </row>
    <row r="1298" spans="1:6" x14ac:dyDescent="0.35">
      <c r="A1298" s="98"/>
      <c r="B1298" s="27">
        <v>3</v>
      </c>
      <c r="C1298" s="27" t="s">
        <v>2098</v>
      </c>
      <c r="E1298" s="129"/>
      <c r="F1298" s="22"/>
    </row>
    <row r="1299" spans="1:6" x14ac:dyDescent="0.35">
      <c r="A1299" s="98"/>
      <c r="B1299" s="27">
        <v>4</v>
      </c>
      <c r="C1299" s="27" t="s">
        <v>2769</v>
      </c>
      <c r="E1299" s="129"/>
      <c r="F1299" s="22"/>
    </row>
    <row r="1300" spans="1:6" x14ac:dyDescent="0.35">
      <c r="A1300" s="98"/>
      <c r="B1300" s="27">
        <v>5</v>
      </c>
      <c r="C1300" s="27" t="s">
        <v>2770</v>
      </c>
      <c r="E1300" s="129"/>
      <c r="F1300" s="22"/>
    </row>
    <row r="1301" spans="1:6" x14ac:dyDescent="0.35">
      <c r="A1301" s="98" t="s">
        <v>649</v>
      </c>
      <c r="B1301" s="27">
        <v>0</v>
      </c>
      <c r="C1301" s="27" t="s">
        <v>1351</v>
      </c>
      <c r="E1301" s="129"/>
      <c r="F1301" s="22"/>
    </row>
    <row r="1302" spans="1:6" x14ac:dyDescent="0.35">
      <c r="A1302" s="98"/>
      <c r="B1302" s="27">
        <v>1</v>
      </c>
      <c r="C1302" s="27" t="s">
        <v>2091</v>
      </c>
      <c r="E1302" s="129"/>
      <c r="F1302" s="22"/>
    </row>
    <row r="1303" spans="1:6" x14ac:dyDescent="0.35">
      <c r="A1303" s="98"/>
      <c r="B1303" s="27">
        <v>2</v>
      </c>
      <c r="C1303" s="27" t="s">
        <v>2092</v>
      </c>
      <c r="E1303" s="129"/>
      <c r="F1303" s="22"/>
    </row>
    <row r="1304" spans="1:6" x14ac:dyDescent="0.35">
      <c r="A1304" s="98"/>
      <c r="B1304" s="27">
        <v>3</v>
      </c>
      <c r="C1304" s="27" t="s">
        <v>2095</v>
      </c>
      <c r="E1304" s="129"/>
      <c r="F1304" s="22"/>
    </row>
    <row r="1305" spans="1:6" x14ac:dyDescent="0.35">
      <c r="A1305" s="98"/>
      <c r="B1305" s="27">
        <v>4</v>
      </c>
      <c r="C1305" s="27" t="s">
        <v>2094</v>
      </c>
      <c r="E1305" s="129"/>
      <c r="F1305" s="22"/>
    </row>
    <row r="1306" spans="1:6" x14ac:dyDescent="0.35">
      <c r="A1306" s="98"/>
      <c r="B1306" s="27">
        <v>5</v>
      </c>
      <c r="C1306" s="27" t="s">
        <v>2093</v>
      </c>
      <c r="E1306" s="129"/>
      <c r="F1306" s="22"/>
    </row>
    <row r="1307" spans="1:6" x14ac:dyDescent="0.35">
      <c r="A1307" s="98" t="s">
        <v>742</v>
      </c>
      <c r="B1307" s="27">
        <v>0</v>
      </c>
      <c r="C1307" s="27" t="s">
        <v>1351</v>
      </c>
      <c r="E1307" s="129"/>
      <c r="F1307" s="22"/>
    </row>
    <row r="1308" spans="1:6" x14ac:dyDescent="0.35">
      <c r="A1308" s="98"/>
      <c r="B1308" s="27">
        <v>1</v>
      </c>
      <c r="C1308" s="27" t="s">
        <v>2134</v>
      </c>
      <c r="E1308" s="129"/>
      <c r="F1308" s="22"/>
    </row>
    <row r="1309" spans="1:6" x14ac:dyDescent="0.35">
      <c r="A1309" s="98"/>
      <c r="B1309" s="27">
        <v>2</v>
      </c>
      <c r="C1309" s="27" t="s">
        <v>2135</v>
      </c>
      <c r="E1309" s="129"/>
      <c r="F1309" s="22"/>
    </row>
    <row r="1310" spans="1:6" x14ac:dyDescent="0.35">
      <c r="A1310" s="98"/>
      <c r="B1310" s="27">
        <v>3</v>
      </c>
      <c r="C1310" s="27" t="s">
        <v>2136</v>
      </c>
      <c r="E1310" s="129"/>
      <c r="F1310" s="22"/>
    </row>
    <row r="1311" spans="1:6" x14ac:dyDescent="0.35">
      <c r="A1311" s="98"/>
      <c r="B1311" s="27">
        <v>4</v>
      </c>
      <c r="C1311" s="27" t="s">
        <v>2137</v>
      </c>
      <c r="E1311" s="129"/>
      <c r="F1311" s="22"/>
    </row>
    <row r="1312" spans="1:6" x14ac:dyDescent="0.35">
      <c r="A1312" s="98"/>
      <c r="B1312" s="27">
        <v>5</v>
      </c>
      <c r="C1312" s="27" t="s">
        <v>2138</v>
      </c>
      <c r="E1312" s="129"/>
      <c r="F1312" s="22"/>
    </row>
    <row r="1313" spans="1:6" x14ac:dyDescent="0.35">
      <c r="A1313" s="98" t="s">
        <v>743</v>
      </c>
      <c r="B1313" s="27">
        <v>0</v>
      </c>
      <c r="C1313" s="27" t="s">
        <v>1351</v>
      </c>
      <c r="E1313" s="128"/>
      <c r="F1313" s="22"/>
    </row>
    <row r="1314" spans="1:6" x14ac:dyDescent="0.35">
      <c r="A1314" s="98"/>
      <c r="B1314" s="27">
        <v>1</v>
      </c>
      <c r="C1314" s="27" t="s">
        <v>2097</v>
      </c>
      <c r="E1314" s="128"/>
      <c r="F1314" s="22"/>
    </row>
    <row r="1315" spans="1:6" x14ac:dyDescent="0.35">
      <c r="A1315" s="98"/>
      <c r="B1315" s="27">
        <v>2</v>
      </c>
      <c r="C1315" s="27" t="s">
        <v>2102</v>
      </c>
      <c r="E1315" s="128"/>
      <c r="F1315" s="22"/>
    </row>
    <row r="1316" spans="1:6" x14ac:dyDescent="0.35">
      <c r="A1316" s="98"/>
      <c r="B1316" s="27">
        <v>3</v>
      </c>
      <c r="C1316" s="27" t="s">
        <v>2100</v>
      </c>
      <c r="E1316" s="128"/>
      <c r="F1316" s="22"/>
    </row>
    <row r="1317" spans="1:6" x14ac:dyDescent="0.35">
      <c r="A1317" s="98"/>
      <c r="B1317" s="27">
        <v>4</v>
      </c>
      <c r="C1317" s="27" t="s">
        <v>2101</v>
      </c>
      <c r="E1317" s="128"/>
      <c r="F1317" s="22"/>
    </row>
    <row r="1318" spans="1:6" x14ac:dyDescent="0.35">
      <c r="A1318" s="98"/>
      <c r="B1318" s="27">
        <v>5</v>
      </c>
      <c r="C1318" s="27" t="s">
        <v>2099</v>
      </c>
      <c r="E1318" s="128"/>
      <c r="F1318" s="22"/>
    </row>
    <row r="1319" spans="1:6" x14ac:dyDescent="0.35">
      <c r="A1319" s="98" t="s">
        <v>650</v>
      </c>
      <c r="B1319" s="27">
        <v>0</v>
      </c>
      <c r="C1319" s="27" t="s">
        <v>1351</v>
      </c>
      <c r="D1319" t="s">
        <v>3215</v>
      </c>
      <c r="E1319" s="128"/>
      <c r="F1319" s="22"/>
    </row>
    <row r="1320" spans="1:6" x14ac:dyDescent="0.35">
      <c r="A1320" s="98"/>
      <c r="B1320" s="27">
        <v>1</v>
      </c>
      <c r="C1320" s="27" t="s">
        <v>3610</v>
      </c>
      <c r="E1320" s="128"/>
      <c r="F1320" s="22"/>
    </row>
    <row r="1321" spans="1:6" x14ac:dyDescent="0.35">
      <c r="A1321" s="98"/>
      <c r="B1321" s="27">
        <v>2</v>
      </c>
      <c r="C1321" s="27" t="s">
        <v>3611</v>
      </c>
      <c r="E1321" s="128"/>
      <c r="F1321" s="22"/>
    </row>
    <row r="1322" spans="1:6" x14ac:dyDescent="0.35">
      <c r="A1322" s="98"/>
      <c r="B1322" s="27">
        <v>3</v>
      </c>
      <c r="C1322" s="27" t="s">
        <v>3621</v>
      </c>
      <c r="E1322" s="128"/>
      <c r="F1322" s="22"/>
    </row>
    <row r="1323" spans="1:6" x14ac:dyDescent="0.35">
      <c r="A1323" s="98"/>
      <c r="B1323" s="27">
        <v>4</v>
      </c>
      <c r="C1323" s="27" t="s">
        <v>3622</v>
      </c>
      <c r="E1323" s="128"/>
      <c r="F1323" s="22"/>
    </row>
    <row r="1324" spans="1:6" x14ac:dyDescent="0.35">
      <c r="A1324" s="98"/>
      <c r="B1324" s="27">
        <v>5</v>
      </c>
      <c r="C1324" s="27" t="s">
        <v>3623</v>
      </c>
      <c r="E1324" s="128"/>
      <c r="F1324" s="22"/>
    </row>
    <row r="1325" spans="1:6" x14ac:dyDescent="0.35">
      <c r="A1325" s="98" t="s">
        <v>651</v>
      </c>
      <c r="B1325" s="27">
        <v>0</v>
      </c>
      <c r="C1325" s="27" t="s">
        <v>1351</v>
      </c>
      <c r="D1325" t="s">
        <v>3193</v>
      </c>
      <c r="E1325" s="128"/>
      <c r="F1325" s="22"/>
    </row>
    <row r="1326" spans="1:6" x14ac:dyDescent="0.35">
      <c r="A1326" s="98"/>
      <c r="B1326" s="27">
        <v>1</v>
      </c>
      <c r="C1326" s="27" t="s">
        <v>3612</v>
      </c>
      <c r="E1326" s="128"/>
      <c r="F1326" s="22"/>
    </row>
    <row r="1327" spans="1:6" x14ac:dyDescent="0.35">
      <c r="A1327" s="98"/>
      <c r="B1327" s="27">
        <v>2</v>
      </c>
      <c r="C1327" s="27" t="s">
        <v>3617</v>
      </c>
      <c r="E1327" s="128"/>
      <c r="F1327" s="22"/>
    </row>
    <row r="1328" spans="1:6" x14ac:dyDescent="0.35">
      <c r="A1328" s="98"/>
      <c r="B1328" s="27">
        <v>3</v>
      </c>
      <c r="C1328" s="27" t="s">
        <v>3618</v>
      </c>
      <c r="E1328" s="128"/>
      <c r="F1328" s="22"/>
    </row>
    <row r="1329" spans="1:6" x14ac:dyDescent="0.35">
      <c r="A1329" s="98"/>
      <c r="B1329" s="27">
        <v>4</v>
      </c>
      <c r="C1329" s="27" t="s">
        <v>3619</v>
      </c>
      <c r="E1329" s="128"/>
      <c r="F1329" s="22"/>
    </row>
    <row r="1330" spans="1:6" x14ac:dyDescent="0.35">
      <c r="A1330" s="98"/>
      <c r="B1330" s="27">
        <v>5</v>
      </c>
      <c r="C1330" s="27" t="s">
        <v>3620</v>
      </c>
      <c r="E1330" s="128"/>
      <c r="F1330" s="22"/>
    </row>
    <row r="1331" spans="1:6" x14ac:dyDescent="0.35">
      <c r="A1331" s="98" t="s">
        <v>2143</v>
      </c>
      <c r="B1331" s="27">
        <v>0</v>
      </c>
      <c r="C1331" s="27" t="s">
        <v>1351</v>
      </c>
      <c r="D1331" t="s">
        <v>3607</v>
      </c>
      <c r="E1331" s="128"/>
      <c r="F1331" s="22"/>
    </row>
    <row r="1332" spans="1:6" x14ac:dyDescent="0.35">
      <c r="A1332" s="98"/>
      <c r="B1332" s="27">
        <v>1</v>
      </c>
      <c r="C1332" s="27" t="s">
        <v>3613</v>
      </c>
      <c r="E1332" s="128"/>
      <c r="F1332" s="22"/>
    </row>
    <row r="1333" spans="1:6" x14ac:dyDescent="0.35">
      <c r="A1333" s="98"/>
      <c r="B1333" s="27">
        <v>2</v>
      </c>
      <c r="C1333" s="27" t="s">
        <v>3614</v>
      </c>
      <c r="E1333" s="128"/>
      <c r="F1333" s="22"/>
    </row>
    <row r="1334" spans="1:6" x14ac:dyDescent="0.35">
      <c r="A1334" s="98"/>
      <c r="B1334" s="27">
        <v>3</v>
      </c>
      <c r="C1334" s="27" t="s">
        <v>3632</v>
      </c>
      <c r="E1334" s="128"/>
      <c r="F1334" s="22"/>
    </row>
    <row r="1335" spans="1:6" x14ac:dyDescent="0.35">
      <c r="A1335" s="98"/>
      <c r="B1335" s="27">
        <v>4</v>
      </c>
      <c r="C1335" s="27" t="s">
        <v>3615</v>
      </c>
      <c r="E1335" s="128"/>
      <c r="F1335" s="22"/>
    </row>
    <row r="1336" spans="1:6" x14ac:dyDescent="0.35">
      <c r="A1336" s="98"/>
      <c r="B1336" s="27">
        <v>5</v>
      </c>
      <c r="C1336" s="27" t="s">
        <v>3616</v>
      </c>
      <c r="E1336" s="128"/>
      <c r="F1336" s="22"/>
    </row>
    <row r="1337" spans="1:6" x14ac:dyDescent="0.35">
      <c r="A1337" s="98" t="s">
        <v>2144</v>
      </c>
      <c r="B1337" s="27">
        <v>0</v>
      </c>
      <c r="C1337" s="27" t="s">
        <v>1351</v>
      </c>
      <c r="D1337" t="s">
        <v>3194</v>
      </c>
      <c r="E1337" s="128"/>
      <c r="F1337" s="22"/>
    </row>
    <row r="1338" spans="1:6" x14ac:dyDescent="0.35">
      <c r="A1338" s="98"/>
      <c r="B1338" s="27">
        <v>1</v>
      </c>
      <c r="C1338" s="27" t="s">
        <v>3624</v>
      </c>
      <c r="E1338" s="128"/>
      <c r="F1338" s="22"/>
    </row>
    <row r="1339" spans="1:6" x14ac:dyDescent="0.35">
      <c r="A1339" s="98"/>
      <c r="B1339" s="27">
        <v>2</v>
      </c>
      <c r="C1339" s="27" t="s">
        <v>3627</v>
      </c>
      <c r="E1339" s="128"/>
      <c r="F1339" s="22"/>
    </row>
    <row r="1340" spans="1:6" x14ac:dyDescent="0.35">
      <c r="A1340" s="98"/>
      <c r="B1340" s="27">
        <v>3</v>
      </c>
      <c r="C1340" s="27" t="s">
        <v>3628</v>
      </c>
      <c r="E1340" s="128"/>
      <c r="F1340" s="22"/>
    </row>
    <row r="1341" spans="1:6" x14ac:dyDescent="0.35">
      <c r="A1341" s="98"/>
      <c r="B1341" s="27">
        <v>4</v>
      </c>
      <c r="C1341" s="27" t="s">
        <v>3626</v>
      </c>
      <c r="E1341" s="128"/>
      <c r="F1341" s="22"/>
    </row>
    <row r="1342" spans="1:6" x14ac:dyDescent="0.35">
      <c r="A1342" s="98"/>
      <c r="B1342" s="27">
        <v>5</v>
      </c>
      <c r="C1342" s="27" t="s">
        <v>3629</v>
      </c>
      <c r="E1342" s="128"/>
      <c r="F1342" s="22"/>
    </row>
    <row r="1343" spans="1:6" x14ac:dyDescent="0.35">
      <c r="A1343" s="98" t="s">
        <v>2898</v>
      </c>
      <c r="B1343" s="27">
        <v>0</v>
      </c>
      <c r="C1343" s="27" t="s">
        <v>1351</v>
      </c>
      <c r="D1343" t="s">
        <v>3195</v>
      </c>
      <c r="E1343" s="128"/>
      <c r="F1343" s="22"/>
    </row>
    <row r="1344" spans="1:6" x14ac:dyDescent="0.35">
      <c r="A1344" s="98"/>
      <c r="B1344" s="27">
        <v>1</v>
      </c>
      <c r="C1344" s="27" t="s">
        <v>3679</v>
      </c>
      <c r="E1344" s="128"/>
      <c r="F1344" s="22"/>
    </row>
    <row r="1345" spans="1:6" x14ac:dyDescent="0.35">
      <c r="A1345" s="98"/>
      <c r="B1345" s="27">
        <v>2</v>
      </c>
      <c r="C1345" s="27" t="s">
        <v>3630</v>
      </c>
      <c r="E1345" s="128"/>
      <c r="F1345" s="22"/>
    </row>
    <row r="1346" spans="1:6" x14ac:dyDescent="0.35">
      <c r="A1346" s="98"/>
      <c r="B1346" s="27">
        <v>3</v>
      </c>
      <c r="C1346" s="27" t="s">
        <v>3678</v>
      </c>
      <c r="E1346" s="128"/>
      <c r="F1346" s="22"/>
    </row>
    <row r="1347" spans="1:6" x14ac:dyDescent="0.35">
      <c r="A1347" s="98"/>
      <c r="B1347" s="27">
        <v>4</v>
      </c>
      <c r="C1347" s="27" t="s">
        <v>3680</v>
      </c>
      <c r="E1347" s="128"/>
      <c r="F1347" s="22"/>
    </row>
    <row r="1348" spans="1:6" x14ac:dyDescent="0.35">
      <c r="A1348" s="98"/>
      <c r="B1348" s="27">
        <v>5</v>
      </c>
      <c r="C1348" s="27" t="s">
        <v>3681</v>
      </c>
      <c r="E1348" s="128"/>
      <c r="F1348" s="22"/>
    </row>
    <row r="1349" spans="1:6" x14ac:dyDescent="0.35">
      <c r="A1349" s="98" t="s">
        <v>745</v>
      </c>
      <c r="B1349" s="27">
        <v>0</v>
      </c>
      <c r="C1349" s="27" t="s">
        <v>1351</v>
      </c>
      <c r="E1349" s="129"/>
      <c r="F1349" s="22"/>
    </row>
    <row r="1350" spans="1:6" x14ac:dyDescent="0.35">
      <c r="A1350" s="98"/>
      <c r="B1350" s="27">
        <v>1</v>
      </c>
      <c r="C1350" s="27" t="s">
        <v>2117</v>
      </c>
      <c r="E1350" s="129"/>
      <c r="F1350" s="22"/>
    </row>
    <row r="1351" spans="1:6" x14ac:dyDescent="0.35">
      <c r="A1351" s="98"/>
      <c r="B1351" s="27">
        <v>2</v>
      </c>
      <c r="C1351" s="27" t="s">
        <v>2119</v>
      </c>
      <c r="E1351" s="129"/>
      <c r="F1351" s="22"/>
    </row>
    <row r="1352" spans="1:6" x14ac:dyDescent="0.35">
      <c r="A1352" s="98"/>
      <c r="B1352" s="27">
        <v>3</v>
      </c>
      <c r="C1352" s="27" t="s">
        <v>2120</v>
      </c>
      <c r="E1352" s="129"/>
      <c r="F1352" s="22"/>
    </row>
    <row r="1353" spans="1:6" x14ac:dyDescent="0.35">
      <c r="A1353" s="98"/>
      <c r="B1353" s="27">
        <v>4</v>
      </c>
      <c r="C1353" s="27" t="s">
        <v>3631</v>
      </c>
      <c r="E1353" s="129"/>
      <c r="F1353" s="22"/>
    </row>
    <row r="1354" spans="1:6" x14ac:dyDescent="0.35">
      <c r="A1354" s="98"/>
      <c r="B1354" s="27">
        <v>5</v>
      </c>
      <c r="C1354" s="27" t="s">
        <v>2116</v>
      </c>
      <c r="E1354" s="129"/>
      <c r="F1354" s="22"/>
    </row>
    <row r="1355" spans="1:6" x14ac:dyDescent="0.35">
      <c r="A1355" s="98" t="s">
        <v>746</v>
      </c>
      <c r="B1355" s="27">
        <v>0</v>
      </c>
      <c r="C1355" s="27" t="s">
        <v>1351</v>
      </c>
      <c r="E1355" s="129"/>
      <c r="F1355" s="22"/>
    </row>
    <row r="1356" spans="1:6" x14ac:dyDescent="0.35">
      <c r="A1356" s="98"/>
      <c r="B1356" s="27">
        <v>1</v>
      </c>
      <c r="C1356" s="27" t="s">
        <v>2104</v>
      </c>
      <c r="E1356" s="129"/>
      <c r="F1356" s="22"/>
    </row>
    <row r="1357" spans="1:6" x14ac:dyDescent="0.35">
      <c r="A1357" s="98"/>
      <c r="B1357" s="27">
        <v>2</v>
      </c>
      <c r="C1357" s="27" t="s">
        <v>2105</v>
      </c>
      <c r="E1357" s="129"/>
      <c r="F1357" s="22"/>
    </row>
    <row r="1358" spans="1:6" x14ac:dyDescent="0.35">
      <c r="A1358" s="98"/>
      <c r="B1358" s="27">
        <v>3</v>
      </c>
      <c r="C1358" s="27" t="s">
        <v>2112</v>
      </c>
      <c r="E1358" s="129"/>
      <c r="F1358" s="22"/>
    </row>
    <row r="1359" spans="1:6" x14ac:dyDescent="0.35">
      <c r="A1359" s="98"/>
      <c r="B1359" s="27">
        <v>4</v>
      </c>
      <c r="C1359" s="27" t="s">
        <v>2106</v>
      </c>
      <c r="E1359" s="129"/>
      <c r="F1359" s="22"/>
    </row>
    <row r="1360" spans="1:6" x14ac:dyDescent="0.35">
      <c r="A1360" s="98"/>
      <c r="B1360" s="27">
        <v>5</v>
      </c>
      <c r="C1360" s="27" t="s">
        <v>2107</v>
      </c>
      <c r="E1360" s="129"/>
      <c r="F1360" s="22"/>
    </row>
    <row r="1361" spans="1:6" x14ac:dyDescent="0.35">
      <c r="A1361" s="98" t="s">
        <v>3633</v>
      </c>
      <c r="B1361" s="27">
        <v>0</v>
      </c>
      <c r="C1361" s="27" t="s">
        <v>1351</v>
      </c>
      <c r="E1361" s="129"/>
      <c r="F1361" s="22"/>
    </row>
    <row r="1362" spans="1:6" x14ac:dyDescent="0.35">
      <c r="A1362" s="98"/>
      <c r="B1362" s="27">
        <v>1</v>
      </c>
      <c r="C1362" s="27" t="s">
        <v>2108</v>
      </c>
      <c r="E1362" s="129"/>
      <c r="F1362" s="22"/>
    </row>
    <row r="1363" spans="1:6" x14ac:dyDescent="0.35">
      <c r="A1363" s="98"/>
      <c r="B1363" s="27">
        <v>2</v>
      </c>
      <c r="C1363" s="27" t="s">
        <v>2109</v>
      </c>
      <c r="E1363" s="129"/>
      <c r="F1363" s="22"/>
    </row>
    <row r="1364" spans="1:6" x14ac:dyDescent="0.35">
      <c r="A1364" s="98"/>
      <c r="B1364" s="27">
        <v>3</v>
      </c>
      <c r="C1364" s="27" t="s">
        <v>2110</v>
      </c>
      <c r="E1364" s="129"/>
      <c r="F1364" s="22"/>
    </row>
    <row r="1365" spans="1:6" x14ac:dyDescent="0.35">
      <c r="A1365" s="98"/>
      <c r="B1365" s="27">
        <v>4</v>
      </c>
      <c r="C1365" s="27" t="s">
        <v>2106</v>
      </c>
      <c r="E1365" s="129"/>
      <c r="F1365" s="22"/>
    </row>
    <row r="1366" spans="1:6" x14ac:dyDescent="0.35">
      <c r="A1366" s="98"/>
      <c r="B1366" s="27">
        <v>5</v>
      </c>
      <c r="C1366" s="27" t="s">
        <v>2111</v>
      </c>
      <c r="E1366" s="129"/>
      <c r="F1366" s="22"/>
    </row>
    <row r="1367" spans="1:6" x14ac:dyDescent="0.35">
      <c r="A1367" s="98" t="s">
        <v>3634</v>
      </c>
      <c r="B1367" s="27">
        <v>0</v>
      </c>
      <c r="C1367" s="27" t="s">
        <v>1351</v>
      </c>
      <c r="E1367" s="128"/>
      <c r="F1367" s="22"/>
    </row>
    <row r="1368" spans="1:6" x14ac:dyDescent="0.35">
      <c r="A1368" s="98"/>
      <c r="B1368" s="27">
        <v>1</v>
      </c>
      <c r="C1368" s="27" t="s">
        <v>2118</v>
      </c>
      <c r="E1368" s="128"/>
      <c r="F1368" s="22"/>
    </row>
    <row r="1369" spans="1:6" x14ac:dyDescent="0.35">
      <c r="A1369" s="98"/>
      <c r="B1369" s="27">
        <v>2</v>
      </c>
      <c r="C1369" s="27" t="s">
        <v>2115</v>
      </c>
      <c r="E1369" s="128"/>
      <c r="F1369" s="22"/>
    </row>
    <row r="1370" spans="1:6" x14ac:dyDescent="0.35">
      <c r="A1370" s="98"/>
      <c r="B1370" s="27">
        <v>3</v>
      </c>
      <c r="C1370" s="27" t="s">
        <v>2114</v>
      </c>
      <c r="E1370" s="128"/>
      <c r="F1370" s="22"/>
    </row>
    <row r="1371" spans="1:6" x14ac:dyDescent="0.35">
      <c r="A1371" s="98"/>
      <c r="B1371" s="27">
        <v>4</v>
      </c>
      <c r="C1371" s="27" t="s">
        <v>2113</v>
      </c>
      <c r="E1371" s="128"/>
      <c r="F1371" s="22"/>
    </row>
    <row r="1372" spans="1:6" x14ac:dyDescent="0.35">
      <c r="A1372" s="98"/>
      <c r="B1372" s="27">
        <v>5</v>
      </c>
      <c r="C1372" s="27" t="s">
        <v>2149</v>
      </c>
      <c r="E1372" s="128"/>
      <c r="F1372" s="22"/>
    </row>
    <row r="1373" spans="1:6" x14ac:dyDescent="0.35">
      <c r="A1373" s="98" t="s">
        <v>3635</v>
      </c>
      <c r="B1373" s="27">
        <v>0</v>
      </c>
      <c r="C1373" s="27" t="s">
        <v>1351</v>
      </c>
      <c r="E1373" s="128"/>
      <c r="F1373" s="22"/>
    </row>
    <row r="1374" spans="1:6" x14ac:dyDescent="0.35">
      <c r="A1374" s="98"/>
      <c r="B1374" s="27">
        <v>1</v>
      </c>
      <c r="C1374" s="27" t="s">
        <v>2965</v>
      </c>
      <c r="E1374" s="128"/>
      <c r="F1374" s="22"/>
    </row>
    <row r="1375" spans="1:6" x14ac:dyDescent="0.35">
      <c r="A1375" s="98"/>
      <c r="B1375" s="27">
        <v>2</v>
      </c>
      <c r="C1375" s="27" t="s">
        <v>2967</v>
      </c>
      <c r="E1375" s="128"/>
      <c r="F1375" s="22"/>
    </row>
    <row r="1376" spans="1:6" x14ac:dyDescent="0.35">
      <c r="A1376" s="98"/>
      <c r="B1376" s="27">
        <v>3</v>
      </c>
      <c r="C1376" s="27" t="s">
        <v>2969</v>
      </c>
      <c r="E1376" s="128"/>
      <c r="F1376" s="22"/>
    </row>
    <row r="1377" spans="1:6" x14ac:dyDescent="0.35">
      <c r="A1377" s="98"/>
      <c r="B1377" s="27">
        <v>4</v>
      </c>
      <c r="C1377" s="27" t="s">
        <v>2968</v>
      </c>
      <c r="E1377" s="128"/>
      <c r="F1377" s="22"/>
    </row>
    <row r="1378" spans="1:6" x14ac:dyDescent="0.35">
      <c r="A1378" s="98"/>
      <c r="B1378" s="27">
        <v>5</v>
      </c>
      <c r="C1378" s="27" t="s">
        <v>2966</v>
      </c>
      <c r="E1378" s="128"/>
      <c r="F1378" s="22"/>
    </row>
    <row r="1379" spans="1:6" x14ac:dyDescent="0.35">
      <c r="A1379" s="98" t="s">
        <v>3636</v>
      </c>
      <c r="B1379" s="27">
        <v>0</v>
      </c>
      <c r="C1379" s="27" t="s">
        <v>1351</v>
      </c>
      <c r="E1379" s="128"/>
      <c r="F1379" s="22"/>
    </row>
    <row r="1380" spans="1:6" x14ac:dyDescent="0.35">
      <c r="A1380" s="98"/>
      <c r="B1380" s="27">
        <v>1</v>
      </c>
      <c r="C1380" s="27" t="s">
        <v>2906</v>
      </c>
      <c r="E1380" s="128"/>
      <c r="F1380" s="22"/>
    </row>
    <row r="1381" spans="1:6" x14ac:dyDescent="0.35">
      <c r="A1381" s="98"/>
      <c r="B1381" s="27">
        <v>2</v>
      </c>
      <c r="C1381" s="27" t="s">
        <v>2907</v>
      </c>
      <c r="E1381" s="128"/>
      <c r="F1381" s="22"/>
    </row>
    <row r="1382" spans="1:6" x14ac:dyDescent="0.35">
      <c r="A1382" s="98"/>
      <c r="B1382" s="27">
        <v>3</v>
      </c>
      <c r="C1382" s="27" t="s">
        <v>2905</v>
      </c>
      <c r="E1382" s="128"/>
      <c r="F1382" s="22"/>
    </row>
    <row r="1383" spans="1:6" x14ac:dyDescent="0.35">
      <c r="A1383" s="98"/>
      <c r="B1383" s="27">
        <v>4</v>
      </c>
      <c r="C1383" s="27" t="s">
        <v>2908</v>
      </c>
      <c r="E1383" s="128"/>
      <c r="F1383" s="22"/>
    </row>
    <row r="1384" spans="1:6" x14ac:dyDescent="0.35">
      <c r="A1384" s="98"/>
      <c r="B1384" s="27">
        <v>5</v>
      </c>
      <c r="C1384" s="27" t="s">
        <v>2904</v>
      </c>
      <c r="E1384" s="128"/>
      <c r="F1384" s="22"/>
    </row>
    <row r="1385" spans="1:6" x14ac:dyDescent="0.35">
      <c r="A1385" s="98" t="s">
        <v>653</v>
      </c>
      <c r="B1385" s="27">
        <v>0</v>
      </c>
      <c r="C1385" s="27" t="s">
        <v>1351</v>
      </c>
      <c r="E1385" s="129"/>
      <c r="F1385" s="22"/>
    </row>
    <row r="1386" spans="1:6" x14ac:dyDescent="0.35">
      <c r="A1386" s="98"/>
      <c r="B1386" s="27">
        <v>1</v>
      </c>
      <c r="C1386" s="27" t="s">
        <v>2175</v>
      </c>
      <c r="E1386" s="129"/>
      <c r="F1386" s="22"/>
    </row>
    <row r="1387" spans="1:6" x14ac:dyDescent="0.35">
      <c r="A1387" s="98"/>
      <c r="B1387" s="27">
        <v>2</v>
      </c>
      <c r="C1387" s="27" t="s">
        <v>2103</v>
      </c>
      <c r="E1387" s="129"/>
      <c r="F1387" s="22"/>
    </row>
    <row r="1388" spans="1:6" x14ac:dyDescent="0.35">
      <c r="A1388" s="98"/>
      <c r="B1388" s="27">
        <v>3</v>
      </c>
      <c r="C1388" s="27" t="s">
        <v>2127</v>
      </c>
      <c r="E1388" s="129"/>
      <c r="F1388" s="22"/>
    </row>
    <row r="1389" spans="1:6" x14ac:dyDescent="0.35">
      <c r="A1389" s="98"/>
      <c r="B1389" s="27">
        <v>4</v>
      </c>
      <c r="C1389" s="27" t="s">
        <v>2128</v>
      </c>
      <c r="E1389" s="129"/>
      <c r="F1389" s="22"/>
    </row>
    <row r="1390" spans="1:6" x14ac:dyDescent="0.35">
      <c r="A1390" s="98"/>
      <c r="B1390" s="27">
        <v>5</v>
      </c>
      <c r="C1390" s="27" t="s">
        <v>2126</v>
      </c>
      <c r="E1390" s="129"/>
      <c r="F1390" s="22"/>
    </row>
    <row r="1391" spans="1:6" x14ac:dyDescent="0.35">
      <c r="A1391" s="98" t="s">
        <v>654</v>
      </c>
      <c r="B1391" s="27">
        <v>0</v>
      </c>
      <c r="C1391" s="27" t="s">
        <v>1351</v>
      </c>
      <c r="E1391" s="129"/>
      <c r="F1391" s="22"/>
    </row>
    <row r="1392" spans="1:6" x14ac:dyDescent="0.35">
      <c r="A1392" s="98"/>
      <c r="B1392" s="27">
        <v>1</v>
      </c>
      <c r="C1392" s="27" t="s">
        <v>2121</v>
      </c>
      <c r="E1392" s="129"/>
      <c r="F1392" s="22"/>
    </row>
    <row r="1393" spans="1:6" x14ac:dyDescent="0.35">
      <c r="A1393" s="98"/>
      <c r="B1393" s="27">
        <v>2</v>
      </c>
      <c r="C1393" s="27" t="s">
        <v>2122</v>
      </c>
      <c r="E1393" s="129"/>
      <c r="F1393" s="22"/>
    </row>
    <row r="1394" spans="1:6" x14ac:dyDescent="0.35">
      <c r="A1394" s="98"/>
      <c r="B1394" s="27">
        <v>3</v>
      </c>
      <c r="C1394" s="86" t="s">
        <v>2125</v>
      </c>
      <c r="E1394" s="129"/>
      <c r="F1394" s="22"/>
    </row>
    <row r="1395" spans="1:6" x14ac:dyDescent="0.35">
      <c r="A1395" s="98"/>
      <c r="B1395" s="27">
        <v>4</v>
      </c>
      <c r="C1395" s="86" t="s">
        <v>2124</v>
      </c>
      <c r="E1395" s="129"/>
      <c r="F1395" s="22"/>
    </row>
    <row r="1396" spans="1:6" x14ac:dyDescent="0.35">
      <c r="A1396" s="98"/>
      <c r="B1396" s="27">
        <v>5</v>
      </c>
      <c r="C1396" s="86" t="s">
        <v>2123</v>
      </c>
      <c r="E1396" s="129"/>
      <c r="F1396" s="22"/>
    </row>
    <row r="1397" spans="1:6" x14ac:dyDescent="0.35">
      <c r="A1397" s="98" t="s">
        <v>3637</v>
      </c>
      <c r="B1397" s="27">
        <v>0</v>
      </c>
      <c r="C1397" s="86"/>
      <c r="E1397" s="129"/>
      <c r="F1397" s="22"/>
    </row>
    <row r="1398" spans="1:6" x14ac:dyDescent="0.35">
      <c r="A1398" s="98" t="s">
        <v>3638</v>
      </c>
      <c r="B1398" s="27">
        <v>0</v>
      </c>
      <c r="C1398" s="86"/>
      <c r="E1398" s="129"/>
      <c r="F1398" s="22"/>
    </row>
    <row r="1399" spans="1:6" x14ac:dyDescent="0.35">
      <c r="A1399" s="98" t="s">
        <v>3639</v>
      </c>
      <c r="B1399" s="27">
        <v>0</v>
      </c>
      <c r="C1399" s="86"/>
      <c r="E1399" s="129"/>
      <c r="F1399" s="22"/>
    </row>
    <row r="1400" spans="1:6" x14ac:dyDescent="0.35">
      <c r="A1400" s="98" t="s">
        <v>3640</v>
      </c>
      <c r="B1400" s="27">
        <v>0</v>
      </c>
      <c r="C1400" s="86"/>
      <c r="E1400" s="129"/>
      <c r="F1400" s="22"/>
    </row>
    <row r="1401" spans="1:6" x14ac:dyDescent="0.35">
      <c r="A1401" s="98" t="s">
        <v>3641</v>
      </c>
      <c r="B1401" s="27">
        <v>0</v>
      </c>
      <c r="C1401" s="86"/>
      <c r="E1401" s="129"/>
      <c r="F1401" s="22"/>
    </row>
    <row r="1402" spans="1:6" x14ac:dyDescent="0.35">
      <c r="A1402" s="98" t="s">
        <v>3642</v>
      </c>
      <c r="B1402" s="27">
        <v>0</v>
      </c>
      <c r="C1402" s="86"/>
      <c r="E1402" s="129"/>
      <c r="F1402" s="22"/>
    </row>
    <row r="1403" spans="1:6" x14ac:dyDescent="0.35">
      <c r="A1403" s="98" t="s">
        <v>3643</v>
      </c>
      <c r="B1403" s="27">
        <v>0</v>
      </c>
      <c r="C1403" s="86"/>
      <c r="E1403" s="129"/>
      <c r="F1403" s="22"/>
    </row>
    <row r="1404" spans="1:6" x14ac:dyDescent="0.35">
      <c r="A1404" s="98" t="s">
        <v>3644</v>
      </c>
      <c r="B1404" s="27">
        <v>0</v>
      </c>
      <c r="C1404" s="86"/>
      <c r="E1404" s="129"/>
      <c r="F1404" s="22"/>
    </row>
    <row r="1405" spans="1:6" x14ac:dyDescent="0.35">
      <c r="A1405" s="98" t="s">
        <v>3645</v>
      </c>
      <c r="B1405" s="27">
        <v>0</v>
      </c>
      <c r="C1405" s="86"/>
      <c r="E1405" s="129"/>
      <c r="F1405" s="22"/>
    </row>
    <row r="1406" spans="1:6" x14ac:dyDescent="0.35">
      <c r="A1406" s="98" t="s">
        <v>3646</v>
      </c>
      <c r="B1406" s="27">
        <v>0</v>
      </c>
      <c r="C1406" s="86"/>
      <c r="E1406" s="129"/>
      <c r="F1406" s="22"/>
    </row>
    <row r="1407" spans="1:6" x14ac:dyDescent="0.35">
      <c r="A1407" s="98" t="s">
        <v>3647</v>
      </c>
      <c r="B1407" s="27">
        <v>0</v>
      </c>
      <c r="C1407" s="86"/>
      <c r="E1407" s="129"/>
      <c r="F1407" s="22"/>
    </row>
    <row r="1408" spans="1:6" x14ac:dyDescent="0.35">
      <c r="A1408" s="98" t="s">
        <v>3648</v>
      </c>
      <c r="B1408" s="27">
        <v>0</v>
      </c>
      <c r="C1408" s="86"/>
      <c r="E1408" s="129"/>
      <c r="F1408" s="22"/>
    </row>
    <row r="1409" spans="1:6" x14ac:dyDescent="0.35">
      <c r="A1409" s="98" t="s">
        <v>3649</v>
      </c>
      <c r="B1409" s="27">
        <v>0</v>
      </c>
      <c r="C1409" s="86"/>
    </row>
    <row r="1410" spans="1:6" ht="15" thickBot="1" x14ac:dyDescent="0.4">
      <c r="A1410" s="26"/>
      <c r="B1410" s="26"/>
      <c r="C1410" s="26"/>
    </row>
    <row r="1411" spans="1:6" x14ac:dyDescent="0.35">
      <c r="A1411" s="67" t="s">
        <v>655</v>
      </c>
      <c r="B1411" s="85" t="s">
        <v>23</v>
      </c>
      <c r="C1411" s="85" t="s">
        <v>1327</v>
      </c>
    </row>
    <row r="1412" spans="1:6" x14ac:dyDescent="0.35">
      <c r="A1412" s="98" t="s">
        <v>747</v>
      </c>
      <c r="B1412" s="27">
        <v>0</v>
      </c>
      <c r="C1412" s="27" t="s">
        <v>1351</v>
      </c>
      <c r="E1412" s="129"/>
      <c r="F1412" s="22"/>
    </row>
    <row r="1413" spans="1:6" x14ac:dyDescent="0.35">
      <c r="A1413" s="98"/>
      <c r="B1413" s="27">
        <v>1</v>
      </c>
      <c r="C1413" s="27" t="s">
        <v>2082</v>
      </c>
      <c r="E1413" s="129"/>
      <c r="F1413" s="22"/>
    </row>
    <row r="1414" spans="1:6" x14ac:dyDescent="0.35">
      <c r="A1414" s="98"/>
      <c r="B1414" s="27">
        <v>2</v>
      </c>
      <c r="C1414" s="27" t="s">
        <v>2083</v>
      </c>
      <c r="E1414" s="129"/>
      <c r="F1414" s="22"/>
    </row>
    <row r="1415" spans="1:6" x14ac:dyDescent="0.35">
      <c r="A1415" s="98"/>
      <c r="B1415" s="27">
        <v>3</v>
      </c>
      <c r="C1415" s="27" t="s">
        <v>2084</v>
      </c>
      <c r="E1415" s="129"/>
      <c r="F1415" s="22"/>
    </row>
    <row r="1416" spans="1:6" x14ac:dyDescent="0.35">
      <c r="A1416" s="98"/>
      <c r="B1416" s="27">
        <v>4</v>
      </c>
      <c r="C1416" s="27" t="s">
        <v>2088</v>
      </c>
      <c r="E1416" s="129"/>
      <c r="F1416" s="22"/>
    </row>
    <row r="1417" spans="1:6" x14ac:dyDescent="0.35">
      <c r="A1417" s="98"/>
      <c r="B1417" s="27">
        <v>5</v>
      </c>
      <c r="C1417" s="27" t="s">
        <v>2087</v>
      </c>
      <c r="E1417" s="129"/>
      <c r="F1417" s="22"/>
    </row>
    <row r="1418" spans="1:6" x14ac:dyDescent="0.35">
      <c r="A1418" s="98" t="s">
        <v>748</v>
      </c>
      <c r="B1418" s="27">
        <v>0</v>
      </c>
      <c r="C1418" s="27" t="s">
        <v>1351</v>
      </c>
      <c r="E1418" s="129"/>
      <c r="F1418" s="22"/>
    </row>
    <row r="1419" spans="1:6" x14ac:dyDescent="0.35">
      <c r="A1419" s="98"/>
      <c r="B1419" s="27">
        <v>1</v>
      </c>
      <c r="C1419" s="27" t="s">
        <v>2148</v>
      </c>
      <c r="E1419" s="129"/>
      <c r="F1419" s="22"/>
    </row>
    <row r="1420" spans="1:6" x14ac:dyDescent="0.35">
      <c r="A1420" s="98"/>
      <c r="B1420" s="27">
        <v>2</v>
      </c>
      <c r="C1420" s="27" t="s">
        <v>2083</v>
      </c>
      <c r="E1420" s="129"/>
      <c r="F1420" s="22"/>
    </row>
    <row r="1421" spans="1:6" x14ac:dyDescent="0.35">
      <c r="A1421" s="98"/>
      <c r="B1421" s="27">
        <v>3</v>
      </c>
      <c r="C1421" s="27" t="s">
        <v>2084</v>
      </c>
      <c r="E1421" s="129"/>
      <c r="F1421" s="22"/>
    </row>
    <row r="1422" spans="1:6" x14ac:dyDescent="0.35">
      <c r="A1422" s="98"/>
      <c r="B1422" s="27">
        <v>4</v>
      </c>
      <c r="C1422" s="27" t="s">
        <v>2085</v>
      </c>
      <c r="E1422" s="129"/>
      <c r="F1422" s="22"/>
    </row>
    <row r="1423" spans="1:6" x14ac:dyDescent="0.35">
      <c r="A1423" s="98"/>
      <c r="B1423" s="27">
        <v>5</v>
      </c>
      <c r="C1423" s="27" t="s">
        <v>2086</v>
      </c>
      <c r="E1423" s="129"/>
      <c r="F1423" s="22"/>
    </row>
    <row r="1424" spans="1:6" x14ac:dyDescent="0.35">
      <c r="A1424" s="98" t="s">
        <v>658</v>
      </c>
      <c r="B1424" s="27">
        <v>0</v>
      </c>
      <c r="C1424" s="27" t="s">
        <v>1351</v>
      </c>
      <c r="E1424" s="129"/>
      <c r="F1424" s="22"/>
    </row>
    <row r="1425" spans="1:6" x14ac:dyDescent="0.35">
      <c r="A1425" s="98"/>
      <c r="B1425" s="27">
        <v>1</v>
      </c>
      <c r="C1425" s="86" t="s">
        <v>1333</v>
      </c>
      <c r="E1425" s="129"/>
      <c r="F1425" s="22"/>
    </row>
    <row r="1426" spans="1:6" x14ac:dyDescent="0.35">
      <c r="A1426" s="98"/>
      <c r="B1426" s="27">
        <v>2</v>
      </c>
      <c r="C1426" s="86" t="s">
        <v>1334</v>
      </c>
      <c r="E1426" s="129"/>
      <c r="F1426" s="22"/>
    </row>
    <row r="1427" spans="1:6" x14ac:dyDescent="0.35">
      <c r="A1427" s="98"/>
      <c r="B1427" s="27">
        <v>3</v>
      </c>
      <c r="C1427" s="86" t="s">
        <v>2139</v>
      </c>
      <c r="E1427" s="129"/>
      <c r="F1427" s="22"/>
    </row>
    <row r="1428" spans="1:6" x14ac:dyDescent="0.35">
      <c r="A1428" s="98"/>
      <c r="B1428" s="27">
        <v>4</v>
      </c>
      <c r="C1428" s="86" t="s">
        <v>2140</v>
      </c>
      <c r="E1428" s="129"/>
      <c r="F1428" s="22"/>
    </row>
    <row r="1429" spans="1:6" x14ac:dyDescent="0.35">
      <c r="A1429" s="98"/>
      <c r="B1429" s="27">
        <v>5</v>
      </c>
      <c r="C1429" s="86" t="s">
        <v>1347</v>
      </c>
      <c r="E1429" s="129"/>
      <c r="F1429" s="22"/>
    </row>
    <row r="1430" spans="1:6" x14ac:dyDescent="0.35">
      <c r="A1430" s="98" t="s">
        <v>659</v>
      </c>
      <c r="B1430" s="27">
        <v>0</v>
      </c>
      <c r="C1430" s="27" t="s">
        <v>1351</v>
      </c>
      <c r="E1430" s="129"/>
      <c r="F1430" s="22"/>
    </row>
    <row r="1431" spans="1:6" x14ac:dyDescent="0.35">
      <c r="A1431" s="98"/>
      <c r="B1431" s="27">
        <v>1</v>
      </c>
      <c r="C1431" s="86" t="s">
        <v>1333</v>
      </c>
      <c r="E1431" s="129"/>
      <c r="F1431" s="22"/>
    </row>
    <row r="1432" spans="1:6" x14ac:dyDescent="0.35">
      <c r="A1432" s="98"/>
      <c r="B1432" s="27">
        <v>2</v>
      </c>
      <c r="C1432" s="86" t="s">
        <v>1334</v>
      </c>
      <c r="E1432" s="129"/>
      <c r="F1432" s="22"/>
    </row>
    <row r="1433" spans="1:6" x14ac:dyDescent="0.35">
      <c r="A1433" s="98"/>
      <c r="B1433" s="27">
        <v>3</v>
      </c>
      <c r="C1433" s="86" t="s">
        <v>2139</v>
      </c>
      <c r="E1433" s="129"/>
      <c r="F1433" s="22"/>
    </row>
    <row r="1434" spans="1:6" x14ac:dyDescent="0.35">
      <c r="A1434" s="98"/>
      <c r="B1434" s="27">
        <v>4</v>
      </c>
      <c r="C1434" s="86" t="s">
        <v>2141</v>
      </c>
      <c r="E1434" s="129"/>
      <c r="F1434" s="22"/>
    </row>
    <row r="1435" spans="1:6" x14ac:dyDescent="0.35">
      <c r="A1435" s="98"/>
      <c r="B1435" s="27">
        <v>5</v>
      </c>
      <c r="C1435" s="86" t="s">
        <v>1347</v>
      </c>
      <c r="E1435" s="129"/>
      <c r="F1435" s="22"/>
    </row>
    <row r="1436" spans="1:6" x14ac:dyDescent="0.35">
      <c r="A1436" s="98" t="s">
        <v>661</v>
      </c>
      <c r="B1436" s="27">
        <v>0</v>
      </c>
      <c r="C1436" s="27" t="s">
        <v>1351</v>
      </c>
      <c r="E1436" s="129"/>
      <c r="F1436" s="22"/>
    </row>
    <row r="1437" spans="1:6" x14ac:dyDescent="0.35">
      <c r="A1437" s="98"/>
      <c r="B1437" s="27">
        <v>1</v>
      </c>
      <c r="C1437" s="27" t="s">
        <v>2142</v>
      </c>
      <c r="E1437" s="129"/>
      <c r="F1437" s="22"/>
    </row>
    <row r="1438" spans="1:6" x14ac:dyDescent="0.35">
      <c r="A1438" s="98"/>
      <c r="B1438" s="27">
        <v>2</v>
      </c>
      <c r="C1438" s="27" t="s">
        <v>2177</v>
      </c>
      <c r="E1438" s="129"/>
      <c r="F1438" s="22"/>
    </row>
    <row r="1439" spans="1:6" x14ac:dyDescent="0.35">
      <c r="A1439" s="98"/>
      <c r="B1439" s="27">
        <v>3</v>
      </c>
      <c r="C1439" s="27" t="s">
        <v>2098</v>
      </c>
      <c r="E1439" s="129"/>
      <c r="F1439" s="22"/>
    </row>
    <row r="1440" spans="1:6" x14ac:dyDescent="0.35">
      <c r="A1440" s="98"/>
      <c r="B1440" s="27">
        <v>4</v>
      </c>
      <c r="C1440" s="27" t="s">
        <v>2769</v>
      </c>
      <c r="E1440" s="129"/>
      <c r="F1440" s="22"/>
    </row>
    <row r="1441" spans="1:6" x14ac:dyDescent="0.35">
      <c r="A1441" s="98"/>
      <c r="B1441" s="27">
        <v>5</v>
      </c>
      <c r="C1441" s="27" t="s">
        <v>2770</v>
      </c>
      <c r="E1441" s="129"/>
      <c r="F1441" s="22"/>
    </row>
    <row r="1442" spans="1:6" x14ac:dyDescent="0.35">
      <c r="A1442" s="98" t="s">
        <v>662</v>
      </c>
      <c r="B1442" s="27">
        <v>0</v>
      </c>
      <c r="C1442" s="27" t="s">
        <v>1351</v>
      </c>
      <c r="E1442" s="129"/>
      <c r="F1442" s="22"/>
    </row>
    <row r="1443" spans="1:6" x14ac:dyDescent="0.35">
      <c r="A1443" s="98"/>
      <c r="B1443" s="27">
        <v>1</v>
      </c>
      <c r="C1443" s="27" t="s">
        <v>2091</v>
      </c>
      <c r="E1443" s="129"/>
      <c r="F1443" s="22"/>
    </row>
    <row r="1444" spans="1:6" x14ac:dyDescent="0.35">
      <c r="A1444" s="98"/>
      <c r="B1444" s="27">
        <v>2</v>
      </c>
      <c r="C1444" s="27" t="s">
        <v>2092</v>
      </c>
      <c r="E1444" s="129"/>
      <c r="F1444" s="22"/>
    </row>
    <row r="1445" spans="1:6" x14ac:dyDescent="0.35">
      <c r="A1445" s="98"/>
      <c r="B1445" s="27">
        <v>3</v>
      </c>
      <c r="C1445" s="27" t="s">
        <v>2095</v>
      </c>
      <c r="E1445" s="129"/>
      <c r="F1445" s="22"/>
    </row>
    <row r="1446" spans="1:6" x14ac:dyDescent="0.35">
      <c r="A1446" s="98"/>
      <c r="B1446" s="27">
        <v>4</v>
      </c>
      <c r="C1446" s="27" t="s">
        <v>2094</v>
      </c>
      <c r="E1446" s="129"/>
      <c r="F1446" s="22"/>
    </row>
    <row r="1447" spans="1:6" x14ac:dyDescent="0.35">
      <c r="A1447" s="98"/>
      <c r="B1447" s="27">
        <v>5</v>
      </c>
      <c r="C1447" s="27" t="s">
        <v>2093</v>
      </c>
      <c r="E1447" s="129"/>
      <c r="F1447" s="22"/>
    </row>
    <row r="1448" spans="1:6" x14ac:dyDescent="0.35">
      <c r="A1448" s="98" t="s">
        <v>749</v>
      </c>
      <c r="B1448" s="27">
        <v>0</v>
      </c>
      <c r="C1448" s="27" t="s">
        <v>1351</v>
      </c>
      <c r="E1448" s="129"/>
      <c r="F1448" s="22"/>
    </row>
    <row r="1449" spans="1:6" x14ac:dyDescent="0.35">
      <c r="A1449" s="98"/>
      <c r="B1449" s="27">
        <v>1</v>
      </c>
      <c r="C1449" s="27" t="s">
        <v>2134</v>
      </c>
      <c r="E1449" s="129"/>
      <c r="F1449" s="22"/>
    </row>
    <row r="1450" spans="1:6" x14ac:dyDescent="0.35">
      <c r="A1450" s="98"/>
      <c r="B1450" s="27">
        <v>2</v>
      </c>
      <c r="C1450" s="27" t="s">
        <v>2135</v>
      </c>
      <c r="E1450" s="129"/>
      <c r="F1450" s="22"/>
    </row>
    <row r="1451" spans="1:6" x14ac:dyDescent="0.35">
      <c r="A1451" s="98"/>
      <c r="B1451" s="27">
        <v>3</v>
      </c>
      <c r="C1451" s="27" t="s">
        <v>2136</v>
      </c>
      <c r="E1451" s="129"/>
      <c r="F1451" s="22"/>
    </row>
    <row r="1452" spans="1:6" x14ac:dyDescent="0.35">
      <c r="A1452" s="98"/>
      <c r="B1452" s="27">
        <v>4</v>
      </c>
      <c r="C1452" s="27" t="s">
        <v>2137</v>
      </c>
      <c r="E1452" s="129"/>
      <c r="F1452" s="22"/>
    </row>
    <row r="1453" spans="1:6" x14ac:dyDescent="0.35">
      <c r="A1453" s="98"/>
      <c r="B1453" s="27">
        <v>5</v>
      </c>
      <c r="C1453" s="27" t="s">
        <v>2138</v>
      </c>
      <c r="E1453" s="129"/>
      <c r="F1453" s="22"/>
    </row>
    <row r="1454" spans="1:6" x14ac:dyDescent="0.35">
      <c r="A1454" s="98" t="s">
        <v>750</v>
      </c>
      <c r="B1454" s="27">
        <v>0</v>
      </c>
      <c r="C1454" s="27" t="s">
        <v>1351</v>
      </c>
      <c r="E1454" s="129"/>
      <c r="F1454" s="22"/>
    </row>
    <row r="1455" spans="1:6" x14ac:dyDescent="0.35">
      <c r="A1455" s="98"/>
      <c r="B1455" s="27">
        <v>1</v>
      </c>
      <c r="C1455" s="27" t="s">
        <v>2097</v>
      </c>
      <c r="E1455" s="129"/>
      <c r="F1455" s="22"/>
    </row>
    <row r="1456" spans="1:6" x14ac:dyDescent="0.35">
      <c r="A1456" s="98"/>
      <c r="B1456" s="27">
        <v>2</v>
      </c>
      <c r="C1456" s="27" t="s">
        <v>2102</v>
      </c>
      <c r="E1456" s="129"/>
      <c r="F1456" s="22"/>
    </row>
    <row r="1457" spans="1:6" x14ac:dyDescent="0.35">
      <c r="A1457" s="98"/>
      <c r="B1457" s="27">
        <v>3</v>
      </c>
      <c r="C1457" s="27" t="s">
        <v>2100</v>
      </c>
      <c r="E1457" s="129"/>
      <c r="F1457" s="22"/>
    </row>
    <row r="1458" spans="1:6" x14ac:dyDescent="0.35">
      <c r="A1458" s="98"/>
      <c r="B1458" s="27">
        <v>4</v>
      </c>
      <c r="C1458" s="27" t="s">
        <v>2101</v>
      </c>
      <c r="E1458" s="129"/>
      <c r="F1458" s="22"/>
    </row>
    <row r="1459" spans="1:6" x14ac:dyDescent="0.35">
      <c r="A1459" s="98"/>
      <c r="B1459" s="27">
        <v>5</v>
      </c>
      <c r="C1459" s="27" t="s">
        <v>2099</v>
      </c>
      <c r="E1459" s="129"/>
      <c r="F1459" s="22"/>
    </row>
    <row r="1460" spans="1:6" x14ac:dyDescent="0.35">
      <c r="A1460" s="98" t="s">
        <v>663</v>
      </c>
      <c r="B1460" s="27">
        <v>0</v>
      </c>
      <c r="C1460" s="27" t="s">
        <v>1351</v>
      </c>
      <c r="D1460" t="s">
        <v>3215</v>
      </c>
      <c r="E1460" s="129"/>
      <c r="F1460" s="22"/>
    </row>
    <row r="1461" spans="1:6" x14ac:dyDescent="0.35">
      <c r="A1461" s="98"/>
      <c r="B1461" s="27">
        <v>1</v>
      </c>
      <c r="C1461" s="27" t="s">
        <v>3610</v>
      </c>
      <c r="E1461" s="129"/>
      <c r="F1461" s="22"/>
    </row>
    <row r="1462" spans="1:6" x14ac:dyDescent="0.35">
      <c r="A1462" s="98"/>
      <c r="B1462" s="27">
        <v>2</v>
      </c>
      <c r="C1462" s="27" t="s">
        <v>3611</v>
      </c>
      <c r="E1462" s="129"/>
      <c r="F1462" s="22"/>
    </row>
    <row r="1463" spans="1:6" x14ac:dyDescent="0.35">
      <c r="A1463" s="98"/>
      <c r="B1463" s="27">
        <v>3</v>
      </c>
      <c r="C1463" s="27" t="s">
        <v>3621</v>
      </c>
      <c r="E1463" s="129"/>
      <c r="F1463" s="22"/>
    </row>
    <row r="1464" spans="1:6" x14ac:dyDescent="0.35">
      <c r="A1464" s="98"/>
      <c r="B1464" s="27">
        <v>4</v>
      </c>
      <c r="C1464" s="27" t="s">
        <v>3622</v>
      </c>
      <c r="E1464" s="129"/>
      <c r="F1464" s="22"/>
    </row>
    <row r="1465" spans="1:6" x14ac:dyDescent="0.35">
      <c r="A1465" s="98"/>
      <c r="B1465" s="27">
        <v>5</v>
      </c>
      <c r="C1465" s="27" t="s">
        <v>3623</v>
      </c>
      <c r="E1465" s="129"/>
      <c r="F1465" s="22"/>
    </row>
    <row r="1466" spans="1:6" x14ac:dyDescent="0.35">
      <c r="A1466" s="98" t="s">
        <v>664</v>
      </c>
      <c r="B1466" s="27">
        <v>0</v>
      </c>
      <c r="C1466" s="27" t="s">
        <v>1351</v>
      </c>
      <c r="D1466" t="s">
        <v>3193</v>
      </c>
      <c r="E1466" s="129"/>
      <c r="F1466" s="22"/>
    </row>
    <row r="1467" spans="1:6" x14ac:dyDescent="0.35">
      <c r="B1467" s="27">
        <v>1</v>
      </c>
      <c r="C1467" s="27" t="s">
        <v>3612</v>
      </c>
      <c r="E1467" s="129"/>
      <c r="F1467" s="22"/>
    </row>
    <row r="1468" spans="1:6" x14ac:dyDescent="0.35">
      <c r="A1468" s="98"/>
      <c r="B1468" s="27">
        <v>2</v>
      </c>
      <c r="C1468" s="27" t="s">
        <v>3617</v>
      </c>
      <c r="E1468" s="129"/>
      <c r="F1468" s="22"/>
    </row>
    <row r="1469" spans="1:6" x14ac:dyDescent="0.35">
      <c r="A1469" s="98"/>
      <c r="B1469" s="27">
        <v>3</v>
      </c>
      <c r="C1469" s="27" t="s">
        <v>3618</v>
      </c>
      <c r="E1469" s="129"/>
      <c r="F1469" s="22"/>
    </row>
    <row r="1470" spans="1:6" x14ac:dyDescent="0.35">
      <c r="A1470" s="98"/>
      <c r="B1470" s="27">
        <v>4</v>
      </c>
      <c r="C1470" s="27" t="s">
        <v>3619</v>
      </c>
      <c r="E1470" s="129"/>
      <c r="F1470" s="22"/>
    </row>
    <row r="1471" spans="1:6" x14ac:dyDescent="0.35">
      <c r="A1471" s="98"/>
      <c r="B1471" s="27">
        <v>5</v>
      </c>
      <c r="C1471" s="27" t="s">
        <v>3620</v>
      </c>
      <c r="E1471" s="129"/>
      <c r="F1471" s="22"/>
    </row>
    <row r="1472" spans="1:6" x14ac:dyDescent="0.35">
      <c r="A1472" s="98" t="s">
        <v>2146</v>
      </c>
      <c r="B1472" s="27">
        <v>0</v>
      </c>
      <c r="C1472" s="27" t="s">
        <v>1351</v>
      </c>
      <c r="D1472" t="s">
        <v>3607</v>
      </c>
      <c r="E1472" s="129"/>
      <c r="F1472" s="22"/>
    </row>
    <row r="1473" spans="1:6" x14ac:dyDescent="0.35">
      <c r="A1473" s="98"/>
      <c r="B1473" s="27">
        <v>1</v>
      </c>
      <c r="C1473" s="27" t="s">
        <v>3613</v>
      </c>
      <c r="E1473" s="129"/>
      <c r="F1473" s="22"/>
    </row>
    <row r="1474" spans="1:6" x14ac:dyDescent="0.35">
      <c r="B1474" s="27">
        <v>2</v>
      </c>
      <c r="C1474" s="27" t="s">
        <v>3614</v>
      </c>
      <c r="E1474" s="129"/>
      <c r="F1474" s="22"/>
    </row>
    <row r="1475" spans="1:6" x14ac:dyDescent="0.35">
      <c r="A1475" s="98"/>
      <c r="B1475" s="27">
        <v>3</v>
      </c>
      <c r="C1475" s="27" t="s">
        <v>3632</v>
      </c>
      <c r="E1475" s="129"/>
      <c r="F1475" s="22"/>
    </row>
    <row r="1476" spans="1:6" x14ac:dyDescent="0.35">
      <c r="A1476" s="98"/>
      <c r="B1476" s="27">
        <v>4</v>
      </c>
      <c r="C1476" s="27" t="s">
        <v>3615</v>
      </c>
      <c r="E1476" s="129"/>
      <c r="F1476" s="22"/>
    </row>
    <row r="1477" spans="1:6" x14ac:dyDescent="0.35">
      <c r="A1477" s="98"/>
      <c r="B1477" s="27">
        <v>5</v>
      </c>
      <c r="C1477" s="27" t="s">
        <v>3616</v>
      </c>
      <c r="E1477" s="129"/>
      <c r="F1477" s="22"/>
    </row>
    <row r="1478" spans="1:6" x14ac:dyDescent="0.35">
      <c r="A1478" s="98" t="s">
        <v>2145</v>
      </c>
      <c r="B1478" s="27">
        <v>0</v>
      </c>
      <c r="C1478" s="27" t="s">
        <v>1351</v>
      </c>
      <c r="D1478" t="s">
        <v>3194</v>
      </c>
      <c r="E1478" s="129"/>
      <c r="F1478" s="22"/>
    </row>
    <row r="1479" spans="1:6" x14ac:dyDescent="0.35">
      <c r="A1479" s="98"/>
      <c r="B1479" s="27">
        <v>1</v>
      </c>
      <c r="C1479" s="27" t="s">
        <v>3624</v>
      </c>
      <c r="E1479" s="129"/>
      <c r="F1479" s="22"/>
    </row>
    <row r="1480" spans="1:6" x14ac:dyDescent="0.35">
      <c r="A1480" s="98"/>
      <c r="B1480" s="27">
        <v>2</v>
      </c>
      <c r="C1480" s="27" t="s">
        <v>3627</v>
      </c>
      <c r="E1480" s="129"/>
      <c r="F1480" s="22"/>
    </row>
    <row r="1481" spans="1:6" x14ac:dyDescent="0.35">
      <c r="B1481" s="27">
        <v>3</v>
      </c>
      <c r="C1481" s="27" t="s">
        <v>3628</v>
      </c>
      <c r="E1481" s="129"/>
      <c r="F1481" s="22"/>
    </row>
    <row r="1482" spans="1:6" x14ac:dyDescent="0.35">
      <c r="A1482" s="98"/>
      <c r="B1482" s="27">
        <v>4</v>
      </c>
      <c r="C1482" s="27" t="s">
        <v>3626</v>
      </c>
      <c r="E1482" s="129"/>
      <c r="F1482" s="22"/>
    </row>
    <row r="1483" spans="1:6" x14ac:dyDescent="0.35">
      <c r="A1483" s="98"/>
      <c r="B1483" s="27">
        <v>5</v>
      </c>
      <c r="C1483" s="27" t="s">
        <v>3629</v>
      </c>
      <c r="E1483" s="129"/>
      <c r="F1483" s="22"/>
    </row>
    <row r="1484" spans="1:6" x14ac:dyDescent="0.35">
      <c r="A1484" s="98" t="s">
        <v>2902</v>
      </c>
      <c r="B1484" s="27">
        <v>0</v>
      </c>
      <c r="C1484" s="27" t="s">
        <v>1351</v>
      </c>
      <c r="D1484" t="s">
        <v>3195</v>
      </c>
      <c r="E1484" s="129"/>
      <c r="F1484" s="22"/>
    </row>
    <row r="1485" spans="1:6" x14ac:dyDescent="0.35">
      <c r="A1485" s="98"/>
      <c r="B1485" s="27">
        <v>1</v>
      </c>
      <c r="C1485" s="27" t="s">
        <v>3679</v>
      </c>
      <c r="E1485" s="129"/>
      <c r="F1485" s="22"/>
    </row>
    <row r="1486" spans="1:6" x14ac:dyDescent="0.35">
      <c r="A1486" s="98"/>
      <c r="B1486" s="27">
        <v>2</v>
      </c>
      <c r="C1486" s="27" t="s">
        <v>3630</v>
      </c>
      <c r="E1486" s="129"/>
      <c r="F1486" s="22"/>
    </row>
    <row r="1487" spans="1:6" x14ac:dyDescent="0.35">
      <c r="B1487" s="27">
        <v>3</v>
      </c>
      <c r="C1487" s="27" t="s">
        <v>3678</v>
      </c>
      <c r="E1487" s="129"/>
      <c r="F1487" s="22"/>
    </row>
    <row r="1488" spans="1:6" x14ac:dyDescent="0.35">
      <c r="A1488" s="98"/>
      <c r="B1488" s="27">
        <v>4</v>
      </c>
      <c r="C1488" s="27" t="s">
        <v>3676</v>
      </c>
      <c r="E1488" s="129"/>
      <c r="F1488" s="22"/>
    </row>
    <row r="1489" spans="1:6" x14ac:dyDescent="0.35">
      <c r="A1489" s="98"/>
      <c r="B1489" s="27">
        <v>5</v>
      </c>
      <c r="C1489" s="27" t="s">
        <v>3677</v>
      </c>
      <c r="E1489" s="129"/>
      <c r="F1489" s="22"/>
    </row>
    <row r="1490" spans="1:6" x14ac:dyDescent="0.35">
      <c r="A1490" s="98" t="s">
        <v>752</v>
      </c>
      <c r="B1490" s="27">
        <v>0</v>
      </c>
      <c r="C1490" s="27" t="s">
        <v>1351</v>
      </c>
      <c r="E1490" s="129"/>
      <c r="F1490" s="22"/>
    </row>
    <row r="1491" spans="1:6" x14ac:dyDescent="0.35">
      <c r="A1491" s="98"/>
      <c r="B1491" s="27">
        <v>1</v>
      </c>
      <c r="C1491" s="27" t="s">
        <v>2117</v>
      </c>
      <c r="E1491" s="129"/>
      <c r="F1491" s="22"/>
    </row>
    <row r="1492" spans="1:6" x14ac:dyDescent="0.35">
      <c r="A1492" s="98"/>
      <c r="B1492" s="27">
        <v>2</v>
      </c>
      <c r="C1492" s="27" t="s">
        <v>2119</v>
      </c>
      <c r="E1492" s="129"/>
      <c r="F1492" s="22"/>
    </row>
    <row r="1493" spans="1:6" x14ac:dyDescent="0.35">
      <c r="A1493" s="98"/>
      <c r="B1493" s="27">
        <v>3</v>
      </c>
      <c r="C1493" s="27" t="s">
        <v>2120</v>
      </c>
      <c r="E1493" s="129"/>
      <c r="F1493" s="22"/>
    </row>
    <row r="1494" spans="1:6" x14ac:dyDescent="0.35">
      <c r="A1494" s="98"/>
      <c r="B1494" s="27">
        <v>4</v>
      </c>
      <c r="C1494" s="27" t="s">
        <v>3631</v>
      </c>
      <c r="E1494" s="129"/>
      <c r="F1494" s="22"/>
    </row>
    <row r="1495" spans="1:6" x14ac:dyDescent="0.35">
      <c r="A1495" s="98"/>
      <c r="B1495" s="27">
        <v>5</v>
      </c>
      <c r="C1495" s="27" t="s">
        <v>2116</v>
      </c>
      <c r="E1495" s="129"/>
      <c r="F1495" s="22"/>
    </row>
    <row r="1496" spans="1:6" x14ac:dyDescent="0.35">
      <c r="A1496" s="98" t="s">
        <v>753</v>
      </c>
      <c r="B1496" s="27">
        <v>0</v>
      </c>
      <c r="C1496" s="27" t="s">
        <v>1351</v>
      </c>
      <c r="E1496" s="129"/>
      <c r="F1496" s="22"/>
    </row>
    <row r="1497" spans="1:6" x14ac:dyDescent="0.35">
      <c r="A1497" s="98"/>
      <c r="B1497" s="27">
        <v>1</v>
      </c>
      <c r="C1497" s="27" t="s">
        <v>2104</v>
      </c>
      <c r="E1497" s="129"/>
      <c r="F1497" s="22"/>
    </row>
    <row r="1498" spans="1:6" x14ac:dyDescent="0.35">
      <c r="A1498" s="98"/>
      <c r="B1498" s="27">
        <v>2</v>
      </c>
      <c r="C1498" s="27" t="s">
        <v>2105</v>
      </c>
      <c r="E1498" s="129"/>
      <c r="F1498" s="22"/>
    </row>
    <row r="1499" spans="1:6" x14ac:dyDescent="0.35">
      <c r="A1499" s="98"/>
      <c r="B1499" s="27">
        <v>3</v>
      </c>
      <c r="C1499" s="27" t="s">
        <v>2112</v>
      </c>
      <c r="E1499" s="129"/>
      <c r="F1499" s="22"/>
    </row>
    <row r="1500" spans="1:6" x14ac:dyDescent="0.35">
      <c r="A1500" s="98"/>
      <c r="B1500" s="27">
        <v>4</v>
      </c>
      <c r="C1500" s="27" t="s">
        <v>2106</v>
      </c>
      <c r="E1500" s="129"/>
      <c r="F1500" s="22"/>
    </row>
    <row r="1501" spans="1:6" x14ac:dyDescent="0.35">
      <c r="A1501" s="98"/>
      <c r="B1501" s="27">
        <v>5</v>
      </c>
      <c r="C1501" s="27" t="s">
        <v>2107</v>
      </c>
      <c r="E1501" s="129"/>
      <c r="F1501" s="22"/>
    </row>
    <row r="1502" spans="1:6" x14ac:dyDescent="0.35">
      <c r="A1502" s="98" t="s">
        <v>3650</v>
      </c>
      <c r="B1502" s="27">
        <v>0</v>
      </c>
      <c r="C1502" s="27" t="s">
        <v>1351</v>
      </c>
      <c r="E1502" s="129"/>
      <c r="F1502" s="22"/>
    </row>
    <row r="1503" spans="1:6" x14ac:dyDescent="0.35">
      <c r="A1503" s="98"/>
      <c r="B1503" s="27">
        <v>1</v>
      </c>
      <c r="C1503" s="27" t="s">
        <v>2108</v>
      </c>
      <c r="E1503" s="129"/>
      <c r="F1503" s="22"/>
    </row>
    <row r="1504" spans="1:6" x14ac:dyDescent="0.35">
      <c r="A1504" s="98"/>
      <c r="B1504" s="27">
        <v>2</v>
      </c>
      <c r="C1504" s="27" t="s">
        <v>2109</v>
      </c>
      <c r="E1504" s="129"/>
      <c r="F1504" s="22"/>
    </row>
    <row r="1505" spans="1:6" x14ac:dyDescent="0.35">
      <c r="A1505" s="98"/>
      <c r="B1505" s="27">
        <v>3</v>
      </c>
      <c r="C1505" s="27" t="s">
        <v>2110</v>
      </c>
      <c r="E1505" s="129"/>
      <c r="F1505" s="22"/>
    </row>
    <row r="1506" spans="1:6" x14ac:dyDescent="0.35">
      <c r="A1506" s="98"/>
      <c r="B1506" s="27">
        <v>4</v>
      </c>
      <c r="C1506" s="27" t="s">
        <v>2106</v>
      </c>
      <c r="E1506" s="129"/>
      <c r="F1506" s="22"/>
    </row>
    <row r="1507" spans="1:6" x14ac:dyDescent="0.35">
      <c r="A1507" s="98"/>
      <c r="B1507" s="27">
        <v>5</v>
      </c>
      <c r="C1507" s="27" t="s">
        <v>2111</v>
      </c>
      <c r="E1507" s="129"/>
      <c r="F1507" s="22"/>
    </row>
    <row r="1508" spans="1:6" x14ac:dyDescent="0.35">
      <c r="A1508" s="98" t="s">
        <v>3651</v>
      </c>
      <c r="B1508" s="27">
        <v>0</v>
      </c>
      <c r="C1508" s="27" t="s">
        <v>1351</v>
      </c>
      <c r="E1508" s="129"/>
      <c r="F1508" s="22"/>
    </row>
    <row r="1509" spans="1:6" x14ac:dyDescent="0.35">
      <c r="A1509" s="98"/>
      <c r="B1509" s="27">
        <v>1</v>
      </c>
      <c r="C1509" s="27" t="s">
        <v>2118</v>
      </c>
      <c r="E1509" s="129"/>
      <c r="F1509" s="22"/>
    </row>
    <row r="1510" spans="1:6" x14ac:dyDescent="0.35">
      <c r="A1510" s="98"/>
      <c r="B1510" s="27">
        <v>2</v>
      </c>
      <c r="C1510" s="27" t="s">
        <v>2115</v>
      </c>
      <c r="E1510" s="129"/>
      <c r="F1510" s="22"/>
    </row>
    <row r="1511" spans="1:6" x14ac:dyDescent="0.35">
      <c r="A1511" s="98"/>
      <c r="B1511" s="27">
        <v>3</v>
      </c>
      <c r="C1511" s="27" t="s">
        <v>2114</v>
      </c>
      <c r="E1511" s="129"/>
      <c r="F1511" s="22"/>
    </row>
    <row r="1512" spans="1:6" x14ac:dyDescent="0.35">
      <c r="A1512" s="98"/>
      <c r="B1512" s="27">
        <v>4</v>
      </c>
      <c r="C1512" s="27" t="s">
        <v>2113</v>
      </c>
      <c r="E1512" s="129"/>
      <c r="F1512" s="22"/>
    </row>
    <row r="1513" spans="1:6" x14ac:dyDescent="0.35">
      <c r="A1513" s="98"/>
      <c r="B1513" s="27">
        <v>5</v>
      </c>
      <c r="C1513" s="27" t="s">
        <v>2149</v>
      </c>
      <c r="E1513" s="129"/>
      <c r="F1513" s="22"/>
    </row>
    <row r="1514" spans="1:6" x14ac:dyDescent="0.35">
      <c r="A1514" s="98" t="s">
        <v>3652</v>
      </c>
      <c r="B1514" s="27">
        <v>0</v>
      </c>
      <c r="C1514" s="27" t="s">
        <v>1351</v>
      </c>
      <c r="E1514" s="129"/>
      <c r="F1514" s="22"/>
    </row>
    <row r="1515" spans="1:6" x14ac:dyDescent="0.35">
      <c r="A1515" s="98"/>
      <c r="B1515" s="27">
        <v>1</v>
      </c>
      <c r="C1515" s="27" t="s">
        <v>2965</v>
      </c>
      <c r="E1515" s="129"/>
      <c r="F1515" s="22"/>
    </row>
    <row r="1516" spans="1:6" x14ac:dyDescent="0.35">
      <c r="A1516" s="98"/>
      <c r="B1516" s="27">
        <v>2</v>
      </c>
      <c r="C1516" s="27" t="s">
        <v>2967</v>
      </c>
      <c r="E1516" s="129"/>
      <c r="F1516" s="22"/>
    </row>
    <row r="1517" spans="1:6" x14ac:dyDescent="0.35">
      <c r="A1517" s="98"/>
      <c r="B1517" s="27">
        <v>3</v>
      </c>
      <c r="C1517" s="27" t="s">
        <v>2969</v>
      </c>
      <c r="E1517" s="129"/>
      <c r="F1517" s="22"/>
    </row>
    <row r="1518" spans="1:6" x14ac:dyDescent="0.35">
      <c r="A1518" s="98"/>
      <c r="B1518" s="27">
        <v>4</v>
      </c>
      <c r="C1518" s="27" t="s">
        <v>2968</v>
      </c>
      <c r="E1518" s="129"/>
      <c r="F1518" s="22"/>
    </row>
    <row r="1519" spans="1:6" x14ac:dyDescent="0.35">
      <c r="A1519" s="98"/>
      <c r="B1519" s="27">
        <v>5</v>
      </c>
      <c r="C1519" s="27" t="s">
        <v>2966</v>
      </c>
      <c r="E1519" s="129"/>
      <c r="F1519" s="22"/>
    </row>
    <row r="1520" spans="1:6" x14ac:dyDescent="0.35">
      <c r="A1520" s="98" t="s">
        <v>3653</v>
      </c>
      <c r="B1520" s="27">
        <v>0</v>
      </c>
      <c r="C1520" s="27" t="s">
        <v>1351</v>
      </c>
      <c r="E1520" s="129"/>
      <c r="F1520" s="22"/>
    </row>
    <row r="1521" spans="1:6" x14ac:dyDescent="0.35">
      <c r="A1521" s="98"/>
      <c r="B1521" s="27">
        <v>1</v>
      </c>
      <c r="C1521" s="27" t="s">
        <v>2906</v>
      </c>
      <c r="E1521" s="129"/>
      <c r="F1521" s="22"/>
    </row>
    <row r="1522" spans="1:6" x14ac:dyDescent="0.35">
      <c r="A1522" s="98"/>
      <c r="B1522" s="27">
        <v>2</v>
      </c>
      <c r="C1522" s="27" t="s">
        <v>2907</v>
      </c>
      <c r="E1522" s="129"/>
      <c r="F1522" s="22"/>
    </row>
    <row r="1523" spans="1:6" x14ac:dyDescent="0.35">
      <c r="A1523" s="98"/>
      <c r="B1523" s="27">
        <v>3</v>
      </c>
      <c r="C1523" s="27" t="s">
        <v>2905</v>
      </c>
      <c r="E1523" s="129"/>
      <c r="F1523" s="22"/>
    </row>
    <row r="1524" spans="1:6" x14ac:dyDescent="0.35">
      <c r="A1524" s="98"/>
      <c r="B1524" s="27">
        <v>4</v>
      </c>
      <c r="C1524" s="27" t="s">
        <v>2908</v>
      </c>
      <c r="E1524" s="129"/>
      <c r="F1524" s="22"/>
    </row>
    <row r="1525" spans="1:6" x14ac:dyDescent="0.35">
      <c r="A1525" s="98"/>
      <c r="B1525" s="27">
        <v>5</v>
      </c>
      <c r="C1525" s="27" t="s">
        <v>2904</v>
      </c>
      <c r="E1525" s="129"/>
      <c r="F1525" s="22"/>
    </row>
    <row r="1526" spans="1:6" x14ac:dyDescent="0.35">
      <c r="A1526" s="98" t="s">
        <v>666</v>
      </c>
      <c r="B1526" s="27">
        <v>0</v>
      </c>
      <c r="C1526" s="27" t="s">
        <v>1351</v>
      </c>
      <c r="E1526" s="129"/>
      <c r="F1526" s="22"/>
    </row>
    <row r="1527" spans="1:6" x14ac:dyDescent="0.35">
      <c r="A1527" s="98"/>
      <c r="B1527" s="27">
        <v>1</v>
      </c>
      <c r="C1527" s="27" t="s">
        <v>2175</v>
      </c>
      <c r="E1527" s="129"/>
      <c r="F1527" s="22"/>
    </row>
    <row r="1528" spans="1:6" x14ac:dyDescent="0.35">
      <c r="A1528" s="98"/>
      <c r="B1528" s="27">
        <v>2</v>
      </c>
      <c r="C1528" s="27" t="s">
        <v>2103</v>
      </c>
      <c r="E1528" s="129"/>
      <c r="F1528" s="22"/>
    </row>
    <row r="1529" spans="1:6" x14ac:dyDescent="0.35">
      <c r="A1529" s="98"/>
      <c r="B1529" s="27">
        <v>3</v>
      </c>
      <c r="C1529" s="27" t="s">
        <v>2127</v>
      </c>
      <c r="E1529" s="129"/>
      <c r="F1529" s="22"/>
    </row>
    <row r="1530" spans="1:6" x14ac:dyDescent="0.35">
      <c r="A1530" s="98"/>
      <c r="B1530" s="27">
        <v>4</v>
      </c>
      <c r="C1530" s="27" t="s">
        <v>2128</v>
      </c>
      <c r="E1530" s="129"/>
      <c r="F1530" s="22"/>
    </row>
    <row r="1531" spans="1:6" x14ac:dyDescent="0.35">
      <c r="A1531" s="98"/>
      <c r="B1531" s="27">
        <v>5</v>
      </c>
      <c r="C1531" s="27" t="s">
        <v>2126</v>
      </c>
      <c r="E1531" s="129"/>
      <c r="F1531" s="22"/>
    </row>
    <row r="1532" spans="1:6" x14ac:dyDescent="0.35">
      <c r="A1532" s="98" t="s">
        <v>667</v>
      </c>
      <c r="B1532" s="27">
        <v>0</v>
      </c>
      <c r="C1532" s="27" t="s">
        <v>1351</v>
      </c>
      <c r="E1532" s="129"/>
      <c r="F1532" s="22"/>
    </row>
    <row r="1533" spans="1:6" x14ac:dyDescent="0.35">
      <c r="A1533" s="98"/>
      <c r="B1533" s="27">
        <v>1</v>
      </c>
      <c r="C1533" s="27" t="s">
        <v>2121</v>
      </c>
      <c r="E1533" s="129"/>
      <c r="F1533" s="22"/>
    </row>
    <row r="1534" spans="1:6" x14ac:dyDescent="0.35">
      <c r="A1534" s="98"/>
      <c r="B1534" s="27">
        <v>2</v>
      </c>
      <c r="C1534" s="27" t="s">
        <v>2122</v>
      </c>
      <c r="E1534" s="129"/>
      <c r="F1534" s="22"/>
    </row>
    <row r="1535" spans="1:6" x14ac:dyDescent="0.35">
      <c r="A1535" s="98"/>
      <c r="B1535" s="27">
        <v>3</v>
      </c>
      <c r="C1535" s="86" t="s">
        <v>2125</v>
      </c>
      <c r="E1535" s="129"/>
      <c r="F1535" s="22"/>
    </row>
    <row r="1536" spans="1:6" x14ac:dyDescent="0.35">
      <c r="A1536" s="98"/>
      <c r="B1536" s="27">
        <v>4</v>
      </c>
      <c r="C1536" s="86" t="s">
        <v>2124</v>
      </c>
      <c r="E1536" s="129"/>
      <c r="F1536" s="22"/>
    </row>
    <row r="1537" spans="1:6" x14ac:dyDescent="0.35">
      <c r="A1537" s="98"/>
      <c r="B1537" s="27">
        <v>5</v>
      </c>
      <c r="C1537" s="86" t="s">
        <v>2123</v>
      </c>
      <c r="E1537" s="129"/>
      <c r="F1537" s="22"/>
    </row>
    <row r="1538" spans="1:6" x14ac:dyDescent="0.35">
      <c r="A1538" s="98" t="s">
        <v>3654</v>
      </c>
      <c r="B1538" s="27">
        <v>0</v>
      </c>
      <c r="C1538" s="27"/>
      <c r="E1538" s="129"/>
      <c r="F1538" s="22"/>
    </row>
    <row r="1539" spans="1:6" x14ac:dyDescent="0.35">
      <c r="A1539" s="98" t="s">
        <v>3655</v>
      </c>
      <c r="B1539" s="27">
        <v>0</v>
      </c>
      <c r="C1539" s="27"/>
      <c r="E1539" s="129"/>
      <c r="F1539" s="22"/>
    </row>
    <row r="1540" spans="1:6" x14ac:dyDescent="0.35">
      <c r="A1540" s="98" t="s">
        <v>3656</v>
      </c>
      <c r="B1540" s="27">
        <v>0</v>
      </c>
      <c r="C1540" s="86"/>
      <c r="E1540" s="129"/>
      <c r="F1540" s="22"/>
    </row>
    <row r="1541" spans="1:6" x14ac:dyDescent="0.35">
      <c r="A1541" s="98" t="s">
        <v>3657</v>
      </c>
      <c r="B1541" s="27">
        <v>0</v>
      </c>
      <c r="C1541" s="86"/>
      <c r="E1541" s="129"/>
      <c r="F1541" s="22"/>
    </row>
    <row r="1542" spans="1:6" x14ac:dyDescent="0.35">
      <c r="A1542" s="98" t="s">
        <v>3658</v>
      </c>
      <c r="B1542" s="27">
        <v>0</v>
      </c>
      <c r="C1542" s="86"/>
      <c r="E1542" s="129"/>
      <c r="F1542" s="22"/>
    </row>
    <row r="1543" spans="1:6" x14ac:dyDescent="0.35">
      <c r="A1543" s="98" t="s">
        <v>3659</v>
      </c>
      <c r="B1543" s="27">
        <v>0</v>
      </c>
      <c r="C1543" s="86"/>
      <c r="E1543" s="129"/>
      <c r="F1543" s="22"/>
    </row>
    <row r="1544" spans="1:6" x14ac:dyDescent="0.35">
      <c r="A1544" s="98" t="s">
        <v>3660</v>
      </c>
      <c r="B1544" s="27">
        <v>0</v>
      </c>
      <c r="C1544" s="86"/>
      <c r="E1544" s="129"/>
      <c r="F1544" s="22"/>
    </row>
    <row r="1545" spans="1:6" x14ac:dyDescent="0.35">
      <c r="A1545" s="98" t="s">
        <v>3661</v>
      </c>
      <c r="B1545" s="27">
        <v>0</v>
      </c>
      <c r="C1545" s="86"/>
      <c r="E1545" s="129"/>
      <c r="F1545" s="22"/>
    </row>
    <row r="1546" spans="1:6" x14ac:dyDescent="0.35">
      <c r="A1546" s="98" t="s">
        <v>3662</v>
      </c>
      <c r="B1546" s="27">
        <v>0</v>
      </c>
      <c r="C1546" s="86"/>
      <c r="E1546" s="129"/>
      <c r="F1546" s="22"/>
    </row>
    <row r="1547" spans="1:6" x14ac:dyDescent="0.35">
      <c r="A1547" s="98" t="s">
        <v>3663</v>
      </c>
      <c r="B1547" s="27">
        <v>0</v>
      </c>
      <c r="C1547" s="86"/>
      <c r="E1547" s="129"/>
      <c r="F1547" s="22"/>
    </row>
    <row r="1548" spans="1:6" x14ac:dyDescent="0.35">
      <c r="A1548" s="98" t="s">
        <v>3664</v>
      </c>
      <c r="B1548" s="27">
        <v>0</v>
      </c>
      <c r="C1548" s="86"/>
      <c r="E1548" s="129"/>
      <c r="F1548" s="22"/>
    </row>
    <row r="1549" spans="1:6" x14ac:dyDescent="0.35">
      <c r="A1549" s="98" t="s">
        <v>3665</v>
      </c>
      <c r="B1549" s="27">
        <v>0</v>
      </c>
      <c r="C1549" s="86"/>
      <c r="E1549" s="129"/>
      <c r="F1549" s="22"/>
    </row>
    <row r="1550" spans="1:6" x14ac:dyDescent="0.35">
      <c r="A1550" s="98" t="s">
        <v>3666</v>
      </c>
      <c r="B1550" s="27">
        <v>0</v>
      </c>
      <c r="C1550" s="86"/>
      <c r="E1550" s="129"/>
      <c r="F1550" s="22"/>
    </row>
    <row r="1551" spans="1:6" x14ac:dyDescent="0.35">
      <c r="A1551" s="98" t="s">
        <v>3667</v>
      </c>
      <c r="B1551" s="27">
        <v>0</v>
      </c>
      <c r="C1551" s="86"/>
      <c r="E1551" s="129"/>
      <c r="F1551" s="22"/>
    </row>
    <row r="1552" spans="1:6" x14ac:dyDescent="0.35">
      <c r="A1552" s="98" t="s">
        <v>3668</v>
      </c>
      <c r="B1552" s="27">
        <v>0</v>
      </c>
      <c r="C1552" s="86"/>
      <c r="E1552" s="129"/>
      <c r="F1552" s="22"/>
    </row>
    <row r="1553" spans="1:6" x14ac:dyDescent="0.35">
      <c r="A1553" s="98" t="s">
        <v>3669</v>
      </c>
      <c r="B1553" s="27">
        <v>0</v>
      </c>
      <c r="C1553" s="86"/>
      <c r="E1553" s="129"/>
      <c r="F1553" s="22"/>
    </row>
    <row r="1554" spans="1:6" x14ac:dyDescent="0.35">
      <c r="A1554" s="98" t="s">
        <v>3670</v>
      </c>
      <c r="B1554" s="27">
        <v>0</v>
      </c>
      <c r="C1554" s="86"/>
      <c r="E1554" s="129"/>
      <c r="F1554" s="22"/>
    </row>
    <row r="1555" spans="1:6" x14ac:dyDescent="0.35">
      <c r="A1555" s="98" t="s">
        <v>3671</v>
      </c>
      <c r="B1555" s="27">
        <v>0</v>
      </c>
      <c r="C1555" s="86"/>
      <c r="E1555" s="129"/>
      <c r="F1555" s="22"/>
    </row>
    <row r="1556" spans="1:6" x14ac:dyDescent="0.35">
      <c r="A1556" s="98" t="s">
        <v>3672</v>
      </c>
      <c r="B1556" s="27">
        <v>0</v>
      </c>
      <c r="C1556" s="86"/>
      <c r="E1556" s="129"/>
      <c r="F1556" s="22"/>
    </row>
    <row r="1557" spans="1:6" x14ac:dyDescent="0.35">
      <c r="A1557" s="98" t="s">
        <v>3673</v>
      </c>
      <c r="B1557" s="27">
        <v>0</v>
      </c>
      <c r="C1557" s="86"/>
      <c r="E1557" s="129"/>
      <c r="F1557" s="22"/>
    </row>
    <row r="1558" spans="1:6" x14ac:dyDescent="0.35">
      <c r="A1558" s="98" t="s">
        <v>3674</v>
      </c>
      <c r="B1558" s="27">
        <v>0</v>
      </c>
      <c r="C1558" s="86"/>
      <c r="E1558" s="129"/>
      <c r="F1558" s="22"/>
    </row>
    <row r="1559" spans="1:6" x14ac:dyDescent="0.35">
      <c r="A1559" s="98" t="s">
        <v>3675</v>
      </c>
      <c r="B1559" s="27">
        <v>0</v>
      </c>
      <c r="C1559" s="86"/>
      <c r="E1559" s="129"/>
      <c r="F1559" s="22"/>
    </row>
    <row r="1560" spans="1:6" ht="15" thickBot="1" x14ac:dyDescent="0.4">
      <c r="A1560" s="130"/>
      <c r="B1560" s="26"/>
      <c r="C1560" s="75"/>
      <c r="E1560" s="129"/>
      <c r="F1560" s="22"/>
    </row>
    <row r="1561" spans="1:6" x14ac:dyDescent="0.35">
      <c r="A1561" s="67" t="s">
        <v>2150</v>
      </c>
      <c r="B1561" s="85" t="s">
        <v>23</v>
      </c>
      <c r="C1561" s="85" t="s">
        <v>1327</v>
      </c>
      <c r="E1561" s="129"/>
      <c r="F1561" s="22"/>
    </row>
    <row r="1562" spans="1:6" x14ac:dyDescent="0.35">
      <c r="A1562" s="98" t="s">
        <v>2153</v>
      </c>
      <c r="B1562" s="27">
        <v>0</v>
      </c>
      <c r="C1562" s="27" t="s">
        <v>1351</v>
      </c>
      <c r="E1562" s="129"/>
      <c r="F1562" s="22"/>
    </row>
    <row r="1563" spans="1:6" x14ac:dyDescent="0.35">
      <c r="A1563" s="98"/>
      <c r="B1563" s="27">
        <v>1</v>
      </c>
      <c r="C1563" s="27" t="s">
        <v>2082</v>
      </c>
      <c r="E1563" s="129"/>
      <c r="F1563" s="22"/>
    </row>
    <row r="1564" spans="1:6" x14ac:dyDescent="0.35">
      <c r="A1564" s="98"/>
      <c r="B1564" s="27">
        <v>2</v>
      </c>
      <c r="C1564" s="27" t="s">
        <v>2083</v>
      </c>
      <c r="E1564" s="129"/>
      <c r="F1564" s="22"/>
    </row>
    <row r="1565" spans="1:6" x14ac:dyDescent="0.35">
      <c r="A1565" s="98"/>
      <c r="B1565" s="27">
        <v>3</v>
      </c>
      <c r="C1565" s="27" t="s">
        <v>2084</v>
      </c>
      <c r="E1565" s="129"/>
      <c r="F1565" s="22"/>
    </row>
    <row r="1566" spans="1:6" x14ac:dyDescent="0.35">
      <c r="A1566" s="98"/>
      <c r="B1566" s="27">
        <v>4</v>
      </c>
      <c r="C1566" s="27" t="s">
        <v>2088</v>
      </c>
      <c r="E1566" s="129"/>
      <c r="F1566" s="22"/>
    </row>
    <row r="1567" spans="1:6" x14ac:dyDescent="0.35">
      <c r="A1567" s="98"/>
      <c r="B1567" s="27">
        <v>5</v>
      </c>
      <c r="C1567" s="27" t="s">
        <v>2087</v>
      </c>
      <c r="E1567" s="129"/>
      <c r="F1567" s="22"/>
    </row>
    <row r="1568" spans="1:6" x14ac:dyDescent="0.35">
      <c r="A1568" s="98" t="s">
        <v>2154</v>
      </c>
      <c r="B1568" s="27">
        <v>0</v>
      </c>
      <c r="C1568" s="27" t="s">
        <v>1351</v>
      </c>
      <c r="E1568" s="129"/>
      <c r="F1568" s="22"/>
    </row>
    <row r="1569" spans="1:6" x14ac:dyDescent="0.35">
      <c r="A1569" s="98"/>
      <c r="B1569" s="27">
        <v>1</v>
      </c>
      <c r="C1569" s="27" t="s">
        <v>2148</v>
      </c>
      <c r="E1569" s="129"/>
      <c r="F1569" s="22"/>
    </row>
    <row r="1570" spans="1:6" x14ac:dyDescent="0.35">
      <c r="A1570" s="98"/>
      <c r="B1570" s="27">
        <v>2</v>
      </c>
      <c r="C1570" s="27" t="s">
        <v>2083</v>
      </c>
      <c r="E1570" s="129"/>
      <c r="F1570" s="22"/>
    </row>
    <row r="1571" spans="1:6" x14ac:dyDescent="0.35">
      <c r="A1571" s="98"/>
      <c r="B1571" s="27">
        <v>3</v>
      </c>
      <c r="C1571" s="27" t="s">
        <v>2084</v>
      </c>
      <c r="E1571" s="129"/>
      <c r="F1571" s="22"/>
    </row>
    <row r="1572" spans="1:6" x14ac:dyDescent="0.35">
      <c r="A1572" s="98"/>
      <c r="B1572" s="27">
        <v>4</v>
      </c>
      <c r="C1572" s="27" t="s">
        <v>2085</v>
      </c>
      <c r="E1572" s="129"/>
      <c r="F1572" s="22"/>
    </row>
    <row r="1573" spans="1:6" x14ac:dyDescent="0.35">
      <c r="A1573" s="98"/>
      <c r="B1573" s="27">
        <v>5</v>
      </c>
      <c r="C1573" s="27" t="s">
        <v>2086</v>
      </c>
      <c r="E1573" s="129"/>
      <c r="F1573" s="22"/>
    </row>
    <row r="1574" spans="1:6" x14ac:dyDescent="0.35">
      <c r="A1574" s="98" t="s">
        <v>2156</v>
      </c>
      <c r="B1574" s="27">
        <v>0</v>
      </c>
      <c r="C1574" s="27" t="s">
        <v>1351</v>
      </c>
      <c r="E1574" s="129"/>
      <c r="F1574" s="22"/>
    </row>
    <row r="1575" spans="1:6" x14ac:dyDescent="0.35">
      <c r="A1575" s="98"/>
      <c r="B1575" s="27">
        <v>1</v>
      </c>
      <c r="C1575" s="86" t="s">
        <v>1333</v>
      </c>
      <c r="E1575" s="129"/>
      <c r="F1575" s="22"/>
    </row>
    <row r="1576" spans="1:6" x14ac:dyDescent="0.35">
      <c r="A1576" s="98"/>
      <c r="B1576" s="27">
        <v>2</v>
      </c>
      <c r="C1576" s="86" t="s">
        <v>1334</v>
      </c>
      <c r="E1576" s="129"/>
      <c r="F1576" s="22"/>
    </row>
    <row r="1577" spans="1:6" x14ac:dyDescent="0.35">
      <c r="A1577" s="98"/>
      <c r="B1577" s="27">
        <v>3</v>
      </c>
      <c r="C1577" s="86" t="s">
        <v>2139</v>
      </c>
      <c r="E1577" s="129"/>
      <c r="F1577" s="22"/>
    </row>
    <row r="1578" spans="1:6" x14ac:dyDescent="0.35">
      <c r="A1578" s="98"/>
      <c r="B1578" s="27">
        <v>4</v>
      </c>
      <c r="C1578" s="86" t="s">
        <v>2140</v>
      </c>
      <c r="E1578" s="129"/>
      <c r="F1578" s="22"/>
    </row>
    <row r="1579" spans="1:6" x14ac:dyDescent="0.35">
      <c r="A1579" s="98"/>
      <c r="B1579" s="27">
        <v>5</v>
      </c>
      <c r="C1579" s="86" t="s">
        <v>1347</v>
      </c>
      <c r="E1579" s="129"/>
      <c r="F1579" s="22"/>
    </row>
    <row r="1580" spans="1:6" x14ac:dyDescent="0.35">
      <c r="A1580" s="98" t="s">
        <v>2157</v>
      </c>
      <c r="B1580" s="27">
        <v>0</v>
      </c>
      <c r="C1580" s="27" t="s">
        <v>1351</v>
      </c>
      <c r="E1580" s="129"/>
      <c r="F1580" s="22"/>
    </row>
    <row r="1581" spans="1:6" x14ac:dyDescent="0.35">
      <c r="A1581" s="98"/>
      <c r="B1581" s="27">
        <v>1</v>
      </c>
      <c r="C1581" s="86" t="s">
        <v>1333</v>
      </c>
      <c r="E1581" s="129"/>
      <c r="F1581" s="22"/>
    </row>
    <row r="1582" spans="1:6" x14ac:dyDescent="0.35">
      <c r="A1582" s="98"/>
      <c r="B1582" s="27">
        <v>2</v>
      </c>
      <c r="C1582" s="86" t="s">
        <v>1334</v>
      </c>
      <c r="E1582" s="129"/>
      <c r="F1582" s="22"/>
    </row>
    <row r="1583" spans="1:6" x14ac:dyDescent="0.35">
      <c r="A1583" s="98"/>
      <c r="B1583" s="27">
        <v>3</v>
      </c>
      <c r="C1583" s="86" t="s">
        <v>2139</v>
      </c>
      <c r="E1583" s="129"/>
      <c r="F1583" s="22"/>
    </row>
    <row r="1584" spans="1:6" x14ac:dyDescent="0.35">
      <c r="A1584" s="98"/>
      <c r="B1584" s="27">
        <v>4</v>
      </c>
      <c r="C1584" s="86" t="s">
        <v>2141</v>
      </c>
      <c r="E1584" s="129"/>
      <c r="F1584" s="22"/>
    </row>
    <row r="1585" spans="1:6" x14ac:dyDescent="0.35">
      <c r="A1585" s="98"/>
      <c r="B1585" s="27">
        <v>5</v>
      </c>
      <c r="C1585" s="86" t="s">
        <v>1347</v>
      </c>
      <c r="E1585" s="129"/>
      <c r="F1585" s="22"/>
    </row>
    <row r="1586" spans="1:6" x14ac:dyDescent="0.35">
      <c r="A1586" s="98" t="s">
        <v>2159</v>
      </c>
      <c r="B1586" s="27">
        <v>0</v>
      </c>
      <c r="C1586" s="27" t="s">
        <v>1351</v>
      </c>
      <c r="D1586" t="s">
        <v>3215</v>
      </c>
      <c r="E1586" s="129"/>
      <c r="F1586" s="22"/>
    </row>
    <row r="1587" spans="1:6" x14ac:dyDescent="0.35">
      <c r="A1587" s="98"/>
      <c r="B1587" s="27">
        <v>1</v>
      </c>
      <c r="C1587" s="27" t="s">
        <v>2176</v>
      </c>
      <c r="E1587" s="129"/>
      <c r="F1587" s="22"/>
    </row>
    <row r="1588" spans="1:6" x14ac:dyDescent="0.35">
      <c r="A1588" s="98"/>
      <c r="B1588" s="27">
        <v>2</v>
      </c>
      <c r="C1588" s="27" t="s">
        <v>2177</v>
      </c>
      <c r="E1588" s="129"/>
      <c r="F1588" s="22"/>
    </row>
    <row r="1589" spans="1:6" x14ac:dyDescent="0.35">
      <c r="A1589" s="98"/>
      <c r="B1589" s="27">
        <v>3</v>
      </c>
      <c r="C1589" s="27" t="s">
        <v>2098</v>
      </c>
      <c r="E1589" s="129"/>
      <c r="F1589" s="22"/>
    </row>
    <row r="1590" spans="1:6" x14ac:dyDescent="0.35">
      <c r="A1590" s="98"/>
      <c r="B1590" s="27">
        <v>4</v>
      </c>
      <c r="C1590" s="27" t="s">
        <v>2769</v>
      </c>
      <c r="E1590" s="129"/>
      <c r="F1590" s="22"/>
    </row>
    <row r="1591" spans="1:6" x14ac:dyDescent="0.35">
      <c r="A1591" s="98"/>
      <c r="B1591" s="27">
        <v>5</v>
      </c>
      <c r="C1591" s="27" t="s">
        <v>2770</v>
      </c>
      <c r="E1591" s="129"/>
      <c r="F1591" s="22"/>
    </row>
    <row r="1592" spans="1:6" x14ac:dyDescent="0.35">
      <c r="A1592" s="98" t="s">
        <v>2160</v>
      </c>
      <c r="B1592" s="27">
        <v>0</v>
      </c>
      <c r="C1592" s="27" t="s">
        <v>1351</v>
      </c>
      <c r="D1592" t="s">
        <v>3193</v>
      </c>
      <c r="E1592" s="129"/>
      <c r="F1592" s="22"/>
    </row>
    <row r="1593" spans="1:6" x14ac:dyDescent="0.35">
      <c r="A1593" s="98"/>
      <c r="B1593" s="27">
        <v>1</v>
      </c>
      <c r="C1593" s="27" t="s">
        <v>2091</v>
      </c>
      <c r="E1593" s="129"/>
      <c r="F1593" s="22"/>
    </row>
    <row r="1594" spans="1:6" x14ac:dyDescent="0.35">
      <c r="A1594" s="98"/>
      <c r="B1594" s="27">
        <v>2</v>
      </c>
      <c r="C1594" s="27" t="s">
        <v>2092</v>
      </c>
      <c r="E1594" s="129"/>
      <c r="F1594" s="22"/>
    </row>
    <row r="1595" spans="1:6" x14ac:dyDescent="0.35">
      <c r="A1595" s="98"/>
      <c r="B1595" s="27">
        <v>3</v>
      </c>
      <c r="C1595" s="27" t="s">
        <v>2095</v>
      </c>
      <c r="E1595" s="129"/>
      <c r="F1595" s="22"/>
    </row>
    <row r="1596" spans="1:6" x14ac:dyDescent="0.35">
      <c r="A1596" s="98"/>
      <c r="B1596" s="27">
        <v>4</v>
      </c>
      <c r="C1596" s="27" t="s">
        <v>2094</v>
      </c>
      <c r="E1596" s="129"/>
      <c r="F1596" s="22"/>
    </row>
    <row r="1597" spans="1:6" x14ac:dyDescent="0.35">
      <c r="A1597" s="98"/>
      <c r="B1597" s="27">
        <v>5</v>
      </c>
      <c r="C1597" s="27" t="s">
        <v>2093</v>
      </c>
      <c r="E1597" s="129"/>
      <c r="F1597" s="22"/>
    </row>
    <row r="1598" spans="1:6" x14ac:dyDescent="0.35">
      <c r="A1598" s="98" t="s">
        <v>2161</v>
      </c>
      <c r="B1598" s="27">
        <v>0</v>
      </c>
      <c r="C1598" s="27" t="s">
        <v>1351</v>
      </c>
      <c r="D1598" t="s">
        <v>3607</v>
      </c>
      <c r="E1598" s="129"/>
      <c r="F1598" s="22"/>
    </row>
    <row r="1599" spans="1:6" x14ac:dyDescent="0.35">
      <c r="A1599" s="98"/>
      <c r="B1599" s="27">
        <v>1</v>
      </c>
      <c r="C1599" s="27" t="s">
        <v>2134</v>
      </c>
      <c r="E1599" s="129"/>
      <c r="F1599" s="22"/>
    </row>
    <row r="1600" spans="1:6" x14ac:dyDescent="0.35">
      <c r="A1600" s="98"/>
      <c r="B1600" s="27">
        <v>2</v>
      </c>
      <c r="C1600" s="27" t="s">
        <v>2135</v>
      </c>
      <c r="E1600" s="129"/>
      <c r="F1600" s="22"/>
    </row>
    <row r="1601" spans="1:6" x14ac:dyDescent="0.35">
      <c r="A1601" s="98"/>
      <c r="B1601" s="27">
        <v>3</v>
      </c>
      <c r="C1601" s="27" t="s">
        <v>2136</v>
      </c>
      <c r="E1601" s="129"/>
      <c r="F1601" s="22"/>
    </row>
    <row r="1602" spans="1:6" x14ac:dyDescent="0.35">
      <c r="A1602" s="98"/>
      <c r="B1602" s="27">
        <v>4</v>
      </c>
      <c r="C1602" s="27" t="s">
        <v>2137</v>
      </c>
      <c r="E1602" s="129"/>
      <c r="F1602" s="22"/>
    </row>
    <row r="1603" spans="1:6" x14ac:dyDescent="0.35">
      <c r="A1603" s="98"/>
      <c r="B1603" s="27">
        <v>5</v>
      </c>
      <c r="C1603" s="27" t="s">
        <v>2138</v>
      </c>
      <c r="E1603" s="129"/>
      <c r="F1603" s="22"/>
    </row>
    <row r="1604" spans="1:6" x14ac:dyDescent="0.35">
      <c r="A1604" s="98" t="s">
        <v>2162</v>
      </c>
      <c r="B1604" s="27">
        <v>0</v>
      </c>
      <c r="C1604" s="27" t="s">
        <v>1351</v>
      </c>
      <c r="D1604" t="s">
        <v>3194</v>
      </c>
      <c r="E1604" s="129"/>
      <c r="F1604" s="22"/>
    </row>
    <row r="1605" spans="1:6" x14ac:dyDescent="0.35">
      <c r="A1605" s="98"/>
      <c r="B1605" s="27">
        <v>1</v>
      </c>
      <c r="C1605" s="27" t="s">
        <v>2097</v>
      </c>
      <c r="E1605" s="129"/>
      <c r="F1605" s="22"/>
    </row>
    <row r="1606" spans="1:6" x14ac:dyDescent="0.35">
      <c r="A1606" s="98"/>
      <c r="B1606" s="27">
        <v>2</v>
      </c>
      <c r="C1606" s="27" t="s">
        <v>2102</v>
      </c>
      <c r="E1606" s="129"/>
      <c r="F1606" s="22"/>
    </row>
    <row r="1607" spans="1:6" x14ac:dyDescent="0.35">
      <c r="A1607" s="98"/>
      <c r="B1607" s="27">
        <v>3</v>
      </c>
      <c r="C1607" s="27" t="s">
        <v>2100</v>
      </c>
      <c r="E1607" s="129"/>
      <c r="F1607" s="22"/>
    </row>
    <row r="1608" spans="1:6" x14ac:dyDescent="0.35">
      <c r="A1608" s="98"/>
      <c r="B1608" s="27">
        <v>4</v>
      </c>
      <c r="C1608" s="27" t="s">
        <v>2101</v>
      </c>
      <c r="E1608" s="129"/>
      <c r="F1608" s="22"/>
    </row>
    <row r="1609" spans="1:6" x14ac:dyDescent="0.35">
      <c r="A1609" s="98"/>
      <c r="B1609" s="27">
        <v>5</v>
      </c>
      <c r="C1609" s="27" t="s">
        <v>2099</v>
      </c>
      <c r="E1609" s="129"/>
      <c r="F1609" s="22"/>
    </row>
    <row r="1610" spans="1:6" x14ac:dyDescent="0.35">
      <c r="A1610" s="98" t="s">
        <v>3741</v>
      </c>
      <c r="B1610" s="27">
        <v>0</v>
      </c>
      <c r="C1610" s="27" t="s">
        <v>1351</v>
      </c>
      <c r="D1610" t="s">
        <v>3195</v>
      </c>
      <c r="E1610" s="129"/>
      <c r="F1610" s="22"/>
    </row>
    <row r="1611" spans="1:6" x14ac:dyDescent="0.35">
      <c r="A1611" s="98"/>
      <c r="B1611" s="27">
        <v>1</v>
      </c>
      <c r="C1611" s="27" t="s">
        <v>3610</v>
      </c>
      <c r="E1611" s="129"/>
      <c r="F1611" s="22"/>
    </row>
    <row r="1612" spans="1:6" x14ac:dyDescent="0.35">
      <c r="A1612" s="98"/>
      <c r="B1612" s="27">
        <v>2</v>
      </c>
      <c r="C1612" s="27" t="s">
        <v>3611</v>
      </c>
      <c r="E1612" s="129"/>
      <c r="F1612" s="22"/>
    </row>
    <row r="1613" spans="1:6" x14ac:dyDescent="0.35">
      <c r="A1613" s="98"/>
      <c r="B1613" s="27">
        <v>3</v>
      </c>
      <c r="C1613" s="27" t="s">
        <v>3621</v>
      </c>
      <c r="E1613" s="129"/>
      <c r="F1613" s="22"/>
    </row>
    <row r="1614" spans="1:6" x14ac:dyDescent="0.35">
      <c r="A1614" s="98"/>
      <c r="B1614" s="27">
        <v>4</v>
      </c>
      <c r="C1614" s="27" t="s">
        <v>3622</v>
      </c>
      <c r="E1614" s="129"/>
      <c r="F1614" s="22"/>
    </row>
    <row r="1615" spans="1:6" x14ac:dyDescent="0.35">
      <c r="A1615" s="98"/>
      <c r="B1615" s="27">
        <v>5</v>
      </c>
      <c r="C1615" s="27" t="s">
        <v>3623</v>
      </c>
      <c r="E1615" s="129"/>
      <c r="F1615" s="22"/>
    </row>
    <row r="1616" spans="1:6" x14ac:dyDescent="0.35">
      <c r="A1616" s="98" t="s">
        <v>3742</v>
      </c>
      <c r="B1616" s="27">
        <v>0</v>
      </c>
      <c r="C1616" s="27" t="s">
        <v>1351</v>
      </c>
      <c r="E1616" s="129"/>
      <c r="F1616" s="22"/>
    </row>
    <row r="1617" spans="1:6" x14ac:dyDescent="0.35">
      <c r="B1617" s="27">
        <v>1</v>
      </c>
      <c r="C1617" s="27" t="s">
        <v>3612</v>
      </c>
      <c r="E1617" s="129"/>
      <c r="F1617" s="22"/>
    </row>
    <row r="1618" spans="1:6" x14ac:dyDescent="0.35">
      <c r="A1618" s="98"/>
      <c r="B1618" s="27">
        <v>2</v>
      </c>
      <c r="C1618" s="27" t="s">
        <v>3617</v>
      </c>
      <c r="E1618" s="129"/>
      <c r="F1618" s="22"/>
    </row>
    <row r="1619" spans="1:6" x14ac:dyDescent="0.35">
      <c r="A1619" s="98"/>
      <c r="B1619" s="27">
        <v>3</v>
      </c>
      <c r="C1619" s="27" t="s">
        <v>3618</v>
      </c>
      <c r="E1619" s="129"/>
      <c r="F1619" s="22"/>
    </row>
    <row r="1620" spans="1:6" x14ac:dyDescent="0.35">
      <c r="A1620" s="98"/>
      <c r="B1620" s="27">
        <v>4</v>
      </c>
      <c r="C1620" s="27" t="s">
        <v>3619</v>
      </c>
      <c r="E1620" s="129"/>
      <c r="F1620" s="22"/>
    </row>
    <row r="1621" spans="1:6" x14ac:dyDescent="0.35">
      <c r="A1621" s="98"/>
      <c r="B1621" s="27">
        <v>5</v>
      </c>
      <c r="C1621" s="27" t="s">
        <v>3620</v>
      </c>
      <c r="E1621" s="129"/>
      <c r="F1621" s="22"/>
    </row>
    <row r="1622" spans="1:6" x14ac:dyDescent="0.35">
      <c r="A1622" s="98" t="s">
        <v>3743</v>
      </c>
      <c r="B1622" s="27">
        <v>0</v>
      </c>
      <c r="C1622" s="27" t="s">
        <v>1351</v>
      </c>
      <c r="E1622" s="129"/>
      <c r="F1622" s="22"/>
    </row>
    <row r="1623" spans="1:6" x14ac:dyDescent="0.35">
      <c r="A1623" s="98"/>
      <c r="B1623" s="27">
        <v>1</v>
      </c>
      <c r="C1623" s="27" t="s">
        <v>3613</v>
      </c>
      <c r="E1623" s="129"/>
      <c r="F1623" s="22"/>
    </row>
    <row r="1624" spans="1:6" x14ac:dyDescent="0.35">
      <c r="B1624" s="27">
        <v>2</v>
      </c>
      <c r="C1624" s="27" t="s">
        <v>3614</v>
      </c>
      <c r="E1624" s="129"/>
      <c r="F1624" s="22"/>
    </row>
    <row r="1625" spans="1:6" x14ac:dyDescent="0.35">
      <c r="A1625" s="98"/>
      <c r="B1625" s="27">
        <v>3</v>
      </c>
      <c r="C1625" s="27" t="s">
        <v>3632</v>
      </c>
      <c r="E1625" s="129"/>
      <c r="F1625" s="22"/>
    </row>
    <row r="1626" spans="1:6" x14ac:dyDescent="0.35">
      <c r="A1626" s="98"/>
      <c r="B1626" s="27">
        <v>4</v>
      </c>
      <c r="C1626" s="27" t="s">
        <v>3615</v>
      </c>
      <c r="E1626" s="129"/>
      <c r="F1626" s="22"/>
    </row>
    <row r="1627" spans="1:6" x14ac:dyDescent="0.35">
      <c r="A1627" s="98"/>
      <c r="B1627" s="27">
        <v>5</v>
      </c>
      <c r="C1627" s="27" t="s">
        <v>3616</v>
      </c>
      <c r="E1627" s="129"/>
      <c r="F1627" s="22"/>
    </row>
    <row r="1628" spans="1:6" x14ac:dyDescent="0.35">
      <c r="A1628" s="98" t="s">
        <v>3744</v>
      </c>
      <c r="B1628" s="27">
        <v>0</v>
      </c>
      <c r="C1628" s="27" t="s">
        <v>1351</v>
      </c>
      <c r="E1628" s="129"/>
      <c r="F1628" s="22"/>
    </row>
    <row r="1629" spans="1:6" x14ac:dyDescent="0.35">
      <c r="A1629" s="98"/>
      <c r="B1629" s="27">
        <v>1</v>
      </c>
      <c r="C1629" s="27" t="s">
        <v>3624</v>
      </c>
      <c r="E1629" s="129"/>
      <c r="F1629" s="22"/>
    </row>
    <row r="1630" spans="1:6" x14ac:dyDescent="0.35">
      <c r="A1630" s="98"/>
      <c r="B1630" s="27">
        <v>2</v>
      </c>
      <c r="C1630" s="27" t="s">
        <v>3627</v>
      </c>
      <c r="E1630" s="129"/>
      <c r="F1630" s="22"/>
    </row>
    <row r="1631" spans="1:6" x14ac:dyDescent="0.35">
      <c r="B1631" s="27">
        <v>3</v>
      </c>
      <c r="C1631" s="27" t="s">
        <v>3628</v>
      </c>
      <c r="E1631" s="129"/>
      <c r="F1631" s="22"/>
    </row>
    <row r="1632" spans="1:6" x14ac:dyDescent="0.35">
      <c r="A1632" s="98"/>
      <c r="B1632" s="27">
        <v>4</v>
      </c>
      <c r="C1632" s="27" t="s">
        <v>3626</v>
      </c>
      <c r="E1632" s="129"/>
      <c r="F1632" s="22"/>
    </row>
    <row r="1633" spans="1:6" x14ac:dyDescent="0.35">
      <c r="A1633" s="98"/>
      <c r="B1633" s="27">
        <v>5</v>
      </c>
      <c r="C1633" s="27" t="s">
        <v>3629</v>
      </c>
      <c r="E1633" s="129"/>
      <c r="F1633" s="22"/>
    </row>
    <row r="1634" spans="1:6" x14ac:dyDescent="0.35">
      <c r="A1634" s="98" t="s">
        <v>3745</v>
      </c>
      <c r="B1634" s="27">
        <v>0</v>
      </c>
      <c r="C1634" s="27" t="s">
        <v>1351</v>
      </c>
      <c r="E1634" s="129"/>
      <c r="F1634" s="22"/>
    </row>
    <row r="1635" spans="1:6" x14ac:dyDescent="0.35">
      <c r="A1635" s="98"/>
      <c r="B1635" s="27">
        <v>1</v>
      </c>
      <c r="C1635" s="27" t="s">
        <v>3679</v>
      </c>
      <c r="E1635" s="129"/>
      <c r="F1635" s="22"/>
    </row>
    <row r="1636" spans="1:6" x14ac:dyDescent="0.35">
      <c r="A1636" s="98"/>
      <c r="B1636" s="27">
        <v>2</v>
      </c>
      <c r="C1636" s="27" t="s">
        <v>3630</v>
      </c>
      <c r="E1636" s="129"/>
      <c r="F1636" s="22"/>
    </row>
    <row r="1637" spans="1:6" x14ac:dyDescent="0.35">
      <c r="B1637" s="27">
        <v>3</v>
      </c>
      <c r="C1637" s="27" t="s">
        <v>3678</v>
      </c>
      <c r="E1637" s="129"/>
      <c r="F1637" s="22"/>
    </row>
    <row r="1638" spans="1:6" x14ac:dyDescent="0.35">
      <c r="A1638" s="98"/>
      <c r="B1638" s="27">
        <v>4</v>
      </c>
      <c r="C1638" s="27" t="s">
        <v>3676</v>
      </c>
      <c r="E1638" s="129"/>
      <c r="F1638" s="22"/>
    </row>
    <row r="1639" spans="1:6" x14ac:dyDescent="0.35">
      <c r="A1639" s="98"/>
      <c r="B1639" s="27">
        <v>5</v>
      </c>
      <c r="C1639" s="27" t="s">
        <v>3677</v>
      </c>
      <c r="E1639" s="129"/>
      <c r="F1639" s="22"/>
    </row>
    <row r="1640" spans="1:6" x14ac:dyDescent="0.35">
      <c r="A1640" s="98" t="s">
        <v>2168</v>
      </c>
      <c r="B1640" s="27">
        <v>0</v>
      </c>
      <c r="C1640" s="27" t="s">
        <v>1351</v>
      </c>
      <c r="E1640" s="129"/>
      <c r="F1640" s="22"/>
    </row>
    <row r="1641" spans="1:6" x14ac:dyDescent="0.35">
      <c r="A1641" s="98"/>
      <c r="B1641" s="27">
        <v>1</v>
      </c>
      <c r="C1641" s="27" t="s">
        <v>2117</v>
      </c>
      <c r="E1641" s="129"/>
      <c r="F1641" s="22"/>
    </row>
    <row r="1642" spans="1:6" x14ac:dyDescent="0.35">
      <c r="A1642" s="98"/>
      <c r="B1642" s="27">
        <v>2</v>
      </c>
      <c r="C1642" s="27" t="s">
        <v>2119</v>
      </c>
      <c r="E1642" s="129"/>
      <c r="F1642" s="22"/>
    </row>
    <row r="1643" spans="1:6" x14ac:dyDescent="0.35">
      <c r="A1643" s="98"/>
      <c r="B1643" s="27">
        <v>3</v>
      </c>
      <c r="C1643" s="27" t="s">
        <v>2120</v>
      </c>
      <c r="E1643" s="129"/>
      <c r="F1643" s="22"/>
    </row>
    <row r="1644" spans="1:6" x14ac:dyDescent="0.35">
      <c r="A1644" s="98"/>
      <c r="B1644" s="27">
        <v>4</v>
      </c>
      <c r="C1644" s="27" t="s">
        <v>3631</v>
      </c>
      <c r="E1644" s="129"/>
      <c r="F1644" s="22"/>
    </row>
    <row r="1645" spans="1:6" x14ac:dyDescent="0.35">
      <c r="A1645" s="98"/>
      <c r="B1645" s="27">
        <v>5</v>
      </c>
      <c r="C1645" s="27" t="s">
        <v>2116</v>
      </c>
      <c r="E1645" s="129"/>
      <c r="F1645" s="22"/>
    </row>
    <row r="1646" spans="1:6" x14ac:dyDescent="0.35">
      <c r="A1646" s="98" t="s">
        <v>2169</v>
      </c>
      <c r="B1646" s="27">
        <v>0</v>
      </c>
      <c r="C1646" s="27" t="s">
        <v>1351</v>
      </c>
      <c r="E1646" s="129"/>
      <c r="F1646" s="22"/>
    </row>
    <row r="1647" spans="1:6" x14ac:dyDescent="0.35">
      <c r="A1647" s="98"/>
      <c r="B1647" s="27">
        <v>1</v>
      </c>
      <c r="C1647" s="27" t="s">
        <v>2104</v>
      </c>
      <c r="E1647" s="129"/>
      <c r="F1647" s="22"/>
    </row>
    <row r="1648" spans="1:6" x14ac:dyDescent="0.35">
      <c r="A1648" s="98"/>
      <c r="B1648" s="27">
        <v>2</v>
      </c>
      <c r="C1648" s="27" t="s">
        <v>2105</v>
      </c>
      <c r="E1648" s="129"/>
      <c r="F1648" s="22"/>
    </row>
    <row r="1649" spans="1:6" x14ac:dyDescent="0.35">
      <c r="A1649" s="98"/>
      <c r="B1649" s="27">
        <v>3</v>
      </c>
      <c r="C1649" s="27" t="s">
        <v>2112</v>
      </c>
      <c r="E1649" s="129"/>
      <c r="F1649" s="22"/>
    </row>
    <row r="1650" spans="1:6" x14ac:dyDescent="0.35">
      <c r="A1650" s="98"/>
      <c r="B1650" s="27">
        <v>4</v>
      </c>
      <c r="C1650" s="27" t="s">
        <v>2106</v>
      </c>
      <c r="E1650" s="129"/>
      <c r="F1650" s="22"/>
    </row>
    <row r="1651" spans="1:6" x14ac:dyDescent="0.35">
      <c r="A1651" s="98"/>
      <c r="B1651" s="27">
        <v>5</v>
      </c>
      <c r="C1651" s="27" t="s">
        <v>2107</v>
      </c>
      <c r="E1651" s="129"/>
      <c r="F1651" s="22"/>
    </row>
    <row r="1652" spans="1:6" x14ac:dyDescent="0.35">
      <c r="A1652" s="98" t="s">
        <v>3719</v>
      </c>
      <c r="B1652" s="27">
        <v>0</v>
      </c>
      <c r="C1652" s="27" t="s">
        <v>1351</v>
      </c>
      <c r="E1652" s="129"/>
      <c r="F1652" s="22"/>
    </row>
    <row r="1653" spans="1:6" x14ac:dyDescent="0.35">
      <c r="A1653" s="98"/>
      <c r="B1653" s="27">
        <v>1</v>
      </c>
      <c r="C1653" s="27" t="s">
        <v>2108</v>
      </c>
      <c r="E1653" s="129"/>
      <c r="F1653" s="22"/>
    </row>
    <row r="1654" spans="1:6" x14ac:dyDescent="0.35">
      <c r="A1654" s="98"/>
      <c r="B1654" s="27">
        <v>2</v>
      </c>
      <c r="C1654" s="27" t="s">
        <v>2109</v>
      </c>
      <c r="E1654" s="129"/>
      <c r="F1654" s="22"/>
    </row>
    <row r="1655" spans="1:6" x14ac:dyDescent="0.35">
      <c r="A1655" s="98"/>
      <c r="B1655" s="27">
        <v>3</v>
      </c>
      <c r="C1655" s="27" t="s">
        <v>2110</v>
      </c>
      <c r="E1655" s="129"/>
      <c r="F1655" s="22"/>
    </row>
    <row r="1656" spans="1:6" x14ac:dyDescent="0.35">
      <c r="A1656" s="98"/>
      <c r="B1656" s="27">
        <v>4</v>
      </c>
      <c r="C1656" s="27" t="s">
        <v>2106</v>
      </c>
      <c r="E1656" s="129"/>
      <c r="F1656" s="22"/>
    </row>
    <row r="1657" spans="1:6" x14ac:dyDescent="0.35">
      <c r="A1657" s="98"/>
      <c r="B1657" s="27">
        <v>5</v>
      </c>
      <c r="C1657" s="27" t="s">
        <v>2111</v>
      </c>
      <c r="E1657" s="129"/>
      <c r="F1657" s="22"/>
    </row>
    <row r="1658" spans="1:6" x14ac:dyDescent="0.35">
      <c r="A1658" s="98" t="s">
        <v>3720</v>
      </c>
      <c r="B1658" s="27">
        <v>0</v>
      </c>
      <c r="C1658" s="27" t="s">
        <v>1351</v>
      </c>
      <c r="E1658" s="129"/>
      <c r="F1658" s="22"/>
    </row>
    <row r="1659" spans="1:6" x14ac:dyDescent="0.35">
      <c r="A1659" s="98"/>
      <c r="B1659" s="27">
        <v>1</v>
      </c>
      <c r="C1659" s="27" t="s">
        <v>2118</v>
      </c>
      <c r="E1659" s="129"/>
      <c r="F1659" s="22"/>
    </row>
    <row r="1660" spans="1:6" x14ac:dyDescent="0.35">
      <c r="A1660" s="98"/>
      <c r="B1660" s="27">
        <v>2</v>
      </c>
      <c r="C1660" s="27" t="s">
        <v>2115</v>
      </c>
      <c r="E1660" s="129"/>
      <c r="F1660" s="22"/>
    </row>
    <row r="1661" spans="1:6" x14ac:dyDescent="0.35">
      <c r="A1661" s="98"/>
      <c r="B1661" s="27">
        <v>3</v>
      </c>
      <c r="C1661" s="27" t="s">
        <v>2114</v>
      </c>
      <c r="E1661" s="129"/>
      <c r="F1661" s="22"/>
    </row>
    <row r="1662" spans="1:6" x14ac:dyDescent="0.35">
      <c r="A1662" s="98"/>
      <c r="B1662" s="27">
        <v>4</v>
      </c>
      <c r="C1662" s="27" t="s">
        <v>2113</v>
      </c>
      <c r="E1662" s="129"/>
      <c r="F1662" s="22"/>
    </row>
    <row r="1663" spans="1:6" x14ac:dyDescent="0.35">
      <c r="A1663" s="98"/>
      <c r="B1663" s="27">
        <v>5</v>
      </c>
      <c r="C1663" s="27" t="s">
        <v>2149</v>
      </c>
      <c r="E1663" s="129"/>
      <c r="F1663" s="22"/>
    </row>
    <row r="1664" spans="1:6" x14ac:dyDescent="0.35">
      <c r="A1664" s="98" t="s">
        <v>2970</v>
      </c>
      <c r="B1664" s="27">
        <v>0</v>
      </c>
      <c r="C1664" s="27" t="s">
        <v>1351</v>
      </c>
      <c r="E1664" s="129"/>
      <c r="F1664" s="22"/>
    </row>
    <row r="1665" spans="1:6" x14ac:dyDescent="0.35">
      <c r="A1665" s="98"/>
      <c r="B1665" s="27">
        <v>1</v>
      </c>
      <c r="C1665" s="27" t="s">
        <v>2965</v>
      </c>
      <c r="E1665" s="129"/>
      <c r="F1665" s="22"/>
    </row>
    <row r="1666" spans="1:6" x14ac:dyDescent="0.35">
      <c r="A1666" s="98"/>
      <c r="B1666" s="27">
        <v>2</v>
      </c>
      <c r="C1666" s="27" t="s">
        <v>2967</v>
      </c>
      <c r="E1666" s="129"/>
      <c r="F1666" s="22"/>
    </row>
    <row r="1667" spans="1:6" x14ac:dyDescent="0.35">
      <c r="A1667" s="98"/>
      <c r="B1667" s="27">
        <v>3</v>
      </c>
      <c r="C1667" s="27" t="s">
        <v>2969</v>
      </c>
      <c r="E1667" s="129"/>
      <c r="F1667" s="22"/>
    </row>
    <row r="1668" spans="1:6" x14ac:dyDescent="0.35">
      <c r="A1668" s="98"/>
      <c r="B1668" s="27">
        <v>4</v>
      </c>
      <c r="C1668" s="27" t="s">
        <v>2968</v>
      </c>
      <c r="E1668" s="129"/>
      <c r="F1668" s="22"/>
    </row>
    <row r="1669" spans="1:6" x14ac:dyDescent="0.35">
      <c r="A1669" s="98"/>
      <c r="B1669" s="27">
        <v>5</v>
      </c>
      <c r="C1669" s="27" t="s">
        <v>2966</v>
      </c>
      <c r="E1669" s="129"/>
      <c r="F1669" s="22"/>
    </row>
    <row r="1670" spans="1:6" x14ac:dyDescent="0.35">
      <c r="A1670" s="98" t="s">
        <v>3721</v>
      </c>
      <c r="B1670" s="27">
        <v>0</v>
      </c>
      <c r="C1670" s="27" t="s">
        <v>1351</v>
      </c>
      <c r="E1670" s="129"/>
      <c r="F1670" s="22"/>
    </row>
    <row r="1671" spans="1:6" x14ac:dyDescent="0.35">
      <c r="A1671" s="98"/>
      <c r="B1671" s="27">
        <v>1</v>
      </c>
      <c r="C1671" s="27" t="s">
        <v>2906</v>
      </c>
      <c r="E1671" s="129"/>
      <c r="F1671" s="22"/>
    </row>
    <row r="1672" spans="1:6" x14ac:dyDescent="0.35">
      <c r="A1672" s="98"/>
      <c r="B1672" s="27">
        <v>2</v>
      </c>
      <c r="C1672" s="27" t="s">
        <v>2907</v>
      </c>
      <c r="E1672" s="129"/>
      <c r="F1672" s="22"/>
    </row>
    <row r="1673" spans="1:6" x14ac:dyDescent="0.35">
      <c r="A1673" s="98"/>
      <c r="B1673" s="27">
        <v>3</v>
      </c>
      <c r="C1673" s="27" t="s">
        <v>2905</v>
      </c>
      <c r="E1673" s="129"/>
      <c r="F1673" s="22"/>
    </row>
    <row r="1674" spans="1:6" x14ac:dyDescent="0.35">
      <c r="A1674" s="98"/>
      <c r="B1674" s="27">
        <v>4</v>
      </c>
      <c r="C1674" s="27" t="s">
        <v>2908</v>
      </c>
      <c r="E1674" s="129"/>
      <c r="F1674" s="22"/>
    </row>
    <row r="1675" spans="1:6" x14ac:dyDescent="0.35">
      <c r="A1675" s="98"/>
      <c r="B1675" s="27">
        <v>5</v>
      </c>
      <c r="C1675" s="27" t="s">
        <v>2904</v>
      </c>
      <c r="E1675" s="129"/>
      <c r="F1675" s="22"/>
    </row>
    <row r="1676" spans="1:6" x14ac:dyDescent="0.35">
      <c r="A1676" s="98" t="s">
        <v>2172</v>
      </c>
      <c r="B1676" s="27">
        <v>0</v>
      </c>
      <c r="C1676" s="27" t="s">
        <v>1351</v>
      </c>
      <c r="E1676" s="129"/>
      <c r="F1676" s="22"/>
    </row>
    <row r="1677" spans="1:6" x14ac:dyDescent="0.35">
      <c r="A1677" s="98"/>
      <c r="B1677" s="27">
        <v>1</v>
      </c>
      <c r="C1677" s="27" t="s">
        <v>2174</v>
      </c>
      <c r="E1677" s="129"/>
      <c r="F1677" s="22"/>
    </row>
    <row r="1678" spans="1:6" x14ac:dyDescent="0.35">
      <c r="A1678" s="98"/>
      <c r="B1678" s="27">
        <v>2</v>
      </c>
      <c r="C1678" s="27" t="s">
        <v>2103</v>
      </c>
      <c r="E1678" s="129"/>
      <c r="F1678" s="22"/>
    </row>
    <row r="1679" spans="1:6" x14ac:dyDescent="0.35">
      <c r="A1679" s="98"/>
      <c r="B1679" s="27">
        <v>3</v>
      </c>
      <c r="C1679" s="27" t="s">
        <v>2127</v>
      </c>
      <c r="E1679" s="129"/>
      <c r="F1679" s="22"/>
    </row>
    <row r="1680" spans="1:6" x14ac:dyDescent="0.35">
      <c r="A1680" s="98"/>
      <c r="B1680" s="27">
        <v>4</v>
      </c>
      <c r="C1680" s="27" t="s">
        <v>2128</v>
      </c>
      <c r="E1680" s="129"/>
      <c r="F1680" s="22"/>
    </row>
    <row r="1681" spans="1:6" x14ac:dyDescent="0.35">
      <c r="A1681" s="98"/>
      <c r="B1681" s="27">
        <v>5</v>
      </c>
      <c r="C1681" s="27" t="s">
        <v>2126</v>
      </c>
      <c r="E1681" s="129"/>
      <c r="F1681" s="22"/>
    </row>
    <row r="1682" spans="1:6" x14ac:dyDescent="0.35">
      <c r="A1682" s="98" t="s">
        <v>2173</v>
      </c>
      <c r="B1682" s="27">
        <v>0</v>
      </c>
      <c r="C1682" s="27" t="s">
        <v>1351</v>
      </c>
      <c r="E1682" s="129"/>
      <c r="F1682" s="22"/>
    </row>
    <row r="1683" spans="1:6" x14ac:dyDescent="0.35">
      <c r="A1683" s="98"/>
      <c r="B1683" s="27">
        <v>1</v>
      </c>
      <c r="C1683" s="27" t="s">
        <v>2121</v>
      </c>
      <c r="E1683" s="129"/>
      <c r="F1683" s="22"/>
    </row>
    <row r="1684" spans="1:6" x14ac:dyDescent="0.35">
      <c r="A1684" s="98"/>
      <c r="B1684" s="27">
        <v>2</v>
      </c>
      <c r="C1684" s="27" t="s">
        <v>2122</v>
      </c>
      <c r="E1684" s="129"/>
      <c r="F1684" s="22"/>
    </row>
    <row r="1685" spans="1:6" x14ac:dyDescent="0.35">
      <c r="A1685" s="98"/>
      <c r="B1685" s="27">
        <v>3</v>
      </c>
      <c r="C1685" s="86" t="s">
        <v>2125</v>
      </c>
      <c r="E1685" s="129"/>
      <c r="F1685" s="22"/>
    </row>
    <row r="1686" spans="1:6" x14ac:dyDescent="0.35">
      <c r="A1686" s="98"/>
      <c r="B1686" s="27">
        <v>4</v>
      </c>
      <c r="C1686" s="86" t="s">
        <v>2124</v>
      </c>
      <c r="E1686" s="129"/>
      <c r="F1686" s="22"/>
    </row>
    <row r="1687" spans="1:6" x14ac:dyDescent="0.35">
      <c r="A1687" s="98"/>
      <c r="B1687" s="27">
        <v>5</v>
      </c>
      <c r="C1687" s="86" t="s">
        <v>2123</v>
      </c>
      <c r="E1687" s="129"/>
      <c r="F1687" s="22"/>
    </row>
    <row r="1688" spans="1:6" x14ac:dyDescent="0.35">
      <c r="A1688" s="27" t="s">
        <v>3723</v>
      </c>
      <c r="B1688" s="61"/>
      <c r="C1688" s="61"/>
      <c r="E1688" s="129"/>
      <c r="F1688" s="22"/>
    </row>
    <row r="1689" spans="1:6" x14ac:dyDescent="0.35">
      <c r="A1689" s="27" t="s">
        <v>3724</v>
      </c>
      <c r="B1689" s="61"/>
      <c r="C1689" s="61"/>
      <c r="E1689" s="129"/>
      <c r="F1689" s="22"/>
    </row>
    <row r="1690" spans="1:6" x14ac:dyDescent="0.35">
      <c r="A1690" s="27" t="s">
        <v>3725</v>
      </c>
      <c r="B1690" s="61"/>
      <c r="C1690" s="61"/>
      <c r="E1690" s="129"/>
      <c r="F1690" s="22"/>
    </row>
    <row r="1691" spans="1:6" x14ac:dyDescent="0.35">
      <c r="A1691" s="27" t="s">
        <v>3726</v>
      </c>
      <c r="B1691" s="61"/>
      <c r="C1691" s="61"/>
      <c r="E1691" s="129"/>
      <c r="F1691" s="22"/>
    </row>
    <row r="1692" spans="1:6" x14ac:dyDescent="0.35">
      <c r="A1692" s="27" t="s">
        <v>3727</v>
      </c>
      <c r="B1692" s="61"/>
      <c r="C1692" s="61"/>
      <c r="E1692" s="129"/>
      <c r="F1692" s="22"/>
    </row>
    <row r="1693" spans="1:6" x14ac:dyDescent="0.35">
      <c r="A1693" s="27" t="s">
        <v>3728</v>
      </c>
      <c r="B1693" s="61"/>
      <c r="C1693" s="61"/>
      <c r="E1693" s="129"/>
      <c r="F1693" s="22"/>
    </row>
    <row r="1694" spans="1:6" x14ac:dyDescent="0.35">
      <c r="A1694" s="27" t="s">
        <v>3729</v>
      </c>
      <c r="B1694" s="61"/>
      <c r="C1694" s="61"/>
      <c r="E1694" s="129"/>
      <c r="F1694" s="22"/>
    </row>
    <row r="1695" spans="1:6" x14ac:dyDescent="0.35">
      <c r="A1695" s="27" t="s">
        <v>3730</v>
      </c>
      <c r="B1695" s="61"/>
      <c r="C1695" s="61"/>
      <c r="E1695" s="129"/>
      <c r="F1695" s="22"/>
    </row>
    <row r="1696" spans="1:6" x14ac:dyDescent="0.35">
      <c r="A1696" s="27" t="s">
        <v>3731</v>
      </c>
      <c r="B1696" s="61"/>
      <c r="C1696" s="61"/>
      <c r="E1696" s="129"/>
      <c r="F1696" s="22"/>
    </row>
    <row r="1697" spans="1:6" x14ac:dyDescent="0.35">
      <c r="A1697" s="27" t="s">
        <v>3732</v>
      </c>
      <c r="B1697" s="61"/>
      <c r="C1697" s="61"/>
      <c r="E1697" s="129"/>
      <c r="F1697" s="22"/>
    </row>
    <row r="1698" spans="1:6" x14ac:dyDescent="0.35">
      <c r="A1698" s="27" t="s">
        <v>3733</v>
      </c>
      <c r="B1698" s="61"/>
      <c r="C1698" s="61"/>
      <c r="E1698" s="129"/>
      <c r="F1698" s="22"/>
    </row>
    <row r="1699" spans="1:6" x14ac:dyDescent="0.35">
      <c r="A1699" s="27" t="s">
        <v>3734</v>
      </c>
      <c r="B1699" s="61"/>
      <c r="C1699" s="61"/>
      <c r="E1699" s="129"/>
      <c r="F1699" s="22"/>
    </row>
    <row r="1700" spans="1:6" x14ac:dyDescent="0.35">
      <c r="A1700" s="27" t="s">
        <v>3735</v>
      </c>
      <c r="B1700" s="61"/>
      <c r="C1700" s="61"/>
      <c r="E1700" s="129"/>
      <c r="F1700" s="22"/>
    </row>
    <row r="1701" spans="1:6" x14ac:dyDescent="0.35">
      <c r="A1701" s="27" t="s">
        <v>3736</v>
      </c>
      <c r="B1701" s="61"/>
      <c r="C1701" s="61"/>
      <c r="E1701" s="129"/>
      <c r="F1701" s="22"/>
    </row>
    <row r="1702" spans="1:6" x14ac:dyDescent="0.35">
      <c r="A1702" s="27" t="s">
        <v>3737</v>
      </c>
      <c r="B1702" s="61"/>
      <c r="C1702" s="61"/>
      <c r="E1702" s="129"/>
      <c r="F1702" s="22"/>
    </row>
    <row r="1703" spans="1:6" x14ac:dyDescent="0.35">
      <c r="A1703" s="27" t="s">
        <v>3738</v>
      </c>
      <c r="B1703" s="61"/>
      <c r="C1703" s="61"/>
      <c r="E1703" s="129"/>
      <c r="F1703" s="22"/>
    </row>
    <row r="1704" spans="1:6" x14ac:dyDescent="0.35">
      <c r="A1704" s="27" t="s">
        <v>3739</v>
      </c>
      <c r="B1704" s="61"/>
      <c r="C1704" s="61"/>
      <c r="E1704" s="129"/>
      <c r="F1704" s="22"/>
    </row>
    <row r="1705" spans="1:6" ht="15" thickBot="1" x14ac:dyDescent="0.4">
      <c r="A1705" s="26"/>
      <c r="B1705" s="26"/>
      <c r="C1705" s="26"/>
    </row>
    <row r="1706" spans="1:6" ht="15" thickBot="1" x14ac:dyDescent="0.4">
      <c r="A1706" s="1055" t="s">
        <v>623</v>
      </c>
      <c r="B1706" s="1056"/>
      <c r="C1706" s="1056"/>
      <c r="E1706" s="22"/>
      <c r="F1706" s="22"/>
    </row>
    <row r="1707" spans="1:6" x14ac:dyDescent="0.35">
      <c r="A1707" s="67" t="s">
        <v>345</v>
      </c>
      <c r="B1707" s="85" t="s">
        <v>23</v>
      </c>
      <c r="C1707" s="85" t="s">
        <v>1327</v>
      </c>
      <c r="E1707" s="22"/>
      <c r="F1707" s="22"/>
    </row>
    <row r="1708" spans="1:6" x14ac:dyDescent="0.35">
      <c r="A1708" s="92" t="s">
        <v>346</v>
      </c>
      <c r="B1708" s="27">
        <v>0</v>
      </c>
      <c r="C1708" s="86" t="s">
        <v>1351</v>
      </c>
      <c r="E1708" s="132"/>
      <c r="F1708" s="22"/>
    </row>
    <row r="1709" spans="1:6" x14ac:dyDescent="0.35">
      <c r="A1709" s="92"/>
      <c r="B1709" s="27">
        <v>1</v>
      </c>
      <c r="C1709" s="86" t="s">
        <v>1333</v>
      </c>
      <c r="E1709" s="132"/>
      <c r="F1709" s="22"/>
    </row>
    <row r="1710" spans="1:6" x14ac:dyDescent="0.35">
      <c r="A1710" s="97"/>
      <c r="B1710" s="27">
        <v>2</v>
      </c>
      <c r="C1710" s="86" t="s">
        <v>1334</v>
      </c>
      <c r="E1710" s="129"/>
      <c r="F1710" s="22"/>
    </row>
    <row r="1711" spans="1:6" x14ac:dyDescent="0.35">
      <c r="A1711" s="97"/>
      <c r="B1711" s="27">
        <v>3</v>
      </c>
      <c r="C1711" s="86" t="s">
        <v>2246</v>
      </c>
      <c r="E1711" s="129"/>
      <c r="F1711" s="22"/>
    </row>
    <row r="1712" spans="1:6" x14ac:dyDescent="0.35">
      <c r="A1712" s="97"/>
      <c r="B1712" s="27">
        <v>4</v>
      </c>
      <c r="C1712" s="86" t="s">
        <v>2245</v>
      </c>
      <c r="E1712" s="129"/>
      <c r="F1712" s="22"/>
    </row>
    <row r="1713" spans="1:6" x14ac:dyDescent="0.35">
      <c r="A1713" s="97"/>
      <c r="B1713" s="27">
        <v>5</v>
      </c>
      <c r="C1713" s="86" t="s">
        <v>1347</v>
      </c>
      <c r="E1713" s="129"/>
      <c r="F1713" s="22"/>
    </row>
    <row r="1714" spans="1:6" x14ac:dyDescent="0.35">
      <c r="A1714" s="92" t="s">
        <v>348</v>
      </c>
      <c r="B1714" s="86">
        <v>0</v>
      </c>
      <c r="C1714" s="86" t="s">
        <v>1351</v>
      </c>
      <c r="E1714" s="129"/>
      <c r="F1714" s="22"/>
    </row>
    <row r="1715" spans="1:6" x14ac:dyDescent="0.35">
      <c r="A1715" s="97"/>
      <c r="B1715" s="86">
        <v>1</v>
      </c>
      <c r="C1715" s="86" t="s">
        <v>2178</v>
      </c>
      <c r="E1715" s="129"/>
      <c r="F1715" s="22"/>
    </row>
    <row r="1716" spans="1:6" x14ac:dyDescent="0.35">
      <c r="A1716" s="97"/>
      <c r="B1716" s="86">
        <v>2</v>
      </c>
      <c r="C1716" s="86" t="s">
        <v>2191</v>
      </c>
      <c r="E1716" s="129"/>
      <c r="F1716" s="22"/>
    </row>
    <row r="1717" spans="1:6" x14ac:dyDescent="0.35">
      <c r="A1717" s="97"/>
      <c r="B1717" s="86">
        <v>3</v>
      </c>
      <c r="C1717" s="86" t="s">
        <v>2192</v>
      </c>
      <c r="E1717" s="129"/>
      <c r="F1717" s="22"/>
    </row>
    <row r="1718" spans="1:6" x14ac:dyDescent="0.35">
      <c r="A1718" s="97"/>
      <c r="B1718" s="86">
        <v>4</v>
      </c>
      <c r="C1718" s="86" t="s">
        <v>2771</v>
      </c>
      <c r="E1718" s="129"/>
      <c r="F1718" s="22"/>
    </row>
    <row r="1719" spans="1:6" x14ac:dyDescent="0.35">
      <c r="A1719" s="97"/>
      <c r="B1719" s="86">
        <v>5</v>
      </c>
      <c r="C1719" s="86" t="s">
        <v>2179</v>
      </c>
      <c r="E1719" s="129"/>
      <c r="F1719" s="22"/>
    </row>
    <row r="1720" spans="1:6" x14ac:dyDescent="0.35">
      <c r="A1720" s="92" t="s">
        <v>349</v>
      </c>
      <c r="B1720" s="86">
        <v>0</v>
      </c>
      <c r="C1720" s="86" t="s">
        <v>1351</v>
      </c>
      <c r="E1720" s="129"/>
      <c r="F1720" s="22"/>
    </row>
    <row r="1721" spans="1:6" x14ac:dyDescent="0.35">
      <c r="A1721" s="92"/>
      <c r="B1721" s="86">
        <v>1</v>
      </c>
      <c r="C1721" s="86" t="s">
        <v>2180</v>
      </c>
      <c r="E1721" s="129"/>
      <c r="F1721" s="22"/>
    </row>
    <row r="1722" spans="1:6" x14ac:dyDescent="0.35">
      <c r="A1722" s="92"/>
      <c r="B1722" s="86">
        <v>2</v>
      </c>
      <c r="C1722" s="86" t="s">
        <v>2193</v>
      </c>
      <c r="E1722" s="129"/>
      <c r="F1722" s="22"/>
    </row>
    <row r="1723" spans="1:6" x14ac:dyDescent="0.35">
      <c r="A1723" s="92"/>
      <c r="B1723" s="86">
        <v>3</v>
      </c>
      <c r="C1723" s="86" t="s">
        <v>2207</v>
      </c>
      <c r="E1723" s="129"/>
      <c r="F1723" s="22"/>
    </row>
    <row r="1724" spans="1:6" x14ac:dyDescent="0.35">
      <c r="A1724" s="92"/>
      <c r="B1724" s="86">
        <v>4</v>
      </c>
      <c r="C1724" s="86" t="s">
        <v>2181</v>
      </c>
      <c r="E1724" s="129"/>
      <c r="F1724" s="22"/>
    </row>
    <row r="1725" spans="1:6" x14ac:dyDescent="0.35">
      <c r="A1725" s="92"/>
      <c r="B1725" s="86">
        <v>5</v>
      </c>
      <c r="C1725" s="86" t="s">
        <v>2772</v>
      </c>
      <c r="E1725" s="129"/>
      <c r="F1725" s="22"/>
    </row>
    <row r="1726" spans="1:6" x14ac:dyDescent="0.35">
      <c r="A1726" s="92" t="s">
        <v>350</v>
      </c>
      <c r="B1726" s="86">
        <v>0</v>
      </c>
      <c r="C1726" s="86" t="s">
        <v>1351</v>
      </c>
      <c r="E1726" s="129"/>
      <c r="F1726" s="22"/>
    </row>
    <row r="1727" spans="1:6" x14ac:dyDescent="0.35">
      <c r="A1727" s="92"/>
      <c r="B1727" s="86">
        <v>1</v>
      </c>
      <c r="C1727" s="87" t="s">
        <v>2687</v>
      </c>
      <c r="E1727" s="129"/>
      <c r="F1727" s="22"/>
    </row>
    <row r="1728" spans="1:6" x14ac:dyDescent="0.35">
      <c r="A1728" s="92"/>
      <c r="B1728" s="86">
        <v>2</v>
      </c>
      <c r="C1728" s="87" t="s">
        <v>2686</v>
      </c>
      <c r="E1728" s="129"/>
      <c r="F1728" s="22"/>
    </row>
    <row r="1729" spans="1:6" x14ac:dyDescent="0.35">
      <c r="A1729" s="92"/>
      <c r="B1729" s="86">
        <v>3</v>
      </c>
      <c r="C1729" s="87" t="s">
        <v>2685</v>
      </c>
      <c r="E1729" s="129"/>
      <c r="F1729" s="22"/>
    </row>
    <row r="1730" spans="1:6" x14ac:dyDescent="0.35">
      <c r="A1730" s="92"/>
      <c r="B1730" s="86">
        <v>4</v>
      </c>
      <c r="C1730" s="87" t="s">
        <v>2684</v>
      </c>
      <c r="E1730" s="129"/>
      <c r="F1730" s="22"/>
    </row>
    <row r="1731" spans="1:6" x14ac:dyDescent="0.35">
      <c r="A1731" s="92"/>
      <c r="B1731" s="86">
        <v>5</v>
      </c>
      <c r="C1731" s="87" t="s">
        <v>2683</v>
      </c>
      <c r="E1731" s="129"/>
      <c r="F1731" s="22"/>
    </row>
    <row r="1732" spans="1:6" x14ac:dyDescent="0.35">
      <c r="A1732" s="92" t="s">
        <v>430</v>
      </c>
      <c r="B1732" s="86">
        <v>0</v>
      </c>
      <c r="C1732" s="86" t="s">
        <v>1351</v>
      </c>
      <c r="E1732" s="129"/>
      <c r="F1732" s="22"/>
    </row>
    <row r="1733" spans="1:6" x14ac:dyDescent="0.35">
      <c r="A1733" s="92"/>
      <c r="B1733" s="86">
        <v>1</v>
      </c>
      <c r="C1733" s="86" t="s">
        <v>2231</v>
      </c>
      <c r="D1733" s="75"/>
      <c r="E1733" s="129"/>
      <c r="F1733" s="22"/>
    </row>
    <row r="1734" spans="1:6" x14ac:dyDescent="0.35">
      <c r="A1734" s="92"/>
      <c r="B1734" s="86">
        <v>2</v>
      </c>
      <c r="C1734" s="86" t="s">
        <v>2196</v>
      </c>
      <c r="D1734" s="75"/>
      <c r="E1734" s="129"/>
      <c r="F1734" s="22"/>
    </row>
    <row r="1735" spans="1:6" x14ac:dyDescent="0.35">
      <c r="A1735" s="92"/>
      <c r="B1735" s="86">
        <v>3</v>
      </c>
      <c r="C1735" s="86" t="s">
        <v>2197</v>
      </c>
      <c r="D1735" s="75"/>
      <c r="E1735" s="129"/>
      <c r="F1735" s="22"/>
    </row>
    <row r="1736" spans="1:6" x14ac:dyDescent="0.35">
      <c r="A1736" s="92"/>
      <c r="B1736" s="86">
        <v>4</v>
      </c>
      <c r="C1736" s="86" t="s">
        <v>2195</v>
      </c>
      <c r="D1736" s="75"/>
      <c r="E1736" s="129"/>
      <c r="F1736" s="22"/>
    </row>
    <row r="1737" spans="1:6" x14ac:dyDescent="0.35">
      <c r="A1737" s="92"/>
      <c r="B1737" s="86">
        <v>5</v>
      </c>
      <c r="C1737" s="86" t="s">
        <v>2230</v>
      </c>
      <c r="D1737" s="75"/>
      <c r="E1737" s="129"/>
      <c r="F1737" s="22"/>
    </row>
    <row r="1738" spans="1:6" x14ac:dyDescent="0.35">
      <c r="A1738" s="92" t="s">
        <v>888</v>
      </c>
      <c r="B1738" s="86">
        <v>0</v>
      </c>
      <c r="C1738" s="86" t="s">
        <v>1351</v>
      </c>
      <c r="E1738" s="129"/>
      <c r="F1738" s="22"/>
    </row>
    <row r="1739" spans="1:6" x14ac:dyDescent="0.35">
      <c r="A1739" s="92"/>
      <c r="B1739" s="86">
        <v>1</v>
      </c>
      <c r="C1739" s="86" t="s">
        <v>2199</v>
      </c>
      <c r="E1739" s="129"/>
      <c r="F1739" s="22"/>
    </row>
    <row r="1740" spans="1:6" x14ac:dyDescent="0.35">
      <c r="A1740" s="92"/>
      <c r="B1740" s="86">
        <v>2</v>
      </c>
      <c r="C1740" s="86" t="s">
        <v>2200</v>
      </c>
      <c r="E1740" s="129"/>
      <c r="F1740" s="22"/>
    </row>
    <row r="1741" spans="1:6" x14ac:dyDescent="0.35">
      <c r="A1741" s="92"/>
      <c r="B1741" s="86">
        <v>3</v>
      </c>
      <c r="C1741" s="86" t="s">
        <v>2201</v>
      </c>
      <c r="E1741" s="129"/>
      <c r="F1741" s="22"/>
    </row>
    <row r="1742" spans="1:6" x14ac:dyDescent="0.35">
      <c r="A1742" s="92"/>
      <c r="B1742" s="86">
        <v>4</v>
      </c>
      <c r="C1742" s="86" t="s">
        <v>2202</v>
      </c>
      <c r="E1742" s="129"/>
      <c r="F1742" s="22"/>
    </row>
    <row r="1743" spans="1:6" x14ac:dyDescent="0.35">
      <c r="A1743" s="92"/>
      <c r="B1743" s="86">
        <v>5</v>
      </c>
      <c r="C1743" s="86" t="s">
        <v>2182</v>
      </c>
      <c r="E1743" s="129"/>
      <c r="F1743" s="22"/>
    </row>
    <row r="1744" spans="1:6" x14ac:dyDescent="0.35">
      <c r="A1744" s="92" t="s">
        <v>889</v>
      </c>
      <c r="B1744" s="86">
        <v>0</v>
      </c>
      <c r="C1744" s="27" t="s">
        <v>1351</v>
      </c>
      <c r="E1744" s="129"/>
      <c r="F1744" s="22"/>
    </row>
    <row r="1745" spans="1:6" x14ac:dyDescent="0.35">
      <c r="A1745" s="92"/>
      <c r="B1745" s="86">
        <v>1</v>
      </c>
      <c r="C1745" s="27" t="s">
        <v>2204</v>
      </c>
      <c r="E1745" s="129"/>
      <c r="F1745" s="22"/>
    </row>
    <row r="1746" spans="1:6" x14ac:dyDescent="0.35">
      <c r="A1746" s="92"/>
      <c r="B1746" s="86">
        <v>2</v>
      </c>
      <c r="C1746" s="27" t="s">
        <v>1968</v>
      </c>
      <c r="E1746" s="129"/>
      <c r="F1746" s="22"/>
    </row>
    <row r="1747" spans="1:6" x14ac:dyDescent="0.35">
      <c r="A1747" s="92"/>
      <c r="B1747" s="86">
        <v>3</v>
      </c>
      <c r="C1747" s="27" t="s">
        <v>1971</v>
      </c>
      <c r="E1747" s="129"/>
      <c r="F1747" s="22"/>
    </row>
    <row r="1748" spans="1:6" x14ac:dyDescent="0.35">
      <c r="A1748" s="92"/>
      <c r="B1748" s="86">
        <v>4</v>
      </c>
      <c r="C1748" s="27" t="s">
        <v>2681</v>
      </c>
      <c r="E1748" s="129"/>
      <c r="F1748" s="22"/>
    </row>
    <row r="1749" spans="1:6" x14ac:dyDescent="0.35">
      <c r="A1749" s="92"/>
      <c r="B1749" s="86">
        <v>5</v>
      </c>
      <c r="C1749" s="27" t="s">
        <v>2682</v>
      </c>
      <c r="E1749" s="129"/>
      <c r="F1749" s="22"/>
    </row>
    <row r="1750" spans="1:6" x14ac:dyDescent="0.35">
      <c r="A1750" s="92" t="s">
        <v>890</v>
      </c>
      <c r="B1750" s="86">
        <v>0</v>
      </c>
      <c r="C1750" s="27" t="s">
        <v>1351</v>
      </c>
      <c r="E1750" s="129"/>
      <c r="F1750" s="22"/>
    </row>
    <row r="1751" spans="1:6" x14ac:dyDescent="0.35">
      <c r="A1751" s="92"/>
      <c r="B1751" s="86">
        <v>1</v>
      </c>
      <c r="C1751" s="27" t="s">
        <v>2205</v>
      </c>
      <c r="E1751" s="129"/>
      <c r="F1751" s="22"/>
    </row>
    <row r="1752" spans="1:6" x14ac:dyDescent="0.35">
      <c r="A1752" s="92"/>
      <c r="B1752" s="86">
        <v>2</v>
      </c>
      <c r="C1752" s="27" t="s">
        <v>2206</v>
      </c>
      <c r="E1752" s="129"/>
      <c r="F1752" s="22"/>
    </row>
    <row r="1753" spans="1:6" x14ac:dyDescent="0.35">
      <c r="A1753" s="92"/>
      <c r="B1753" s="86">
        <v>3</v>
      </c>
      <c r="C1753" s="27" t="s">
        <v>2208</v>
      </c>
      <c r="E1753" s="129"/>
      <c r="F1753" s="22"/>
    </row>
    <row r="1754" spans="1:6" x14ac:dyDescent="0.35">
      <c r="A1754" s="92"/>
      <c r="B1754" s="86">
        <v>4</v>
      </c>
      <c r="C1754" s="27" t="s">
        <v>2209</v>
      </c>
      <c r="E1754" s="129"/>
      <c r="F1754" s="22"/>
    </row>
    <row r="1755" spans="1:6" x14ac:dyDescent="0.35">
      <c r="A1755" s="92"/>
      <c r="B1755" s="86">
        <v>5</v>
      </c>
      <c r="C1755" s="27" t="s">
        <v>2210</v>
      </c>
      <c r="E1755" s="129"/>
      <c r="F1755" s="22"/>
    </row>
    <row r="1756" spans="1:6" x14ac:dyDescent="0.35">
      <c r="A1756" s="92" t="s">
        <v>891</v>
      </c>
      <c r="B1756" s="86">
        <v>0</v>
      </c>
      <c r="C1756" s="86" t="s">
        <v>1351</v>
      </c>
      <c r="E1756" s="129"/>
      <c r="F1756" s="22"/>
    </row>
    <row r="1757" spans="1:6" x14ac:dyDescent="0.35">
      <c r="A1757" s="92"/>
      <c r="B1757" s="86">
        <v>1</v>
      </c>
      <c r="C1757" s="86" t="s">
        <v>2183</v>
      </c>
      <c r="E1757" s="129"/>
      <c r="F1757" s="22"/>
    </row>
    <row r="1758" spans="1:6" x14ac:dyDescent="0.35">
      <c r="A1758" s="92"/>
      <c r="B1758" s="86">
        <v>2</v>
      </c>
      <c r="C1758" s="86" t="s">
        <v>2212</v>
      </c>
      <c r="E1758" s="129"/>
      <c r="F1758" s="22"/>
    </row>
    <row r="1759" spans="1:6" x14ac:dyDescent="0.35">
      <c r="A1759" s="92"/>
      <c r="B1759" s="86">
        <v>3</v>
      </c>
      <c r="C1759" s="86" t="s">
        <v>2213</v>
      </c>
      <c r="E1759" s="129"/>
      <c r="F1759" s="22"/>
    </row>
    <row r="1760" spans="1:6" x14ac:dyDescent="0.35">
      <c r="A1760" s="92"/>
      <c r="B1760" s="86">
        <v>4</v>
      </c>
      <c r="C1760" s="86" t="s">
        <v>2211</v>
      </c>
      <c r="E1760" s="129"/>
      <c r="F1760" s="22"/>
    </row>
    <row r="1761" spans="1:6" x14ac:dyDescent="0.35">
      <c r="A1761" s="92"/>
      <c r="B1761" s="86">
        <v>5</v>
      </c>
      <c r="C1761" s="86" t="s">
        <v>3823</v>
      </c>
      <c r="E1761" s="129"/>
      <c r="F1761" s="22"/>
    </row>
    <row r="1762" spans="1:6" x14ac:dyDescent="0.35">
      <c r="A1762" s="92" t="s">
        <v>892</v>
      </c>
      <c r="B1762" s="86">
        <v>0</v>
      </c>
      <c r="C1762" s="86" t="s">
        <v>1351</v>
      </c>
      <c r="E1762" s="129"/>
      <c r="F1762" s="22"/>
    </row>
    <row r="1763" spans="1:6" x14ac:dyDescent="0.35">
      <c r="A1763" s="92"/>
      <c r="B1763" s="86">
        <v>1</v>
      </c>
      <c r="C1763" s="86" t="s">
        <v>2183</v>
      </c>
      <c r="E1763" s="129"/>
      <c r="F1763" s="22"/>
    </row>
    <row r="1764" spans="1:6" x14ac:dyDescent="0.35">
      <c r="A1764" s="92"/>
      <c r="B1764" s="86">
        <v>2</v>
      </c>
      <c r="C1764" s="86" t="s">
        <v>2212</v>
      </c>
      <c r="E1764" s="129"/>
      <c r="F1764" s="22"/>
    </row>
    <row r="1765" spans="1:6" x14ac:dyDescent="0.35">
      <c r="A1765" s="92"/>
      <c r="B1765" s="86">
        <v>3</v>
      </c>
      <c r="C1765" s="86" t="s">
        <v>3822</v>
      </c>
      <c r="E1765" s="129"/>
      <c r="F1765" s="22"/>
    </row>
    <row r="1766" spans="1:6" x14ac:dyDescent="0.35">
      <c r="A1766" s="92"/>
      <c r="B1766" s="86">
        <v>4</v>
      </c>
      <c r="C1766" s="86" t="s">
        <v>2211</v>
      </c>
      <c r="E1766" s="129"/>
      <c r="F1766" s="22"/>
    </row>
    <row r="1767" spans="1:6" x14ac:dyDescent="0.35">
      <c r="A1767" s="92"/>
      <c r="B1767" s="86">
        <v>5</v>
      </c>
      <c r="C1767" s="86" t="s">
        <v>3823</v>
      </c>
      <c r="E1767" s="129"/>
      <c r="F1767" s="22"/>
    </row>
    <row r="1768" spans="1:6" x14ac:dyDescent="0.35">
      <c r="A1768" s="92" t="s">
        <v>893</v>
      </c>
      <c r="B1768" s="86">
        <v>0</v>
      </c>
      <c r="C1768" s="86" t="s">
        <v>1351</v>
      </c>
      <c r="E1768" s="129"/>
      <c r="F1768" s="22"/>
    </row>
    <row r="1769" spans="1:6" x14ac:dyDescent="0.35">
      <c r="A1769" s="92"/>
      <c r="B1769" s="86">
        <v>1</v>
      </c>
      <c r="C1769" s="86" t="s">
        <v>2232</v>
      </c>
      <c r="E1769" s="129"/>
      <c r="F1769" s="22"/>
    </row>
    <row r="1770" spans="1:6" x14ac:dyDescent="0.35">
      <c r="A1770" s="92"/>
      <c r="B1770" s="86">
        <v>2</v>
      </c>
      <c r="C1770" s="86" t="s">
        <v>2214</v>
      </c>
      <c r="E1770" s="129"/>
      <c r="F1770" s="22"/>
    </row>
    <row r="1771" spans="1:6" x14ac:dyDescent="0.35">
      <c r="A1771" s="92"/>
      <c r="B1771" s="86">
        <v>3</v>
      </c>
      <c r="C1771" s="86" t="s">
        <v>2216</v>
      </c>
      <c r="E1771" s="129"/>
      <c r="F1771" s="22"/>
    </row>
    <row r="1772" spans="1:6" x14ac:dyDescent="0.35">
      <c r="A1772" s="92"/>
      <c r="B1772" s="86">
        <v>4</v>
      </c>
      <c r="C1772" t="s">
        <v>2184</v>
      </c>
      <c r="E1772" s="129"/>
      <c r="F1772" s="22"/>
    </row>
    <row r="1773" spans="1:6" x14ac:dyDescent="0.35">
      <c r="A1773" s="92"/>
      <c r="B1773" s="86">
        <v>5</v>
      </c>
      <c r="C1773" s="86" t="s">
        <v>2215</v>
      </c>
      <c r="E1773" s="129"/>
      <c r="F1773" s="22"/>
    </row>
    <row r="1774" spans="1:6" x14ac:dyDescent="0.35">
      <c r="A1774" s="92" t="s">
        <v>894</v>
      </c>
      <c r="B1774" s="86">
        <v>0</v>
      </c>
      <c r="C1774" s="86" t="s">
        <v>1351</v>
      </c>
      <c r="E1774" s="129"/>
      <c r="F1774" s="22"/>
    </row>
    <row r="1775" spans="1:6" x14ac:dyDescent="0.35">
      <c r="A1775" s="92"/>
      <c r="B1775" s="86">
        <v>1</v>
      </c>
      <c r="C1775" s="86" t="s">
        <v>2217</v>
      </c>
      <c r="E1775" s="129"/>
      <c r="F1775" s="22"/>
    </row>
    <row r="1776" spans="1:6" x14ac:dyDescent="0.35">
      <c r="A1776" s="92"/>
      <c r="B1776" s="86">
        <v>2</v>
      </c>
      <c r="C1776" s="86" t="s">
        <v>2219</v>
      </c>
      <c r="E1776" s="129"/>
      <c r="F1776" s="22"/>
    </row>
    <row r="1777" spans="1:6" x14ac:dyDescent="0.35">
      <c r="A1777" s="92"/>
      <c r="B1777" s="86">
        <v>3</v>
      </c>
      <c r="C1777" s="86" t="s">
        <v>2220</v>
      </c>
      <c r="E1777" s="129"/>
      <c r="F1777" s="22"/>
    </row>
    <row r="1778" spans="1:6" x14ac:dyDescent="0.35">
      <c r="A1778" s="92"/>
      <c r="B1778" s="86">
        <v>4</v>
      </c>
      <c r="C1778" s="86" t="s">
        <v>2222</v>
      </c>
      <c r="E1778" s="129"/>
      <c r="F1778" s="22"/>
    </row>
    <row r="1779" spans="1:6" x14ac:dyDescent="0.35">
      <c r="A1779" s="92"/>
      <c r="B1779" s="86">
        <v>5</v>
      </c>
      <c r="C1779" s="86" t="s">
        <v>2223</v>
      </c>
      <c r="E1779" s="129"/>
      <c r="F1779" s="22"/>
    </row>
    <row r="1780" spans="1:6" x14ac:dyDescent="0.35">
      <c r="A1780" s="92" t="s">
        <v>895</v>
      </c>
      <c r="B1780" s="86">
        <v>0</v>
      </c>
      <c r="C1780" s="86" t="s">
        <v>1351</v>
      </c>
      <c r="E1780" s="129"/>
      <c r="F1780" s="22"/>
    </row>
    <row r="1781" spans="1:6" x14ac:dyDescent="0.35">
      <c r="A1781" s="92"/>
      <c r="B1781" s="86">
        <v>1</v>
      </c>
      <c r="C1781" s="86" t="s">
        <v>2185</v>
      </c>
      <c r="E1781" s="129"/>
      <c r="F1781" s="22"/>
    </row>
    <row r="1782" spans="1:6" x14ac:dyDescent="0.35">
      <c r="A1782" s="92"/>
      <c r="B1782" s="86">
        <v>2</v>
      </c>
      <c r="C1782" s="86" t="s">
        <v>2188</v>
      </c>
      <c r="E1782" s="129"/>
      <c r="F1782" s="22"/>
    </row>
    <row r="1783" spans="1:6" x14ac:dyDescent="0.35">
      <c r="A1783" s="92"/>
      <c r="B1783" s="86">
        <v>3</v>
      </c>
      <c r="C1783" s="86" t="s">
        <v>2189</v>
      </c>
      <c r="E1783" s="129"/>
      <c r="F1783" s="22"/>
    </row>
    <row r="1784" spans="1:6" x14ac:dyDescent="0.35">
      <c r="A1784" s="92"/>
      <c r="B1784" s="86">
        <v>4</v>
      </c>
      <c r="C1784" s="86" t="s">
        <v>2190</v>
      </c>
      <c r="E1784" s="129"/>
      <c r="F1784" s="22"/>
    </row>
    <row r="1785" spans="1:6" x14ac:dyDescent="0.35">
      <c r="A1785" s="92"/>
      <c r="B1785" s="86">
        <v>5</v>
      </c>
      <c r="C1785" s="86" t="s">
        <v>2187</v>
      </c>
      <c r="E1785" s="129"/>
      <c r="F1785" s="22"/>
    </row>
    <row r="1786" spans="1:6" x14ac:dyDescent="0.35">
      <c r="A1786" s="92" t="s">
        <v>896</v>
      </c>
      <c r="B1786" s="86">
        <v>0</v>
      </c>
      <c r="C1786" s="86" t="s">
        <v>1351</v>
      </c>
      <c r="E1786" s="129"/>
      <c r="F1786" s="22"/>
    </row>
    <row r="1787" spans="1:6" x14ac:dyDescent="0.35">
      <c r="A1787" s="92"/>
      <c r="B1787" s="86">
        <v>1</v>
      </c>
      <c r="C1787" s="86" t="s">
        <v>2186</v>
      </c>
      <c r="E1787" s="129"/>
      <c r="F1787" s="22"/>
    </row>
    <row r="1788" spans="1:6" x14ac:dyDescent="0.35">
      <c r="A1788" s="92"/>
      <c r="B1788" s="86">
        <v>2</v>
      </c>
      <c r="C1788" s="86" t="s">
        <v>2224</v>
      </c>
      <c r="E1788" s="129"/>
      <c r="F1788" s="22"/>
    </row>
    <row r="1789" spans="1:6" x14ac:dyDescent="0.35">
      <c r="A1789" s="92"/>
      <c r="B1789" s="86">
        <v>3</v>
      </c>
      <c r="C1789" s="86" t="s">
        <v>2774</v>
      </c>
      <c r="E1789" s="129"/>
      <c r="F1789" s="22"/>
    </row>
    <row r="1790" spans="1:6" x14ac:dyDescent="0.35">
      <c r="A1790" s="92"/>
      <c r="B1790" s="86">
        <v>4</v>
      </c>
      <c r="C1790" s="86" t="s">
        <v>2225</v>
      </c>
      <c r="E1790" s="129"/>
      <c r="F1790" s="22"/>
    </row>
    <row r="1791" spans="1:6" x14ac:dyDescent="0.35">
      <c r="A1791" s="92"/>
      <c r="B1791" s="86">
        <v>5</v>
      </c>
      <c r="C1791" s="86" t="s">
        <v>2226</v>
      </c>
      <c r="E1791" s="129"/>
      <c r="F1791" s="22"/>
    </row>
    <row r="1792" spans="1:6" x14ac:dyDescent="0.35">
      <c r="A1792" s="97" t="s">
        <v>897</v>
      </c>
      <c r="B1792" s="61"/>
      <c r="C1792" s="61"/>
      <c r="E1792" s="130"/>
      <c r="F1792" s="22"/>
    </row>
    <row r="1793" spans="1:6" x14ac:dyDescent="0.35">
      <c r="A1793" s="97" t="s">
        <v>3801</v>
      </c>
      <c r="B1793" s="86"/>
      <c r="C1793" s="86"/>
      <c r="E1793" s="129"/>
      <c r="F1793" s="22"/>
    </row>
    <row r="1794" spans="1:6" x14ac:dyDescent="0.35">
      <c r="A1794" s="97" t="s">
        <v>3802</v>
      </c>
      <c r="B1794" s="86"/>
      <c r="C1794" s="86"/>
      <c r="E1794" s="129"/>
      <c r="F1794" s="22"/>
    </row>
    <row r="1795" spans="1:6" x14ac:dyDescent="0.35">
      <c r="A1795" s="97" t="s">
        <v>3803</v>
      </c>
      <c r="B1795" s="86"/>
      <c r="C1795" s="86"/>
      <c r="E1795" s="129"/>
      <c r="F1795" s="22"/>
    </row>
    <row r="1796" spans="1:6" x14ac:dyDescent="0.35">
      <c r="A1796" s="97" t="s">
        <v>3804</v>
      </c>
      <c r="B1796" s="86"/>
      <c r="C1796" s="86"/>
      <c r="E1796" s="129"/>
      <c r="F1796" s="22"/>
    </row>
    <row r="1797" spans="1:6" x14ac:dyDescent="0.35">
      <c r="A1797" s="97" t="s">
        <v>3805</v>
      </c>
      <c r="B1797" s="86"/>
      <c r="C1797" s="86"/>
      <c r="E1797" s="129"/>
      <c r="F1797" s="22"/>
    </row>
    <row r="1798" spans="1:6" x14ac:dyDescent="0.35">
      <c r="A1798" s="97" t="s">
        <v>3806</v>
      </c>
      <c r="B1798" s="86"/>
      <c r="C1798" s="86"/>
      <c r="E1798" s="129"/>
      <c r="F1798" s="22"/>
    </row>
    <row r="1799" spans="1:6" x14ac:dyDescent="0.35">
      <c r="A1799" s="97" t="s">
        <v>3807</v>
      </c>
      <c r="B1799" s="86"/>
      <c r="C1799" s="86"/>
      <c r="E1799" s="129"/>
      <c r="F1799" s="22"/>
    </row>
    <row r="1800" spans="1:6" x14ac:dyDescent="0.35">
      <c r="A1800" s="97" t="s">
        <v>3808</v>
      </c>
      <c r="B1800" s="86"/>
      <c r="C1800" s="86"/>
      <c r="E1800" s="129"/>
      <c r="F1800" s="22"/>
    </row>
    <row r="1801" spans="1:6" x14ac:dyDescent="0.35">
      <c r="A1801" s="97" t="s">
        <v>3809</v>
      </c>
      <c r="B1801" s="86"/>
      <c r="C1801" s="86"/>
      <c r="E1801" s="129"/>
      <c r="F1801" s="22"/>
    </row>
    <row r="1802" spans="1:6" x14ac:dyDescent="0.35">
      <c r="A1802" s="97" t="s">
        <v>3810</v>
      </c>
      <c r="B1802" s="86"/>
      <c r="C1802" s="86"/>
      <c r="E1802" s="129"/>
      <c r="F1802" s="22"/>
    </row>
    <row r="1803" spans="1:6" x14ac:dyDescent="0.35">
      <c r="A1803" s="97" t="s">
        <v>3811</v>
      </c>
      <c r="B1803" s="86"/>
      <c r="C1803" s="86"/>
      <c r="E1803" s="129"/>
      <c r="F1803" s="22"/>
    </row>
    <row r="1804" spans="1:6" x14ac:dyDescent="0.35">
      <c r="A1804" s="97" t="s">
        <v>3812</v>
      </c>
      <c r="B1804" s="86"/>
      <c r="C1804" s="86"/>
      <c r="E1804" s="129"/>
      <c r="F1804" s="22"/>
    </row>
    <row r="1805" spans="1:6" x14ac:dyDescent="0.35">
      <c r="A1805" s="97" t="s">
        <v>3813</v>
      </c>
      <c r="B1805" s="86"/>
      <c r="C1805" s="86"/>
      <c r="E1805" s="129"/>
      <c r="F1805" s="22"/>
    </row>
    <row r="1806" spans="1:6" x14ac:dyDescent="0.35">
      <c r="A1806" s="97" t="s">
        <v>3814</v>
      </c>
      <c r="B1806" s="86"/>
      <c r="C1806" s="86"/>
      <c r="E1806" s="129"/>
      <c r="F1806" s="22"/>
    </row>
    <row r="1807" spans="1:6" x14ac:dyDescent="0.35">
      <c r="A1807" s="97" t="s">
        <v>3815</v>
      </c>
      <c r="B1807" s="86"/>
      <c r="C1807" s="86"/>
      <c r="E1807" s="129"/>
      <c r="F1807" s="22"/>
    </row>
    <row r="1808" spans="1:6" x14ac:dyDescent="0.35">
      <c r="A1808" s="97" t="s">
        <v>3816</v>
      </c>
      <c r="B1808" s="86"/>
      <c r="C1808" s="86"/>
      <c r="E1808" s="129"/>
      <c r="F1808" s="22"/>
    </row>
    <row r="1809" spans="1:6" x14ac:dyDescent="0.35">
      <c r="A1809" s="97" t="s">
        <v>3817</v>
      </c>
      <c r="B1809" s="86"/>
      <c r="C1809" s="86"/>
      <c r="E1809" s="129"/>
      <c r="F1809" s="22"/>
    </row>
    <row r="1810" spans="1:6" x14ac:dyDescent="0.35">
      <c r="A1810" s="97" t="s">
        <v>3818</v>
      </c>
      <c r="B1810" s="86"/>
      <c r="C1810" s="86"/>
      <c r="E1810" s="129"/>
      <c r="F1810" s="22"/>
    </row>
    <row r="1811" spans="1:6" x14ac:dyDescent="0.35">
      <c r="A1811" s="97" t="s">
        <v>3819</v>
      </c>
      <c r="B1811" s="86"/>
      <c r="C1811" s="86"/>
      <c r="E1811" s="129"/>
      <c r="F1811" s="22"/>
    </row>
    <row r="1812" spans="1:6" x14ac:dyDescent="0.35">
      <c r="A1812" s="97" t="s">
        <v>3820</v>
      </c>
      <c r="B1812" s="86"/>
      <c r="C1812" s="86"/>
      <c r="E1812" s="129"/>
      <c r="F1812" s="22"/>
    </row>
    <row r="1813" spans="1:6" x14ac:dyDescent="0.35">
      <c r="A1813" s="97" t="s">
        <v>3821</v>
      </c>
      <c r="B1813" s="86"/>
      <c r="C1813" s="86"/>
      <c r="E1813" s="129"/>
      <c r="F1813" s="22"/>
    </row>
    <row r="1814" spans="1:6" ht="15" thickBot="1" x14ac:dyDescent="0.4">
      <c r="E1814" s="22"/>
      <c r="F1814" s="22"/>
    </row>
    <row r="1815" spans="1:6" x14ac:dyDescent="0.35">
      <c r="A1815" s="63" t="s">
        <v>355</v>
      </c>
      <c r="B1815" s="85" t="s">
        <v>23</v>
      </c>
      <c r="C1815" s="85" t="s">
        <v>1327</v>
      </c>
      <c r="E1815" s="22"/>
      <c r="F1815" s="22"/>
    </row>
    <row r="1816" spans="1:6" x14ac:dyDescent="0.35">
      <c r="A1816" s="102" t="s">
        <v>356</v>
      </c>
      <c r="B1816" s="27">
        <v>0</v>
      </c>
      <c r="C1816" s="86" t="s">
        <v>1351</v>
      </c>
      <c r="E1816" s="132"/>
      <c r="F1816" s="22"/>
    </row>
    <row r="1817" spans="1:6" x14ac:dyDescent="0.35">
      <c r="A1817" s="102"/>
      <c r="B1817" s="27">
        <v>1</v>
      </c>
      <c r="C1817" s="86" t="s">
        <v>2233</v>
      </c>
      <c r="E1817" s="132"/>
      <c r="F1817" s="22"/>
    </row>
    <row r="1818" spans="1:6" x14ac:dyDescent="0.35">
      <c r="A1818" s="102"/>
      <c r="B1818" s="27">
        <v>2</v>
      </c>
      <c r="C1818" s="86" t="s">
        <v>2236</v>
      </c>
      <c r="E1818" s="132"/>
      <c r="F1818" s="22"/>
    </row>
    <row r="1819" spans="1:6" x14ac:dyDescent="0.35">
      <c r="A1819" s="102"/>
      <c r="B1819" s="27">
        <v>3</v>
      </c>
      <c r="C1819" s="86" t="s">
        <v>2237</v>
      </c>
      <c r="E1819" s="132"/>
      <c r="F1819" s="22"/>
    </row>
    <row r="1820" spans="1:6" x14ac:dyDescent="0.35">
      <c r="A1820" s="102"/>
      <c r="B1820" s="27">
        <v>4</v>
      </c>
      <c r="C1820" s="86" t="s">
        <v>2234</v>
      </c>
      <c r="E1820" s="132"/>
      <c r="F1820" s="22"/>
    </row>
    <row r="1821" spans="1:6" x14ac:dyDescent="0.35">
      <c r="A1821" s="102"/>
      <c r="B1821" s="27">
        <v>5</v>
      </c>
      <c r="C1821" s="86" t="s">
        <v>2235</v>
      </c>
      <c r="E1821" s="132"/>
      <c r="F1821" s="22"/>
    </row>
    <row r="1822" spans="1:6" x14ac:dyDescent="0.35">
      <c r="A1822" s="102" t="s">
        <v>357</v>
      </c>
      <c r="B1822" s="86">
        <v>0</v>
      </c>
      <c r="C1822" s="86" t="s">
        <v>1351</v>
      </c>
      <c r="E1822" s="132"/>
      <c r="F1822" s="22"/>
    </row>
    <row r="1823" spans="1:6" x14ac:dyDescent="0.35">
      <c r="A1823" s="102"/>
      <c r="B1823" s="86">
        <v>1</v>
      </c>
      <c r="C1823" s="86" t="s">
        <v>1333</v>
      </c>
      <c r="E1823" s="132"/>
      <c r="F1823" s="22"/>
    </row>
    <row r="1824" spans="1:6" x14ac:dyDescent="0.35">
      <c r="A1824" s="102"/>
      <c r="B1824" s="86">
        <v>2</v>
      </c>
      <c r="C1824" s="86" t="s">
        <v>1334</v>
      </c>
      <c r="E1824" s="132"/>
      <c r="F1824" s="22"/>
    </row>
    <row r="1825" spans="1:6" x14ac:dyDescent="0.35">
      <c r="A1825" s="102"/>
      <c r="B1825" s="86">
        <v>3</v>
      </c>
      <c r="C1825" s="86" t="s">
        <v>2246</v>
      </c>
      <c r="E1825" s="132"/>
      <c r="F1825" s="22"/>
    </row>
    <row r="1826" spans="1:6" x14ac:dyDescent="0.35">
      <c r="A1826" s="102"/>
      <c r="B1826" s="86">
        <v>4</v>
      </c>
      <c r="C1826" s="86" t="s">
        <v>2245</v>
      </c>
      <c r="E1826" s="132"/>
      <c r="F1826" s="22"/>
    </row>
    <row r="1827" spans="1:6" x14ac:dyDescent="0.35">
      <c r="A1827" s="102"/>
      <c r="B1827" s="86">
        <v>5</v>
      </c>
      <c r="C1827" s="86" t="s">
        <v>1347</v>
      </c>
      <c r="E1827" s="132"/>
      <c r="F1827" s="22"/>
    </row>
    <row r="1828" spans="1:6" x14ac:dyDescent="0.35">
      <c r="A1828" s="97" t="s">
        <v>359</v>
      </c>
      <c r="B1828" s="86">
        <v>0</v>
      </c>
      <c r="C1828" s="86" t="s">
        <v>1351</v>
      </c>
      <c r="E1828" s="129"/>
      <c r="F1828" s="22"/>
    </row>
    <row r="1829" spans="1:6" x14ac:dyDescent="0.35">
      <c r="A1829" s="97"/>
      <c r="B1829" s="86">
        <v>1</v>
      </c>
      <c r="C1829" s="86" t="s">
        <v>2178</v>
      </c>
      <c r="E1829" s="129"/>
      <c r="F1829" s="22"/>
    </row>
    <row r="1830" spans="1:6" x14ac:dyDescent="0.35">
      <c r="A1830" s="97"/>
      <c r="B1830" s="86">
        <v>2</v>
      </c>
      <c r="C1830" s="86" t="s">
        <v>2191</v>
      </c>
      <c r="E1830" s="129"/>
      <c r="F1830" s="22"/>
    </row>
    <row r="1831" spans="1:6" x14ac:dyDescent="0.35">
      <c r="A1831" s="97"/>
      <c r="B1831" s="86">
        <v>3</v>
      </c>
      <c r="C1831" s="86" t="s">
        <v>2192</v>
      </c>
      <c r="E1831" s="129"/>
      <c r="F1831" s="22"/>
    </row>
    <row r="1832" spans="1:6" x14ac:dyDescent="0.35">
      <c r="A1832" s="97"/>
      <c r="B1832" s="86">
        <v>4</v>
      </c>
      <c r="C1832" s="86" t="s">
        <v>2771</v>
      </c>
      <c r="E1832" s="129"/>
      <c r="F1832" s="22"/>
    </row>
    <row r="1833" spans="1:6" x14ac:dyDescent="0.35">
      <c r="A1833" s="97"/>
      <c r="B1833" s="86">
        <v>5</v>
      </c>
      <c r="C1833" s="86" t="s">
        <v>2179</v>
      </c>
      <c r="E1833" s="129"/>
      <c r="F1833" s="22"/>
    </row>
    <row r="1834" spans="1:6" x14ac:dyDescent="0.35">
      <c r="A1834" s="97" t="s">
        <v>412</v>
      </c>
      <c r="B1834" s="86">
        <v>0</v>
      </c>
      <c r="C1834" s="86" t="s">
        <v>1351</v>
      </c>
      <c r="E1834" s="129"/>
      <c r="F1834" s="22"/>
    </row>
    <row r="1835" spans="1:6" x14ac:dyDescent="0.35">
      <c r="A1835" s="97"/>
      <c r="B1835" s="86">
        <v>1</v>
      </c>
      <c r="C1835" s="86" t="s">
        <v>2180</v>
      </c>
      <c r="E1835" s="129"/>
      <c r="F1835" s="22"/>
    </row>
    <row r="1836" spans="1:6" x14ac:dyDescent="0.35">
      <c r="A1836" s="97"/>
      <c r="B1836" s="86">
        <v>2</v>
      </c>
      <c r="C1836" s="86" t="s">
        <v>2193</v>
      </c>
      <c r="E1836" s="129"/>
      <c r="F1836" s="22"/>
    </row>
    <row r="1837" spans="1:6" x14ac:dyDescent="0.35">
      <c r="A1837" s="97"/>
      <c r="B1837" s="86">
        <v>3</v>
      </c>
      <c r="C1837" s="86" t="s">
        <v>2207</v>
      </c>
      <c r="E1837" s="129"/>
      <c r="F1837" s="22"/>
    </row>
    <row r="1838" spans="1:6" x14ac:dyDescent="0.35">
      <c r="A1838" s="97"/>
      <c r="B1838" s="86">
        <v>4</v>
      </c>
      <c r="C1838" s="86" t="s">
        <v>2181</v>
      </c>
      <c r="E1838" s="129"/>
      <c r="F1838" s="22"/>
    </row>
    <row r="1839" spans="1:6" x14ac:dyDescent="0.35">
      <c r="A1839" s="97"/>
      <c r="B1839" s="86">
        <v>5</v>
      </c>
      <c r="C1839" s="86" t="s">
        <v>2772</v>
      </c>
      <c r="E1839" s="129"/>
      <c r="F1839" s="22"/>
    </row>
    <row r="1840" spans="1:6" x14ac:dyDescent="0.35">
      <c r="A1840" s="97" t="s">
        <v>413</v>
      </c>
      <c r="B1840" s="86">
        <v>0</v>
      </c>
      <c r="C1840" s="86" t="s">
        <v>1351</v>
      </c>
      <c r="E1840" s="129"/>
      <c r="F1840" s="22"/>
    </row>
    <row r="1841" spans="1:6" x14ac:dyDescent="0.35">
      <c r="A1841" s="97"/>
      <c r="B1841" s="86">
        <v>1</v>
      </c>
      <c r="C1841" s="87" t="s">
        <v>2687</v>
      </c>
      <c r="E1841" s="129"/>
      <c r="F1841" s="22"/>
    </row>
    <row r="1842" spans="1:6" x14ac:dyDescent="0.35">
      <c r="A1842" s="97"/>
      <c r="B1842" s="86">
        <v>2</v>
      </c>
      <c r="C1842" s="87" t="s">
        <v>2686</v>
      </c>
      <c r="E1842" s="129"/>
      <c r="F1842" s="22"/>
    </row>
    <row r="1843" spans="1:6" x14ac:dyDescent="0.35">
      <c r="A1843" s="97"/>
      <c r="B1843" s="86">
        <v>3</v>
      </c>
      <c r="C1843" s="87" t="s">
        <v>2685</v>
      </c>
      <c r="E1843" s="129"/>
      <c r="F1843" s="22"/>
    </row>
    <row r="1844" spans="1:6" x14ac:dyDescent="0.35">
      <c r="A1844" s="97"/>
      <c r="B1844" s="86">
        <v>4</v>
      </c>
      <c r="C1844" s="87" t="s">
        <v>2684</v>
      </c>
      <c r="E1844" s="129"/>
      <c r="F1844" s="22"/>
    </row>
    <row r="1845" spans="1:6" x14ac:dyDescent="0.35">
      <c r="A1845" s="97"/>
      <c r="B1845" s="86">
        <v>5</v>
      </c>
      <c r="C1845" s="87" t="s">
        <v>2683</v>
      </c>
      <c r="E1845" s="129"/>
      <c r="F1845" s="22"/>
    </row>
    <row r="1846" spans="1:6" x14ac:dyDescent="0.35">
      <c r="A1846" s="97" t="s">
        <v>428</v>
      </c>
      <c r="B1846" s="86">
        <v>0</v>
      </c>
      <c r="C1846" s="86" t="s">
        <v>1351</v>
      </c>
      <c r="E1846" s="129"/>
      <c r="F1846" s="22"/>
    </row>
    <row r="1847" spans="1:6" x14ac:dyDescent="0.35">
      <c r="A1847" s="97"/>
      <c r="B1847" s="86">
        <v>1</v>
      </c>
      <c r="C1847" s="86" t="s">
        <v>2231</v>
      </c>
      <c r="E1847" s="129"/>
      <c r="F1847" s="22"/>
    </row>
    <row r="1848" spans="1:6" x14ac:dyDescent="0.35">
      <c r="A1848" s="97"/>
      <c r="B1848" s="86">
        <v>2</v>
      </c>
      <c r="C1848" s="86" t="s">
        <v>2196</v>
      </c>
      <c r="E1848" s="129"/>
      <c r="F1848" s="22"/>
    </row>
    <row r="1849" spans="1:6" x14ac:dyDescent="0.35">
      <c r="A1849" s="97"/>
      <c r="B1849" s="86">
        <v>3</v>
      </c>
      <c r="C1849" s="86" t="s">
        <v>2197</v>
      </c>
      <c r="E1849" s="129"/>
      <c r="F1849" s="22"/>
    </row>
    <row r="1850" spans="1:6" x14ac:dyDescent="0.35">
      <c r="A1850" s="97"/>
      <c r="B1850" s="86">
        <v>4</v>
      </c>
      <c r="C1850" s="86" t="s">
        <v>2195</v>
      </c>
      <c r="E1850" s="129"/>
      <c r="F1850" s="22"/>
    </row>
    <row r="1851" spans="1:6" x14ac:dyDescent="0.35">
      <c r="A1851" s="97"/>
      <c r="B1851" s="86">
        <v>5</v>
      </c>
      <c r="C1851" s="86" t="s">
        <v>2230</v>
      </c>
      <c r="E1851" s="129"/>
      <c r="F1851" s="22"/>
    </row>
    <row r="1852" spans="1:6" x14ac:dyDescent="0.35">
      <c r="A1852" s="97" t="s">
        <v>898</v>
      </c>
      <c r="B1852" s="86">
        <v>0</v>
      </c>
      <c r="C1852" s="86" t="s">
        <v>1351</v>
      </c>
      <c r="E1852" s="129"/>
      <c r="F1852" s="22"/>
    </row>
    <row r="1853" spans="1:6" x14ac:dyDescent="0.35">
      <c r="A1853" s="97"/>
      <c r="B1853" s="86">
        <v>1</v>
      </c>
      <c r="C1853" s="86" t="s">
        <v>2199</v>
      </c>
      <c r="E1853" s="129"/>
      <c r="F1853" s="22"/>
    </row>
    <row r="1854" spans="1:6" x14ac:dyDescent="0.35">
      <c r="A1854" s="97"/>
      <c r="B1854" s="86">
        <v>2</v>
      </c>
      <c r="C1854" s="86" t="s">
        <v>2200</v>
      </c>
      <c r="E1854" s="129"/>
      <c r="F1854" s="22"/>
    </row>
    <row r="1855" spans="1:6" x14ac:dyDescent="0.35">
      <c r="A1855" s="97"/>
      <c r="B1855" s="86">
        <v>3</v>
      </c>
      <c r="C1855" s="86" t="s">
        <v>2201</v>
      </c>
      <c r="E1855" s="129"/>
      <c r="F1855" s="22"/>
    </row>
    <row r="1856" spans="1:6" x14ac:dyDescent="0.35">
      <c r="A1856" s="97"/>
      <c r="B1856" s="86">
        <v>4</v>
      </c>
      <c r="C1856" s="86" t="s">
        <v>2202</v>
      </c>
      <c r="E1856" s="129"/>
      <c r="F1856" s="22"/>
    </row>
    <row r="1857" spans="1:6" x14ac:dyDescent="0.35">
      <c r="A1857" s="97"/>
      <c r="B1857" s="86">
        <v>5</v>
      </c>
      <c r="C1857" s="86" t="s">
        <v>2182</v>
      </c>
      <c r="E1857" s="129"/>
      <c r="F1857" s="22"/>
    </row>
    <row r="1858" spans="1:6" x14ac:dyDescent="0.35">
      <c r="A1858" s="97" t="s">
        <v>899</v>
      </c>
      <c r="B1858" s="86">
        <v>0</v>
      </c>
      <c r="C1858" s="27" t="s">
        <v>1351</v>
      </c>
      <c r="E1858" s="129"/>
      <c r="F1858" s="22"/>
    </row>
    <row r="1859" spans="1:6" x14ac:dyDescent="0.35">
      <c r="A1859" s="97"/>
      <c r="B1859" s="86">
        <v>1</v>
      </c>
      <c r="C1859" s="27" t="s">
        <v>2204</v>
      </c>
      <c r="E1859" s="129"/>
      <c r="F1859" s="22"/>
    </row>
    <row r="1860" spans="1:6" x14ac:dyDescent="0.35">
      <c r="A1860" s="97"/>
      <c r="B1860" s="86">
        <v>2</v>
      </c>
      <c r="C1860" s="27" t="s">
        <v>1968</v>
      </c>
      <c r="E1860" s="129"/>
      <c r="F1860" s="22"/>
    </row>
    <row r="1861" spans="1:6" x14ac:dyDescent="0.35">
      <c r="A1861" s="97"/>
      <c r="B1861" s="86">
        <v>3</v>
      </c>
      <c r="C1861" s="27" t="s">
        <v>1971</v>
      </c>
      <c r="E1861" s="129"/>
      <c r="F1861" s="22"/>
    </row>
    <row r="1862" spans="1:6" x14ac:dyDescent="0.35">
      <c r="A1862" s="97"/>
      <c r="B1862" s="86">
        <v>4</v>
      </c>
      <c r="C1862" s="27" t="s">
        <v>2681</v>
      </c>
      <c r="E1862" s="129"/>
      <c r="F1862" s="22"/>
    </row>
    <row r="1863" spans="1:6" x14ac:dyDescent="0.35">
      <c r="A1863" s="97"/>
      <c r="B1863" s="86">
        <v>5</v>
      </c>
      <c r="C1863" s="27" t="s">
        <v>2682</v>
      </c>
      <c r="E1863" s="129"/>
      <c r="F1863" s="22"/>
    </row>
    <row r="1864" spans="1:6" x14ac:dyDescent="0.35">
      <c r="A1864" s="97" t="s">
        <v>900</v>
      </c>
      <c r="B1864" s="86">
        <v>0</v>
      </c>
      <c r="C1864" s="86" t="s">
        <v>1351</v>
      </c>
      <c r="E1864" s="129"/>
      <c r="F1864" s="22"/>
    </row>
    <row r="1865" spans="1:6" x14ac:dyDescent="0.35">
      <c r="A1865" s="97"/>
      <c r="B1865" s="86">
        <v>1</v>
      </c>
      <c r="C1865" s="86" t="s">
        <v>2238</v>
      </c>
      <c r="E1865" s="129"/>
      <c r="F1865" s="22"/>
    </row>
    <row r="1866" spans="1:6" x14ac:dyDescent="0.35">
      <c r="A1866" s="97"/>
      <c r="B1866" s="86">
        <v>2</v>
      </c>
      <c r="C1866" s="86" t="s">
        <v>2240</v>
      </c>
      <c r="E1866" s="129"/>
      <c r="F1866" s="22"/>
    </row>
    <row r="1867" spans="1:6" x14ac:dyDescent="0.35">
      <c r="A1867" s="97"/>
      <c r="B1867" s="86">
        <v>3</v>
      </c>
      <c r="C1867" s="86" t="s">
        <v>2241</v>
      </c>
      <c r="E1867" s="129"/>
      <c r="F1867" s="22"/>
    </row>
    <row r="1868" spans="1:6" x14ac:dyDescent="0.35">
      <c r="A1868" s="97"/>
      <c r="B1868" s="86">
        <v>4</v>
      </c>
      <c r="C1868" s="86" t="s">
        <v>2775</v>
      </c>
      <c r="E1868" s="129"/>
      <c r="F1868" s="22"/>
    </row>
    <row r="1869" spans="1:6" x14ac:dyDescent="0.35">
      <c r="A1869" s="97"/>
      <c r="B1869" s="86">
        <v>5</v>
      </c>
      <c r="C1869" s="86" t="s">
        <v>2239</v>
      </c>
      <c r="E1869" s="129"/>
      <c r="F1869" s="22"/>
    </row>
    <row r="1870" spans="1:6" x14ac:dyDescent="0.35">
      <c r="A1870" s="97" t="s">
        <v>901</v>
      </c>
      <c r="B1870" s="86">
        <v>0</v>
      </c>
      <c r="C1870" s="86" t="s">
        <v>1351</v>
      </c>
      <c r="E1870" s="129"/>
      <c r="F1870" s="22"/>
    </row>
    <row r="1871" spans="1:6" x14ac:dyDescent="0.35">
      <c r="A1871" s="97"/>
      <c r="B1871" s="86">
        <v>1</v>
      </c>
      <c r="C1871" s="86" t="s">
        <v>2183</v>
      </c>
      <c r="E1871" s="129"/>
      <c r="F1871" s="22"/>
    </row>
    <row r="1872" spans="1:6" x14ac:dyDescent="0.35">
      <c r="A1872" s="97"/>
      <c r="B1872" s="86">
        <v>2</v>
      </c>
      <c r="C1872" s="86" t="s">
        <v>2212</v>
      </c>
      <c r="E1872" s="129"/>
      <c r="F1872" s="22"/>
    </row>
    <row r="1873" spans="1:6" x14ac:dyDescent="0.35">
      <c r="A1873" s="97"/>
      <c r="B1873" s="86">
        <v>3</v>
      </c>
      <c r="C1873" s="86" t="s">
        <v>3822</v>
      </c>
      <c r="E1873" s="129"/>
      <c r="F1873" s="22"/>
    </row>
    <row r="1874" spans="1:6" x14ac:dyDescent="0.35">
      <c r="A1874" s="97"/>
      <c r="B1874" s="86">
        <v>4</v>
      </c>
      <c r="C1874" s="86" t="s">
        <v>2211</v>
      </c>
      <c r="E1874" s="129"/>
      <c r="F1874" s="22"/>
    </row>
    <row r="1875" spans="1:6" x14ac:dyDescent="0.35">
      <c r="A1875" s="97"/>
      <c r="B1875" s="86">
        <v>5</v>
      </c>
      <c r="C1875" s="86" t="s">
        <v>3823</v>
      </c>
      <c r="E1875" s="129"/>
      <c r="F1875" s="22"/>
    </row>
    <row r="1876" spans="1:6" x14ac:dyDescent="0.35">
      <c r="A1876" s="97" t="s">
        <v>902</v>
      </c>
      <c r="B1876" s="86">
        <v>0</v>
      </c>
      <c r="C1876" s="86" t="s">
        <v>1351</v>
      </c>
      <c r="E1876" s="129"/>
      <c r="F1876" s="22"/>
    </row>
    <row r="1877" spans="1:6" x14ac:dyDescent="0.35">
      <c r="A1877" s="97"/>
      <c r="B1877" s="86">
        <v>1</v>
      </c>
      <c r="C1877" s="86" t="s">
        <v>2232</v>
      </c>
      <c r="E1877" s="129"/>
      <c r="F1877" s="22"/>
    </row>
    <row r="1878" spans="1:6" x14ac:dyDescent="0.35">
      <c r="A1878" s="97"/>
      <c r="B1878" s="86">
        <v>2</v>
      </c>
      <c r="C1878" s="86" t="s">
        <v>2214</v>
      </c>
      <c r="E1878" s="129"/>
      <c r="F1878" s="22"/>
    </row>
    <row r="1879" spans="1:6" x14ac:dyDescent="0.35">
      <c r="A1879" s="97"/>
      <c r="B1879" s="86">
        <v>3</v>
      </c>
      <c r="C1879" s="86" t="s">
        <v>2216</v>
      </c>
      <c r="E1879" s="129"/>
      <c r="F1879" s="22"/>
    </row>
    <row r="1880" spans="1:6" x14ac:dyDescent="0.35">
      <c r="A1880" s="97"/>
      <c r="B1880" s="86">
        <v>4</v>
      </c>
      <c r="C1880" t="s">
        <v>2184</v>
      </c>
      <c r="E1880" s="129"/>
      <c r="F1880" s="22"/>
    </row>
    <row r="1881" spans="1:6" x14ac:dyDescent="0.35">
      <c r="A1881" s="97"/>
      <c r="B1881" s="86">
        <v>5</v>
      </c>
      <c r="C1881" s="86" t="s">
        <v>2215</v>
      </c>
      <c r="E1881" s="129"/>
      <c r="F1881" s="22"/>
    </row>
    <row r="1882" spans="1:6" x14ac:dyDescent="0.35">
      <c r="A1882" s="97" t="s">
        <v>903</v>
      </c>
      <c r="B1882" s="86">
        <v>0</v>
      </c>
      <c r="C1882" s="86" t="s">
        <v>1351</v>
      </c>
      <c r="E1882" s="129"/>
      <c r="F1882" s="22"/>
    </row>
    <row r="1883" spans="1:6" x14ac:dyDescent="0.35">
      <c r="A1883" s="97"/>
      <c r="B1883" s="86">
        <v>1</v>
      </c>
      <c r="C1883" s="86" t="s">
        <v>2243</v>
      </c>
      <c r="E1883" s="129"/>
      <c r="F1883" s="22"/>
    </row>
    <row r="1884" spans="1:6" x14ac:dyDescent="0.35">
      <c r="A1884" s="97"/>
      <c r="B1884" s="86">
        <v>2</v>
      </c>
      <c r="C1884" s="86" t="s">
        <v>1334</v>
      </c>
      <c r="E1884" s="129"/>
      <c r="F1884" s="22"/>
    </row>
    <row r="1885" spans="1:6" x14ac:dyDescent="0.35">
      <c r="A1885" s="97"/>
      <c r="B1885" s="86">
        <v>3</v>
      </c>
      <c r="C1885" s="86" t="s">
        <v>2247</v>
      </c>
      <c r="E1885" s="129"/>
      <c r="F1885" s="22"/>
    </row>
    <row r="1886" spans="1:6" x14ac:dyDescent="0.35">
      <c r="A1886" s="97"/>
      <c r="B1886" s="86">
        <v>4</v>
      </c>
      <c r="C1886" s="86" t="s">
        <v>2776</v>
      </c>
      <c r="E1886" s="129"/>
      <c r="F1886" s="22"/>
    </row>
    <row r="1887" spans="1:6" x14ac:dyDescent="0.35">
      <c r="A1887" s="97"/>
      <c r="B1887" s="86">
        <v>5</v>
      </c>
      <c r="C1887" s="86" t="s">
        <v>2721</v>
      </c>
      <c r="E1887" s="129"/>
      <c r="F1887" s="22"/>
    </row>
    <row r="1888" spans="1:6" x14ac:dyDescent="0.35">
      <c r="A1888" s="97" t="s">
        <v>904</v>
      </c>
      <c r="B1888" s="86">
        <v>0</v>
      </c>
      <c r="C1888" s="86" t="s">
        <v>1351</v>
      </c>
      <c r="E1888" s="129"/>
      <c r="F1888" s="22"/>
    </row>
    <row r="1889" spans="1:6" x14ac:dyDescent="0.35">
      <c r="A1889" s="97"/>
      <c r="B1889" s="86">
        <v>1</v>
      </c>
      <c r="C1889" s="86" t="s">
        <v>2185</v>
      </c>
      <c r="D1889" s="86" t="s">
        <v>1351</v>
      </c>
      <c r="E1889" s="129"/>
      <c r="F1889" s="22"/>
    </row>
    <row r="1890" spans="1:6" x14ac:dyDescent="0.35">
      <c r="A1890" s="97"/>
      <c r="B1890" s="86">
        <v>2</v>
      </c>
      <c r="C1890" s="86" t="s">
        <v>2188</v>
      </c>
      <c r="D1890" s="86"/>
      <c r="E1890" s="129"/>
      <c r="F1890" s="22"/>
    </row>
    <row r="1891" spans="1:6" x14ac:dyDescent="0.35">
      <c r="A1891" s="97"/>
      <c r="B1891" s="86">
        <v>3</v>
      </c>
      <c r="C1891" s="86" t="s">
        <v>2189</v>
      </c>
      <c r="D1891" s="86"/>
      <c r="E1891" s="129"/>
      <c r="F1891" s="22"/>
    </row>
    <row r="1892" spans="1:6" x14ac:dyDescent="0.35">
      <c r="A1892" s="97"/>
      <c r="B1892" s="86">
        <v>4</v>
      </c>
      <c r="C1892" s="86" t="s">
        <v>2190</v>
      </c>
      <c r="D1892" s="86"/>
      <c r="E1892" s="129"/>
      <c r="F1892" s="22"/>
    </row>
    <row r="1893" spans="1:6" x14ac:dyDescent="0.35">
      <c r="A1893" s="97"/>
      <c r="B1893" s="86">
        <v>5</v>
      </c>
      <c r="C1893" s="86" t="s">
        <v>2187</v>
      </c>
      <c r="D1893" s="86"/>
      <c r="E1893" s="129"/>
      <c r="F1893" s="22"/>
    </row>
    <row r="1894" spans="1:6" x14ac:dyDescent="0.35">
      <c r="A1894" s="97" t="s">
        <v>905</v>
      </c>
      <c r="B1894" s="86">
        <v>0</v>
      </c>
      <c r="C1894" s="86" t="s">
        <v>1351</v>
      </c>
      <c r="D1894" s="86"/>
      <c r="E1894" s="129"/>
      <c r="F1894" s="22"/>
    </row>
    <row r="1895" spans="1:6" x14ac:dyDescent="0.35">
      <c r="A1895" s="97"/>
      <c r="B1895" s="86">
        <v>1</v>
      </c>
      <c r="C1895" s="86" t="s">
        <v>2186</v>
      </c>
      <c r="E1895" s="129"/>
      <c r="F1895" s="22"/>
    </row>
    <row r="1896" spans="1:6" x14ac:dyDescent="0.35">
      <c r="A1896" s="97"/>
      <c r="B1896" s="86">
        <v>2</v>
      </c>
      <c r="C1896" s="86" t="s">
        <v>2224</v>
      </c>
      <c r="E1896" s="129"/>
      <c r="F1896" s="22"/>
    </row>
    <row r="1897" spans="1:6" x14ac:dyDescent="0.35">
      <c r="A1897" s="97"/>
      <c r="B1897" s="86">
        <v>3</v>
      </c>
      <c r="C1897" s="86" t="s">
        <v>2774</v>
      </c>
      <c r="E1897" s="129"/>
      <c r="F1897" s="22"/>
    </row>
    <row r="1898" spans="1:6" x14ac:dyDescent="0.35">
      <c r="A1898" s="97"/>
      <c r="B1898" s="86">
        <v>4</v>
      </c>
      <c r="C1898" s="86" t="s">
        <v>2225</v>
      </c>
      <c r="E1898" s="129"/>
      <c r="F1898" s="22"/>
    </row>
    <row r="1899" spans="1:6" x14ac:dyDescent="0.35">
      <c r="A1899" s="97"/>
      <c r="B1899" s="86">
        <v>5</v>
      </c>
      <c r="C1899" s="86" t="s">
        <v>2226</v>
      </c>
      <c r="E1899" s="129"/>
      <c r="F1899" s="22"/>
    </row>
    <row r="1900" spans="1:6" x14ac:dyDescent="0.35">
      <c r="A1900" s="97" t="s">
        <v>906</v>
      </c>
      <c r="B1900" s="86"/>
      <c r="C1900" s="86"/>
      <c r="E1900" s="130"/>
      <c r="F1900" s="22"/>
    </row>
    <row r="1901" spans="1:6" x14ac:dyDescent="0.35">
      <c r="A1901" s="97" t="s">
        <v>3891</v>
      </c>
      <c r="B1901" s="86">
        <v>0</v>
      </c>
      <c r="C1901" s="86"/>
      <c r="E1901" s="129"/>
      <c r="F1901" s="22"/>
    </row>
    <row r="1902" spans="1:6" x14ac:dyDescent="0.35">
      <c r="A1902" s="97" t="s">
        <v>3892</v>
      </c>
      <c r="B1902" s="86">
        <v>0</v>
      </c>
      <c r="C1902" s="86"/>
      <c r="E1902" s="129"/>
      <c r="F1902" s="22"/>
    </row>
    <row r="1903" spans="1:6" x14ac:dyDescent="0.35">
      <c r="A1903" s="97" t="s">
        <v>3893</v>
      </c>
      <c r="B1903" s="86">
        <v>0</v>
      </c>
      <c r="C1903" s="86"/>
      <c r="E1903" s="129"/>
      <c r="F1903" s="22"/>
    </row>
    <row r="1904" spans="1:6" x14ac:dyDescent="0.35">
      <c r="A1904" s="97" t="s">
        <v>3894</v>
      </c>
      <c r="B1904" s="86">
        <v>0</v>
      </c>
      <c r="C1904" s="86"/>
      <c r="E1904" s="129"/>
      <c r="F1904" s="22"/>
    </row>
    <row r="1905" spans="1:6" x14ac:dyDescent="0.35">
      <c r="A1905" s="97" t="s">
        <v>3895</v>
      </c>
      <c r="B1905" s="86">
        <v>0</v>
      </c>
      <c r="C1905" s="86"/>
      <c r="E1905" s="129"/>
      <c r="F1905" s="22"/>
    </row>
    <row r="1906" spans="1:6" x14ac:dyDescent="0.35">
      <c r="A1906" s="97" t="s">
        <v>3896</v>
      </c>
      <c r="B1906" s="86">
        <v>0</v>
      </c>
      <c r="C1906" s="86"/>
      <c r="E1906" s="129"/>
      <c r="F1906" s="22"/>
    </row>
    <row r="1907" spans="1:6" x14ac:dyDescent="0.35">
      <c r="A1907" s="97" t="s">
        <v>3897</v>
      </c>
      <c r="B1907" s="86">
        <v>0</v>
      </c>
      <c r="C1907" s="86"/>
      <c r="E1907" s="129"/>
      <c r="F1907" s="22"/>
    </row>
    <row r="1908" spans="1:6" x14ac:dyDescent="0.35">
      <c r="A1908" s="97" t="s">
        <v>3898</v>
      </c>
      <c r="B1908" s="86">
        <v>0</v>
      </c>
      <c r="C1908" s="86"/>
      <c r="E1908" s="129"/>
      <c r="F1908" s="22"/>
    </row>
    <row r="1909" spans="1:6" x14ac:dyDescent="0.35">
      <c r="A1909" s="97" t="s">
        <v>3899</v>
      </c>
      <c r="B1909" s="86">
        <v>0</v>
      </c>
      <c r="C1909" s="86"/>
      <c r="E1909" s="129"/>
      <c r="F1909" s="22"/>
    </row>
    <row r="1910" spans="1:6" x14ac:dyDescent="0.35">
      <c r="A1910" s="97" t="s">
        <v>3900</v>
      </c>
      <c r="B1910" s="86">
        <v>0</v>
      </c>
      <c r="C1910" s="86"/>
      <c r="E1910" s="129"/>
      <c r="F1910" s="22"/>
    </row>
    <row r="1911" spans="1:6" x14ac:dyDescent="0.35">
      <c r="A1911" s="97" t="s">
        <v>3901</v>
      </c>
      <c r="B1911" s="86">
        <v>0</v>
      </c>
      <c r="C1911" s="86"/>
      <c r="E1911" s="129"/>
      <c r="F1911" s="22"/>
    </row>
    <row r="1912" spans="1:6" x14ac:dyDescent="0.35">
      <c r="A1912" s="97" t="s">
        <v>3902</v>
      </c>
      <c r="B1912" s="86">
        <v>0</v>
      </c>
      <c r="C1912" s="86"/>
      <c r="E1912" s="129"/>
      <c r="F1912" s="22"/>
    </row>
    <row r="1913" spans="1:6" x14ac:dyDescent="0.35">
      <c r="A1913" s="97" t="s">
        <v>3903</v>
      </c>
      <c r="B1913" s="86">
        <v>0</v>
      </c>
      <c r="C1913" s="86"/>
      <c r="E1913" s="129"/>
      <c r="F1913" s="22"/>
    </row>
    <row r="1914" spans="1:6" x14ac:dyDescent="0.35">
      <c r="A1914" s="97" t="s">
        <v>3904</v>
      </c>
      <c r="B1914" s="86">
        <v>0</v>
      </c>
      <c r="C1914" s="86"/>
      <c r="E1914" s="129"/>
      <c r="F1914" s="22"/>
    </row>
    <row r="1915" spans="1:6" x14ac:dyDescent="0.35">
      <c r="A1915" s="97" t="s">
        <v>3905</v>
      </c>
      <c r="B1915" s="86">
        <v>0</v>
      </c>
      <c r="C1915" s="86"/>
      <c r="E1915" s="129"/>
      <c r="F1915" s="22"/>
    </row>
    <row r="1916" spans="1:6" x14ac:dyDescent="0.35">
      <c r="A1916" s="97" t="s">
        <v>3906</v>
      </c>
      <c r="B1916" s="86">
        <v>0</v>
      </c>
      <c r="C1916" s="86"/>
      <c r="E1916" s="129"/>
      <c r="F1916" s="22"/>
    </row>
    <row r="1917" spans="1:6" x14ac:dyDescent="0.35">
      <c r="A1917" s="97" t="s">
        <v>3907</v>
      </c>
      <c r="B1917" s="86">
        <v>0</v>
      </c>
      <c r="C1917" s="86"/>
      <c r="E1917" s="129"/>
      <c r="F1917" s="22"/>
    </row>
    <row r="1918" spans="1:6" x14ac:dyDescent="0.35">
      <c r="A1918" s="97" t="s">
        <v>3908</v>
      </c>
      <c r="B1918" s="86">
        <v>0</v>
      </c>
      <c r="C1918" s="86"/>
      <c r="E1918" s="129"/>
      <c r="F1918" s="22"/>
    </row>
    <row r="1919" spans="1:6" x14ac:dyDescent="0.35">
      <c r="A1919" s="97" t="s">
        <v>3909</v>
      </c>
      <c r="B1919" s="86">
        <v>0</v>
      </c>
      <c r="C1919" s="86"/>
      <c r="E1919" s="129"/>
      <c r="F1919" s="22"/>
    </row>
    <row r="1920" spans="1:6" x14ac:dyDescent="0.35">
      <c r="A1920" s="97" t="s">
        <v>3910</v>
      </c>
      <c r="B1920" s="86">
        <v>0</v>
      </c>
      <c r="C1920" s="86"/>
      <c r="E1920" s="129"/>
      <c r="F1920" s="22"/>
    </row>
    <row r="1921" spans="1:6" x14ac:dyDescent="0.35">
      <c r="A1921" s="97" t="s">
        <v>3911</v>
      </c>
      <c r="B1921" s="86">
        <v>0</v>
      </c>
      <c r="C1921" s="86"/>
      <c r="E1921" s="129"/>
      <c r="F1921" s="22"/>
    </row>
    <row r="1922" spans="1:6" x14ac:dyDescent="0.35">
      <c r="A1922" s="97" t="s">
        <v>3912</v>
      </c>
      <c r="B1922" s="86">
        <v>0</v>
      </c>
      <c r="C1922" s="86"/>
      <c r="E1922" s="129"/>
      <c r="F1922" s="22"/>
    </row>
    <row r="1923" spans="1:6" x14ac:dyDescent="0.35">
      <c r="A1923" s="97" t="s">
        <v>3913</v>
      </c>
      <c r="B1923" s="86">
        <v>0</v>
      </c>
      <c r="C1923" s="86"/>
      <c r="E1923" s="129"/>
      <c r="F1923" s="22"/>
    </row>
    <row r="1924" spans="1:6" x14ac:dyDescent="0.35">
      <c r="A1924" s="97" t="s">
        <v>3914</v>
      </c>
      <c r="B1924" s="86">
        <v>0</v>
      </c>
      <c r="C1924" s="86"/>
      <c r="E1924" s="129"/>
      <c r="F1924" s="22"/>
    </row>
    <row r="1925" spans="1:6" x14ac:dyDescent="0.35">
      <c r="A1925" s="97" t="s">
        <v>3915</v>
      </c>
      <c r="B1925" s="86">
        <v>0</v>
      </c>
      <c r="C1925" s="86"/>
      <c r="E1925" s="129"/>
      <c r="F1925" s="22"/>
    </row>
    <row r="1926" spans="1:6" x14ac:dyDescent="0.35">
      <c r="A1926" s="97" t="s">
        <v>3916</v>
      </c>
      <c r="B1926" s="86">
        <v>0</v>
      </c>
      <c r="C1926" s="86"/>
      <c r="E1926" s="129"/>
      <c r="F1926" s="22"/>
    </row>
    <row r="1927" spans="1:6" x14ac:dyDescent="0.35">
      <c r="A1927" s="97" t="s">
        <v>3917</v>
      </c>
      <c r="B1927" s="86">
        <v>0</v>
      </c>
      <c r="C1927" s="86"/>
      <c r="E1927" s="129"/>
      <c r="F1927" s="22"/>
    </row>
    <row r="1928" spans="1:6" x14ac:dyDescent="0.35">
      <c r="A1928" s="97" t="s">
        <v>3918</v>
      </c>
      <c r="B1928" s="86">
        <v>0</v>
      </c>
      <c r="C1928" s="86"/>
      <c r="E1928" s="129"/>
      <c r="F1928" s="22"/>
    </row>
    <row r="1929" spans="1:6" x14ac:dyDescent="0.35">
      <c r="A1929" s="97" t="s">
        <v>3919</v>
      </c>
      <c r="B1929" s="86">
        <v>0</v>
      </c>
      <c r="C1929" s="86"/>
      <c r="E1929" s="129"/>
      <c r="F1929" s="22"/>
    </row>
    <row r="1930" spans="1:6" x14ac:dyDescent="0.35">
      <c r="A1930" s="97" t="s">
        <v>3920</v>
      </c>
      <c r="B1930" s="86">
        <v>0</v>
      </c>
      <c r="C1930" s="86"/>
      <c r="E1930" s="129"/>
      <c r="F1930" s="22"/>
    </row>
    <row r="1931" spans="1:6" x14ac:dyDescent="0.35">
      <c r="A1931" s="492" t="s">
        <v>3921</v>
      </c>
      <c r="B1931" s="86"/>
      <c r="C1931" s="86"/>
      <c r="E1931" s="133"/>
      <c r="F1931" s="22"/>
    </row>
    <row r="1932" spans="1:6" ht="15" thickBot="1" x14ac:dyDescent="0.4">
      <c r="A1932" s="104"/>
      <c r="E1932" s="22"/>
      <c r="F1932" s="22"/>
    </row>
    <row r="1933" spans="1:6" x14ac:dyDescent="0.35">
      <c r="A1933" s="63" t="s">
        <v>367</v>
      </c>
      <c r="B1933" s="85" t="s">
        <v>23</v>
      </c>
      <c r="C1933" s="85" t="s">
        <v>1327</v>
      </c>
      <c r="E1933" s="22"/>
      <c r="F1933" s="22"/>
    </row>
    <row r="1934" spans="1:6" x14ac:dyDescent="0.35">
      <c r="A1934" s="102" t="s">
        <v>368</v>
      </c>
      <c r="B1934" s="86">
        <v>0</v>
      </c>
      <c r="C1934" s="86" t="s">
        <v>1351</v>
      </c>
      <c r="E1934" s="132"/>
      <c r="F1934" s="22"/>
    </row>
    <row r="1935" spans="1:6" x14ac:dyDescent="0.35">
      <c r="A1935" s="102"/>
      <c r="B1935" s="86">
        <v>1</v>
      </c>
      <c r="C1935" s="86" t="s">
        <v>1333</v>
      </c>
      <c r="E1935" s="132"/>
      <c r="F1935" s="22"/>
    </row>
    <row r="1936" spans="1:6" x14ac:dyDescent="0.35">
      <c r="A1936" s="102"/>
      <c r="B1936" s="86">
        <v>2</v>
      </c>
      <c r="C1936" s="86" t="s">
        <v>1334</v>
      </c>
      <c r="E1936" s="132"/>
      <c r="F1936" s="22"/>
    </row>
    <row r="1937" spans="1:6" x14ac:dyDescent="0.35">
      <c r="A1937" s="102"/>
      <c r="B1937" s="86">
        <v>3</v>
      </c>
      <c r="C1937" s="86" t="s">
        <v>2246</v>
      </c>
      <c r="E1937" s="132"/>
      <c r="F1937" s="22"/>
    </row>
    <row r="1938" spans="1:6" x14ac:dyDescent="0.35">
      <c r="A1938" s="102"/>
      <c r="B1938" s="86">
        <v>4</v>
      </c>
      <c r="C1938" s="86" t="s">
        <v>2245</v>
      </c>
      <c r="E1938" s="132"/>
      <c r="F1938" s="22"/>
    </row>
    <row r="1939" spans="1:6" x14ac:dyDescent="0.35">
      <c r="A1939" s="102"/>
      <c r="B1939" s="86">
        <v>5</v>
      </c>
      <c r="C1939" s="86" t="s">
        <v>1347</v>
      </c>
      <c r="E1939" s="132"/>
      <c r="F1939" s="22"/>
    </row>
    <row r="1940" spans="1:6" x14ac:dyDescent="0.35">
      <c r="A1940" s="97" t="s">
        <v>370</v>
      </c>
      <c r="B1940" s="86">
        <v>0</v>
      </c>
      <c r="C1940" s="86" t="s">
        <v>1351</v>
      </c>
      <c r="E1940" s="129"/>
      <c r="F1940" s="22"/>
    </row>
    <row r="1941" spans="1:6" x14ac:dyDescent="0.35">
      <c r="A1941" s="97"/>
      <c r="B1941" s="86">
        <v>1</v>
      </c>
      <c r="C1941" s="86" t="s">
        <v>2178</v>
      </c>
      <c r="E1941" s="129"/>
      <c r="F1941" s="22"/>
    </row>
    <row r="1942" spans="1:6" x14ac:dyDescent="0.35">
      <c r="A1942" s="97"/>
      <c r="B1942" s="86">
        <v>2</v>
      </c>
      <c r="C1942" s="86" t="s">
        <v>2191</v>
      </c>
      <c r="E1942" s="129"/>
      <c r="F1942" s="22"/>
    </row>
    <row r="1943" spans="1:6" x14ac:dyDescent="0.35">
      <c r="A1943" s="97"/>
      <c r="B1943" s="86">
        <v>3</v>
      </c>
      <c r="C1943" s="86" t="s">
        <v>2192</v>
      </c>
      <c r="E1943" s="129"/>
      <c r="F1943" s="22"/>
    </row>
    <row r="1944" spans="1:6" x14ac:dyDescent="0.35">
      <c r="A1944" s="97"/>
      <c r="B1944" s="86">
        <v>4</v>
      </c>
      <c r="C1944" s="86" t="s">
        <v>2771</v>
      </c>
      <c r="E1944" s="129"/>
      <c r="F1944" s="22"/>
    </row>
    <row r="1945" spans="1:6" x14ac:dyDescent="0.35">
      <c r="A1945" s="97"/>
      <c r="B1945" s="86">
        <v>5</v>
      </c>
      <c r="C1945" s="86" t="s">
        <v>2179</v>
      </c>
      <c r="E1945" s="129"/>
      <c r="F1945" s="22"/>
    </row>
    <row r="1946" spans="1:6" x14ac:dyDescent="0.35">
      <c r="A1946" s="97" t="s">
        <v>371</v>
      </c>
      <c r="B1946" s="86">
        <v>0</v>
      </c>
      <c r="C1946" s="86" t="s">
        <v>1351</v>
      </c>
      <c r="E1946" s="129"/>
      <c r="F1946" s="22"/>
    </row>
    <row r="1947" spans="1:6" x14ac:dyDescent="0.35">
      <c r="A1947" s="97"/>
      <c r="B1947" s="86">
        <v>1</v>
      </c>
      <c r="C1947" s="86" t="s">
        <v>2180</v>
      </c>
      <c r="E1947" s="129"/>
      <c r="F1947" s="22"/>
    </row>
    <row r="1948" spans="1:6" x14ac:dyDescent="0.35">
      <c r="A1948" s="97"/>
      <c r="B1948" s="86">
        <v>2</v>
      </c>
      <c r="C1948" s="86" t="s">
        <v>2193</v>
      </c>
      <c r="E1948" s="129"/>
      <c r="F1948" s="22"/>
    </row>
    <row r="1949" spans="1:6" x14ac:dyDescent="0.35">
      <c r="A1949" s="97"/>
      <c r="B1949" s="86">
        <v>3</v>
      </c>
      <c r="C1949" s="86" t="s">
        <v>2207</v>
      </c>
      <c r="E1949" s="129"/>
      <c r="F1949" s="22"/>
    </row>
    <row r="1950" spans="1:6" x14ac:dyDescent="0.35">
      <c r="A1950" s="97"/>
      <c r="B1950" s="86">
        <v>4</v>
      </c>
      <c r="C1950" s="86" t="s">
        <v>2181</v>
      </c>
      <c r="E1950" s="129"/>
      <c r="F1950" s="22"/>
    </row>
    <row r="1951" spans="1:6" x14ac:dyDescent="0.35">
      <c r="A1951" s="97"/>
      <c r="B1951" s="86">
        <v>5</v>
      </c>
      <c r="C1951" s="86" t="s">
        <v>2772</v>
      </c>
      <c r="E1951" s="129"/>
      <c r="F1951" s="22"/>
    </row>
    <row r="1952" spans="1:6" x14ac:dyDescent="0.35">
      <c r="A1952" s="97" t="s">
        <v>372</v>
      </c>
      <c r="B1952" s="86">
        <v>0</v>
      </c>
      <c r="C1952" s="86" t="s">
        <v>1351</v>
      </c>
      <c r="E1952" s="129"/>
      <c r="F1952" s="22"/>
    </row>
    <row r="1953" spans="1:6" x14ac:dyDescent="0.35">
      <c r="A1953" s="97"/>
      <c r="B1953" s="86">
        <v>1</v>
      </c>
      <c r="C1953" s="87" t="s">
        <v>2687</v>
      </c>
      <c r="E1953" s="129"/>
      <c r="F1953" s="22"/>
    </row>
    <row r="1954" spans="1:6" x14ac:dyDescent="0.35">
      <c r="A1954" s="97"/>
      <c r="B1954" s="86">
        <v>2</v>
      </c>
      <c r="C1954" s="87" t="s">
        <v>2686</v>
      </c>
      <c r="E1954" s="129"/>
      <c r="F1954" s="22"/>
    </row>
    <row r="1955" spans="1:6" x14ac:dyDescent="0.35">
      <c r="A1955" s="97"/>
      <c r="B1955" s="86">
        <v>3</v>
      </c>
      <c r="C1955" s="87" t="s">
        <v>2685</v>
      </c>
      <c r="E1955" s="129"/>
      <c r="F1955" s="22"/>
    </row>
    <row r="1956" spans="1:6" x14ac:dyDescent="0.35">
      <c r="A1956" s="97"/>
      <c r="B1956" s="86">
        <v>4</v>
      </c>
      <c r="C1956" s="87" t="s">
        <v>2684</v>
      </c>
      <c r="E1956" s="129"/>
      <c r="F1956" s="22"/>
    </row>
    <row r="1957" spans="1:6" x14ac:dyDescent="0.35">
      <c r="A1957" s="97"/>
      <c r="B1957" s="86">
        <v>5</v>
      </c>
      <c r="C1957" s="87" t="s">
        <v>2683</v>
      </c>
      <c r="E1957" s="129"/>
      <c r="F1957" s="22"/>
    </row>
    <row r="1958" spans="1:6" x14ac:dyDescent="0.35">
      <c r="A1958" s="97" t="s">
        <v>427</v>
      </c>
      <c r="B1958" s="86">
        <v>0</v>
      </c>
      <c r="C1958" s="86" t="s">
        <v>1351</v>
      </c>
      <c r="E1958" s="129"/>
      <c r="F1958" s="22"/>
    </row>
    <row r="1959" spans="1:6" x14ac:dyDescent="0.35">
      <c r="A1959" s="97"/>
      <c r="B1959" s="86">
        <v>1</v>
      </c>
      <c r="C1959" s="86" t="s">
        <v>2231</v>
      </c>
      <c r="E1959" s="129"/>
      <c r="F1959" s="22"/>
    </row>
    <row r="1960" spans="1:6" x14ac:dyDescent="0.35">
      <c r="A1960" s="97"/>
      <c r="B1960" s="86">
        <v>2</v>
      </c>
      <c r="C1960" s="86" t="s">
        <v>2196</v>
      </c>
      <c r="E1960" s="129"/>
      <c r="F1960" s="22"/>
    </row>
    <row r="1961" spans="1:6" x14ac:dyDescent="0.35">
      <c r="A1961" s="97"/>
      <c r="B1961" s="86">
        <v>3</v>
      </c>
      <c r="C1961" s="86" t="s">
        <v>2197</v>
      </c>
      <c r="E1961" s="129"/>
      <c r="F1961" s="22"/>
    </row>
    <row r="1962" spans="1:6" x14ac:dyDescent="0.35">
      <c r="A1962" s="97"/>
      <c r="B1962" s="86">
        <v>4</v>
      </c>
      <c r="C1962" s="86" t="s">
        <v>2195</v>
      </c>
      <c r="E1962" s="129"/>
      <c r="F1962" s="22"/>
    </row>
    <row r="1963" spans="1:6" x14ac:dyDescent="0.35">
      <c r="A1963" s="97"/>
      <c r="B1963" s="86">
        <v>5</v>
      </c>
      <c r="C1963" s="86" t="s">
        <v>2230</v>
      </c>
      <c r="E1963" s="129"/>
      <c r="F1963" s="22"/>
    </row>
    <row r="1964" spans="1:6" x14ac:dyDescent="0.35">
      <c r="A1964" s="97" t="s">
        <v>907</v>
      </c>
      <c r="B1964" s="86">
        <v>0</v>
      </c>
      <c r="C1964" s="86" t="s">
        <v>1351</v>
      </c>
      <c r="E1964" s="129"/>
      <c r="F1964" s="22"/>
    </row>
    <row r="1965" spans="1:6" x14ac:dyDescent="0.35">
      <c r="A1965" s="97"/>
      <c r="B1965" s="86">
        <v>1</v>
      </c>
      <c r="C1965" s="86" t="s">
        <v>2199</v>
      </c>
      <c r="E1965" s="129"/>
      <c r="F1965" s="22"/>
    </row>
    <row r="1966" spans="1:6" x14ac:dyDescent="0.35">
      <c r="A1966" s="97"/>
      <c r="B1966" s="86">
        <v>2</v>
      </c>
      <c r="C1966" s="86" t="s">
        <v>2200</v>
      </c>
      <c r="E1966" s="129"/>
      <c r="F1966" s="22"/>
    </row>
    <row r="1967" spans="1:6" x14ac:dyDescent="0.35">
      <c r="A1967" s="97"/>
      <c r="B1967" s="86">
        <v>3</v>
      </c>
      <c r="C1967" s="86" t="s">
        <v>2201</v>
      </c>
      <c r="E1967" s="129"/>
      <c r="F1967" s="22"/>
    </row>
    <row r="1968" spans="1:6" x14ac:dyDescent="0.35">
      <c r="A1968" s="97"/>
      <c r="B1968" s="86">
        <v>4</v>
      </c>
      <c r="C1968" s="86" t="s">
        <v>2202</v>
      </c>
      <c r="E1968" s="129"/>
      <c r="F1968" s="22"/>
    </row>
    <row r="1969" spans="1:6" x14ac:dyDescent="0.35">
      <c r="A1969" s="97"/>
      <c r="B1969" s="86">
        <v>5</v>
      </c>
      <c r="C1969" s="86" t="s">
        <v>2182</v>
      </c>
      <c r="E1969" s="129"/>
      <c r="F1969" s="22"/>
    </row>
    <row r="1970" spans="1:6" x14ac:dyDescent="0.35">
      <c r="A1970" s="97" t="s">
        <v>908</v>
      </c>
      <c r="B1970" s="86">
        <v>0</v>
      </c>
      <c r="C1970" s="27" t="s">
        <v>1351</v>
      </c>
      <c r="E1970" s="129"/>
      <c r="F1970" s="22"/>
    </row>
    <row r="1971" spans="1:6" x14ac:dyDescent="0.35">
      <c r="A1971" s="97"/>
      <c r="B1971" s="86">
        <v>1</v>
      </c>
      <c r="C1971" s="27" t="s">
        <v>2204</v>
      </c>
      <c r="E1971" s="129"/>
      <c r="F1971" s="22"/>
    </row>
    <row r="1972" spans="1:6" x14ac:dyDescent="0.35">
      <c r="A1972" s="97"/>
      <c r="B1972" s="86">
        <v>2</v>
      </c>
      <c r="C1972" s="27" t="s">
        <v>1968</v>
      </c>
      <c r="E1972" s="129"/>
      <c r="F1972" s="22"/>
    </row>
    <row r="1973" spans="1:6" x14ac:dyDescent="0.35">
      <c r="A1973" s="97"/>
      <c r="B1973" s="86">
        <v>3</v>
      </c>
      <c r="C1973" s="27" t="s">
        <v>1971</v>
      </c>
      <c r="E1973" s="129"/>
      <c r="F1973" s="22"/>
    </row>
    <row r="1974" spans="1:6" x14ac:dyDescent="0.35">
      <c r="A1974" s="97"/>
      <c r="B1974" s="86">
        <v>4</v>
      </c>
      <c r="C1974" s="27" t="s">
        <v>2681</v>
      </c>
      <c r="E1974" s="129"/>
      <c r="F1974" s="22"/>
    </row>
    <row r="1975" spans="1:6" x14ac:dyDescent="0.35">
      <c r="A1975" s="97"/>
      <c r="B1975" s="86">
        <v>5</v>
      </c>
      <c r="C1975" s="27" t="s">
        <v>2682</v>
      </c>
      <c r="E1975" s="129"/>
      <c r="F1975" s="22"/>
    </row>
    <row r="1976" spans="1:6" x14ac:dyDescent="0.35">
      <c r="A1976" s="97" t="s">
        <v>909</v>
      </c>
      <c r="B1976" s="86">
        <v>0</v>
      </c>
      <c r="C1976" s="27" t="s">
        <v>1351</v>
      </c>
      <c r="E1976" s="129"/>
      <c r="F1976" s="22"/>
    </row>
    <row r="1977" spans="1:6" x14ac:dyDescent="0.35">
      <c r="A1977" s="97"/>
      <c r="B1977" s="86">
        <v>1</v>
      </c>
      <c r="C1977" s="27" t="s">
        <v>2205</v>
      </c>
      <c r="E1977" s="129"/>
      <c r="F1977" s="22"/>
    </row>
    <row r="1978" spans="1:6" x14ac:dyDescent="0.35">
      <c r="A1978" s="97"/>
      <c r="B1978" s="86">
        <v>2</v>
      </c>
      <c r="C1978" s="27" t="s">
        <v>2206</v>
      </c>
      <c r="E1978" s="129"/>
      <c r="F1978" s="22"/>
    </row>
    <row r="1979" spans="1:6" x14ac:dyDescent="0.35">
      <c r="A1979" s="97"/>
      <c r="B1979" s="86">
        <v>3</v>
      </c>
      <c r="C1979" s="27" t="s">
        <v>2208</v>
      </c>
      <c r="E1979" s="129"/>
      <c r="F1979" s="22"/>
    </row>
    <row r="1980" spans="1:6" x14ac:dyDescent="0.35">
      <c r="A1980" s="97"/>
      <c r="B1980" s="86">
        <v>4</v>
      </c>
      <c r="C1980" s="27" t="s">
        <v>2209</v>
      </c>
      <c r="E1980" s="129"/>
      <c r="F1980" s="22"/>
    </row>
    <row r="1981" spans="1:6" x14ac:dyDescent="0.35">
      <c r="A1981" s="97"/>
      <c r="B1981" s="86">
        <v>5</v>
      </c>
      <c r="C1981" s="27" t="s">
        <v>2210</v>
      </c>
      <c r="E1981" s="129"/>
      <c r="F1981" s="22"/>
    </row>
    <row r="1982" spans="1:6" x14ac:dyDescent="0.35">
      <c r="A1982" s="97" t="s">
        <v>910</v>
      </c>
      <c r="B1982" s="86">
        <v>0</v>
      </c>
      <c r="C1982" s="86" t="s">
        <v>1351</v>
      </c>
      <c r="E1982" s="129"/>
      <c r="F1982" s="22"/>
    </row>
    <row r="1983" spans="1:6" x14ac:dyDescent="0.35">
      <c r="A1983" s="97"/>
      <c r="B1983" s="86">
        <v>1</v>
      </c>
      <c r="C1983" s="86" t="s">
        <v>2183</v>
      </c>
      <c r="E1983" s="129"/>
      <c r="F1983" s="22"/>
    </row>
    <row r="1984" spans="1:6" x14ac:dyDescent="0.35">
      <c r="A1984" s="97"/>
      <c r="B1984" s="86">
        <v>2</v>
      </c>
      <c r="C1984" s="86" t="s">
        <v>2212</v>
      </c>
      <c r="E1984" s="129"/>
      <c r="F1984" s="22"/>
    </row>
    <row r="1985" spans="1:6" x14ac:dyDescent="0.35">
      <c r="A1985" s="97"/>
      <c r="B1985" s="86">
        <v>3</v>
      </c>
      <c r="C1985" s="86" t="s">
        <v>2213</v>
      </c>
      <c r="E1985" s="129"/>
      <c r="F1985" s="22"/>
    </row>
    <row r="1986" spans="1:6" x14ac:dyDescent="0.35">
      <c r="A1986" s="97"/>
      <c r="B1986" s="86">
        <v>4</v>
      </c>
      <c r="C1986" s="86" t="s">
        <v>2211</v>
      </c>
      <c r="E1986" s="129"/>
      <c r="F1986" s="22"/>
    </row>
    <row r="1987" spans="1:6" x14ac:dyDescent="0.35">
      <c r="A1987" s="97"/>
      <c r="B1987" s="86">
        <v>5</v>
      </c>
      <c r="C1987" s="86" t="s">
        <v>2773</v>
      </c>
      <c r="E1987" s="129"/>
      <c r="F1987" s="22"/>
    </row>
    <row r="1988" spans="1:6" x14ac:dyDescent="0.35">
      <c r="A1988" s="97" t="s">
        <v>911</v>
      </c>
      <c r="B1988" s="86">
        <v>0</v>
      </c>
      <c r="C1988" s="86" t="s">
        <v>1351</v>
      </c>
      <c r="E1988" s="129"/>
      <c r="F1988" s="22"/>
    </row>
    <row r="1989" spans="1:6" x14ac:dyDescent="0.35">
      <c r="A1989" s="97"/>
      <c r="B1989" s="86">
        <v>1</v>
      </c>
      <c r="C1989" s="86" t="s">
        <v>2183</v>
      </c>
      <c r="E1989" s="129"/>
      <c r="F1989" s="22"/>
    </row>
    <row r="1990" spans="1:6" x14ac:dyDescent="0.35">
      <c r="A1990" s="97"/>
      <c r="B1990" s="86">
        <v>2</v>
      </c>
      <c r="C1990" s="86" t="s">
        <v>2212</v>
      </c>
      <c r="E1990" s="129"/>
      <c r="F1990" s="22"/>
    </row>
    <row r="1991" spans="1:6" x14ac:dyDescent="0.35">
      <c r="A1991" s="97"/>
      <c r="B1991" s="86">
        <v>3</v>
      </c>
      <c r="C1991" s="86" t="s">
        <v>3822</v>
      </c>
      <c r="E1991" s="129"/>
      <c r="F1991" s="22"/>
    </row>
    <row r="1992" spans="1:6" x14ac:dyDescent="0.35">
      <c r="A1992" s="97"/>
      <c r="B1992" s="86">
        <v>4</v>
      </c>
      <c r="C1992" s="86" t="s">
        <v>2211</v>
      </c>
      <c r="E1992" s="129"/>
      <c r="F1992" s="22"/>
    </row>
    <row r="1993" spans="1:6" x14ac:dyDescent="0.35">
      <c r="A1993" s="97"/>
      <c r="B1993" s="86">
        <v>5</v>
      </c>
      <c r="C1993" s="86" t="s">
        <v>3823</v>
      </c>
      <c r="E1993" s="129"/>
      <c r="F1993" s="22"/>
    </row>
    <row r="1994" spans="1:6" x14ac:dyDescent="0.35">
      <c r="A1994" s="97" t="s">
        <v>912</v>
      </c>
      <c r="B1994" s="86">
        <v>0</v>
      </c>
      <c r="C1994" s="86" t="s">
        <v>1351</v>
      </c>
      <c r="E1994" s="129"/>
      <c r="F1994" s="22"/>
    </row>
    <row r="1995" spans="1:6" x14ac:dyDescent="0.35">
      <c r="A1995" s="97"/>
      <c r="B1995" s="86">
        <v>1</v>
      </c>
      <c r="C1995" s="86" t="s">
        <v>2232</v>
      </c>
      <c r="E1995" s="129"/>
      <c r="F1995" s="22"/>
    </row>
    <row r="1996" spans="1:6" x14ac:dyDescent="0.35">
      <c r="A1996" s="97"/>
      <c r="B1996" s="86">
        <v>2</v>
      </c>
      <c r="C1996" s="86" t="s">
        <v>2214</v>
      </c>
      <c r="E1996" s="129"/>
      <c r="F1996" s="22"/>
    </row>
    <row r="1997" spans="1:6" x14ac:dyDescent="0.35">
      <c r="A1997" s="97"/>
      <c r="B1997" s="86">
        <v>3</v>
      </c>
      <c r="C1997" s="86" t="s">
        <v>2216</v>
      </c>
      <c r="E1997" s="129"/>
      <c r="F1997" s="22"/>
    </row>
    <row r="1998" spans="1:6" x14ac:dyDescent="0.35">
      <c r="A1998" s="97"/>
      <c r="B1998" s="86">
        <v>4</v>
      </c>
      <c r="C1998" t="s">
        <v>2184</v>
      </c>
      <c r="E1998" s="129"/>
      <c r="F1998" s="22"/>
    </row>
    <row r="1999" spans="1:6" x14ac:dyDescent="0.35">
      <c r="A1999" s="97"/>
      <c r="B1999" s="86">
        <v>5</v>
      </c>
      <c r="C1999" s="86" t="s">
        <v>2215</v>
      </c>
      <c r="E1999" s="129"/>
      <c r="F1999" s="22"/>
    </row>
    <row r="2000" spans="1:6" x14ac:dyDescent="0.35">
      <c r="A2000" s="97" t="s">
        <v>912</v>
      </c>
      <c r="B2000" s="86">
        <v>0</v>
      </c>
      <c r="C2000" s="86" t="s">
        <v>1351</v>
      </c>
      <c r="E2000" s="129"/>
      <c r="F2000" s="22"/>
    </row>
    <row r="2001" spans="1:6" x14ac:dyDescent="0.35">
      <c r="A2001" s="97"/>
      <c r="B2001" s="86">
        <v>1</v>
      </c>
      <c r="C2001" s="86" t="s">
        <v>2243</v>
      </c>
      <c r="E2001" s="129"/>
      <c r="F2001" s="22"/>
    </row>
    <row r="2002" spans="1:6" x14ac:dyDescent="0.35">
      <c r="A2002" s="97"/>
      <c r="B2002" s="86">
        <v>2</v>
      </c>
      <c r="C2002" s="86" t="s">
        <v>1334</v>
      </c>
      <c r="E2002" s="129"/>
      <c r="F2002" s="22"/>
    </row>
    <row r="2003" spans="1:6" x14ac:dyDescent="0.35">
      <c r="A2003" s="97"/>
      <c r="B2003" s="86">
        <v>3</v>
      </c>
      <c r="C2003" s="86" t="s">
        <v>2247</v>
      </c>
      <c r="E2003" s="129"/>
      <c r="F2003" s="22"/>
    </row>
    <row r="2004" spans="1:6" x14ac:dyDescent="0.35">
      <c r="A2004" s="97"/>
      <c r="B2004" s="86">
        <v>4</v>
      </c>
      <c r="C2004" s="86" t="s">
        <v>2776</v>
      </c>
      <c r="E2004" s="129"/>
      <c r="F2004" s="22"/>
    </row>
    <row r="2005" spans="1:6" x14ac:dyDescent="0.35">
      <c r="A2005" s="97"/>
      <c r="B2005" s="86">
        <v>5</v>
      </c>
      <c r="C2005" s="86" t="s">
        <v>2244</v>
      </c>
      <c r="E2005" s="129"/>
      <c r="F2005" s="22"/>
    </row>
    <row r="2006" spans="1:6" x14ac:dyDescent="0.35">
      <c r="A2006" s="97" t="s">
        <v>913</v>
      </c>
      <c r="B2006" s="86">
        <v>0</v>
      </c>
      <c r="C2006" s="86" t="s">
        <v>1351</v>
      </c>
      <c r="E2006" s="129"/>
      <c r="F2006" s="22"/>
    </row>
    <row r="2007" spans="1:6" x14ac:dyDescent="0.35">
      <c r="A2007" s="97"/>
      <c r="B2007" s="86">
        <v>1</v>
      </c>
      <c r="C2007" s="86" t="s">
        <v>2185</v>
      </c>
      <c r="E2007" s="129"/>
      <c r="F2007" s="22"/>
    </row>
    <row r="2008" spans="1:6" x14ac:dyDescent="0.35">
      <c r="A2008" s="97"/>
      <c r="B2008" s="86">
        <v>2</v>
      </c>
      <c r="C2008" s="86" t="s">
        <v>2188</v>
      </c>
      <c r="E2008" s="129"/>
      <c r="F2008" s="22"/>
    </row>
    <row r="2009" spans="1:6" x14ac:dyDescent="0.35">
      <c r="A2009" s="97"/>
      <c r="B2009" s="86">
        <v>3</v>
      </c>
      <c r="C2009" s="86" t="s">
        <v>2189</v>
      </c>
      <c r="E2009" s="129"/>
      <c r="F2009" s="22"/>
    </row>
    <row r="2010" spans="1:6" x14ac:dyDescent="0.35">
      <c r="A2010" s="97"/>
      <c r="B2010" s="86">
        <v>4</v>
      </c>
      <c r="C2010" s="86" t="s">
        <v>2190</v>
      </c>
      <c r="E2010" s="129"/>
      <c r="F2010" s="22"/>
    </row>
    <row r="2011" spans="1:6" x14ac:dyDescent="0.35">
      <c r="A2011" s="97"/>
      <c r="B2011" s="86">
        <v>5</v>
      </c>
      <c r="C2011" s="86" t="s">
        <v>2187</v>
      </c>
      <c r="E2011" s="129"/>
      <c r="F2011" s="22"/>
    </row>
    <row r="2012" spans="1:6" x14ac:dyDescent="0.35">
      <c r="A2012" s="97" t="s">
        <v>914</v>
      </c>
      <c r="B2012" s="86">
        <v>0</v>
      </c>
      <c r="C2012" s="86" t="s">
        <v>1351</v>
      </c>
      <c r="E2012" s="129"/>
      <c r="F2012" s="22"/>
    </row>
    <row r="2013" spans="1:6" x14ac:dyDescent="0.35">
      <c r="A2013" s="97"/>
      <c r="B2013" s="86">
        <v>1</v>
      </c>
      <c r="C2013" s="86" t="s">
        <v>2186</v>
      </c>
      <c r="E2013" s="129"/>
      <c r="F2013" s="22"/>
    </row>
    <row r="2014" spans="1:6" x14ac:dyDescent="0.35">
      <c r="A2014" s="97"/>
      <c r="B2014" s="86">
        <v>2</v>
      </c>
      <c r="C2014" s="86" t="s">
        <v>2224</v>
      </c>
      <c r="E2014" s="129"/>
      <c r="F2014" s="22"/>
    </row>
    <row r="2015" spans="1:6" x14ac:dyDescent="0.35">
      <c r="A2015" s="97"/>
      <c r="B2015" s="86">
        <v>3</v>
      </c>
      <c r="C2015" s="86" t="s">
        <v>2774</v>
      </c>
      <c r="E2015" s="129"/>
      <c r="F2015" s="22"/>
    </row>
    <row r="2016" spans="1:6" x14ac:dyDescent="0.35">
      <c r="A2016" s="97"/>
      <c r="B2016" s="86">
        <v>4</v>
      </c>
      <c r="C2016" s="86" t="s">
        <v>2225</v>
      </c>
      <c r="E2016" s="129"/>
      <c r="F2016" s="22"/>
    </row>
    <row r="2017" spans="1:6" x14ac:dyDescent="0.35">
      <c r="A2017" s="97"/>
      <c r="B2017" s="86">
        <v>5</v>
      </c>
      <c r="C2017" s="86" t="s">
        <v>2226</v>
      </c>
      <c r="E2017" s="129"/>
      <c r="F2017" s="22"/>
    </row>
    <row r="2018" spans="1:6" x14ac:dyDescent="0.35">
      <c r="A2018" s="492" t="s">
        <v>1065</v>
      </c>
      <c r="B2018" s="86"/>
      <c r="C2018" s="86"/>
      <c r="E2018" s="129"/>
      <c r="F2018" s="22"/>
    </row>
    <row r="2019" spans="1:6" x14ac:dyDescent="0.35">
      <c r="A2019" s="492" t="s">
        <v>1067</v>
      </c>
      <c r="B2019" s="86"/>
      <c r="C2019" s="86"/>
      <c r="E2019" s="129"/>
      <c r="F2019" s="22"/>
    </row>
    <row r="2020" spans="1:6" x14ac:dyDescent="0.35">
      <c r="A2020" s="492" t="s">
        <v>1068</v>
      </c>
      <c r="B2020" s="86"/>
      <c r="C2020" s="86"/>
      <c r="E2020" s="129"/>
      <c r="F2020" s="22"/>
    </row>
    <row r="2021" spans="1:6" x14ac:dyDescent="0.35">
      <c r="A2021" s="492" t="s">
        <v>1070</v>
      </c>
      <c r="B2021" s="86"/>
      <c r="C2021" s="86"/>
      <c r="E2021" s="129"/>
      <c r="F2021" s="22"/>
    </row>
    <row r="2022" spans="1:6" x14ac:dyDescent="0.35">
      <c r="A2022" s="492" t="s">
        <v>1072</v>
      </c>
      <c r="B2022" s="86"/>
      <c r="C2022" s="86"/>
      <c r="E2022" s="129"/>
      <c r="F2022" s="22"/>
    </row>
    <row r="2023" spans="1:6" x14ac:dyDescent="0.35">
      <c r="A2023" s="492" t="s">
        <v>1074</v>
      </c>
      <c r="B2023" s="86"/>
      <c r="C2023" s="86"/>
      <c r="E2023" s="129"/>
      <c r="F2023" s="22"/>
    </row>
    <row r="2024" spans="1:6" x14ac:dyDescent="0.35">
      <c r="A2024" s="492" t="s">
        <v>1076</v>
      </c>
      <c r="B2024" s="86"/>
      <c r="C2024" s="86"/>
      <c r="E2024" s="129"/>
      <c r="F2024" s="22"/>
    </row>
    <row r="2025" spans="1:6" x14ac:dyDescent="0.35">
      <c r="A2025" s="492" t="s">
        <v>1077</v>
      </c>
      <c r="B2025" s="86"/>
      <c r="C2025" s="86"/>
      <c r="E2025" s="129"/>
      <c r="F2025" s="22"/>
    </row>
    <row r="2026" spans="1:6" x14ac:dyDescent="0.35">
      <c r="A2026" s="492" t="s">
        <v>1079</v>
      </c>
      <c r="B2026" s="86"/>
      <c r="C2026" s="86"/>
      <c r="E2026" s="129"/>
      <c r="F2026" s="22"/>
    </row>
    <row r="2027" spans="1:6" x14ac:dyDescent="0.35">
      <c r="A2027" s="492" t="s">
        <v>1081</v>
      </c>
      <c r="B2027" s="86"/>
      <c r="C2027" s="86"/>
      <c r="E2027" s="129"/>
      <c r="F2027" s="22"/>
    </row>
    <row r="2028" spans="1:6" x14ac:dyDescent="0.35">
      <c r="A2028" s="492" t="s">
        <v>1083</v>
      </c>
      <c r="B2028" s="86"/>
      <c r="C2028" s="86"/>
      <c r="E2028" s="129"/>
      <c r="F2028" s="22"/>
    </row>
    <row r="2029" spans="1:6" x14ac:dyDescent="0.35">
      <c r="A2029" s="492" t="s">
        <v>1085</v>
      </c>
      <c r="B2029" s="86"/>
      <c r="C2029" s="86"/>
      <c r="E2029" s="129"/>
      <c r="F2029" s="22"/>
    </row>
    <row r="2030" spans="1:6" x14ac:dyDescent="0.35">
      <c r="A2030" s="492" t="s">
        <v>1087</v>
      </c>
      <c r="B2030" s="86"/>
      <c r="C2030" s="86"/>
      <c r="E2030" s="129"/>
      <c r="F2030" s="22"/>
    </row>
    <row r="2031" spans="1:6" x14ac:dyDescent="0.35">
      <c r="A2031" s="492" t="s">
        <v>1088</v>
      </c>
      <c r="B2031" s="86"/>
      <c r="C2031" s="86"/>
      <c r="E2031" s="22"/>
      <c r="F2031" s="22"/>
    </row>
    <row r="2032" spans="1:6" x14ac:dyDescent="0.35">
      <c r="A2032" s="492" t="s">
        <v>1089</v>
      </c>
      <c r="B2032" s="86"/>
      <c r="C2032" s="86"/>
      <c r="E2032" s="22"/>
      <c r="F2032" s="22"/>
    </row>
    <row r="2033" spans="1:6" x14ac:dyDescent="0.35">
      <c r="A2033" s="492" t="s">
        <v>1090</v>
      </c>
      <c r="B2033" s="86"/>
      <c r="C2033" s="86"/>
      <c r="E2033" s="132"/>
      <c r="F2033" s="22"/>
    </row>
    <row r="2034" spans="1:6" x14ac:dyDescent="0.35">
      <c r="A2034" s="492" t="s">
        <v>1091</v>
      </c>
      <c r="B2034" s="86"/>
      <c r="C2034" s="86"/>
      <c r="E2034" s="132"/>
      <c r="F2034" s="22"/>
    </row>
    <row r="2035" spans="1:6" x14ac:dyDescent="0.35">
      <c r="A2035" s="492" t="s">
        <v>1092</v>
      </c>
      <c r="B2035" s="86"/>
      <c r="C2035" s="86"/>
      <c r="E2035" s="132"/>
      <c r="F2035" s="22"/>
    </row>
    <row r="2036" spans="1:6" x14ac:dyDescent="0.35">
      <c r="A2036" s="492" t="s">
        <v>1093</v>
      </c>
      <c r="B2036" s="86"/>
      <c r="C2036" s="86"/>
      <c r="E2036" s="132"/>
      <c r="F2036" s="22"/>
    </row>
    <row r="2037" spans="1:6" ht="15" thickBot="1" x14ac:dyDescent="0.4">
      <c r="E2037" s="132"/>
      <c r="F2037" s="22"/>
    </row>
    <row r="2038" spans="1:6" x14ac:dyDescent="0.35">
      <c r="A2038" s="63" t="s">
        <v>373</v>
      </c>
      <c r="B2038" s="85" t="s">
        <v>23</v>
      </c>
      <c r="C2038" s="85" t="s">
        <v>1327</v>
      </c>
      <c r="E2038" s="132"/>
      <c r="F2038" s="22"/>
    </row>
    <row r="2039" spans="1:6" x14ac:dyDescent="0.35">
      <c r="A2039" s="102" t="s">
        <v>417</v>
      </c>
      <c r="B2039" s="86">
        <v>0</v>
      </c>
      <c r="C2039" s="86" t="s">
        <v>1351</v>
      </c>
      <c r="E2039" s="129"/>
      <c r="F2039" s="22"/>
    </row>
    <row r="2040" spans="1:6" x14ac:dyDescent="0.35">
      <c r="A2040" s="102"/>
      <c r="B2040" s="86">
        <v>1</v>
      </c>
      <c r="C2040" s="86" t="s">
        <v>1333</v>
      </c>
      <c r="E2040" s="129"/>
      <c r="F2040" s="22"/>
    </row>
    <row r="2041" spans="1:6" x14ac:dyDescent="0.35">
      <c r="A2041" s="102"/>
      <c r="B2041" s="86">
        <v>2</v>
      </c>
      <c r="C2041" s="86" t="s">
        <v>1334</v>
      </c>
      <c r="E2041" s="129"/>
      <c r="F2041" s="22"/>
    </row>
    <row r="2042" spans="1:6" x14ac:dyDescent="0.35">
      <c r="A2042" s="102"/>
      <c r="B2042" s="86">
        <v>3</v>
      </c>
      <c r="C2042" s="86" t="s">
        <v>2246</v>
      </c>
      <c r="E2042" s="129"/>
      <c r="F2042" s="22"/>
    </row>
    <row r="2043" spans="1:6" x14ac:dyDescent="0.35">
      <c r="A2043" s="102"/>
      <c r="B2043" s="86">
        <v>4</v>
      </c>
      <c r="C2043" s="86" t="s">
        <v>2245</v>
      </c>
      <c r="E2043" s="129"/>
      <c r="F2043" s="22"/>
    </row>
    <row r="2044" spans="1:6" x14ac:dyDescent="0.35">
      <c r="A2044" s="102"/>
      <c r="B2044" s="86">
        <v>5</v>
      </c>
      <c r="C2044" s="86" t="s">
        <v>1347</v>
      </c>
      <c r="E2044" s="129"/>
      <c r="F2044" s="22"/>
    </row>
    <row r="2045" spans="1:6" x14ac:dyDescent="0.35">
      <c r="A2045" s="97" t="s">
        <v>419</v>
      </c>
      <c r="B2045" s="86">
        <v>0</v>
      </c>
      <c r="C2045" s="86" t="s">
        <v>1351</v>
      </c>
      <c r="E2045" s="129"/>
      <c r="F2045" s="22"/>
    </row>
    <row r="2046" spans="1:6" x14ac:dyDescent="0.35">
      <c r="A2046" s="97"/>
      <c r="B2046" s="86">
        <v>1</v>
      </c>
      <c r="C2046" s="86" t="s">
        <v>2178</v>
      </c>
      <c r="E2046" s="129"/>
      <c r="F2046" s="22"/>
    </row>
    <row r="2047" spans="1:6" x14ac:dyDescent="0.35">
      <c r="A2047" s="97"/>
      <c r="B2047" s="86">
        <v>2</v>
      </c>
      <c r="C2047" s="86" t="s">
        <v>2191</v>
      </c>
      <c r="E2047" s="129"/>
      <c r="F2047" s="22"/>
    </row>
    <row r="2048" spans="1:6" x14ac:dyDescent="0.35">
      <c r="A2048" s="97"/>
      <c r="B2048" s="86">
        <v>3</v>
      </c>
      <c r="C2048" s="86" t="s">
        <v>2192</v>
      </c>
      <c r="E2048" s="129"/>
      <c r="F2048" s="22"/>
    </row>
    <row r="2049" spans="1:6" x14ac:dyDescent="0.35">
      <c r="A2049" s="97"/>
      <c r="B2049" s="86">
        <v>4</v>
      </c>
      <c r="C2049" s="86" t="s">
        <v>2771</v>
      </c>
      <c r="E2049" s="129"/>
      <c r="F2049" s="22"/>
    </row>
    <row r="2050" spans="1:6" x14ac:dyDescent="0.35">
      <c r="A2050" s="97"/>
      <c r="B2050" s="86">
        <v>5</v>
      </c>
      <c r="C2050" s="86" t="s">
        <v>2179</v>
      </c>
      <c r="E2050" s="129"/>
      <c r="F2050" s="22"/>
    </row>
    <row r="2051" spans="1:6" x14ac:dyDescent="0.35">
      <c r="A2051" s="97" t="s">
        <v>420</v>
      </c>
      <c r="B2051" s="86">
        <v>0</v>
      </c>
      <c r="C2051" s="86" t="s">
        <v>1351</v>
      </c>
      <c r="E2051" s="129"/>
      <c r="F2051" s="22"/>
    </row>
    <row r="2052" spans="1:6" x14ac:dyDescent="0.35">
      <c r="A2052" s="97"/>
      <c r="B2052" s="86">
        <v>1</v>
      </c>
      <c r="C2052" s="86" t="s">
        <v>2180</v>
      </c>
      <c r="E2052" s="129"/>
      <c r="F2052" s="22"/>
    </row>
    <row r="2053" spans="1:6" x14ac:dyDescent="0.35">
      <c r="A2053" s="97"/>
      <c r="B2053" s="86">
        <v>2</v>
      </c>
      <c r="C2053" s="86" t="s">
        <v>2193</v>
      </c>
      <c r="E2053" s="129"/>
      <c r="F2053" s="22"/>
    </row>
    <row r="2054" spans="1:6" x14ac:dyDescent="0.35">
      <c r="A2054" s="97"/>
      <c r="B2054" s="86">
        <v>3</v>
      </c>
      <c r="C2054" s="86" t="s">
        <v>2207</v>
      </c>
      <c r="E2054" s="129"/>
      <c r="F2054" s="22"/>
    </row>
    <row r="2055" spans="1:6" x14ac:dyDescent="0.35">
      <c r="A2055" s="97"/>
      <c r="B2055" s="86">
        <v>4</v>
      </c>
      <c r="C2055" s="86" t="s">
        <v>2181</v>
      </c>
      <c r="E2055" s="129"/>
      <c r="F2055" s="22"/>
    </row>
    <row r="2056" spans="1:6" x14ac:dyDescent="0.35">
      <c r="A2056" s="97"/>
      <c r="B2056" s="86">
        <v>5</v>
      </c>
      <c r="C2056" s="86" t="s">
        <v>2772</v>
      </c>
      <c r="E2056" s="129"/>
      <c r="F2056" s="22"/>
    </row>
    <row r="2057" spans="1:6" x14ac:dyDescent="0.35">
      <c r="A2057" s="97" t="s">
        <v>421</v>
      </c>
      <c r="B2057" s="86">
        <v>0</v>
      </c>
      <c r="C2057" s="86" t="s">
        <v>1351</v>
      </c>
      <c r="E2057" s="129"/>
      <c r="F2057" s="22"/>
    </row>
    <row r="2058" spans="1:6" x14ac:dyDescent="0.35">
      <c r="A2058" s="97"/>
      <c r="B2058" s="86">
        <v>1</v>
      </c>
      <c r="C2058" s="87" t="s">
        <v>2687</v>
      </c>
      <c r="E2058" s="129"/>
      <c r="F2058" s="22"/>
    </row>
    <row r="2059" spans="1:6" x14ac:dyDescent="0.35">
      <c r="A2059" s="97"/>
      <c r="B2059" s="86">
        <v>2</v>
      </c>
      <c r="C2059" s="87" t="s">
        <v>2686</v>
      </c>
      <c r="E2059" s="129"/>
      <c r="F2059" s="22"/>
    </row>
    <row r="2060" spans="1:6" x14ac:dyDescent="0.35">
      <c r="A2060" s="97"/>
      <c r="B2060" s="86">
        <v>3</v>
      </c>
      <c r="C2060" s="87" t="s">
        <v>2685</v>
      </c>
      <c r="E2060" s="129"/>
      <c r="F2060" s="22"/>
    </row>
    <row r="2061" spans="1:6" x14ac:dyDescent="0.35">
      <c r="A2061" s="97"/>
      <c r="B2061" s="86">
        <v>4</v>
      </c>
      <c r="C2061" s="87" t="s">
        <v>2684</v>
      </c>
      <c r="E2061" s="129"/>
      <c r="F2061" s="22"/>
    </row>
    <row r="2062" spans="1:6" x14ac:dyDescent="0.35">
      <c r="A2062" s="97"/>
      <c r="B2062" s="86">
        <v>5</v>
      </c>
      <c r="C2062" s="87" t="s">
        <v>2683</v>
      </c>
      <c r="E2062" s="129"/>
      <c r="F2062" s="22"/>
    </row>
    <row r="2063" spans="1:6" x14ac:dyDescent="0.35">
      <c r="A2063" s="97" t="s">
        <v>426</v>
      </c>
      <c r="B2063" s="86">
        <v>0</v>
      </c>
      <c r="C2063" s="86" t="s">
        <v>1351</v>
      </c>
      <c r="E2063" s="129"/>
      <c r="F2063" s="22"/>
    </row>
    <row r="2064" spans="1:6" x14ac:dyDescent="0.35">
      <c r="A2064" s="97"/>
      <c r="B2064" s="86">
        <v>1</v>
      </c>
      <c r="C2064" s="86" t="s">
        <v>2231</v>
      </c>
      <c r="E2064" s="129"/>
      <c r="F2064" s="22"/>
    </row>
    <row r="2065" spans="1:6" x14ac:dyDescent="0.35">
      <c r="A2065" s="97"/>
      <c r="B2065" s="86">
        <v>2</v>
      </c>
      <c r="C2065" s="86" t="s">
        <v>2196</v>
      </c>
      <c r="E2065" s="129"/>
      <c r="F2065" s="22"/>
    </row>
    <row r="2066" spans="1:6" x14ac:dyDescent="0.35">
      <c r="A2066" s="97"/>
      <c r="B2066" s="86">
        <v>3</v>
      </c>
      <c r="C2066" s="86" t="s">
        <v>2197</v>
      </c>
      <c r="E2066" s="129"/>
      <c r="F2066" s="22"/>
    </row>
    <row r="2067" spans="1:6" x14ac:dyDescent="0.35">
      <c r="A2067" s="97"/>
      <c r="B2067" s="86">
        <v>4</v>
      </c>
      <c r="C2067" s="86" t="s">
        <v>2195</v>
      </c>
      <c r="E2067" s="129"/>
      <c r="F2067" s="22"/>
    </row>
    <row r="2068" spans="1:6" x14ac:dyDescent="0.35">
      <c r="A2068" s="97"/>
      <c r="B2068" s="86">
        <v>5</v>
      </c>
      <c r="C2068" s="86" t="s">
        <v>2230</v>
      </c>
      <c r="E2068" s="129"/>
      <c r="F2068" s="22"/>
    </row>
    <row r="2069" spans="1:6" x14ac:dyDescent="0.35">
      <c r="A2069" s="97" t="s">
        <v>917</v>
      </c>
      <c r="B2069" s="86">
        <v>0</v>
      </c>
      <c r="C2069" s="86" t="s">
        <v>1351</v>
      </c>
      <c r="E2069" s="129"/>
      <c r="F2069" s="22"/>
    </row>
    <row r="2070" spans="1:6" x14ac:dyDescent="0.35">
      <c r="A2070" s="97"/>
      <c r="B2070" s="86">
        <v>1</v>
      </c>
      <c r="C2070" s="86" t="s">
        <v>2199</v>
      </c>
      <c r="E2070" s="129"/>
      <c r="F2070" s="22"/>
    </row>
    <row r="2071" spans="1:6" x14ac:dyDescent="0.35">
      <c r="A2071" s="97"/>
      <c r="B2071" s="86">
        <v>2</v>
      </c>
      <c r="C2071" s="86" t="s">
        <v>2200</v>
      </c>
      <c r="E2071" s="129"/>
      <c r="F2071" s="22"/>
    </row>
    <row r="2072" spans="1:6" x14ac:dyDescent="0.35">
      <c r="A2072" s="97"/>
      <c r="B2072" s="86">
        <v>3</v>
      </c>
      <c r="C2072" s="86" t="s">
        <v>2201</v>
      </c>
      <c r="E2072" s="129"/>
      <c r="F2072" s="22"/>
    </row>
    <row r="2073" spans="1:6" x14ac:dyDescent="0.35">
      <c r="A2073" s="97"/>
      <c r="B2073" s="86">
        <v>4</v>
      </c>
      <c r="C2073" s="86" t="s">
        <v>2202</v>
      </c>
      <c r="E2073" s="129"/>
      <c r="F2073" s="22"/>
    </row>
    <row r="2074" spans="1:6" x14ac:dyDescent="0.35">
      <c r="A2074" s="97"/>
      <c r="B2074" s="86">
        <v>5</v>
      </c>
      <c r="C2074" s="86" t="s">
        <v>2182</v>
      </c>
      <c r="E2074" s="129"/>
      <c r="F2074" s="22"/>
    </row>
    <row r="2075" spans="1:6" x14ac:dyDescent="0.35">
      <c r="A2075" s="97" t="s">
        <v>918</v>
      </c>
      <c r="B2075" s="86">
        <v>0</v>
      </c>
      <c r="C2075" s="27" t="s">
        <v>1351</v>
      </c>
      <c r="E2075" s="129"/>
      <c r="F2075" s="22"/>
    </row>
    <row r="2076" spans="1:6" x14ac:dyDescent="0.35">
      <c r="A2076" s="97"/>
      <c r="B2076" s="86">
        <v>1</v>
      </c>
      <c r="C2076" s="27" t="s">
        <v>2204</v>
      </c>
      <c r="E2076" s="129"/>
      <c r="F2076" s="22"/>
    </row>
    <row r="2077" spans="1:6" x14ac:dyDescent="0.35">
      <c r="A2077" s="97"/>
      <c r="B2077" s="86">
        <v>2</v>
      </c>
      <c r="C2077" s="27" t="s">
        <v>1968</v>
      </c>
      <c r="E2077" s="129"/>
      <c r="F2077" s="22"/>
    </row>
    <row r="2078" spans="1:6" x14ac:dyDescent="0.35">
      <c r="A2078" s="97"/>
      <c r="B2078" s="86">
        <v>3</v>
      </c>
      <c r="C2078" s="27" t="s">
        <v>1971</v>
      </c>
      <c r="E2078" s="129"/>
      <c r="F2078" s="22"/>
    </row>
    <row r="2079" spans="1:6" x14ac:dyDescent="0.35">
      <c r="A2079" s="97"/>
      <c r="B2079" s="86">
        <v>4</v>
      </c>
      <c r="C2079" s="27" t="s">
        <v>2681</v>
      </c>
      <c r="E2079" s="129"/>
      <c r="F2079" s="22"/>
    </row>
    <row r="2080" spans="1:6" x14ac:dyDescent="0.35">
      <c r="A2080" s="97"/>
      <c r="B2080" s="86">
        <v>5</v>
      </c>
      <c r="C2080" s="27" t="s">
        <v>2682</v>
      </c>
      <c r="E2080" s="129"/>
      <c r="F2080" s="22"/>
    </row>
    <row r="2081" spans="1:6" x14ac:dyDescent="0.35">
      <c r="A2081" s="97" t="s">
        <v>919</v>
      </c>
      <c r="B2081" s="86">
        <v>0</v>
      </c>
      <c r="C2081" s="27" t="s">
        <v>1351</v>
      </c>
      <c r="E2081" s="129"/>
      <c r="F2081" s="22"/>
    </row>
    <row r="2082" spans="1:6" x14ac:dyDescent="0.35">
      <c r="A2082" s="97"/>
      <c r="B2082" s="86">
        <v>1</v>
      </c>
      <c r="C2082" s="27" t="s">
        <v>2205</v>
      </c>
      <c r="E2082" s="129"/>
      <c r="F2082" s="22"/>
    </row>
    <row r="2083" spans="1:6" x14ac:dyDescent="0.35">
      <c r="A2083" s="97"/>
      <c r="B2083" s="86">
        <v>2</v>
      </c>
      <c r="C2083" s="27" t="s">
        <v>2206</v>
      </c>
      <c r="E2083" s="129"/>
      <c r="F2083" s="22"/>
    </row>
    <row r="2084" spans="1:6" x14ac:dyDescent="0.35">
      <c r="A2084" s="97"/>
      <c r="B2084" s="86">
        <v>3</v>
      </c>
      <c r="C2084" s="27" t="s">
        <v>2208</v>
      </c>
      <c r="E2084" s="129"/>
      <c r="F2084" s="22"/>
    </row>
    <row r="2085" spans="1:6" x14ac:dyDescent="0.35">
      <c r="A2085" s="97"/>
      <c r="B2085" s="86">
        <v>4</v>
      </c>
      <c r="C2085" s="27" t="s">
        <v>2209</v>
      </c>
      <c r="E2085" s="129"/>
      <c r="F2085" s="22"/>
    </row>
    <row r="2086" spans="1:6" x14ac:dyDescent="0.35">
      <c r="A2086" s="97"/>
      <c r="B2086" s="86">
        <v>5</v>
      </c>
      <c r="C2086" s="27" t="s">
        <v>2210</v>
      </c>
      <c r="E2086" s="129"/>
      <c r="F2086" s="22"/>
    </row>
    <row r="2087" spans="1:6" x14ac:dyDescent="0.35">
      <c r="A2087" s="97" t="s">
        <v>920</v>
      </c>
      <c r="B2087" s="86">
        <v>0</v>
      </c>
      <c r="C2087" s="86" t="s">
        <v>1351</v>
      </c>
      <c r="E2087" s="129"/>
      <c r="F2087" s="22"/>
    </row>
    <row r="2088" spans="1:6" x14ac:dyDescent="0.35">
      <c r="A2088" s="97"/>
      <c r="B2088" s="86">
        <v>1</v>
      </c>
      <c r="C2088" s="86" t="s">
        <v>2183</v>
      </c>
      <c r="E2088" s="129"/>
      <c r="F2088" s="22"/>
    </row>
    <row r="2089" spans="1:6" x14ac:dyDescent="0.35">
      <c r="A2089" s="97"/>
      <c r="B2089" s="86">
        <v>2</v>
      </c>
      <c r="C2089" s="86" t="s">
        <v>2212</v>
      </c>
      <c r="E2089" s="129"/>
      <c r="F2089" s="22"/>
    </row>
    <row r="2090" spans="1:6" x14ac:dyDescent="0.35">
      <c r="A2090" s="97"/>
      <c r="B2090" s="86">
        <v>3</v>
      </c>
      <c r="C2090" s="86" t="s">
        <v>2213</v>
      </c>
      <c r="E2090" s="129"/>
      <c r="F2090" s="22"/>
    </row>
    <row r="2091" spans="1:6" x14ac:dyDescent="0.35">
      <c r="A2091" s="97"/>
      <c r="B2091" s="86">
        <v>4</v>
      </c>
      <c r="C2091" s="86" t="s">
        <v>2211</v>
      </c>
      <c r="E2091" s="129"/>
      <c r="F2091" s="22"/>
    </row>
    <row r="2092" spans="1:6" x14ac:dyDescent="0.35">
      <c r="A2092" s="97"/>
      <c r="B2092" s="86">
        <v>5</v>
      </c>
      <c r="C2092" s="86" t="s">
        <v>2773</v>
      </c>
      <c r="E2092" s="129"/>
      <c r="F2092" s="22"/>
    </row>
    <row r="2093" spans="1:6" x14ac:dyDescent="0.35">
      <c r="A2093" s="97" t="s">
        <v>921</v>
      </c>
      <c r="B2093" s="86">
        <v>0</v>
      </c>
      <c r="C2093" s="86" t="s">
        <v>1351</v>
      </c>
      <c r="E2093" s="129"/>
      <c r="F2093" s="22"/>
    </row>
    <row r="2094" spans="1:6" x14ac:dyDescent="0.35">
      <c r="A2094" s="97"/>
      <c r="B2094" s="86">
        <v>1</v>
      </c>
      <c r="C2094" s="86" t="s">
        <v>2183</v>
      </c>
      <c r="E2094" s="129"/>
      <c r="F2094" s="22"/>
    </row>
    <row r="2095" spans="1:6" x14ac:dyDescent="0.35">
      <c r="A2095" s="97"/>
      <c r="B2095" s="86">
        <v>2</v>
      </c>
      <c r="C2095" s="86" t="s">
        <v>2212</v>
      </c>
      <c r="E2095" s="129"/>
      <c r="F2095" s="22"/>
    </row>
    <row r="2096" spans="1:6" x14ac:dyDescent="0.35">
      <c r="A2096" s="97"/>
      <c r="B2096" s="86">
        <v>3</v>
      </c>
      <c r="C2096" s="86" t="s">
        <v>3822</v>
      </c>
      <c r="E2096" s="129"/>
      <c r="F2096" s="22"/>
    </row>
    <row r="2097" spans="1:6" x14ac:dyDescent="0.35">
      <c r="A2097" s="97"/>
      <c r="B2097" s="86">
        <v>4</v>
      </c>
      <c r="C2097" s="86" t="s">
        <v>2211</v>
      </c>
      <c r="E2097" s="129"/>
      <c r="F2097" s="22"/>
    </row>
    <row r="2098" spans="1:6" x14ac:dyDescent="0.35">
      <c r="A2098" s="97"/>
      <c r="B2098" s="86">
        <v>5</v>
      </c>
      <c r="C2098" s="86" t="s">
        <v>3823</v>
      </c>
      <c r="E2098" s="129"/>
      <c r="F2098" s="22"/>
    </row>
    <row r="2099" spans="1:6" x14ac:dyDescent="0.35">
      <c r="A2099" s="97" t="s">
        <v>922</v>
      </c>
      <c r="B2099" s="86">
        <v>0</v>
      </c>
      <c r="C2099" s="86" t="s">
        <v>1351</v>
      </c>
      <c r="E2099" s="129"/>
      <c r="F2099" s="22"/>
    </row>
    <row r="2100" spans="1:6" x14ac:dyDescent="0.35">
      <c r="A2100" s="97"/>
      <c r="B2100" s="86">
        <v>1</v>
      </c>
      <c r="C2100" s="86" t="s">
        <v>2232</v>
      </c>
      <c r="E2100" s="129"/>
      <c r="F2100" s="22"/>
    </row>
    <row r="2101" spans="1:6" x14ac:dyDescent="0.35">
      <c r="A2101" s="97"/>
      <c r="B2101" s="86">
        <v>2</v>
      </c>
      <c r="C2101" s="86" t="s">
        <v>2214</v>
      </c>
      <c r="E2101" s="129"/>
      <c r="F2101" s="22"/>
    </row>
    <row r="2102" spans="1:6" x14ac:dyDescent="0.35">
      <c r="A2102" s="97"/>
      <c r="B2102" s="86">
        <v>3</v>
      </c>
      <c r="C2102" s="86" t="s">
        <v>2216</v>
      </c>
      <c r="E2102" s="129"/>
      <c r="F2102" s="22"/>
    </row>
    <row r="2103" spans="1:6" x14ac:dyDescent="0.35">
      <c r="A2103" s="97"/>
      <c r="B2103" s="86">
        <v>4</v>
      </c>
      <c r="C2103" t="s">
        <v>2184</v>
      </c>
      <c r="E2103" s="129"/>
      <c r="F2103" s="22"/>
    </row>
    <row r="2104" spans="1:6" x14ac:dyDescent="0.35">
      <c r="A2104" s="97"/>
      <c r="B2104" s="86">
        <v>5</v>
      </c>
      <c r="C2104" s="86" t="s">
        <v>2215</v>
      </c>
      <c r="E2104" s="129"/>
      <c r="F2104" s="22"/>
    </row>
    <row r="2105" spans="1:6" x14ac:dyDescent="0.35">
      <c r="A2105" s="97" t="s">
        <v>923</v>
      </c>
      <c r="B2105" s="86">
        <v>0</v>
      </c>
      <c r="C2105" s="86" t="s">
        <v>1351</v>
      </c>
      <c r="E2105" s="130"/>
      <c r="F2105" s="22"/>
    </row>
    <row r="2106" spans="1:6" x14ac:dyDescent="0.35">
      <c r="A2106" s="97"/>
      <c r="B2106" s="86">
        <v>1</v>
      </c>
      <c r="C2106" s="86" t="s">
        <v>2185</v>
      </c>
      <c r="E2106" s="129"/>
      <c r="F2106" s="22"/>
    </row>
    <row r="2107" spans="1:6" x14ac:dyDescent="0.35">
      <c r="A2107" s="97"/>
      <c r="B2107" s="86">
        <v>2</v>
      </c>
      <c r="C2107" s="86" t="s">
        <v>2188</v>
      </c>
      <c r="E2107" s="129"/>
      <c r="F2107" s="22"/>
    </row>
    <row r="2108" spans="1:6" x14ac:dyDescent="0.35">
      <c r="A2108" s="97"/>
      <c r="B2108" s="86">
        <v>3</v>
      </c>
      <c r="C2108" s="86" t="s">
        <v>2189</v>
      </c>
      <c r="E2108" s="129"/>
      <c r="F2108" s="22"/>
    </row>
    <row r="2109" spans="1:6" x14ac:dyDescent="0.35">
      <c r="A2109" s="97"/>
      <c r="B2109" s="86">
        <v>4</v>
      </c>
      <c r="C2109" s="86" t="s">
        <v>2190</v>
      </c>
      <c r="E2109" s="129"/>
      <c r="F2109" s="22"/>
    </row>
    <row r="2110" spans="1:6" x14ac:dyDescent="0.35">
      <c r="A2110" s="97"/>
      <c r="B2110" s="86">
        <v>5</v>
      </c>
      <c r="C2110" s="86" t="s">
        <v>2187</v>
      </c>
      <c r="E2110" s="129"/>
      <c r="F2110" s="22"/>
    </row>
    <row r="2111" spans="1:6" x14ac:dyDescent="0.35">
      <c r="A2111" s="97" t="s">
        <v>924</v>
      </c>
      <c r="B2111" s="86">
        <v>0</v>
      </c>
      <c r="C2111" s="86" t="s">
        <v>1351</v>
      </c>
      <c r="E2111" s="129"/>
      <c r="F2111" s="22"/>
    </row>
    <row r="2112" spans="1:6" x14ac:dyDescent="0.35">
      <c r="A2112" s="97"/>
      <c r="B2112" s="86">
        <v>1</v>
      </c>
      <c r="C2112" s="86" t="s">
        <v>2186</v>
      </c>
      <c r="E2112" s="129"/>
      <c r="F2112" s="22"/>
    </row>
    <row r="2113" spans="1:6" x14ac:dyDescent="0.35">
      <c r="A2113" s="97"/>
      <c r="B2113" s="86">
        <v>2</v>
      </c>
      <c r="C2113" s="86" t="s">
        <v>2224</v>
      </c>
      <c r="E2113" s="129"/>
      <c r="F2113" s="22"/>
    </row>
    <row r="2114" spans="1:6" x14ac:dyDescent="0.35">
      <c r="A2114" s="97"/>
      <c r="B2114" s="86">
        <v>3</v>
      </c>
      <c r="C2114" s="86" t="s">
        <v>2774</v>
      </c>
      <c r="E2114" s="129"/>
      <c r="F2114" s="22"/>
    </row>
    <row r="2115" spans="1:6" x14ac:dyDescent="0.35">
      <c r="A2115" s="97"/>
      <c r="B2115" s="86">
        <v>4</v>
      </c>
      <c r="C2115" s="86" t="s">
        <v>2225</v>
      </c>
      <c r="E2115" s="129"/>
      <c r="F2115" s="22"/>
    </row>
    <row r="2116" spans="1:6" x14ac:dyDescent="0.35">
      <c r="A2116" s="97"/>
      <c r="B2116" s="86">
        <v>5</v>
      </c>
      <c r="C2116" s="86" t="s">
        <v>2226</v>
      </c>
      <c r="E2116" s="129"/>
      <c r="F2116" s="22"/>
    </row>
    <row r="2117" spans="1:6" x14ac:dyDescent="0.35">
      <c r="A2117" s="97" t="s">
        <v>926</v>
      </c>
      <c r="B2117" s="86"/>
      <c r="C2117" s="86"/>
      <c r="E2117" s="129"/>
      <c r="F2117" s="22"/>
    </row>
    <row r="2118" spans="1:6" x14ac:dyDescent="0.35">
      <c r="A2118" s="97" t="s">
        <v>4006</v>
      </c>
      <c r="B2118" s="86">
        <v>0</v>
      </c>
      <c r="C2118" s="86"/>
      <c r="E2118" s="129"/>
      <c r="F2118" s="22"/>
    </row>
    <row r="2119" spans="1:6" x14ac:dyDescent="0.35">
      <c r="A2119" s="97" t="s">
        <v>4007</v>
      </c>
      <c r="B2119" s="86">
        <v>0</v>
      </c>
      <c r="C2119" s="86"/>
      <c r="E2119" s="129"/>
      <c r="F2119" s="22"/>
    </row>
    <row r="2120" spans="1:6" x14ac:dyDescent="0.35">
      <c r="A2120" s="97" t="s">
        <v>4008</v>
      </c>
      <c r="B2120" s="86">
        <v>0</v>
      </c>
      <c r="C2120" s="86"/>
      <c r="E2120" s="129"/>
      <c r="F2120" s="22"/>
    </row>
    <row r="2121" spans="1:6" x14ac:dyDescent="0.35">
      <c r="A2121" s="97" t="s">
        <v>4009</v>
      </c>
      <c r="B2121" s="86">
        <v>0</v>
      </c>
      <c r="C2121" s="86"/>
      <c r="E2121" s="129"/>
      <c r="F2121" s="22"/>
    </row>
    <row r="2122" spans="1:6" x14ac:dyDescent="0.35">
      <c r="A2122" s="97" t="s">
        <v>4010</v>
      </c>
      <c r="B2122" s="86">
        <v>0</v>
      </c>
      <c r="C2122" s="86"/>
      <c r="E2122" s="129"/>
      <c r="F2122" s="22"/>
    </row>
    <row r="2123" spans="1:6" x14ac:dyDescent="0.35">
      <c r="A2123" s="97" t="s">
        <v>4011</v>
      </c>
      <c r="B2123" s="86">
        <v>0</v>
      </c>
      <c r="C2123" s="86"/>
      <c r="E2123" s="129"/>
      <c r="F2123" s="22"/>
    </row>
    <row r="2124" spans="1:6" x14ac:dyDescent="0.35">
      <c r="A2124" s="97" t="s">
        <v>4012</v>
      </c>
      <c r="B2124" s="86">
        <v>0</v>
      </c>
      <c r="C2124" s="86"/>
      <c r="E2124" s="129"/>
      <c r="F2124" s="22"/>
    </row>
    <row r="2125" spans="1:6" x14ac:dyDescent="0.35">
      <c r="A2125" s="97" t="s">
        <v>4013</v>
      </c>
      <c r="B2125" s="86">
        <v>0</v>
      </c>
      <c r="C2125" s="86"/>
      <c r="E2125" s="129"/>
      <c r="F2125" s="22"/>
    </row>
    <row r="2126" spans="1:6" x14ac:dyDescent="0.35">
      <c r="A2126" s="97" t="s">
        <v>4014</v>
      </c>
      <c r="B2126" s="86">
        <v>0</v>
      </c>
      <c r="C2126" s="86"/>
      <c r="E2126" s="129"/>
      <c r="F2126" s="22"/>
    </row>
    <row r="2127" spans="1:6" x14ac:dyDescent="0.35">
      <c r="A2127" s="97" t="s">
        <v>4015</v>
      </c>
      <c r="B2127" s="86">
        <v>0</v>
      </c>
      <c r="C2127" s="86"/>
      <c r="E2127" s="129"/>
      <c r="F2127" s="22"/>
    </row>
    <row r="2128" spans="1:6" x14ac:dyDescent="0.35">
      <c r="A2128" s="97" t="s">
        <v>4016</v>
      </c>
      <c r="B2128" s="86">
        <v>0</v>
      </c>
      <c r="C2128" s="86"/>
      <c r="E2128" s="129"/>
      <c r="F2128" s="22"/>
    </row>
    <row r="2129" spans="1:6" x14ac:dyDescent="0.35">
      <c r="A2129" s="97" t="s">
        <v>4017</v>
      </c>
      <c r="B2129" s="86">
        <v>0</v>
      </c>
      <c r="C2129" s="86"/>
      <c r="E2129" s="129"/>
      <c r="F2129" s="22"/>
    </row>
    <row r="2130" spans="1:6" x14ac:dyDescent="0.35">
      <c r="A2130" s="97" t="s">
        <v>4018</v>
      </c>
      <c r="B2130" s="86">
        <v>0</v>
      </c>
      <c r="C2130" s="86"/>
      <c r="E2130" s="129"/>
      <c r="F2130" s="22"/>
    </row>
    <row r="2131" spans="1:6" x14ac:dyDescent="0.35">
      <c r="A2131" s="97" t="s">
        <v>4019</v>
      </c>
      <c r="B2131" s="86">
        <v>0</v>
      </c>
      <c r="C2131" s="86"/>
      <c r="E2131" s="129"/>
      <c r="F2131" s="22"/>
    </row>
    <row r="2132" spans="1:6" x14ac:dyDescent="0.35">
      <c r="A2132" s="97" t="s">
        <v>4020</v>
      </c>
      <c r="B2132" s="86">
        <v>0</v>
      </c>
      <c r="C2132" s="86"/>
      <c r="E2132" s="133"/>
      <c r="F2132" s="22"/>
    </row>
    <row r="2133" spans="1:6" x14ac:dyDescent="0.35">
      <c r="A2133" s="97" t="s">
        <v>4021</v>
      </c>
      <c r="B2133" s="86">
        <v>0</v>
      </c>
      <c r="C2133" s="86"/>
      <c r="E2133" s="22"/>
      <c r="F2133" s="22"/>
    </row>
    <row r="2134" spans="1:6" x14ac:dyDescent="0.35">
      <c r="A2134" s="97" t="s">
        <v>4022</v>
      </c>
      <c r="B2134" s="86">
        <v>0</v>
      </c>
      <c r="C2134" s="86"/>
      <c r="E2134" s="22"/>
      <c r="F2134" s="22"/>
    </row>
    <row r="2135" spans="1:6" x14ac:dyDescent="0.35">
      <c r="A2135" s="97" t="s">
        <v>4023</v>
      </c>
      <c r="B2135" s="86">
        <v>0</v>
      </c>
      <c r="C2135" s="86"/>
      <c r="E2135" s="22"/>
      <c r="F2135" s="22"/>
    </row>
    <row r="2136" spans="1:6" x14ac:dyDescent="0.35">
      <c r="A2136" s="97" t="s">
        <v>4024</v>
      </c>
      <c r="B2136" s="86">
        <v>0</v>
      </c>
      <c r="C2136" s="86"/>
      <c r="E2136" s="22"/>
      <c r="F2136" s="22"/>
    </row>
    <row r="2137" spans="1:6" x14ac:dyDescent="0.35">
      <c r="A2137" s="97" t="s">
        <v>4025</v>
      </c>
      <c r="B2137" s="86">
        <v>0</v>
      </c>
      <c r="C2137" s="86"/>
      <c r="E2137" s="22"/>
      <c r="F2137" s="22"/>
    </row>
    <row r="2138" spans="1:6" x14ac:dyDescent="0.35">
      <c r="A2138" s="97" t="s">
        <v>4026</v>
      </c>
      <c r="B2138" s="86">
        <v>0</v>
      </c>
      <c r="C2138" s="86"/>
      <c r="E2138" s="22"/>
      <c r="F2138" s="22"/>
    </row>
    <row r="2139" spans="1:6" x14ac:dyDescent="0.35">
      <c r="A2139" s="97" t="s">
        <v>4027</v>
      </c>
      <c r="B2139" s="86">
        <v>0</v>
      </c>
      <c r="C2139" s="86"/>
      <c r="E2139" s="22"/>
      <c r="F2139" s="22"/>
    </row>
    <row r="2140" spans="1:6" x14ac:dyDescent="0.35">
      <c r="A2140" s="97" t="s">
        <v>4028</v>
      </c>
      <c r="B2140" s="86">
        <v>0</v>
      </c>
      <c r="C2140" s="86"/>
      <c r="E2140" s="22"/>
      <c r="F2140" s="22"/>
    </row>
    <row r="2141" spans="1:6" x14ac:dyDescent="0.35">
      <c r="A2141" s="97" t="s">
        <v>4029</v>
      </c>
      <c r="B2141" s="86">
        <v>0</v>
      </c>
      <c r="C2141" s="86"/>
      <c r="E2141" s="22"/>
      <c r="F2141" s="22"/>
    </row>
    <row r="2142" spans="1:6" x14ac:dyDescent="0.35">
      <c r="A2142" s="97" t="s">
        <v>4030</v>
      </c>
      <c r="B2142" s="86">
        <v>0</v>
      </c>
      <c r="C2142" s="86"/>
      <c r="E2142" s="22"/>
      <c r="F2142" s="22"/>
    </row>
    <row r="2143" spans="1:6" x14ac:dyDescent="0.35">
      <c r="A2143" s="97" t="s">
        <v>4031</v>
      </c>
      <c r="B2143" s="86">
        <v>0</v>
      </c>
      <c r="C2143" s="86"/>
      <c r="E2143" s="22"/>
      <c r="F2143" s="22"/>
    </row>
    <row r="2144" spans="1:6" x14ac:dyDescent="0.35">
      <c r="A2144" s="492" t="s">
        <v>4032</v>
      </c>
      <c r="B2144" s="86"/>
      <c r="C2144" s="86"/>
      <c r="E2144" s="22"/>
      <c r="F2144" s="22"/>
    </row>
    <row r="2145" spans="1:6" ht="15" thickBot="1" x14ac:dyDescent="0.4">
      <c r="A2145" s="21"/>
      <c r="B2145" s="21"/>
      <c r="C2145" s="21"/>
      <c r="E2145" s="22"/>
      <c r="F2145" s="22"/>
    </row>
    <row r="2146" spans="1:6" x14ac:dyDescent="0.35">
      <c r="A2146" s="63" t="s">
        <v>2306</v>
      </c>
      <c r="B2146" s="85" t="s">
        <v>23</v>
      </c>
      <c r="C2146" s="85" t="s">
        <v>1327</v>
      </c>
      <c r="E2146" s="22"/>
      <c r="F2146" s="22"/>
    </row>
    <row r="2147" spans="1:6" x14ac:dyDescent="0.35">
      <c r="A2147" s="629" t="s">
        <v>382</v>
      </c>
      <c r="B2147" s="27">
        <v>0</v>
      </c>
      <c r="C2147" s="86" t="s">
        <v>1351</v>
      </c>
      <c r="E2147" s="22"/>
      <c r="F2147" s="22"/>
    </row>
    <row r="2148" spans="1:6" x14ac:dyDescent="0.35">
      <c r="A2148" s="629"/>
      <c r="B2148" s="27">
        <v>1</v>
      </c>
      <c r="C2148" s="86" t="s">
        <v>2668</v>
      </c>
      <c r="E2148" s="22"/>
      <c r="F2148" s="22"/>
    </row>
    <row r="2149" spans="1:6" x14ac:dyDescent="0.35">
      <c r="A2149" s="629"/>
      <c r="B2149" s="27">
        <v>2</v>
      </c>
      <c r="C2149" s="86" t="s">
        <v>2669</v>
      </c>
      <c r="E2149" s="22"/>
      <c r="F2149" s="22"/>
    </row>
    <row r="2150" spans="1:6" x14ac:dyDescent="0.35">
      <c r="A2150" s="629"/>
      <c r="B2150" s="27">
        <v>3</v>
      </c>
      <c r="C2150" s="86" t="s">
        <v>2670</v>
      </c>
      <c r="E2150" s="22"/>
      <c r="F2150" s="22"/>
    </row>
    <row r="2151" spans="1:6" x14ac:dyDescent="0.35">
      <c r="A2151" s="629"/>
      <c r="B2151" s="27">
        <v>4</v>
      </c>
      <c r="C2151" s="86" t="s">
        <v>2234</v>
      </c>
      <c r="E2151" s="22"/>
      <c r="F2151" s="22"/>
    </row>
    <row r="2152" spans="1:6" x14ac:dyDescent="0.35">
      <c r="A2152" s="629"/>
      <c r="B2152" s="27">
        <v>5</v>
      </c>
      <c r="C2152" s="86" t="s">
        <v>2777</v>
      </c>
      <c r="E2152" s="22"/>
      <c r="F2152" s="22"/>
    </row>
    <row r="2153" spans="1:6" x14ac:dyDescent="0.35">
      <c r="A2153" s="102" t="s">
        <v>383</v>
      </c>
      <c r="B2153" s="27">
        <v>0</v>
      </c>
      <c r="C2153" s="86" t="s">
        <v>1351</v>
      </c>
      <c r="E2153" s="22"/>
      <c r="F2153" s="22"/>
    </row>
    <row r="2154" spans="1:6" x14ac:dyDescent="0.35">
      <c r="A2154" s="102"/>
      <c r="B2154" s="86">
        <v>1</v>
      </c>
      <c r="C2154" s="86" t="s">
        <v>1333</v>
      </c>
      <c r="E2154" s="22"/>
      <c r="F2154" s="22"/>
    </row>
    <row r="2155" spans="1:6" x14ac:dyDescent="0.35">
      <c r="A2155" s="102"/>
      <c r="B2155" s="86">
        <v>2</v>
      </c>
      <c r="C2155" s="86" t="s">
        <v>1334</v>
      </c>
      <c r="E2155" s="22"/>
      <c r="F2155" s="22"/>
    </row>
    <row r="2156" spans="1:6" x14ac:dyDescent="0.35">
      <c r="A2156" s="102"/>
      <c r="B2156" s="86">
        <v>3</v>
      </c>
      <c r="C2156" s="86" t="s">
        <v>2246</v>
      </c>
      <c r="E2156" s="22"/>
      <c r="F2156" s="22"/>
    </row>
    <row r="2157" spans="1:6" x14ac:dyDescent="0.35">
      <c r="A2157" s="102"/>
      <c r="B2157" s="86">
        <v>4</v>
      </c>
      <c r="C2157" s="86" t="s">
        <v>2245</v>
      </c>
      <c r="E2157" s="22"/>
      <c r="F2157" s="22"/>
    </row>
    <row r="2158" spans="1:6" x14ac:dyDescent="0.35">
      <c r="A2158" s="102"/>
      <c r="B2158" s="86">
        <v>5</v>
      </c>
      <c r="C2158" s="86" t="s">
        <v>1347</v>
      </c>
      <c r="E2158" s="22"/>
      <c r="F2158" s="22"/>
    </row>
    <row r="2159" spans="1:6" x14ac:dyDescent="0.35">
      <c r="A2159" s="97" t="s">
        <v>385</v>
      </c>
      <c r="B2159" s="86">
        <v>0</v>
      </c>
      <c r="C2159" s="86" t="s">
        <v>1351</v>
      </c>
      <c r="E2159" s="22"/>
      <c r="F2159" s="22"/>
    </row>
    <row r="2160" spans="1:6" x14ac:dyDescent="0.35">
      <c r="A2160" s="97"/>
      <c r="B2160" s="86">
        <v>1</v>
      </c>
      <c r="C2160" s="86" t="s">
        <v>2178</v>
      </c>
      <c r="E2160" s="22"/>
      <c r="F2160" s="22"/>
    </row>
    <row r="2161" spans="1:6" x14ac:dyDescent="0.35">
      <c r="A2161" s="97"/>
      <c r="B2161" s="86">
        <v>2</v>
      </c>
      <c r="C2161" s="86" t="s">
        <v>2191</v>
      </c>
      <c r="E2161" s="22"/>
      <c r="F2161" s="22"/>
    </row>
    <row r="2162" spans="1:6" x14ac:dyDescent="0.35">
      <c r="A2162" s="97"/>
      <c r="B2162" s="86">
        <v>3</v>
      </c>
      <c r="C2162" s="86" t="s">
        <v>2192</v>
      </c>
      <c r="E2162" s="22"/>
      <c r="F2162" s="22"/>
    </row>
    <row r="2163" spans="1:6" x14ac:dyDescent="0.35">
      <c r="A2163" s="97"/>
      <c r="B2163" s="86">
        <v>4</v>
      </c>
      <c r="C2163" s="86" t="s">
        <v>2771</v>
      </c>
      <c r="E2163" s="22"/>
      <c r="F2163" s="22"/>
    </row>
    <row r="2164" spans="1:6" x14ac:dyDescent="0.35">
      <c r="A2164" s="97"/>
      <c r="B2164" s="86">
        <v>5</v>
      </c>
      <c r="C2164" s="86" t="s">
        <v>2179</v>
      </c>
      <c r="E2164" s="22"/>
      <c r="F2164" s="22"/>
    </row>
    <row r="2165" spans="1:6" x14ac:dyDescent="0.35">
      <c r="A2165" s="97" t="s">
        <v>386</v>
      </c>
      <c r="B2165" s="86">
        <v>0</v>
      </c>
      <c r="C2165" s="86" t="s">
        <v>1351</v>
      </c>
      <c r="E2165" s="22"/>
      <c r="F2165" s="22"/>
    </row>
    <row r="2166" spans="1:6" x14ac:dyDescent="0.35">
      <c r="A2166" s="97"/>
      <c r="B2166" s="86">
        <v>1</v>
      </c>
      <c r="C2166" s="86" t="s">
        <v>2180</v>
      </c>
      <c r="E2166" s="22"/>
      <c r="F2166" s="22"/>
    </row>
    <row r="2167" spans="1:6" x14ac:dyDescent="0.35">
      <c r="A2167" s="97"/>
      <c r="B2167" s="86">
        <v>2</v>
      </c>
      <c r="C2167" s="86" t="s">
        <v>2193</v>
      </c>
      <c r="E2167" s="22"/>
      <c r="F2167" s="22"/>
    </row>
    <row r="2168" spans="1:6" x14ac:dyDescent="0.35">
      <c r="A2168" s="97"/>
      <c r="B2168" s="86">
        <v>3</v>
      </c>
      <c r="C2168" s="86" t="s">
        <v>2207</v>
      </c>
      <c r="E2168" s="22"/>
      <c r="F2168" s="22"/>
    </row>
    <row r="2169" spans="1:6" x14ac:dyDescent="0.35">
      <c r="A2169" s="97"/>
      <c r="B2169" s="86">
        <v>4</v>
      </c>
      <c r="C2169" s="86" t="s">
        <v>2181</v>
      </c>
      <c r="E2169" s="22"/>
      <c r="F2169" s="22"/>
    </row>
    <row r="2170" spans="1:6" x14ac:dyDescent="0.35">
      <c r="A2170" s="97"/>
      <c r="B2170" s="86">
        <v>5</v>
      </c>
      <c r="C2170" s="86" t="s">
        <v>2772</v>
      </c>
      <c r="E2170" s="22"/>
      <c r="F2170" s="22"/>
    </row>
    <row r="2171" spans="1:6" x14ac:dyDescent="0.35">
      <c r="A2171" s="97" t="s">
        <v>497</v>
      </c>
      <c r="B2171" s="86">
        <v>0</v>
      </c>
      <c r="C2171" s="86" t="s">
        <v>1351</v>
      </c>
      <c r="E2171" s="22"/>
      <c r="F2171" s="22"/>
    </row>
    <row r="2172" spans="1:6" x14ac:dyDescent="0.35">
      <c r="A2172" s="97"/>
      <c r="B2172" s="86">
        <v>1</v>
      </c>
      <c r="C2172" s="87" t="s">
        <v>2687</v>
      </c>
      <c r="E2172" s="22"/>
      <c r="F2172" s="22"/>
    </row>
    <row r="2173" spans="1:6" x14ac:dyDescent="0.35">
      <c r="A2173" s="97"/>
      <c r="B2173" s="86">
        <v>2</v>
      </c>
      <c r="C2173" s="87" t="s">
        <v>2686</v>
      </c>
      <c r="E2173" s="22"/>
      <c r="F2173" s="22"/>
    </row>
    <row r="2174" spans="1:6" x14ac:dyDescent="0.35">
      <c r="A2174" s="97"/>
      <c r="B2174" s="86">
        <v>3</v>
      </c>
      <c r="C2174" s="87" t="s">
        <v>2685</v>
      </c>
      <c r="E2174" s="22"/>
      <c r="F2174" s="22"/>
    </row>
    <row r="2175" spans="1:6" x14ac:dyDescent="0.35">
      <c r="A2175" s="97"/>
      <c r="B2175" s="86">
        <v>4</v>
      </c>
      <c r="C2175" s="87" t="s">
        <v>2684</v>
      </c>
      <c r="E2175" s="22"/>
      <c r="F2175" s="22"/>
    </row>
    <row r="2176" spans="1:6" x14ac:dyDescent="0.35">
      <c r="A2176" s="97"/>
      <c r="B2176" s="86">
        <v>5</v>
      </c>
      <c r="C2176" s="87" t="s">
        <v>2683</v>
      </c>
      <c r="E2176" s="22"/>
      <c r="F2176" s="22"/>
    </row>
    <row r="2177" spans="1:6" x14ac:dyDescent="0.35">
      <c r="A2177" s="97" t="s">
        <v>927</v>
      </c>
      <c r="B2177" s="86">
        <v>0</v>
      </c>
      <c r="C2177" s="86" t="s">
        <v>1351</v>
      </c>
      <c r="E2177" s="22"/>
      <c r="F2177" s="22"/>
    </row>
    <row r="2178" spans="1:6" x14ac:dyDescent="0.35">
      <c r="A2178" s="97"/>
      <c r="B2178" s="86">
        <v>1</v>
      </c>
      <c r="C2178" s="86" t="s">
        <v>2231</v>
      </c>
      <c r="E2178" s="22"/>
      <c r="F2178" s="22"/>
    </row>
    <row r="2179" spans="1:6" x14ac:dyDescent="0.35">
      <c r="A2179" s="97"/>
      <c r="B2179" s="86">
        <v>2</v>
      </c>
      <c r="C2179" s="86" t="s">
        <v>2196</v>
      </c>
      <c r="E2179" s="22"/>
      <c r="F2179" s="22"/>
    </row>
    <row r="2180" spans="1:6" x14ac:dyDescent="0.35">
      <c r="A2180" s="97"/>
      <c r="B2180" s="86">
        <v>3</v>
      </c>
      <c r="C2180" s="86" t="s">
        <v>2197</v>
      </c>
      <c r="E2180" s="22"/>
      <c r="F2180" s="22"/>
    </row>
    <row r="2181" spans="1:6" x14ac:dyDescent="0.35">
      <c r="A2181" s="97"/>
      <c r="B2181" s="86">
        <v>4</v>
      </c>
      <c r="C2181" s="86" t="s">
        <v>2195</v>
      </c>
      <c r="E2181" s="22"/>
      <c r="F2181" s="22"/>
    </row>
    <row r="2182" spans="1:6" x14ac:dyDescent="0.35">
      <c r="A2182" s="97"/>
      <c r="B2182" s="86">
        <v>5</v>
      </c>
      <c r="C2182" s="86" t="s">
        <v>2230</v>
      </c>
      <c r="E2182" s="22"/>
      <c r="F2182" s="22"/>
    </row>
    <row r="2183" spans="1:6" x14ac:dyDescent="0.35">
      <c r="A2183" s="97" t="s">
        <v>928</v>
      </c>
      <c r="B2183" s="86">
        <v>0</v>
      </c>
      <c r="C2183" s="86" t="s">
        <v>1351</v>
      </c>
      <c r="E2183" s="22"/>
      <c r="F2183" s="22"/>
    </row>
    <row r="2184" spans="1:6" x14ac:dyDescent="0.35">
      <c r="A2184" s="97"/>
      <c r="B2184" s="86">
        <v>1</v>
      </c>
      <c r="C2184" s="86" t="s">
        <v>2199</v>
      </c>
      <c r="E2184" s="22"/>
      <c r="F2184" s="22"/>
    </row>
    <row r="2185" spans="1:6" x14ac:dyDescent="0.35">
      <c r="A2185" s="97"/>
      <c r="B2185" s="86">
        <v>2</v>
      </c>
      <c r="C2185" s="86" t="s">
        <v>2200</v>
      </c>
      <c r="E2185" s="22"/>
      <c r="F2185" s="22"/>
    </row>
    <row r="2186" spans="1:6" x14ac:dyDescent="0.35">
      <c r="A2186" s="97"/>
      <c r="B2186" s="86">
        <v>3</v>
      </c>
      <c r="C2186" s="86" t="s">
        <v>2201</v>
      </c>
      <c r="E2186" s="22"/>
      <c r="F2186" s="22"/>
    </row>
    <row r="2187" spans="1:6" x14ac:dyDescent="0.35">
      <c r="A2187" s="97"/>
      <c r="B2187" s="86">
        <v>4</v>
      </c>
      <c r="C2187" s="86" t="s">
        <v>2202</v>
      </c>
      <c r="E2187" s="22"/>
      <c r="F2187" s="22"/>
    </row>
    <row r="2188" spans="1:6" x14ac:dyDescent="0.35">
      <c r="A2188" s="97"/>
      <c r="B2188" s="86">
        <v>5</v>
      </c>
      <c r="C2188" s="86" t="s">
        <v>2182</v>
      </c>
      <c r="E2188" s="22"/>
      <c r="F2188" s="22"/>
    </row>
    <row r="2189" spans="1:6" x14ac:dyDescent="0.35">
      <c r="A2189" s="97" t="s">
        <v>929</v>
      </c>
      <c r="B2189" s="86">
        <v>0</v>
      </c>
      <c r="C2189" s="27" t="s">
        <v>1351</v>
      </c>
      <c r="E2189" s="22"/>
      <c r="F2189" s="22"/>
    </row>
    <row r="2190" spans="1:6" x14ac:dyDescent="0.35">
      <c r="A2190" s="97"/>
      <c r="B2190" s="86">
        <v>1</v>
      </c>
      <c r="C2190" s="27" t="s">
        <v>2204</v>
      </c>
      <c r="E2190" s="22"/>
      <c r="F2190" s="22"/>
    </row>
    <row r="2191" spans="1:6" x14ac:dyDescent="0.35">
      <c r="A2191" s="97"/>
      <c r="B2191" s="86">
        <v>2</v>
      </c>
      <c r="C2191" s="27" t="s">
        <v>1968</v>
      </c>
      <c r="E2191" s="22"/>
      <c r="F2191" s="22"/>
    </row>
    <row r="2192" spans="1:6" x14ac:dyDescent="0.35">
      <c r="A2192" s="97"/>
      <c r="B2192" s="86">
        <v>3</v>
      </c>
      <c r="C2192" s="27" t="s">
        <v>1971</v>
      </c>
      <c r="E2192" s="22"/>
      <c r="F2192" s="22"/>
    </row>
    <row r="2193" spans="1:6" x14ac:dyDescent="0.35">
      <c r="A2193" s="97"/>
      <c r="B2193" s="86">
        <v>4</v>
      </c>
      <c r="C2193" s="27" t="s">
        <v>2681</v>
      </c>
      <c r="E2193" s="22"/>
      <c r="F2193" s="22"/>
    </row>
    <row r="2194" spans="1:6" x14ac:dyDescent="0.35">
      <c r="A2194" s="97"/>
      <c r="B2194" s="86">
        <v>5</v>
      </c>
      <c r="C2194" s="27" t="s">
        <v>2682</v>
      </c>
      <c r="E2194" s="22"/>
      <c r="F2194" s="22"/>
    </row>
    <row r="2195" spans="1:6" x14ac:dyDescent="0.35">
      <c r="A2195" s="97" t="s">
        <v>930</v>
      </c>
      <c r="B2195" s="86">
        <v>0</v>
      </c>
      <c r="C2195" s="27" t="s">
        <v>1351</v>
      </c>
      <c r="E2195" s="22"/>
      <c r="F2195" s="22"/>
    </row>
    <row r="2196" spans="1:6" x14ac:dyDescent="0.35">
      <c r="A2196" s="97"/>
      <c r="B2196" s="86">
        <v>1</v>
      </c>
      <c r="C2196" s="27" t="s">
        <v>2205</v>
      </c>
      <c r="E2196" s="22"/>
      <c r="F2196" s="22"/>
    </row>
    <row r="2197" spans="1:6" x14ac:dyDescent="0.35">
      <c r="A2197" s="97"/>
      <c r="B2197" s="86">
        <v>2</v>
      </c>
      <c r="C2197" s="27" t="s">
        <v>2206</v>
      </c>
      <c r="E2197" s="22"/>
      <c r="F2197" s="22"/>
    </row>
    <row r="2198" spans="1:6" x14ac:dyDescent="0.35">
      <c r="A2198" s="97"/>
      <c r="B2198" s="86">
        <v>3</v>
      </c>
      <c r="C2198" s="27" t="s">
        <v>2208</v>
      </c>
      <c r="E2198" s="22"/>
      <c r="F2198" s="22"/>
    </row>
    <row r="2199" spans="1:6" x14ac:dyDescent="0.35">
      <c r="A2199" s="97"/>
      <c r="B2199" s="86">
        <v>4</v>
      </c>
      <c r="C2199" s="27" t="s">
        <v>2209</v>
      </c>
      <c r="E2199" s="22"/>
      <c r="F2199" s="22"/>
    </row>
    <row r="2200" spans="1:6" x14ac:dyDescent="0.35">
      <c r="A2200" s="97"/>
      <c r="B2200" s="86">
        <v>5</v>
      </c>
      <c r="C2200" s="27" t="s">
        <v>2210</v>
      </c>
      <c r="E2200" s="22"/>
      <c r="F2200" s="22"/>
    </row>
    <row r="2201" spans="1:6" x14ac:dyDescent="0.35">
      <c r="A2201" s="97" t="s">
        <v>931</v>
      </c>
      <c r="B2201" s="86">
        <v>0</v>
      </c>
      <c r="C2201" s="86" t="s">
        <v>1351</v>
      </c>
      <c r="E2201" s="22"/>
      <c r="F2201" s="22"/>
    </row>
    <row r="2202" spans="1:6" x14ac:dyDescent="0.35">
      <c r="A2202" s="97"/>
      <c r="B2202" s="86">
        <v>1</v>
      </c>
      <c r="C2202" s="86" t="s">
        <v>2183</v>
      </c>
      <c r="E2202" s="22"/>
      <c r="F2202" s="22"/>
    </row>
    <row r="2203" spans="1:6" x14ac:dyDescent="0.35">
      <c r="A2203" s="97"/>
      <c r="B2203" s="86">
        <v>2</v>
      </c>
      <c r="C2203" s="86" t="s">
        <v>2212</v>
      </c>
      <c r="E2203" s="22"/>
      <c r="F2203" s="22"/>
    </row>
    <row r="2204" spans="1:6" x14ac:dyDescent="0.35">
      <c r="A2204" s="97"/>
      <c r="B2204" s="86">
        <v>3</v>
      </c>
      <c r="C2204" s="86" t="s">
        <v>2213</v>
      </c>
      <c r="E2204" s="22"/>
      <c r="F2204" s="22"/>
    </row>
    <row r="2205" spans="1:6" x14ac:dyDescent="0.35">
      <c r="A2205" s="97"/>
      <c r="B2205" s="86">
        <v>4</v>
      </c>
      <c r="C2205" s="86" t="s">
        <v>2211</v>
      </c>
      <c r="E2205" s="22"/>
      <c r="F2205" s="22"/>
    </row>
    <row r="2206" spans="1:6" x14ac:dyDescent="0.35">
      <c r="A2206" s="97"/>
      <c r="B2206" s="86">
        <v>5</v>
      </c>
      <c r="C2206" s="86" t="s">
        <v>2773</v>
      </c>
      <c r="E2206" s="22"/>
      <c r="F2206" s="22"/>
    </row>
    <row r="2207" spans="1:6" x14ac:dyDescent="0.35">
      <c r="A2207" s="97" t="s">
        <v>932</v>
      </c>
      <c r="B2207" s="86">
        <v>0</v>
      </c>
      <c r="C2207" s="86" t="s">
        <v>1351</v>
      </c>
      <c r="E2207" s="22"/>
      <c r="F2207" s="22"/>
    </row>
    <row r="2208" spans="1:6" x14ac:dyDescent="0.35">
      <c r="A2208" s="97"/>
      <c r="B2208" s="86">
        <v>1</v>
      </c>
      <c r="C2208" s="86" t="s">
        <v>2183</v>
      </c>
      <c r="E2208" s="22"/>
      <c r="F2208" s="22"/>
    </row>
    <row r="2209" spans="1:6" x14ac:dyDescent="0.35">
      <c r="A2209" s="97"/>
      <c r="B2209" s="86">
        <v>2</v>
      </c>
      <c r="C2209" s="86" t="s">
        <v>2212</v>
      </c>
      <c r="E2209" s="22"/>
      <c r="F2209" s="22"/>
    </row>
    <row r="2210" spans="1:6" x14ac:dyDescent="0.35">
      <c r="A2210" s="97"/>
      <c r="B2210" s="86">
        <v>3</v>
      </c>
      <c r="C2210" s="86" t="s">
        <v>3822</v>
      </c>
      <c r="E2210" s="22"/>
      <c r="F2210" s="22"/>
    </row>
    <row r="2211" spans="1:6" x14ac:dyDescent="0.35">
      <c r="A2211" s="97"/>
      <c r="B2211" s="86">
        <v>4</v>
      </c>
      <c r="C2211" s="86" t="s">
        <v>2211</v>
      </c>
      <c r="E2211" s="22"/>
      <c r="F2211" s="22"/>
    </row>
    <row r="2212" spans="1:6" x14ac:dyDescent="0.35">
      <c r="A2212" s="97"/>
      <c r="B2212" s="86">
        <v>5</v>
      </c>
      <c r="C2212" s="86" t="s">
        <v>3823</v>
      </c>
      <c r="E2212" s="22"/>
      <c r="F2212" s="22"/>
    </row>
    <row r="2213" spans="1:6" x14ac:dyDescent="0.35">
      <c r="A2213" s="97" t="s">
        <v>933</v>
      </c>
      <c r="B2213" s="86">
        <v>0</v>
      </c>
      <c r="C2213" s="86" t="s">
        <v>1351</v>
      </c>
      <c r="E2213" s="22"/>
      <c r="F2213" s="22"/>
    </row>
    <row r="2214" spans="1:6" x14ac:dyDescent="0.35">
      <c r="A2214" s="97"/>
      <c r="B2214" s="86">
        <v>1</v>
      </c>
      <c r="C2214" s="86" t="s">
        <v>2232</v>
      </c>
      <c r="E2214" s="22"/>
      <c r="F2214" s="22"/>
    </row>
    <row r="2215" spans="1:6" x14ac:dyDescent="0.35">
      <c r="A2215" s="97"/>
      <c r="B2215" s="86">
        <v>2</v>
      </c>
      <c r="C2215" s="86" t="s">
        <v>2214</v>
      </c>
      <c r="E2215" s="22"/>
      <c r="F2215" s="22"/>
    </row>
    <row r="2216" spans="1:6" x14ac:dyDescent="0.35">
      <c r="A2216" s="97"/>
      <c r="B2216" s="86">
        <v>3</v>
      </c>
      <c r="C2216" s="86" t="s">
        <v>2216</v>
      </c>
      <c r="E2216" s="22"/>
      <c r="F2216" s="22"/>
    </row>
    <row r="2217" spans="1:6" x14ac:dyDescent="0.35">
      <c r="A2217" s="97"/>
      <c r="B2217" s="86">
        <v>4</v>
      </c>
      <c r="C2217" t="s">
        <v>2184</v>
      </c>
      <c r="E2217" s="22"/>
      <c r="F2217" s="22"/>
    </row>
    <row r="2218" spans="1:6" x14ac:dyDescent="0.35">
      <c r="A2218" s="97"/>
      <c r="B2218" s="86">
        <v>5</v>
      </c>
      <c r="C2218" s="86" t="s">
        <v>2215</v>
      </c>
      <c r="E2218" s="22"/>
      <c r="F2218" s="22"/>
    </row>
    <row r="2219" spans="1:6" x14ac:dyDescent="0.35">
      <c r="A2219" s="97" t="s">
        <v>934</v>
      </c>
      <c r="B2219" s="86">
        <v>0</v>
      </c>
      <c r="C2219" s="86" t="s">
        <v>1351</v>
      </c>
      <c r="E2219" s="22"/>
      <c r="F2219" s="22"/>
    </row>
    <row r="2220" spans="1:6" x14ac:dyDescent="0.35">
      <c r="A2220" s="97"/>
      <c r="B2220" s="86">
        <v>1</v>
      </c>
      <c r="C2220" s="86" t="s">
        <v>2185</v>
      </c>
      <c r="E2220" s="22"/>
      <c r="F2220" s="22"/>
    </row>
    <row r="2221" spans="1:6" x14ac:dyDescent="0.35">
      <c r="A2221" s="97"/>
      <c r="B2221" s="86">
        <v>2</v>
      </c>
      <c r="C2221" s="86" t="s">
        <v>2188</v>
      </c>
      <c r="E2221" s="22"/>
      <c r="F2221" s="22"/>
    </row>
    <row r="2222" spans="1:6" x14ac:dyDescent="0.35">
      <c r="A2222" s="97"/>
      <c r="B2222" s="86">
        <v>3</v>
      </c>
      <c r="C2222" s="86" t="s">
        <v>2189</v>
      </c>
      <c r="E2222" s="22"/>
      <c r="F2222" s="22"/>
    </row>
    <row r="2223" spans="1:6" x14ac:dyDescent="0.35">
      <c r="A2223" s="97"/>
      <c r="B2223" s="86">
        <v>4</v>
      </c>
      <c r="C2223" s="86" t="s">
        <v>2190</v>
      </c>
      <c r="E2223" s="22"/>
      <c r="F2223" s="22"/>
    </row>
    <row r="2224" spans="1:6" x14ac:dyDescent="0.35">
      <c r="A2224" s="97"/>
      <c r="B2224" s="86">
        <v>5</v>
      </c>
      <c r="C2224" s="86" t="s">
        <v>2187</v>
      </c>
      <c r="E2224" s="22"/>
      <c r="F2224" s="22"/>
    </row>
    <row r="2225" spans="1:6" x14ac:dyDescent="0.35">
      <c r="A2225" s="97" t="s">
        <v>935</v>
      </c>
      <c r="B2225" s="86">
        <v>0</v>
      </c>
      <c r="C2225" s="86" t="s">
        <v>1351</v>
      </c>
      <c r="E2225" s="22"/>
      <c r="F2225" s="22"/>
    </row>
    <row r="2226" spans="1:6" x14ac:dyDescent="0.35">
      <c r="A2226" s="97"/>
      <c r="B2226" s="86">
        <v>1</v>
      </c>
      <c r="C2226" s="86" t="s">
        <v>2186</v>
      </c>
      <c r="E2226" s="22"/>
      <c r="F2226" s="22"/>
    </row>
    <row r="2227" spans="1:6" x14ac:dyDescent="0.35">
      <c r="A2227" s="97"/>
      <c r="B2227" s="86">
        <v>2</v>
      </c>
      <c r="C2227" s="86" t="s">
        <v>2224</v>
      </c>
      <c r="E2227" s="22"/>
      <c r="F2227" s="22"/>
    </row>
    <row r="2228" spans="1:6" x14ac:dyDescent="0.35">
      <c r="A2228" s="97"/>
      <c r="B2228" s="86">
        <v>3</v>
      </c>
      <c r="C2228" s="86" t="s">
        <v>2774</v>
      </c>
      <c r="E2228" s="22"/>
      <c r="F2228" s="22"/>
    </row>
    <row r="2229" spans="1:6" x14ac:dyDescent="0.35">
      <c r="A2229" s="97"/>
      <c r="B2229" s="86">
        <v>4</v>
      </c>
      <c r="C2229" s="86" t="s">
        <v>2225</v>
      </c>
      <c r="E2229" s="22"/>
      <c r="F2229" s="22"/>
    </row>
    <row r="2230" spans="1:6" x14ac:dyDescent="0.35">
      <c r="A2230" s="97"/>
      <c r="B2230" s="86">
        <v>5</v>
      </c>
      <c r="C2230" s="86" t="s">
        <v>2226</v>
      </c>
      <c r="E2230" s="22"/>
      <c r="F2230" s="22"/>
    </row>
    <row r="2231" spans="1:6" x14ac:dyDescent="0.35">
      <c r="A2231" s="627"/>
      <c r="B2231" s="86"/>
      <c r="C2231" s="86"/>
      <c r="E2231" s="22"/>
      <c r="F2231" s="22"/>
    </row>
    <row r="2232" spans="1:6" x14ac:dyDescent="0.35">
      <c r="A2232" s="27" t="s">
        <v>2667</v>
      </c>
      <c r="B2232" s="471"/>
      <c r="C2232" s="471"/>
      <c r="E2232" s="22"/>
      <c r="F2232" s="22"/>
    </row>
    <row r="2233" spans="1:6" x14ac:dyDescent="0.35">
      <c r="A2233" s="27" t="s">
        <v>4058</v>
      </c>
      <c r="B2233" s="471"/>
      <c r="C2233" s="471"/>
      <c r="E2233" s="22"/>
      <c r="F2233" s="22"/>
    </row>
    <row r="2234" spans="1:6" x14ac:dyDescent="0.35">
      <c r="A2234" s="27" t="s">
        <v>4059</v>
      </c>
      <c r="B2234" s="471"/>
      <c r="C2234" s="471"/>
      <c r="E2234" s="22"/>
      <c r="F2234" s="22"/>
    </row>
    <row r="2235" spans="1:6" x14ac:dyDescent="0.35">
      <c r="A2235" s="27" t="s">
        <v>4060</v>
      </c>
      <c r="B2235" s="471"/>
      <c r="C2235" s="471"/>
      <c r="E2235" s="22"/>
      <c r="F2235" s="22"/>
    </row>
    <row r="2236" spans="1:6" x14ac:dyDescent="0.35">
      <c r="A2236" s="27" t="s">
        <v>4061</v>
      </c>
      <c r="B2236" s="471"/>
      <c r="C2236" s="471"/>
      <c r="E2236" s="22"/>
      <c r="F2236" s="22"/>
    </row>
    <row r="2237" spans="1:6" x14ac:dyDescent="0.35">
      <c r="A2237" s="27" t="s">
        <v>4062</v>
      </c>
      <c r="B2237" s="471"/>
      <c r="C2237" s="471"/>
      <c r="E2237" s="132"/>
      <c r="F2237" s="22"/>
    </row>
    <row r="2238" spans="1:6" x14ac:dyDescent="0.35">
      <c r="A2238" s="27" t="s">
        <v>4063</v>
      </c>
      <c r="B2238" s="471"/>
      <c r="C2238" s="471"/>
      <c r="E2238" s="132"/>
      <c r="F2238" s="22"/>
    </row>
    <row r="2239" spans="1:6" x14ac:dyDescent="0.35">
      <c r="A2239" s="27" t="s">
        <v>4064</v>
      </c>
      <c r="B2239" s="471"/>
      <c r="C2239" s="471"/>
      <c r="E2239" s="129"/>
      <c r="F2239" s="22"/>
    </row>
    <row r="2240" spans="1:6" x14ac:dyDescent="0.35">
      <c r="A2240" s="27" t="s">
        <v>4065</v>
      </c>
      <c r="B2240" s="471"/>
      <c r="C2240" s="471"/>
      <c r="E2240" s="129"/>
      <c r="F2240" s="22"/>
    </row>
    <row r="2241" spans="1:6" x14ac:dyDescent="0.35">
      <c r="A2241" s="27" t="s">
        <v>4066</v>
      </c>
      <c r="B2241" s="471"/>
      <c r="C2241" s="471"/>
      <c r="E2241" s="129"/>
      <c r="F2241" s="22"/>
    </row>
    <row r="2242" spans="1:6" x14ac:dyDescent="0.35">
      <c r="A2242" s="27" t="s">
        <v>4067</v>
      </c>
      <c r="B2242" s="471"/>
      <c r="C2242" s="471"/>
      <c r="E2242" s="129"/>
      <c r="F2242" s="22"/>
    </row>
    <row r="2243" spans="1:6" x14ac:dyDescent="0.35">
      <c r="A2243" s="27" t="s">
        <v>4068</v>
      </c>
      <c r="B2243" s="471"/>
      <c r="C2243" s="471"/>
      <c r="E2243" s="129"/>
      <c r="F2243" s="22"/>
    </row>
    <row r="2244" spans="1:6" x14ac:dyDescent="0.35">
      <c r="A2244" s="27" t="s">
        <v>4069</v>
      </c>
      <c r="B2244" s="471"/>
      <c r="C2244" s="471"/>
      <c r="E2244" s="129"/>
      <c r="F2244" s="22"/>
    </row>
    <row r="2245" spans="1:6" x14ac:dyDescent="0.35">
      <c r="A2245" s="27" t="s">
        <v>4070</v>
      </c>
      <c r="B2245" s="471"/>
      <c r="C2245" s="471"/>
      <c r="E2245" s="129"/>
      <c r="F2245" s="22"/>
    </row>
    <row r="2246" spans="1:6" x14ac:dyDescent="0.35">
      <c r="A2246" s="27" t="s">
        <v>4071</v>
      </c>
      <c r="B2246" s="471"/>
      <c r="C2246" s="471"/>
      <c r="E2246" s="129"/>
      <c r="F2246" s="22"/>
    </row>
    <row r="2247" spans="1:6" x14ac:dyDescent="0.35">
      <c r="A2247" s="27" t="s">
        <v>4072</v>
      </c>
      <c r="B2247" s="471"/>
      <c r="C2247" s="471"/>
      <c r="E2247" s="129"/>
      <c r="F2247" s="22"/>
    </row>
    <row r="2248" spans="1:6" x14ac:dyDescent="0.35">
      <c r="A2248" s="27" t="s">
        <v>4073</v>
      </c>
      <c r="B2248" s="471"/>
      <c r="C2248" s="471"/>
      <c r="E2248" s="129"/>
      <c r="F2248" s="22"/>
    </row>
    <row r="2249" spans="1:6" x14ac:dyDescent="0.35">
      <c r="A2249" s="27" t="s">
        <v>4074</v>
      </c>
      <c r="B2249" s="471"/>
      <c r="C2249" s="471"/>
      <c r="E2249" s="129"/>
      <c r="F2249" s="22"/>
    </row>
    <row r="2250" spans="1:6" x14ac:dyDescent="0.35">
      <c r="A2250" s="27" t="s">
        <v>4075</v>
      </c>
      <c r="B2250" s="471"/>
      <c r="C2250" s="471"/>
      <c r="E2250" s="129"/>
      <c r="F2250" s="22"/>
    </row>
    <row r="2251" spans="1:6" x14ac:dyDescent="0.35">
      <c r="A2251" s="27" t="s">
        <v>4076</v>
      </c>
      <c r="B2251" s="471"/>
      <c r="C2251" s="471"/>
      <c r="E2251" s="129"/>
      <c r="F2251" s="22"/>
    </row>
    <row r="2252" spans="1:6" x14ac:dyDescent="0.35">
      <c r="A2252" s="27" t="s">
        <v>4077</v>
      </c>
      <c r="B2252" s="471"/>
      <c r="C2252" s="471"/>
      <c r="E2252" s="129"/>
      <c r="F2252" s="22"/>
    </row>
    <row r="2253" spans="1:6" ht="15" thickBot="1" x14ac:dyDescent="0.4">
      <c r="E2253" s="129"/>
      <c r="F2253" s="22"/>
    </row>
    <row r="2254" spans="1:6" x14ac:dyDescent="0.35">
      <c r="A2254" s="63" t="s">
        <v>2307</v>
      </c>
      <c r="B2254" s="85" t="s">
        <v>23</v>
      </c>
      <c r="C2254" s="85" t="s">
        <v>1327</v>
      </c>
      <c r="E2254" s="129"/>
      <c r="F2254" s="22"/>
    </row>
    <row r="2255" spans="1:6" x14ac:dyDescent="0.35">
      <c r="A2255" s="102" t="s">
        <v>616</v>
      </c>
      <c r="B2255" s="27">
        <v>0</v>
      </c>
      <c r="C2255" s="86" t="s">
        <v>1351</v>
      </c>
      <c r="E2255" s="129"/>
      <c r="F2255" s="22"/>
    </row>
    <row r="2256" spans="1:6" x14ac:dyDescent="0.35">
      <c r="A2256" s="102"/>
      <c r="B2256" s="86">
        <v>1</v>
      </c>
      <c r="C2256" s="86" t="s">
        <v>1333</v>
      </c>
      <c r="E2256" s="129"/>
      <c r="F2256" s="22"/>
    </row>
    <row r="2257" spans="1:6" x14ac:dyDescent="0.35">
      <c r="A2257" s="97"/>
      <c r="B2257" s="86">
        <v>2</v>
      </c>
      <c r="C2257" s="86" t="s">
        <v>1334</v>
      </c>
      <c r="E2257" s="129"/>
      <c r="F2257" s="22"/>
    </row>
    <row r="2258" spans="1:6" x14ac:dyDescent="0.35">
      <c r="A2258" s="97"/>
      <c r="B2258" s="86">
        <v>3</v>
      </c>
      <c r="C2258" s="86" t="s">
        <v>2246</v>
      </c>
      <c r="E2258" s="129"/>
      <c r="F2258" s="22"/>
    </row>
    <row r="2259" spans="1:6" x14ac:dyDescent="0.35">
      <c r="A2259" s="97"/>
      <c r="B2259" s="86">
        <v>4</v>
      </c>
      <c r="C2259" s="86" t="s">
        <v>2245</v>
      </c>
      <c r="E2259" s="129"/>
      <c r="F2259" s="22"/>
    </row>
    <row r="2260" spans="1:6" x14ac:dyDescent="0.35">
      <c r="B2260" s="86">
        <v>5</v>
      </c>
      <c r="C2260" s="86" t="s">
        <v>1347</v>
      </c>
      <c r="E2260" s="129"/>
      <c r="F2260" s="22"/>
    </row>
    <row r="2261" spans="1:6" x14ac:dyDescent="0.35">
      <c r="A2261" s="97" t="s">
        <v>618</v>
      </c>
      <c r="B2261" s="86">
        <v>0</v>
      </c>
      <c r="C2261" s="86" t="s">
        <v>1351</v>
      </c>
      <c r="E2261" s="129"/>
      <c r="F2261" s="22"/>
    </row>
    <row r="2262" spans="1:6" x14ac:dyDescent="0.35">
      <c r="A2262" s="97"/>
      <c r="B2262" s="86">
        <v>1</v>
      </c>
      <c r="C2262" s="86" t="s">
        <v>2178</v>
      </c>
      <c r="E2262" s="129"/>
      <c r="F2262" s="22"/>
    </row>
    <row r="2263" spans="1:6" x14ac:dyDescent="0.35">
      <c r="A2263" s="97"/>
      <c r="B2263" s="86">
        <v>2</v>
      </c>
      <c r="C2263" s="86" t="s">
        <v>2191</v>
      </c>
      <c r="E2263" s="129"/>
      <c r="F2263" s="22"/>
    </row>
    <row r="2264" spans="1:6" x14ac:dyDescent="0.35">
      <c r="A2264" s="97"/>
      <c r="B2264" s="86">
        <v>3</v>
      </c>
      <c r="C2264" s="86" t="s">
        <v>2192</v>
      </c>
      <c r="E2264" s="129"/>
      <c r="F2264" s="22"/>
    </row>
    <row r="2265" spans="1:6" x14ac:dyDescent="0.35">
      <c r="A2265" s="97"/>
      <c r="B2265" s="86">
        <v>4</v>
      </c>
      <c r="C2265" s="86" t="s">
        <v>2771</v>
      </c>
      <c r="E2265" s="129"/>
      <c r="F2265" s="22"/>
    </row>
    <row r="2266" spans="1:6" x14ac:dyDescent="0.35">
      <c r="A2266" s="97"/>
      <c r="B2266" s="86">
        <v>5</v>
      </c>
      <c r="C2266" s="86" t="s">
        <v>2179</v>
      </c>
      <c r="E2266" s="129"/>
      <c r="F2266" s="22"/>
    </row>
    <row r="2267" spans="1:6" x14ac:dyDescent="0.35">
      <c r="A2267" s="97" t="s">
        <v>619</v>
      </c>
      <c r="B2267" s="86">
        <v>0</v>
      </c>
      <c r="C2267" s="86" t="s">
        <v>1351</v>
      </c>
      <c r="E2267" s="129"/>
      <c r="F2267" s="22"/>
    </row>
    <row r="2268" spans="1:6" x14ac:dyDescent="0.35">
      <c r="A2268" s="97"/>
      <c r="B2268" s="86">
        <v>1</v>
      </c>
      <c r="C2268" s="86" t="s">
        <v>2180</v>
      </c>
      <c r="E2268" s="129"/>
      <c r="F2268" s="22"/>
    </row>
    <row r="2269" spans="1:6" x14ac:dyDescent="0.35">
      <c r="A2269" s="97"/>
      <c r="B2269" s="86">
        <v>2</v>
      </c>
      <c r="C2269" s="86" t="s">
        <v>2193</v>
      </c>
      <c r="E2269" s="129"/>
      <c r="F2269" s="22"/>
    </row>
    <row r="2270" spans="1:6" x14ac:dyDescent="0.35">
      <c r="A2270" s="97"/>
      <c r="B2270" s="86">
        <v>3</v>
      </c>
      <c r="C2270" s="86" t="s">
        <v>2207</v>
      </c>
      <c r="E2270" s="129"/>
      <c r="F2270" s="22"/>
    </row>
    <row r="2271" spans="1:6" x14ac:dyDescent="0.35">
      <c r="A2271" s="97"/>
      <c r="B2271" s="86">
        <v>4</v>
      </c>
      <c r="C2271" s="86" t="s">
        <v>2181</v>
      </c>
      <c r="E2271" s="129"/>
      <c r="F2271" s="22"/>
    </row>
    <row r="2272" spans="1:6" x14ac:dyDescent="0.35">
      <c r="A2272" s="97"/>
      <c r="B2272" s="86">
        <v>5</v>
      </c>
      <c r="C2272" s="86" t="s">
        <v>2772</v>
      </c>
      <c r="E2272" s="129"/>
      <c r="F2272" s="22"/>
    </row>
    <row r="2273" spans="1:6" x14ac:dyDescent="0.35">
      <c r="A2273" s="97" t="s">
        <v>620</v>
      </c>
      <c r="B2273" s="86">
        <v>0</v>
      </c>
      <c r="C2273" s="86" t="s">
        <v>1351</v>
      </c>
      <c r="E2273" s="129"/>
      <c r="F2273" s="22"/>
    </row>
    <row r="2274" spans="1:6" x14ac:dyDescent="0.35">
      <c r="A2274" s="97"/>
      <c r="B2274" s="86">
        <v>1</v>
      </c>
      <c r="C2274" s="87" t="s">
        <v>2687</v>
      </c>
      <c r="E2274" s="129"/>
      <c r="F2274" s="22"/>
    </row>
    <row r="2275" spans="1:6" x14ac:dyDescent="0.35">
      <c r="A2275" s="97"/>
      <c r="B2275" s="86">
        <v>2</v>
      </c>
      <c r="C2275" s="87" t="s">
        <v>2686</v>
      </c>
      <c r="E2275" s="129"/>
      <c r="F2275" s="22"/>
    </row>
    <row r="2276" spans="1:6" x14ac:dyDescent="0.35">
      <c r="A2276" s="97"/>
      <c r="B2276" s="86">
        <v>3</v>
      </c>
      <c r="C2276" s="87" t="s">
        <v>2685</v>
      </c>
      <c r="E2276" s="129"/>
      <c r="F2276" s="22"/>
    </row>
    <row r="2277" spans="1:6" x14ac:dyDescent="0.35">
      <c r="A2277" s="97"/>
      <c r="B2277" s="86">
        <v>4</v>
      </c>
      <c r="C2277" s="87" t="s">
        <v>2684</v>
      </c>
      <c r="E2277" s="129"/>
      <c r="F2277" s="22"/>
    </row>
    <row r="2278" spans="1:6" x14ac:dyDescent="0.35">
      <c r="A2278" s="97"/>
      <c r="B2278" s="86">
        <v>5</v>
      </c>
      <c r="C2278" s="87" t="s">
        <v>2683</v>
      </c>
      <c r="E2278" s="129"/>
      <c r="F2278" s="22"/>
    </row>
    <row r="2279" spans="1:6" x14ac:dyDescent="0.35">
      <c r="A2279" s="97" t="s">
        <v>621</v>
      </c>
      <c r="B2279" s="86">
        <v>0</v>
      </c>
      <c r="C2279" s="86" t="s">
        <v>1351</v>
      </c>
      <c r="E2279" s="129"/>
      <c r="F2279" s="22"/>
    </row>
    <row r="2280" spans="1:6" x14ac:dyDescent="0.35">
      <c r="A2280" s="97"/>
      <c r="B2280" s="86">
        <v>1</v>
      </c>
      <c r="C2280" s="86" t="s">
        <v>2231</v>
      </c>
      <c r="E2280" s="129"/>
      <c r="F2280" s="22"/>
    </row>
    <row r="2281" spans="1:6" x14ac:dyDescent="0.35">
      <c r="A2281" s="97"/>
      <c r="B2281" s="86">
        <v>2</v>
      </c>
      <c r="C2281" s="86" t="s">
        <v>2196</v>
      </c>
      <c r="E2281" s="129"/>
      <c r="F2281" s="22"/>
    </row>
    <row r="2282" spans="1:6" x14ac:dyDescent="0.35">
      <c r="A2282" s="97"/>
      <c r="B2282" s="86">
        <v>3</v>
      </c>
      <c r="C2282" s="86" t="s">
        <v>2197</v>
      </c>
      <c r="E2282" s="129"/>
      <c r="F2282" s="22"/>
    </row>
    <row r="2283" spans="1:6" x14ac:dyDescent="0.35">
      <c r="A2283" s="97"/>
      <c r="B2283" s="86">
        <v>4</v>
      </c>
      <c r="C2283" s="86" t="s">
        <v>2195</v>
      </c>
      <c r="E2283" s="129"/>
      <c r="F2283" s="22"/>
    </row>
    <row r="2284" spans="1:6" x14ac:dyDescent="0.35">
      <c r="A2284" s="97"/>
      <c r="B2284" s="86">
        <v>5</v>
      </c>
      <c r="C2284" s="86" t="s">
        <v>2230</v>
      </c>
      <c r="E2284" s="129"/>
      <c r="F2284" s="22"/>
    </row>
    <row r="2285" spans="1:6" x14ac:dyDescent="0.35">
      <c r="A2285" s="97" t="s">
        <v>936</v>
      </c>
      <c r="B2285" s="86">
        <v>0</v>
      </c>
      <c r="C2285" s="86" t="s">
        <v>1351</v>
      </c>
      <c r="E2285" s="129"/>
      <c r="F2285" s="22"/>
    </row>
    <row r="2286" spans="1:6" x14ac:dyDescent="0.35">
      <c r="A2286" s="97"/>
      <c r="B2286" s="86">
        <v>1</v>
      </c>
      <c r="C2286" s="86" t="s">
        <v>2199</v>
      </c>
      <c r="E2286" s="129"/>
      <c r="F2286" s="22"/>
    </row>
    <row r="2287" spans="1:6" x14ac:dyDescent="0.35">
      <c r="A2287" s="97"/>
      <c r="B2287" s="86">
        <v>2</v>
      </c>
      <c r="C2287" s="86" t="s">
        <v>2200</v>
      </c>
      <c r="E2287" s="129"/>
      <c r="F2287" s="22"/>
    </row>
    <row r="2288" spans="1:6" x14ac:dyDescent="0.35">
      <c r="A2288" s="97"/>
      <c r="B2288" s="86">
        <v>3</v>
      </c>
      <c r="C2288" s="86" t="s">
        <v>2201</v>
      </c>
      <c r="E2288" s="129"/>
      <c r="F2288" s="22"/>
    </row>
    <row r="2289" spans="1:6" x14ac:dyDescent="0.35">
      <c r="A2289" s="97"/>
      <c r="B2289" s="86">
        <v>4</v>
      </c>
      <c r="C2289" s="86" t="s">
        <v>2202</v>
      </c>
      <c r="E2289" s="129"/>
      <c r="F2289" s="22"/>
    </row>
    <row r="2290" spans="1:6" x14ac:dyDescent="0.35">
      <c r="A2290" s="97"/>
      <c r="B2290" s="86">
        <v>5</v>
      </c>
      <c r="C2290" s="86" t="s">
        <v>2182</v>
      </c>
      <c r="E2290" s="129"/>
      <c r="F2290" s="22"/>
    </row>
    <row r="2291" spans="1:6" x14ac:dyDescent="0.35">
      <c r="A2291" s="97" t="s">
        <v>937</v>
      </c>
      <c r="B2291" s="86">
        <v>0</v>
      </c>
      <c r="C2291" s="27" t="s">
        <v>1351</v>
      </c>
      <c r="E2291" s="129"/>
      <c r="F2291" s="22"/>
    </row>
    <row r="2292" spans="1:6" x14ac:dyDescent="0.35">
      <c r="A2292" s="97"/>
      <c r="B2292" s="86">
        <v>1</v>
      </c>
      <c r="C2292" s="27" t="s">
        <v>2204</v>
      </c>
      <c r="E2292" s="129"/>
      <c r="F2292" s="22"/>
    </row>
    <row r="2293" spans="1:6" x14ac:dyDescent="0.35">
      <c r="A2293" s="97"/>
      <c r="B2293" s="86">
        <v>2</v>
      </c>
      <c r="C2293" s="27" t="s">
        <v>1968</v>
      </c>
      <c r="E2293" s="129"/>
      <c r="F2293" s="22"/>
    </row>
    <row r="2294" spans="1:6" x14ac:dyDescent="0.35">
      <c r="A2294" s="97"/>
      <c r="B2294" s="86">
        <v>3</v>
      </c>
      <c r="C2294" s="27" t="s">
        <v>1971</v>
      </c>
      <c r="E2294" s="129"/>
      <c r="F2294" s="22"/>
    </row>
    <row r="2295" spans="1:6" x14ac:dyDescent="0.35">
      <c r="A2295" s="97"/>
      <c r="B2295" s="86">
        <v>4</v>
      </c>
      <c r="C2295" s="27" t="s">
        <v>2681</v>
      </c>
      <c r="E2295" s="129"/>
      <c r="F2295" s="22"/>
    </row>
    <row r="2296" spans="1:6" x14ac:dyDescent="0.35">
      <c r="A2296" s="97"/>
      <c r="B2296" s="86">
        <v>5</v>
      </c>
      <c r="C2296" s="27" t="s">
        <v>2682</v>
      </c>
      <c r="E2296" s="129"/>
      <c r="F2296" s="22"/>
    </row>
    <row r="2297" spans="1:6" x14ac:dyDescent="0.35">
      <c r="A2297" s="97" t="s">
        <v>938</v>
      </c>
      <c r="B2297" s="86">
        <v>0</v>
      </c>
      <c r="C2297" s="27" t="s">
        <v>1351</v>
      </c>
      <c r="E2297" s="129"/>
      <c r="F2297" s="22"/>
    </row>
    <row r="2298" spans="1:6" x14ac:dyDescent="0.35">
      <c r="A2298" s="97"/>
      <c r="B2298" s="86">
        <v>1</v>
      </c>
      <c r="C2298" s="27" t="s">
        <v>2205</v>
      </c>
      <c r="E2298" s="129"/>
      <c r="F2298" s="22"/>
    </row>
    <row r="2299" spans="1:6" x14ac:dyDescent="0.35">
      <c r="A2299" s="97"/>
      <c r="B2299" s="86">
        <v>2</v>
      </c>
      <c r="C2299" s="27" t="s">
        <v>2206</v>
      </c>
      <c r="E2299" s="129"/>
      <c r="F2299" s="22"/>
    </row>
    <row r="2300" spans="1:6" x14ac:dyDescent="0.35">
      <c r="A2300" s="97"/>
      <c r="B2300" s="86">
        <v>3</v>
      </c>
      <c r="C2300" s="27" t="s">
        <v>2208</v>
      </c>
      <c r="E2300" s="129"/>
      <c r="F2300" s="22"/>
    </row>
    <row r="2301" spans="1:6" x14ac:dyDescent="0.35">
      <c r="A2301" s="97"/>
      <c r="B2301" s="86">
        <v>4</v>
      </c>
      <c r="C2301" s="27" t="s">
        <v>2209</v>
      </c>
      <c r="E2301" s="129"/>
      <c r="F2301" s="22"/>
    </row>
    <row r="2302" spans="1:6" x14ac:dyDescent="0.35">
      <c r="A2302" s="97"/>
      <c r="B2302" s="86">
        <v>5</v>
      </c>
      <c r="C2302" s="27" t="s">
        <v>2210</v>
      </c>
      <c r="E2302" s="129"/>
      <c r="F2302" s="22"/>
    </row>
    <row r="2303" spans="1:6" x14ac:dyDescent="0.35">
      <c r="A2303" s="97" t="s">
        <v>939</v>
      </c>
      <c r="B2303" s="86">
        <v>0</v>
      </c>
      <c r="C2303" s="86" t="s">
        <v>1351</v>
      </c>
      <c r="E2303" s="129"/>
      <c r="F2303" s="22"/>
    </row>
    <row r="2304" spans="1:6" x14ac:dyDescent="0.35">
      <c r="A2304" s="97"/>
      <c r="B2304" s="86">
        <v>1</v>
      </c>
      <c r="C2304" s="86" t="s">
        <v>2183</v>
      </c>
      <c r="E2304" s="129"/>
      <c r="F2304" s="22"/>
    </row>
    <row r="2305" spans="1:6" x14ac:dyDescent="0.35">
      <c r="A2305" s="97"/>
      <c r="B2305" s="86">
        <v>2</v>
      </c>
      <c r="C2305" s="86" t="s">
        <v>2212</v>
      </c>
      <c r="E2305" s="129"/>
      <c r="F2305" s="22"/>
    </row>
    <row r="2306" spans="1:6" x14ac:dyDescent="0.35">
      <c r="A2306" s="97"/>
      <c r="B2306" s="86">
        <v>3</v>
      </c>
      <c r="C2306" s="86" t="s">
        <v>2213</v>
      </c>
      <c r="E2306" s="129"/>
      <c r="F2306" s="22"/>
    </row>
    <row r="2307" spans="1:6" x14ac:dyDescent="0.35">
      <c r="A2307" s="97"/>
      <c r="B2307" s="86">
        <v>4</v>
      </c>
      <c r="C2307" s="86" t="s">
        <v>2211</v>
      </c>
      <c r="E2307" s="129"/>
      <c r="F2307" s="22"/>
    </row>
    <row r="2308" spans="1:6" x14ac:dyDescent="0.35">
      <c r="A2308" s="97"/>
      <c r="B2308" s="86">
        <v>5</v>
      </c>
      <c r="C2308" s="86" t="s">
        <v>2773</v>
      </c>
      <c r="E2308" s="129"/>
      <c r="F2308" s="22"/>
    </row>
    <row r="2309" spans="1:6" x14ac:dyDescent="0.35">
      <c r="A2309" s="97" t="s">
        <v>940</v>
      </c>
      <c r="B2309" s="86">
        <v>0</v>
      </c>
      <c r="C2309" s="86" t="s">
        <v>1351</v>
      </c>
      <c r="E2309" s="130"/>
      <c r="F2309" s="22"/>
    </row>
    <row r="2310" spans="1:6" x14ac:dyDescent="0.35">
      <c r="A2310" s="97"/>
      <c r="B2310" s="86">
        <v>1</v>
      </c>
      <c r="C2310" s="86" t="s">
        <v>2183</v>
      </c>
      <c r="E2310" s="129"/>
      <c r="F2310" s="22"/>
    </row>
    <row r="2311" spans="1:6" x14ac:dyDescent="0.35">
      <c r="A2311" s="97"/>
      <c r="B2311" s="86">
        <v>2</v>
      </c>
      <c r="C2311" s="86" t="s">
        <v>2212</v>
      </c>
      <c r="E2311" s="129"/>
      <c r="F2311" s="22"/>
    </row>
    <row r="2312" spans="1:6" x14ac:dyDescent="0.35">
      <c r="A2312" s="97"/>
      <c r="B2312" s="86">
        <v>3</v>
      </c>
      <c r="C2312" s="86" t="s">
        <v>3822</v>
      </c>
      <c r="E2312" s="129"/>
      <c r="F2312" s="22"/>
    </row>
    <row r="2313" spans="1:6" x14ac:dyDescent="0.35">
      <c r="A2313" s="97"/>
      <c r="B2313" s="86">
        <v>4</v>
      </c>
      <c r="C2313" s="86" t="s">
        <v>2211</v>
      </c>
      <c r="E2313" s="129"/>
      <c r="F2313" s="22"/>
    </row>
    <row r="2314" spans="1:6" x14ac:dyDescent="0.35">
      <c r="A2314" s="97"/>
      <c r="B2314" s="86">
        <v>5</v>
      </c>
      <c r="C2314" s="86" t="s">
        <v>3823</v>
      </c>
      <c r="E2314" s="129"/>
      <c r="F2314" s="22"/>
    </row>
    <row r="2315" spans="1:6" x14ac:dyDescent="0.35">
      <c r="A2315" s="97" t="s">
        <v>941</v>
      </c>
      <c r="B2315" s="86">
        <v>0</v>
      </c>
      <c r="C2315" s="86" t="s">
        <v>1351</v>
      </c>
      <c r="E2315" s="129"/>
      <c r="F2315" s="22"/>
    </row>
    <row r="2316" spans="1:6" x14ac:dyDescent="0.35">
      <c r="A2316" s="97"/>
      <c r="B2316" s="86">
        <v>1</v>
      </c>
      <c r="C2316" s="86" t="s">
        <v>2232</v>
      </c>
      <c r="E2316" s="129"/>
      <c r="F2316" s="22"/>
    </row>
    <row r="2317" spans="1:6" x14ac:dyDescent="0.35">
      <c r="A2317" s="97"/>
      <c r="B2317" s="86">
        <v>2</v>
      </c>
      <c r="C2317" s="86" t="s">
        <v>2214</v>
      </c>
      <c r="E2317" s="129"/>
      <c r="F2317" s="22"/>
    </row>
    <row r="2318" spans="1:6" x14ac:dyDescent="0.35">
      <c r="A2318" s="97"/>
      <c r="B2318" s="86">
        <v>3</v>
      </c>
      <c r="C2318" s="86" t="s">
        <v>2216</v>
      </c>
      <c r="E2318" s="129"/>
      <c r="F2318" s="22"/>
    </row>
    <row r="2319" spans="1:6" x14ac:dyDescent="0.35">
      <c r="A2319" s="97"/>
      <c r="B2319" s="86">
        <v>4</v>
      </c>
      <c r="C2319" t="s">
        <v>2184</v>
      </c>
      <c r="E2319" s="129"/>
      <c r="F2319" s="22"/>
    </row>
    <row r="2320" spans="1:6" x14ac:dyDescent="0.35">
      <c r="A2320" s="97"/>
      <c r="B2320" s="86">
        <v>5</v>
      </c>
      <c r="C2320" s="86" t="s">
        <v>2215</v>
      </c>
      <c r="E2320" s="129"/>
      <c r="F2320" s="22"/>
    </row>
    <row r="2321" spans="1:6" x14ac:dyDescent="0.35">
      <c r="A2321" s="97" t="s">
        <v>942</v>
      </c>
      <c r="B2321" s="86">
        <v>0</v>
      </c>
      <c r="C2321" s="86" t="s">
        <v>1351</v>
      </c>
      <c r="E2321" s="129"/>
      <c r="F2321" s="22"/>
    </row>
    <row r="2322" spans="1:6" x14ac:dyDescent="0.35">
      <c r="A2322" s="97"/>
      <c r="B2322" s="86">
        <v>1</v>
      </c>
      <c r="C2322" s="86" t="s">
        <v>2185</v>
      </c>
      <c r="E2322" s="129"/>
      <c r="F2322" s="22"/>
    </row>
    <row r="2323" spans="1:6" x14ac:dyDescent="0.35">
      <c r="A2323" s="97"/>
      <c r="B2323" s="86">
        <v>2</v>
      </c>
      <c r="C2323" s="86" t="s">
        <v>2188</v>
      </c>
      <c r="E2323" s="129"/>
      <c r="F2323" s="22"/>
    </row>
    <row r="2324" spans="1:6" x14ac:dyDescent="0.35">
      <c r="A2324" s="97"/>
      <c r="B2324" s="86">
        <v>3</v>
      </c>
      <c r="C2324" s="86" t="s">
        <v>2189</v>
      </c>
      <c r="E2324" s="129"/>
      <c r="F2324" s="22"/>
    </row>
    <row r="2325" spans="1:6" x14ac:dyDescent="0.35">
      <c r="A2325" s="97"/>
      <c r="B2325" s="86">
        <v>4</v>
      </c>
      <c r="C2325" s="86" t="s">
        <v>2190</v>
      </c>
      <c r="E2325" s="129"/>
      <c r="F2325" s="22"/>
    </row>
    <row r="2326" spans="1:6" x14ac:dyDescent="0.35">
      <c r="A2326" s="97"/>
      <c r="B2326" s="86">
        <v>5</v>
      </c>
      <c r="C2326" s="86" t="s">
        <v>2187</v>
      </c>
      <c r="E2326" s="129"/>
      <c r="F2326" s="22"/>
    </row>
    <row r="2327" spans="1:6" x14ac:dyDescent="0.35">
      <c r="A2327" s="97" t="s">
        <v>943</v>
      </c>
      <c r="B2327" s="86">
        <v>0</v>
      </c>
      <c r="C2327" s="86" t="s">
        <v>1351</v>
      </c>
      <c r="E2327" s="129"/>
      <c r="F2327" s="22"/>
    </row>
    <row r="2328" spans="1:6" x14ac:dyDescent="0.35">
      <c r="A2328" s="97"/>
      <c r="B2328" s="86">
        <v>1</v>
      </c>
      <c r="C2328" s="86" t="s">
        <v>2186</v>
      </c>
      <c r="E2328" s="22"/>
      <c r="F2328" s="22"/>
    </row>
    <row r="2329" spans="1:6" x14ac:dyDescent="0.35">
      <c r="A2329" s="97"/>
      <c r="B2329" s="86">
        <v>2</v>
      </c>
      <c r="C2329" s="86" t="s">
        <v>2224</v>
      </c>
      <c r="E2329" s="22"/>
      <c r="F2329" s="22"/>
    </row>
    <row r="2330" spans="1:6" x14ac:dyDescent="0.35">
      <c r="A2330" s="97"/>
      <c r="B2330" s="86">
        <v>3</v>
      </c>
      <c r="C2330" s="86" t="s">
        <v>2774</v>
      </c>
      <c r="E2330" s="132"/>
      <c r="F2330" s="22"/>
    </row>
    <row r="2331" spans="1:6" x14ac:dyDescent="0.35">
      <c r="A2331" s="97"/>
      <c r="B2331" s="86">
        <v>4</v>
      </c>
      <c r="C2331" s="86" t="s">
        <v>2225</v>
      </c>
      <c r="E2331" s="132"/>
      <c r="F2331" s="22"/>
    </row>
    <row r="2332" spans="1:6" x14ac:dyDescent="0.35">
      <c r="A2332" s="97"/>
      <c r="B2332" s="86">
        <v>5</v>
      </c>
      <c r="C2332" s="86" t="s">
        <v>2226</v>
      </c>
      <c r="E2332" s="129"/>
      <c r="F2332" s="22"/>
    </row>
    <row r="2333" spans="1:6" x14ac:dyDescent="0.35">
      <c r="A2333" s="97" t="s">
        <v>944</v>
      </c>
      <c r="B2333" s="86"/>
      <c r="C2333" s="86"/>
      <c r="E2333" s="129"/>
      <c r="F2333" s="22"/>
    </row>
    <row r="2334" spans="1:6" x14ac:dyDescent="0.35">
      <c r="A2334" s="97" t="s">
        <v>4099</v>
      </c>
      <c r="B2334" s="86">
        <v>0</v>
      </c>
      <c r="C2334" s="86"/>
      <c r="E2334" s="129"/>
      <c r="F2334" s="22"/>
    </row>
    <row r="2335" spans="1:6" x14ac:dyDescent="0.35">
      <c r="A2335" s="97" t="s">
        <v>4100</v>
      </c>
      <c r="B2335" s="86">
        <v>0</v>
      </c>
      <c r="C2335" s="86"/>
      <c r="E2335" s="129"/>
      <c r="F2335" s="22"/>
    </row>
    <row r="2336" spans="1:6" x14ac:dyDescent="0.35">
      <c r="A2336" s="97" t="s">
        <v>4101</v>
      </c>
      <c r="B2336" s="86">
        <v>0</v>
      </c>
      <c r="C2336" s="86"/>
      <c r="E2336" s="129"/>
      <c r="F2336" s="22"/>
    </row>
    <row r="2337" spans="1:6" x14ac:dyDescent="0.35">
      <c r="A2337" s="97" t="s">
        <v>4102</v>
      </c>
      <c r="B2337" s="86">
        <v>0</v>
      </c>
      <c r="C2337" s="86"/>
      <c r="E2337" s="129"/>
      <c r="F2337" s="22"/>
    </row>
    <row r="2338" spans="1:6" x14ac:dyDescent="0.35">
      <c r="A2338" s="97" t="s">
        <v>4103</v>
      </c>
      <c r="B2338" s="86">
        <v>0</v>
      </c>
      <c r="C2338" s="86"/>
      <c r="E2338" s="129"/>
      <c r="F2338" s="22"/>
    </row>
    <row r="2339" spans="1:6" x14ac:dyDescent="0.35">
      <c r="A2339" s="97" t="s">
        <v>4104</v>
      </c>
      <c r="B2339" s="86">
        <v>0</v>
      </c>
      <c r="C2339" s="86"/>
      <c r="E2339" s="129"/>
      <c r="F2339" s="22"/>
    </row>
    <row r="2340" spans="1:6" x14ac:dyDescent="0.35">
      <c r="A2340" s="97" t="s">
        <v>4105</v>
      </c>
      <c r="B2340" s="86">
        <v>0</v>
      </c>
      <c r="C2340" s="86"/>
      <c r="E2340" s="129"/>
      <c r="F2340" s="22"/>
    </row>
    <row r="2341" spans="1:6" x14ac:dyDescent="0.35">
      <c r="A2341" s="97" t="s">
        <v>4106</v>
      </c>
      <c r="B2341" s="86">
        <v>0</v>
      </c>
      <c r="C2341" s="86"/>
      <c r="E2341" s="129"/>
      <c r="F2341" s="22"/>
    </row>
    <row r="2342" spans="1:6" x14ac:dyDescent="0.35">
      <c r="A2342" s="97" t="s">
        <v>4107</v>
      </c>
      <c r="B2342" s="86">
        <v>0</v>
      </c>
      <c r="C2342" s="86"/>
      <c r="E2342" s="129"/>
      <c r="F2342" s="22"/>
    </row>
    <row r="2343" spans="1:6" x14ac:dyDescent="0.35">
      <c r="A2343" s="97" t="s">
        <v>4108</v>
      </c>
      <c r="B2343" s="86">
        <v>0</v>
      </c>
      <c r="C2343" s="86"/>
      <c r="E2343" s="129"/>
      <c r="F2343" s="22"/>
    </row>
    <row r="2344" spans="1:6" x14ac:dyDescent="0.35">
      <c r="A2344" s="97" t="s">
        <v>4109</v>
      </c>
      <c r="B2344" s="86">
        <v>0</v>
      </c>
      <c r="C2344" s="86"/>
      <c r="E2344" s="129"/>
      <c r="F2344" s="22"/>
    </row>
    <row r="2345" spans="1:6" x14ac:dyDescent="0.35">
      <c r="A2345" s="97" t="s">
        <v>4110</v>
      </c>
      <c r="B2345" s="86">
        <v>0</v>
      </c>
      <c r="C2345" s="86"/>
      <c r="E2345" s="129"/>
      <c r="F2345" s="22"/>
    </row>
    <row r="2346" spans="1:6" x14ac:dyDescent="0.35">
      <c r="A2346" s="97" t="s">
        <v>4111</v>
      </c>
      <c r="B2346" s="86">
        <v>0</v>
      </c>
      <c r="C2346" s="86"/>
      <c r="E2346" s="129"/>
      <c r="F2346" s="22"/>
    </row>
    <row r="2347" spans="1:6" x14ac:dyDescent="0.35">
      <c r="A2347" s="97" t="s">
        <v>4112</v>
      </c>
      <c r="B2347" s="86">
        <v>0</v>
      </c>
      <c r="C2347" s="86"/>
      <c r="E2347" s="129"/>
      <c r="F2347" s="22"/>
    </row>
    <row r="2348" spans="1:6" x14ac:dyDescent="0.35">
      <c r="A2348" s="97" t="s">
        <v>4113</v>
      </c>
      <c r="B2348" s="86">
        <v>0</v>
      </c>
      <c r="C2348" s="86"/>
      <c r="E2348" s="129"/>
      <c r="F2348" s="22"/>
    </row>
    <row r="2349" spans="1:6" x14ac:dyDescent="0.35">
      <c r="A2349" s="97" t="s">
        <v>4114</v>
      </c>
      <c r="B2349" s="86">
        <v>0</v>
      </c>
      <c r="C2349" s="86"/>
      <c r="E2349" s="129"/>
      <c r="F2349" s="22"/>
    </row>
    <row r="2350" spans="1:6" x14ac:dyDescent="0.35">
      <c r="A2350" s="97" t="s">
        <v>4115</v>
      </c>
      <c r="B2350" s="86">
        <v>0</v>
      </c>
      <c r="C2350" s="86"/>
      <c r="E2350" s="129"/>
      <c r="F2350" s="22"/>
    </row>
    <row r="2351" spans="1:6" x14ac:dyDescent="0.35">
      <c r="A2351" s="97" t="s">
        <v>4116</v>
      </c>
      <c r="B2351" s="86">
        <v>0</v>
      </c>
      <c r="C2351" s="86"/>
      <c r="E2351" s="129"/>
      <c r="F2351" s="22"/>
    </row>
    <row r="2352" spans="1:6" ht="15" thickBot="1" x14ac:dyDescent="0.4">
      <c r="E2352" s="129"/>
      <c r="F2352" s="22"/>
    </row>
    <row r="2353" spans="1:6" x14ac:dyDescent="0.35">
      <c r="A2353" s="67" t="s">
        <v>2308</v>
      </c>
      <c r="B2353" s="85" t="s">
        <v>23</v>
      </c>
      <c r="C2353" s="85" t="s">
        <v>1327</v>
      </c>
      <c r="E2353" s="129"/>
      <c r="F2353" s="22"/>
    </row>
    <row r="2354" spans="1:6" x14ac:dyDescent="0.35">
      <c r="A2354" s="107" t="s">
        <v>2310</v>
      </c>
      <c r="B2354" s="27">
        <v>0</v>
      </c>
      <c r="C2354" s="86" t="s">
        <v>1351</v>
      </c>
      <c r="E2354" s="129"/>
      <c r="F2354" s="22"/>
    </row>
    <row r="2355" spans="1:6" x14ac:dyDescent="0.35">
      <c r="A2355" s="107"/>
      <c r="B2355" s="86">
        <v>1</v>
      </c>
      <c r="C2355" s="86" t="s">
        <v>1333</v>
      </c>
      <c r="E2355" s="129"/>
      <c r="F2355" s="22"/>
    </row>
    <row r="2356" spans="1:6" x14ac:dyDescent="0.35">
      <c r="A2356" s="98"/>
      <c r="B2356" s="86">
        <v>2</v>
      </c>
      <c r="C2356" s="86" t="s">
        <v>1334</v>
      </c>
      <c r="E2356" s="129"/>
      <c r="F2356" s="22"/>
    </row>
    <row r="2357" spans="1:6" x14ac:dyDescent="0.35">
      <c r="A2357" s="98"/>
      <c r="B2357" s="86">
        <v>3</v>
      </c>
      <c r="C2357" s="86" t="s">
        <v>2246</v>
      </c>
      <c r="E2357" s="129"/>
      <c r="F2357" s="22"/>
    </row>
    <row r="2358" spans="1:6" x14ac:dyDescent="0.35">
      <c r="A2358" s="98"/>
      <c r="B2358" s="86">
        <v>4</v>
      </c>
      <c r="C2358" s="86" t="s">
        <v>2245</v>
      </c>
      <c r="E2358" s="129"/>
      <c r="F2358" s="22"/>
    </row>
    <row r="2359" spans="1:6" x14ac:dyDescent="0.35">
      <c r="A2359" s="98"/>
      <c r="B2359" s="86">
        <v>5</v>
      </c>
      <c r="C2359" s="86" t="s">
        <v>1347</v>
      </c>
      <c r="E2359" s="129"/>
      <c r="F2359" s="22"/>
    </row>
    <row r="2360" spans="1:6" x14ac:dyDescent="0.35">
      <c r="A2360" s="98" t="s">
        <v>2323</v>
      </c>
      <c r="B2360" s="86">
        <v>0</v>
      </c>
      <c r="C2360" s="86" t="s">
        <v>1351</v>
      </c>
      <c r="E2360" s="129"/>
      <c r="F2360" s="22"/>
    </row>
    <row r="2361" spans="1:6" x14ac:dyDescent="0.35">
      <c r="A2361" s="98"/>
      <c r="B2361" s="86">
        <v>1</v>
      </c>
      <c r="C2361" s="86" t="s">
        <v>2178</v>
      </c>
      <c r="E2361" s="129"/>
      <c r="F2361" s="22"/>
    </row>
    <row r="2362" spans="1:6" x14ac:dyDescent="0.35">
      <c r="A2362" s="98"/>
      <c r="B2362" s="86">
        <v>2</v>
      </c>
      <c r="C2362" s="86" t="s">
        <v>2191</v>
      </c>
      <c r="E2362" s="129"/>
      <c r="F2362" s="22"/>
    </row>
    <row r="2363" spans="1:6" x14ac:dyDescent="0.35">
      <c r="A2363" s="98"/>
      <c r="B2363" s="86">
        <v>3</v>
      </c>
      <c r="C2363" s="86" t="s">
        <v>2192</v>
      </c>
      <c r="E2363" s="129"/>
      <c r="F2363" s="22"/>
    </row>
    <row r="2364" spans="1:6" x14ac:dyDescent="0.35">
      <c r="A2364" s="98"/>
      <c r="B2364" s="86">
        <v>4</v>
      </c>
      <c r="C2364" s="86" t="s">
        <v>2771</v>
      </c>
      <c r="E2364" s="129"/>
      <c r="F2364" s="22"/>
    </row>
    <row r="2365" spans="1:6" x14ac:dyDescent="0.35">
      <c r="A2365" s="98"/>
      <c r="B2365" s="86">
        <v>5</v>
      </c>
      <c r="C2365" s="86" t="s">
        <v>2179</v>
      </c>
      <c r="E2365" s="129"/>
      <c r="F2365" s="22"/>
    </row>
    <row r="2366" spans="1:6" x14ac:dyDescent="0.35">
      <c r="A2366" s="98" t="s">
        <v>2324</v>
      </c>
      <c r="B2366" s="86">
        <v>0</v>
      </c>
      <c r="C2366" s="86" t="s">
        <v>1351</v>
      </c>
      <c r="E2366" s="129"/>
      <c r="F2366" s="22"/>
    </row>
    <row r="2367" spans="1:6" x14ac:dyDescent="0.35">
      <c r="A2367" s="98"/>
      <c r="B2367" s="86">
        <v>1</v>
      </c>
      <c r="C2367" s="86" t="s">
        <v>2180</v>
      </c>
      <c r="E2367" s="129"/>
      <c r="F2367" s="22"/>
    </row>
    <row r="2368" spans="1:6" x14ac:dyDescent="0.35">
      <c r="A2368" s="98"/>
      <c r="B2368" s="86">
        <v>2</v>
      </c>
      <c r="C2368" s="86" t="s">
        <v>2193</v>
      </c>
      <c r="E2368" s="129"/>
      <c r="F2368" s="22"/>
    </row>
    <row r="2369" spans="1:6" x14ac:dyDescent="0.35">
      <c r="A2369" s="98"/>
      <c r="B2369" s="86">
        <v>3</v>
      </c>
      <c r="C2369" s="86" t="s">
        <v>2207</v>
      </c>
      <c r="E2369" s="129"/>
      <c r="F2369" s="22"/>
    </row>
    <row r="2370" spans="1:6" x14ac:dyDescent="0.35">
      <c r="A2370" s="98"/>
      <c r="B2370" s="86">
        <v>4</v>
      </c>
      <c r="C2370" s="86" t="s">
        <v>2181</v>
      </c>
      <c r="E2370" s="129"/>
      <c r="F2370" s="22"/>
    </row>
    <row r="2371" spans="1:6" x14ac:dyDescent="0.35">
      <c r="A2371" s="98"/>
      <c r="B2371" s="86">
        <v>5</v>
      </c>
      <c r="C2371" s="86" t="s">
        <v>2772</v>
      </c>
      <c r="E2371" s="129"/>
      <c r="F2371" s="22"/>
    </row>
    <row r="2372" spans="1:6" x14ac:dyDescent="0.35">
      <c r="A2372" s="98" t="s">
        <v>2325</v>
      </c>
      <c r="B2372" s="86">
        <v>0</v>
      </c>
      <c r="C2372" s="86" t="s">
        <v>1351</v>
      </c>
      <c r="E2372" s="129"/>
      <c r="F2372" s="22"/>
    </row>
    <row r="2373" spans="1:6" x14ac:dyDescent="0.35">
      <c r="A2373" s="98"/>
      <c r="B2373" s="86">
        <v>1</v>
      </c>
      <c r="C2373" s="87" t="s">
        <v>2687</v>
      </c>
      <c r="E2373" s="129"/>
      <c r="F2373" s="22"/>
    </row>
    <row r="2374" spans="1:6" x14ac:dyDescent="0.35">
      <c r="A2374" s="98"/>
      <c r="B2374" s="86">
        <v>2</v>
      </c>
      <c r="C2374" s="87" t="s">
        <v>2686</v>
      </c>
      <c r="E2374" s="129"/>
      <c r="F2374" s="22"/>
    </row>
    <row r="2375" spans="1:6" x14ac:dyDescent="0.35">
      <c r="A2375" s="98"/>
      <c r="B2375" s="86">
        <v>3</v>
      </c>
      <c r="C2375" s="87" t="s">
        <v>2685</v>
      </c>
      <c r="E2375" s="129"/>
      <c r="F2375" s="22"/>
    </row>
    <row r="2376" spans="1:6" x14ac:dyDescent="0.35">
      <c r="A2376" s="98"/>
      <c r="B2376" s="86">
        <v>4</v>
      </c>
      <c r="C2376" s="87" t="s">
        <v>2684</v>
      </c>
      <c r="E2376" s="129"/>
      <c r="F2376" s="22"/>
    </row>
    <row r="2377" spans="1:6" x14ac:dyDescent="0.35">
      <c r="A2377" s="98"/>
      <c r="B2377" s="86">
        <v>5</v>
      </c>
      <c r="C2377" s="87" t="s">
        <v>2683</v>
      </c>
      <c r="E2377" s="129"/>
      <c r="F2377" s="22"/>
    </row>
    <row r="2378" spans="1:6" x14ac:dyDescent="0.35">
      <c r="A2378" s="98" t="s">
        <v>2326</v>
      </c>
      <c r="B2378" s="86">
        <v>0</v>
      </c>
      <c r="C2378" s="86" t="s">
        <v>1351</v>
      </c>
      <c r="E2378" s="129"/>
      <c r="F2378" s="22"/>
    </row>
    <row r="2379" spans="1:6" x14ac:dyDescent="0.35">
      <c r="A2379" s="98"/>
      <c r="B2379" s="86">
        <v>1</v>
      </c>
      <c r="C2379" s="86" t="s">
        <v>2231</v>
      </c>
      <c r="E2379" s="129"/>
      <c r="F2379" s="22"/>
    </row>
    <row r="2380" spans="1:6" x14ac:dyDescent="0.35">
      <c r="A2380" s="98"/>
      <c r="B2380" s="86">
        <v>2</v>
      </c>
      <c r="C2380" s="86" t="s">
        <v>2196</v>
      </c>
      <c r="E2380" s="129"/>
      <c r="F2380" s="22"/>
    </row>
    <row r="2381" spans="1:6" x14ac:dyDescent="0.35">
      <c r="A2381" s="98"/>
      <c r="B2381" s="86">
        <v>3</v>
      </c>
      <c r="C2381" s="86" t="s">
        <v>2197</v>
      </c>
      <c r="E2381" s="129"/>
      <c r="F2381" s="22"/>
    </row>
    <row r="2382" spans="1:6" x14ac:dyDescent="0.35">
      <c r="A2382" s="98"/>
      <c r="B2382" s="86">
        <v>4</v>
      </c>
      <c r="C2382" s="86" t="s">
        <v>2195</v>
      </c>
      <c r="E2382" s="129"/>
      <c r="F2382" s="22"/>
    </row>
    <row r="2383" spans="1:6" x14ac:dyDescent="0.35">
      <c r="A2383" s="98"/>
      <c r="B2383" s="86">
        <v>5</v>
      </c>
      <c r="C2383" s="86" t="s">
        <v>2230</v>
      </c>
      <c r="E2383" s="129"/>
      <c r="F2383" s="22"/>
    </row>
    <row r="2384" spans="1:6" x14ac:dyDescent="0.35">
      <c r="A2384" s="98" t="s">
        <v>2327</v>
      </c>
      <c r="B2384" s="86">
        <v>0</v>
      </c>
      <c r="C2384" s="86" t="s">
        <v>1351</v>
      </c>
      <c r="E2384" s="129"/>
      <c r="F2384" s="22"/>
    </row>
    <row r="2385" spans="1:6" x14ac:dyDescent="0.35">
      <c r="A2385" s="98"/>
      <c r="B2385" s="86">
        <v>1</v>
      </c>
      <c r="C2385" s="86" t="s">
        <v>2199</v>
      </c>
      <c r="E2385" s="129"/>
      <c r="F2385" s="22"/>
    </row>
    <row r="2386" spans="1:6" x14ac:dyDescent="0.35">
      <c r="A2386" s="98"/>
      <c r="B2386" s="86">
        <v>2</v>
      </c>
      <c r="C2386" s="86" t="s">
        <v>2200</v>
      </c>
      <c r="E2386" s="129"/>
      <c r="F2386" s="22"/>
    </row>
    <row r="2387" spans="1:6" x14ac:dyDescent="0.35">
      <c r="A2387" s="98"/>
      <c r="B2387" s="86">
        <v>3</v>
      </c>
      <c r="C2387" s="86" t="s">
        <v>2201</v>
      </c>
      <c r="E2387" s="129"/>
      <c r="F2387" s="22"/>
    </row>
    <row r="2388" spans="1:6" x14ac:dyDescent="0.35">
      <c r="A2388" s="98"/>
      <c r="B2388" s="86">
        <v>4</v>
      </c>
      <c r="C2388" s="86" t="s">
        <v>2202</v>
      </c>
      <c r="E2388" s="129"/>
      <c r="F2388" s="22"/>
    </row>
    <row r="2389" spans="1:6" x14ac:dyDescent="0.35">
      <c r="A2389" s="98"/>
      <c r="B2389" s="86">
        <v>5</v>
      </c>
      <c r="C2389" s="86" t="s">
        <v>2182</v>
      </c>
      <c r="E2389" s="129"/>
      <c r="F2389" s="22"/>
    </row>
    <row r="2390" spans="1:6" x14ac:dyDescent="0.35">
      <c r="A2390" s="98" t="s">
        <v>2328</v>
      </c>
      <c r="B2390" s="86">
        <v>0</v>
      </c>
      <c r="C2390" s="27" t="s">
        <v>1351</v>
      </c>
      <c r="E2390" s="129"/>
      <c r="F2390" s="22"/>
    </row>
    <row r="2391" spans="1:6" x14ac:dyDescent="0.35">
      <c r="A2391" s="98"/>
      <c r="B2391" s="86">
        <v>1</v>
      </c>
      <c r="C2391" s="27" t="s">
        <v>2204</v>
      </c>
      <c r="E2391" s="129"/>
      <c r="F2391" s="22"/>
    </row>
    <row r="2392" spans="1:6" x14ac:dyDescent="0.35">
      <c r="A2392" s="98"/>
      <c r="B2392" s="86">
        <v>2</v>
      </c>
      <c r="C2392" s="27" t="s">
        <v>1968</v>
      </c>
      <c r="E2392" s="129"/>
      <c r="F2392" s="22"/>
    </row>
    <row r="2393" spans="1:6" x14ac:dyDescent="0.35">
      <c r="A2393" s="98"/>
      <c r="B2393" s="86">
        <v>3</v>
      </c>
      <c r="C2393" s="27" t="s">
        <v>1971</v>
      </c>
      <c r="E2393" s="129"/>
      <c r="F2393" s="22"/>
    </row>
    <row r="2394" spans="1:6" x14ac:dyDescent="0.35">
      <c r="A2394" s="98"/>
      <c r="B2394" s="86">
        <v>4</v>
      </c>
      <c r="C2394" s="27" t="s">
        <v>2681</v>
      </c>
      <c r="E2394" s="129"/>
      <c r="F2394" s="22"/>
    </row>
    <row r="2395" spans="1:6" x14ac:dyDescent="0.35">
      <c r="A2395" s="98"/>
      <c r="B2395" s="86">
        <v>5</v>
      </c>
      <c r="C2395" s="27" t="s">
        <v>2682</v>
      </c>
      <c r="E2395" s="129"/>
      <c r="F2395" s="22"/>
    </row>
    <row r="2396" spans="1:6" x14ac:dyDescent="0.35">
      <c r="A2396" s="98" t="s">
        <v>2329</v>
      </c>
      <c r="B2396" s="86">
        <v>0</v>
      </c>
      <c r="C2396" s="27" t="s">
        <v>1351</v>
      </c>
      <c r="E2396" s="129"/>
      <c r="F2396" s="22"/>
    </row>
    <row r="2397" spans="1:6" x14ac:dyDescent="0.35">
      <c r="A2397" s="98"/>
      <c r="B2397" s="86">
        <v>1</v>
      </c>
      <c r="C2397" s="27" t="s">
        <v>2205</v>
      </c>
      <c r="E2397" s="129"/>
      <c r="F2397" s="22"/>
    </row>
    <row r="2398" spans="1:6" x14ac:dyDescent="0.35">
      <c r="A2398" s="98"/>
      <c r="B2398" s="86">
        <v>2</v>
      </c>
      <c r="C2398" s="27" t="s">
        <v>2206</v>
      </c>
      <c r="E2398" s="129"/>
      <c r="F2398" s="22"/>
    </row>
    <row r="2399" spans="1:6" x14ac:dyDescent="0.35">
      <c r="A2399" s="98"/>
      <c r="B2399" s="86">
        <v>3</v>
      </c>
      <c r="C2399" s="27" t="s">
        <v>2208</v>
      </c>
      <c r="E2399" s="129"/>
      <c r="F2399" s="22"/>
    </row>
    <row r="2400" spans="1:6" x14ac:dyDescent="0.35">
      <c r="A2400" s="98"/>
      <c r="B2400" s="86">
        <v>4</v>
      </c>
      <c r="C2400" s="27" t="s">
        <v>2209</v>
      </c>
      <c r="E2400" s="129"/>
      <c r="F2400" s="22"/>
    </row>
    <row r="2401" spans="1:6" x14ac:dyDescent="0.35">
      <c r="A2401" s="98"/>
      <c r="B2401" s="86">
        <v>5</v>
      </c>
      <c r="C2401" s="27" t="s">
        <v>2210</v>
      </c>
      <c r="E2401" s="129"/>
      <c r="F2401" s="22"/>
    </row>
    <row r="2402" spans="1:6" x14ac:dyDescent="0.35">
      <c r="A2402" s="98" t="s">
        <v>2330</v>
      </c>
      <c r="B2402" s="86">
        <v>0</v>
      </c>
      <c r="C2402" s="86" t="s">
        <v>1351</v>
      </c>
      <c r="E2402" s="129"/>
      <c r="F2402" s="22"/>
    </row>
    <row r="2403" spans="1:6" x14ac:dyDescent="0.35">
      <c r="A2403" s="98"/>
      <c r="B2403" s="86">
        <v>1</v>
      </c>
      <c r="C2403" s="86" t="s">
        <v>2183</v>
      </c>
      <c r="E2403" s="130"/>
      <c r="F2403" s="22"/>
    </row>
    <row r="2404" spans="1:6" x14ac:dyDescent="0.35">
      <c r="A2404" s="98"/>
      <c r="B2404" s="86">
        <v>2</v>
      </c>
      <c r="C2404" s="86" t="s">
        <v>2212</v>
      </c>
      <c r="E2404" s="129"/>
      <c r="F2404" s="22"/>
    </row>
    <row r="2405" spans="1:6" x14ac:dyDescent="0.35">
      <c r="A2405" s="98"/>
      <c r="B2405" s="86">
        <v>3</v>
      </c>
      <c r="C2405" s="86" t="s">
        <v>2213</v>
      </c>
      <c r="E2405" s="129"/>
      <c r="F2405" s="22"/>
    </row>
    <row r="2406" spans="1:6" x14ac:dyDescent="0.35">
      <c r="A2406" s="98"/>
      <c r="B2406" s="86">
        <v>4</v>
      </c>
      <c r="C2406" s="86" t="s">
        <v>2211</v>
      </c>
      <c r="E2406" s="129"/>
      <c r="F2406" s="22"/>
    </row>
    <row r="2407" spans="1:6" x14ac:dyDescent="0.35">
      <c r="A2407" s="98"/>
      <c r="B2407" s="86">
        <v>5</v>
      </c>
      <c r="C2407" s="86" t="s">
        <v>2773</v>
      </c>
      <c r="E2407" s="129"/>
      <c r="F2407" s="22"/>
    </row>
    <row r="2408" spans="1:6" x14ac:dyDescent="0.35">
      <c r="A2408" s="97" t="s">
        <v>2331</v>
      </c>
      <c r="B2408" s="86">
        <v>0</v>
      </c>
      <c r="C2408" s="86" t="s">
        <v>1351</v>
      </c>
      <c r="E2408" s="129"/>
      <c r="F2408" s="22"/>
    </row>
    <row r="2409" spans="1:6" x14ac:dyDescent="0.35">
      <c r="A2409" s="97"/>
      <c r="B2409" s="86">
        <v>1</v>
      </c>
      <c r="C2409" s="86" t="s">
        <v>2183</v>
      </c>
      <c r="E2409" s="129"/>
      <c r="F2409" s="22"/>
    </row>
    <row r="2410" spans="1:6" x14ac:dyDescent="0.35">
      <c r="A2410" s="97"/>
      <c r="B2410" s="86">
        <v>2</v>
      </c>
      <c r="C2410" s="86" t="s">
        <v>2212</v>
      </c>
      <c r="E2410" s="129"/>
      <c r="F2410" s="22"/>
    </row>
    <row r="2411" spans="1:6" x14ac:dyDescent="0.35">
      <c r="A2411" s="97"/>
      <c r="B2411" s="86">
        <v>3</v>
      </c>
      <c r="C2411" s="86" t="s">
        <v>3822</v>
      </c>
      <c r="E2411" s="129"/>
      <c r="F2411" s="22"/>
    </row>
    <row r="2412" spans="1:6" x14ac:dyDescent="0.35">
      <c r="A2412" s="97"/>
      <c r="B2412" s="86">
        <v>4</v>
      </c>
      <c r="C2412" s="86" t="s">
        <v>2211</v>
      </c>
      <c r="E2412" s="129"/>
      <c r="F2412" s="22"/>
    </row>
    <row r="2413" spans="1:6" x14ac:dyDescent="0.35">
      <c r="A2413" s="97"/>
      <c r="B2413" s="86">
        <v>5</v>
      </c>
      <c r="C2413" s="86" t="s">
        <v>3823</v>
      </c>
      <c r="E2413" s="129"/>
      <c r="F2413" s="22"/>
    </row>
    <row r="2414" spans="1:6" x14ac:dyDescent="0.35">
      <c r="A2414" s="98" t="s">
        <v>2332</v>
      </c>
      <c r="B2414" s="86">
        <v>0</v>
      </c>
      <c r="C2414" s="86" t="s">
        <v>1351</v>
      </c>
      <c r="E2414" s="129"/>
      <c r="F2414" s="22"/>
    </row>
    <row r="2415" spans="1:6" x14ac:dyDescent="0.35">
      <c r="A2415" s="98"/>
      <c r="B2415" s="86">
        <v>1</v>
      </c>
      <c r="C2415" s="86" t="s">
        <v>2232</v>
      </c>
      <c r="E2415" s="129"/>
      <c r="F2415" s="22"/>
    </row>
    <row r="2416" spans="1:6" x14ac:dyDescent="0.35">
      <c r="A2416" s="98"/>
      <c r="B2416" s="86">
        <v>2</v>
      </c>
      <c r="C2416" s="86" t="s">
        <v>2214</v>
      </c>
      <c r="E2416" s="129"/>
      <c r="F2416" s="22"/>
    </row>
    <row r="2417" spans="1:6" x14ac:dyDescent="0.35">
      <c r="A2417" s="98"/>
      <c r="B2417" s="86">
        <v>3</v>
      </c>
      <c r="C2417" s="86" t="s">
        <v>2216</v>
      </c>
      <c r="E2417" s="129"/>
      <c r="F2417" s="22"/>
    </row>
    <row r="2418" spans="1:6" x14ac:dyDescent="0.35">
      <c r="A2418" s="98"/>
      <c r="B2418" s="86">
        <v>4</v>
      </c>
      <c r="C2418" t="s">
        <v>2184</v>
      </c>
      <c r="E2418" s="129"/>
      <c r="F2418" s="22"/>
    </row>
    <row r="2419" spans="1:6" x14ac:dyDescent="0.35">
      <c r="A2419" s="98"/>
      <c r="B2419" s="86">
        <v>5</v>
      </c>
      <c r="C2419" s="86" t="s">
        <v>2215</v>
      </c>
      <c r="E2419" s="129"/>
      <c r="F2419" s="22"/>
    </row>
    <row r="2420" spans="1:6" x14ac:dyDescent="0.35">
      <c r="A2420" s="98" t="s">
        <v>2333</v>
      </c>
      <c r="B2420" s="86">
        <v>0</v>
      </c>
      <c r="C2420" s="86" t="s">
        <v>1351</v>
      </c>
      <c r="E2420" s="129"/>
      <c r="F2420" s="22"/>
    </row>
    <row r="2421" spans="1:6" x14ac:dyDescent="0.35">
      <c r="A2421" s="98"/>
      <c r="B2421" s="86">
        <v>1</v>
      </c>
      <c r="C2421" s="86" t="s">
        <v>2185</v>
      </c>
      <c r="E2421" s="129"/>
      <c r="F2421" s="22"/>
    </row>
    <row r="2422" spans="1:6" x14ac:dyDescent="0.35">
      <c r="A2422" s="98"/>
      <c r="B2422" s="86">
        <v>2</v>
      </c>
      <c r="C2422" s="86" t="s">
        <v>2188</v>
      </c>
      <c r="E2422" s="129"/>
      <c r="F2422" s="22"/>
    </row>
    <row r="2423" spans="1:6" x14ac:dyDescent="0.35">
      <c r="A2423" s="98"/>
      <c r="B2423" s="86">
        <v>3</v>
      </c>
      <c r="C2423" s="86" t="s">
        <v>2189</v>
      </c>
      <c r="E2423" s="129"/>
      <c r="F2423" s="22"/>
    </row>
    <row r="2424" spans="1:6" x14ac:dyDescent="0.35">
      <c r="A2424" s="98"/>
      <c r="B2424" s="86">
        <v>4</v>
      </c>
      <c r="C2424" s="86" t="s">
        <v>2190</v>
      </c>
    </row>
    <row r="2425" spans="1:6" x14ac:dyDescent="0.35">
      <c r="A2425" s="98"/>
      <c r="B2425" s="86">
        <v>5</v>
      </c>
      <c r="C2425" s="86" t="s">
        <v>2187</v>
      </c>
    </row>
    <row r="2426" spans="1:6" x14ac:dyDescent="0.35">
      <c r="A2426" s="98" t="s">
        <v>2334</v>
      </c>
      <c r="B2426" s="86">
        <v>0</v>
      </c>
      <c r="C2426" s="86" t="s">
        <v>1351</v>
      </c>
    </row>
    <row r="2427" spans="1:6" x14ac:dyDescent="0.35">
      <c r="A2427" s="98"/>
      <c r="B2427" s="86">
        <v>1</v>
      </c>
      <c r="C2427" s="86" t="s">
        <v>2186</v>
      </c>
    </row>
    <row r="2428" spans="1:6" x14ac:dyDescent="0.35">
      <c r="A2428" s="98"/>
      <c r="B2428" s="86">
        <v>2</v>
      </c>
      <c r="C2428" s="86" t="s">
        <v>2224</v>
      </c>
    </row>
    <row r="2429" spans="1:6" x14ac:dyDescent="0.35">
      <c r="A2429" s="98"/>
      <c r="B2429" s="86">
        <v>3</v>
      </c>
      <c r="C2429" s="86" t="s">
        <v>2774</v>
      </c>
    </row>
    <row r="2430" spans="1:6" x14ac:dyDescent="0.35">
      <c r="A2430" s="98"/>
      <c r="B2430" s="86">
        <v>4</v>
      </c>
      <c r="C2430" s="86" t="s">
        <v>2225</v>
      </c>
    </row>
    <row r="2431" spans="1:6" x14ac:dyDescent="0.35">
      <c r="A2431" s="98"/>
      <c r="B2431" s="86">
        <v>5</v>
      </c>
      <c r="C2431" s="86" t="s">
        <v>2226</v>
      </c>
    </row>
    <row r="2432" spans="1:6" x14ac:dyDescent="0.35">
      <c r="A2432" s="98"/>
      <c r="B2432" s="86"/>
      <c r="C2432" s="86"/>
    </row>
    <row r="2433" spans="1:3" x14ac:dyDescent="0.35">
      <c r="A2433" s="98" t="s">
        <v>2335</v>
      </c>
      <c r="B2433" s="86">
        <v>0</v>
      </c>
      <c r="C2433" s="86"/>
    </row>
    <row r="2434" spans="1:3" x14ac:dyDescent="0.35">
      <c r="A2434" s="98" t="s">
        <v>4142</v>
      </c>
      <c r="B2434" s="86">
        <v>0</v>
      </c>
      <c r="C2434" s="86"/>
    </row>
    <row r="2435" spans="1:3" x14ac:dyDescent="0.35">
      <c r="A2435" s="98" t="s">
        <v>4143</v>
      </c>
      <c r="B2435" s="86">
        <v>0</v>
      </c>
      <c r="C2435" s="86"/>
    </row>
    <row r="2436" spans="1:3" x14ac:dyDescent="0.35">
      <c r="A2436" s="98" t="s">
        <v>4144</v>
      </c>
      <c r="B2436" s="86">
        <v>0</v>
      </c>
      <c r="C2436" s="86"/>
    </row>
    <row r="2437" spans="1:3" x14ac:dyDescent="0.35">
      <c r="A2437" s="98" t="s">
        <v>4145</v>
      </c>
      <c r="B2437" s="86">
        <v>0</v>
      </c>
      <c r="C2437" s="86"/>
    </row>
    <row r="2438" spans="1:3" x14ac:dyDescent="0.35">
      <c r="A2438" s="98" t="s">
        <v>4146</v>
      </c>
      <c r="B2438" s="86">
        <v>0</v>
      </c>
      <c r="C2438" s="86"/>
    </row>
    <row r="2439" spans="1:3" x14ac:dyDescent="0.35">
      <c r="A2439" s="98" t="s">
        <v>4147</v>
      </c>
      <c r="B2439" s="86">
        <v>0</v>
      </c>
      <c r="C2439" s="86"/>
    </row>
    <row r="2440" spans="1:3" x14ac:dyDescent="0.35">
      <c r="A2440" s="98" t="s">
        <v>4148</v>
      </c>
      <c r="B2440" s="86">
        <v>0</v>
      </c>
      <c r="C2440" s="86"/>
    </row>
    <row r="2441" spans="1:3" x14ac:dyDescent="0.35">
      <c r="A2441" s="98" t="s">
        <v>4149</v>
      </c>
      <c r="B2441" s="86">
        <v>0</v>
      </c>
      <c r="C2441" s="86"/>
    </row>
    <row r="2442" spans="1:3" x14ac:dyDescent="0.35">
      <c r="A2442" s="98" t="s">
        <v>4150</v>
      </c>
      <c r="B2442" s="86">
        <v>0</v>
      </c>
      <c r="C2442" s="86"/>
    </row>
    <row r="2443" spans="1:3" x14ac:dyDescent="0.35">
      <c r="A2443" s="98" t="s">
        <v>4151</v>
      </c>
      <c r="B2443" s="86">
        <v>0</v>
      </c>
      <c r="C2443" s="86"/>
    </row>
    <row r="2444" spans="1:3" x14ac:dyDescent="0.35">
      <c r="A2444" s="98" t="s">
        <v>4152</v>
      </c>
      <c r="B2444" s="86">
        <v>0</v>
      </c>
      <c r="C2444" s="86"/>
    </row>
    <row r="2445" spans="1:3" x14ac:dyDescent="0.35">
      <c r="A2445" s="98" t="s">
        <v>4153</v>
      </c>
      <c r="B2445" s="86">
        <v>0</v>
      </c>
      <c r="C2445" s="86"/>
    </row>
    <row r="2446" spans="1:3" x14ac:dyDescent="0.35">
      <c r="A2446" s="98" t="s">
        <v>4154</v>
      </c>
      <c r="B2446" s="86">
        <v>0</v>
      </c>
      <c r="C2446" s="86"/>
    </row>
    <row r="2447" spans="1:3" x14ac:dyDescent="0.35">
      <c r="A2447" s="98" t="s">
        <v>4155</v>
      </c>
      <c r="B2447" s="86">
        <v>0</v>
      </c>
      <c r="C2447" s="86"/>
    </row>
    <row r="2448" spans="1:3" x14ac:dyDescent="0.35">
      <c r="A2448" s="98" t="s">
        <v>4156</v>
      </c>
      <c r="B2448" s="86">
        <v>0</v>
      </c>
      <c r="C2448" s="86"/>
    </row>
    <row r="2449" spans="1:3" x14ac:dyDescent="0.35">
      <c r="A2449" s="98" t="s">
        <v>4157</v>
      </c>
      <c r="B2449" s="86">
        <v>0</v>
      </c>
      <c r="C2449" s="86"/>
    </row>
    <row r="2450" spans="1:3" x14ac:dyDescent="0.35">
      <c r="A2450" s="98" t="s">
        <v>4158</v>
      </c>
      <c r="B2450" s="86">
        <v>0</v>
      </c>
      <c r="C2450" s="86"/>
    </row>
    <row r="2451" spans="1:3" x14ac:dyDescent="0.35">
      <c r="A2451" s="98" t="s">
        <v>4159</v>
      </c>
      <c r="B2451" s="86">
        <v>0</v>
      </c>
      <c r="C2451" s="86"/>
    </row>
    <row r="2452" spans="1:3" x14ac:dyDescent="0.35">
      <c r="A2452" s="98" t="s">
        <v>4160</v>
      </c>
      <c r="B2452" s="86">
        <v>0</v>
      </c>
      <c r="C2452" s="86"/>
    </row>
    <row r="2453" spans="1:3" x14ac:dyDescent="0.35">
      <c r="A2453" s="98" t="s">
        <v>4161</v>
      </c>
      <c r="B2453" s="86">
        <v>0</v>
      </c>
      <c r="C2453" s="86"/>
    </row>
    <row r="2454" spans="1:3" ht="15" thickBot="1" x14ac:dyDescent="0.4"/>
    <row r="2455" spans="1:3" ht="15" thickBot="1" x14ac:dyDescent="0.4">
      <c r="A2455" s="698" t="s">
        <v>3598</v>
      </c>
      <c r="B2455" s="699"/>
      <c r="C2455" s="700"/>
    </row>
    <row r="2457" spans="1:3" x14ac:dyDescent="0.35">
      <c r="A2457" s="830" t="s">
        <v>3598</v>
      </c>
      <c r="B2457" s="22">
        <v>0</v>
      </c>
      <c r="C2457" s="22" t="s">
        <v>1351</v>
      </c>
    </row>
    <row r="2458" spans="1:3" x14ac:dyDescent="0.35">
      <c r="B2458" s="22">
        <v>1</v>
      </c>
      <c r="C2458" s="22" t="s">
        <v>3599</v>
      </c>
    </row>
    <row r="2459" spans="1:3" x14ac:dyDescent="0.35">
      <c r="B2459" s="22">
        <v>2</v>
      </c>
      <c r="C2459" s="22" t="s">
        <v>3600</v>
      </c>
    </row>
    <row r="2460" spans="1:3" x14ac:dyDescent="0.35">
      <c r="B2460" s="22">
        <v>3</v>
      </c>
      <c r="C2460" s="22" t="s">
        <v>3601</v>
      </c>
    </row>
    <row r="2461" spans="1:3" x14ac:dyDescent="0.35">
      <c r="B2461" s="22">
        <v>4</v>
      </c>
      <c r="C2461" s="22" t="s">
        <v>3602</v>
      </c>
    </row>
    <row r="2462" spans="1:3" x14ac:dyDescent="0.35">
      <c r="B2462" s="22">
        <v>5</v>
      </c>
      <c r="C2462" s="22" t="s">
        <v>3764</v>
      </c>
    </row>
    <row r="2463" spans="1:3" x14ac:dyDescent="0.35">
      <c r="B2463" s="22">
        <v>6</v>
      </c>
      <c r="C2463" s="22" t="s">
        <v>3603</v>
      </c>
    </row>
  </sheetData>
  <mergeCells count="5">
    <mergeCell ref="A2:C2"/>
    <mergeCell ref="A201:C201"/>
    <mergeCell ref="A523:C523"/>
    <mergeCell ref="A1116:C1116"/>
    <mergeCell ref="A1706:C1706"/>
  </mergeCells>
  <phoneticPr fontId="24" type="noConversion"/>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Blad9"/>
  <dimension ref="A2:C72"/>
  <sheetViews>
    <sheetView topLeftCell="A48" workbookViewId="0">
      <selection activeCell="C56" sqref="C56"/>
    </sheetView>
  </sheetViews>
  <sheetFormatPr defaultRowHeight="14.5" x14ac:dyDescent="0.35"/>
  <cols>
    <col min="1" max="1" width="13.81640625" bestFit="1" customWidth="1"/>
    <col min="3" max="3" width="17.36328125" bestFit="1" customWidth="1"/>
  </cols>
  <sheetData>
    <row r="2" spans="1:3" x14ac:dyDescent="0.35">
      <c r="A2" t="s">
        <v>137</v>
      </c>
      <c r="C2" t="s">
        <v>138</v>
      </c>
    </row>
    <row r="3" spans="1:3" x14ac:dyDescent="0.35">
      <c r="A3" t="s">
        <v>13</v>
      </c>
      <c r="B3">
        <v>1</v>
      </c>
      <c r="C3" t="s">
        <v>58</v>
      </c>
    </row>
    <row r="4" spans="1:3" x14ac:dyDescent="0.35">
      <c r="B4">
        <v>2</v>
      </c>
      <c r="C4" t="s">
        <v>59</v>
      </c>
    </row>
    <row r="5" spans="1:3" x14ac:dyDescent="0.35">
      <c r="A5" t="s">
        <v>366</v>
      </c>
      <c r="B5">
        <v>3</v>
      </c>
      <c r="C5" t="s">
        <v>363</v>
      </c>
    </row>
    <row r="7" spans="1:3" x14ac:dyDescent="0.35">
      <c r="A7" t="s">
        <v>296</v>
      </c>
      <c r="C7" t="s">
        <v>138</v>
      </c>
    </row>
    <row r="8" spans="1:3" x14ac:dyDescent="0.35">
      <c r="B8">
        <v>1</v>
      </c>
      <c r="C8" t="s">
        <v>58</v>
      </c>
    </row>
    <row r="9" spans="1:3" x14ac:dyDescent="0.35">
      <c r="B9">
        <v>2</v>
      </c>
      <c r="C9" t="s">
        <v>297</v>
      </c>
    </row>
    <row r="10" spans="1:3" x14ac:dyDescent="0.35">
      <c r="B10">
        <v>3</v>
      </c>
      <c r="C10" t="s">
        <v>59</v>
      </c>
    </row>
    <row r="11" spans="1:3" x14ac:dyDescent="0.35">
      <c r="B11">
        <v>4</v>
      </c>
      <c r="C11" t="s">
        <v>363</v>
      </c>
    </row>
    <row r="13" spans="1:3" x14ac:dyDescent="0.35">
      <c r="A13" t="s">
        <v>64</v>
      </c>
      <c r="B13">
        <v>1</v>
      </c>
      <c r="C13" t="s">
        <v>58</v>
      </c>
    </row>
    <row r="14" spans="1:3" x14ac:dyDescent="0.35">
      <c r="B14">
        <v>2</v>
      </c>
      <c r="C14" t="s">
        <v>65</v>
      </c>
    </row>
    <row r="15" spans="1:3" x14ac:dyDescent="0.35">
      <c r="B15">
        <v>3</v>
      </c>
      <c r="C15" t="s">
        <v>352</v>
      </c>
    </row>
    <row r="16" spans="1:3" x14ac:dyDescent="0.35">
      <c r="B16">
        <v>4</v>
      </c>
      <c r="C16" t="s">
        <v>66</v>
      </c>
    </row>
    <row r="17" spans="1:3" x14ac:dyDescent="0.35">
      <c r="B17">
        <v>5</v>
      </c>
      <c r="C17" t="s">
        <v>67</v>
      </c>
    </row>
    <row r="18" spans="1:3" x14ac:dyDescent="0.35">
      <c r="A18" t="s">
        <v>364</v>
      </c>
      <c r="B18">
        <v>6</v>
      </c>
      <c r="C18" t="s">
        <v>363</v>
      </c>
    </row>
    <row r="20" spans="1:3" x14ac:dyDescent="0.35">
      <c r="A20" t="s">
        <v>14</v>
      </c>
      <c r="B20">
        <v>1</v>
      </c>
      <c r="C20" t="s">
        <v>54</v>
      </c>
    </row>
    <row r="21" spans="1:3" x14ac:dyDescent="0.35">
      <c r="B21">
        <v>2</v>
      </c>
      <c r="C21" t="s">
        <v>55</v>
      </c>
    </row>
    <row r="22" spans="1:3" x14ac:dyDescent="0.35">
      <c r="B22">
        <v>3</v>
      </c>
      <c r="C22" t="s">
        <v>351</v>
      </c>
    </row>
    <row r="23" spans="1:3" x14ac:dyDescent="0.35">
      <c r="B23">
        <v>4</v>
      </c>
      <c r="C23" t="s">
        <v>56</v>
      </c>
    </row>
    <row r="24" spans="1:3" x14ac:dyDescent="0.35">
      <c r="B24">
        <v>5</v>
      </c>
      <c r="C24" t="s">
        <v>57</v>
      </c>
    </row>
    <row r="27" spans="1:3" x14ac:dyDescent="0.35">
      <c r="A27" t="s">
        <v>125</v>
      </c>
      <c r="B27">
        <v>1</v>
      </c>
      <c r="C27" t="s">
        <v>120</v>
      </c>
    </row>
    <row r="28" spans="1:3" x14ac:dyDescent="0.35">
      <c r="B28">
        <v>2</v>
      </c>
      <c r="C28" t="s">
        <v>121</v>
      </c>
    </row>
    <row r="29" spans="1:3" x14ac:dyDescent="0.35">
      <c r="B29">
        <v>3</v>
      </c>
      <c r="C29" t="s">
        <v>122</v>
      </c>
    </row>
    <row r="30" spans="1:3" x14ac:dyDescent="0.35">
      <c r="B30">
        <v>4</v>
      </c>
      <c r="C30" t="s">
        <v>123</v>
      </c>
    </row>
    <row r="31" spans="1:3" x14ac:dyDescent="0.35">
      <c r="B31">
        <v>5</v>
      </c>
      <c r="C31" t="s">
        <v>124</v>
      </c>
    </row>
    <row r="33" spans="1:3" x14ac:dyDescent="0.35">
      <c r="A33" t="s">
        <v>411</v>
      </c>
      <c r="B33">
        <v>1</v>
      </c>
      <c r="C33" t="s">
        <v>126</v>
      </c>
    </row>
    <row r="34" spans="1:3" x14ac:dyDescent="0.35">
      <c r="B34">
        <v>2</v>
      </c>
      <c r="C34" t="s">
        <v>127</v>
      </c>
    </row>
    <row r="35" spans="1:3" x14ac:dyDescent="0.35">
      <c r="B35">
        <v>3</v>
      </c>
      <c r="C35" t="s">
        <v>128</v>
      </c>
    </row>
    <row r="36" spans="1:3" x14ac:dyDescent="0.35">
      <c r="B36">
        <v>4</v>
      </c>
      <c r="C36" t="s">
        <v>129</v>
      </c>
    </row>
    <row r="37" spans="1:3" x14ac:dyDescent="0.35">
      <c r="B37">
        <v>5</v>
      </c>
      <c r="C37" t="s">
        <v>130</v>
      </c>
    </row>
    <row r="39" spans="1:3" x14ac:dyDescent="0.35">
      <c r="A39" t="s">
        <v>136</v>
      </c>
      <c r="B39">
        <v>1</v>
      </c>
      <c r="C39" t="s">
        <v>133</v>
      </c>
    </row>
    <row r="40" spans="1:3" x14ac:dyDescent="0.35">
      <c r="B40">
        <v>2</v>
      </c>
      <c r="C40" t="s">
        <v>134</v>
      </c>
    </row>
    <row r="41" spans="1:3" x14ac:dyDescent="0.35">
      <c r="B41">
        <v>3</v>
      </c>
      <c r="C41" t="s">
        <v>352</v>
      </c>
    </row>
    <row r="42" spans="1:3" x14ac:dyDescent="0.35">
      <c r="B42">
        <v>4</v>
      </c>
      <c r="C42" t="s">
        <v>66</v>
      </c>
    </row>
    <row r="43" spans="1:3" x14ac:dyDescent="0.35">
      <c r="B43">
        <v>5</v>
      </c>
      <c r="C43" t="s">
        <v>135</v>
      </c>
    </row>
    <row r="45" spans="1:3" x14ac:dyDescent="0.35">
      <c r="A45" t="s">
        <v>326</v>
      </c>
      <c r="B45">
        <v>1</v>
      </c>
      <c r="C45" t="s">
        <v>58</v>
      </c>
    </row>
    <row r="46" spans="1:3" x14ac:dyDescent="0.35">
      <c r="B46">
        <v>2</v>
      </c>
      <c r="C46" t="s">
        <v>327</v>
      </c>
    </row>
    <row r="47" spans="1:3" x14ac:dyDescent="0.35">
      <c r="B47">
        <v>3</v>
      </c>
      <c r="C47" t="s">
        <v>352</v>
      </c>
    </row>
    <row r="48" spans="1:3" x14ac:dyDescent="0.35">
      <c r="B48">
        <v>4</v>
      </c>
      <c r="C48" t="s">
        <v>66</v>
      </c>
    </row>
    <row r="49" spans="1:3" x14ac:dyDescent="0.35">
      <c r="B49">
        <v>5</v>
      </c>
      <c r="C49" t="s">
        <v>67</v>
      </c>
    </row>
    <row r="51" spans="1:3" x14ac:dyDescent="0.35">
      <c r="A51" t="s">
        <v>3772</v>
      </c>
      <c r="C51" s="877" t="s">
        <v>3792</v>
      </c>
    </row>
    <row r="52" spans="1:3" x14ac:dyDescent="0.35">
      <c r="C52" s="877" t="s">
        <v>3793</v>
      </c>
    </row>
    <row r="53" spans="1:3" x14ac:dyDescent="0.35">
      <c r="C53" s="877" t="s">
        <v>3794</v>
      </c>
    </row>
    <row r="54" spans="1:3" x14ac:dyDescent="0.35">
      <c r="C54" s="877" t="s">
        <v>3795</v>
      </c>
    </row>
    <row r="55" spans="1:3" x14ac:dyDescent="0.35">
      <c r="C55" s="877" t="s">
        <v>3796</v>
      </c>
    </row>
    <row r="56" spans="1:3" x14ac:dyDescent="0.35">
      <c r="C56" s="877" t="s">
        <v>3774</v>
      </c>
    </row>
    <row r="58" spans="1:3" x14ac:dyDescent="0.35">
      <c r="A58" t="s">
        <v>3773</v>
      </c>
      <c r="C58" s="877" t="s">
        <v>3775</v>
      </c>
    </row>
    <row r="59" spans="1:3" x14ac:dyDescent="0.35">
      <c r="C59" s="877" t="s">
        <v>3776</v>
      </c>
    </row>
    <row r="60" spans="1:3" x14ac:dyDescent="0.35">
      <c r="C60" s="877" t="s">
        <v>3777</v>
      </c>
    </row>
    <row r="61" spans="1:3" x14ac:dyDescent="0.35">
      <c r="C61" s="877" t="s">
        <v>3778</v>
      </c>
    </row>
    <row r="62" spans="1:3" x14ac:dyDescent="0.35">
      <c r="C62" s="877" t="s">
        <v>3779</v>
      </c>
    </row>
    <row r="63" spans="1:3" x14ac:dyDescent="0.35">
      <c r="C63" s="877" t="s">
        <v>3780</v>
      </c>
    </row>
    <row r="64" spans="1:3" x14ac:dyDescent="0.35">
      <c r="C64" s="877" t="s">
        <v>3781</v>
      </c>
    </row>
    <row r="65" spans="3:3" x14ac:dyDescent="0.35">
      <c r="C65" s="877" t="s">
        <v>3782</v>
      </c>
    </row>
    <row r="66" spans="3:3" x14ac:dyDescent="0.35">
      <c r="C66" s="877" t="s">
        <v>3783</v>
      </c>
    </row>
    <row r="67" spans="3:3" x14ac:dyDescent="0.35">
      <c r="C67" s="877" t="s">
        <v>3784</v>
      </c>
    </row>
    <row r="68" spans="3:3" x14ac:dyDescent="0.35">
      <c r="C68" s="877" t="s">
        <v>3785</v>
      </c>
    </row>
    <row r="69" spans="3:3" x14ac:dyDescent="0.35">
      <c r="C69" s="877" t="s">
        <v>3786</v>
      </c>
    </row>
    <row r="70" spans="3:3" x14ac:dyDescent="0.35">
      <c r="C70" s="877" t="s">
        <v>3787</v>
      </c>
    </row>
    <row r="71" spans="3:3" x14ac:dyDescent="0.35">
      <c r="C71" s="877" t="s">
        <v>3788</v>
      </c>
    </row>
    <row r="72" spans="3:3" x14ac:dyDescent="0.35">
      <c r="C72" s="877" t="s">
        <v>3789</v>
      </c>
    </row>
  </sheetData>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Blad15"/>
  <dimension ref="A1:F35"/>
  <sheetViews>
    <sheetView workbookViewId="0">
      <selection activeCell="C36" sqref="C36"/>
    </sheetView>
  </sheetViews>
  <sheetFormatPr defaultRowHeight="14.5" x14ac:dyDescent="0.35"/>
  <sheetData>
    <row r="1" spans="1:6" x14ac:dyDescent="0.35">
      <c r="B1" t="s">
        <v>166</v>
      </c>
    </row>
    <row r="2" spans="1:6" x14ac:dyDescent="0.35">
      <c r="C2" t="s">
        <v>168</v>
      </c>
      <c r="D2" t="s">
        <v>171</v>
      </c>
      <c r="E2" t="s">
        <v>169</v>
      </c>
      <c r="F2" t="s">
        <v>170</v>
      </c>
    </row>
    <row r="3" spans="1:6" x14ac:dyDescent="0.35">
      <c r="C3" s="1">
        <v>1</v>
      </c>
      <c r="D3" s="1">
        <v>2</v>
      </c>
      <c r="E3" s="1">
        <v>3</v>
      </c>
      <c r="F3" s="1">
        <v>4</v>
      </c>
    </row>
    <row r="4" spans="1:6" x14ac:dyDescent="0.35">
      <c r="A4" t="s">
        <v>172</v>
      </c>
      <c r="B4">
        <v>1</v>
      </c>
      <c r="C4" s="1">
        <v>0</v>
      </c>
      <c r="D4" s="1">
        <v>0</v>
      </c>
      <c r="E4" s="1">
        <v>0</v>
      </c>
      <c r="F4" s="1">
        <v>0</v>
      </c>
    </row>
    <row r="5" spans="1:6" x14ac:dyDescent="0.35">
      <c r="A5" t="s">
        <v>173</v>
      </c>
      <c r="B5">
        <v>2</v>
      </c>
      <c r="C5" s="1">
        <v>-1</v>
      </c>
      <c r="D5" s="1">
        <v>0</v>
      </c>
      <c r="E5" s="1">
        <v>0</v>
      </c>
      <c r="F5" s="1">
        <v>1</v>
      </c>
    </row>
    <row r="6" spans="1:6" x14ac:dyDescent="0.35">
      <c r="A6" t="s">
        <v>174</v>
      </c>
      <c r="B6">
        <v>3</v>
      </c>
      <c r="C6" s="1">
        <v>-2</v>
      </c>
      <c r="D6" s="1">
        <v>-1</v>
      </c>
      <c r="E6" s="1">
        <v>1</v>
      </c>
      <c r="F6" s="1">
        <v>2</v>
      </c>
    </row>
    <row r="7" spans="1:6" x14ac:dyDescent="0.35">
      <c r="A7" t="s">
        <v>175</v>
      </c>
      <c r="B7">
        <v>4</v>
      </c>
      <c r="C7" s="1">
        <v>-4</v>
      </c>
      <c r="D7" s="1">
        <v>-2</v>
      </c>
      <c r="E7" s="1">
        <v>2</v>
      </c>
      <c r="F7" s="1">
        <v>4</v>
      </c>
    </row>
    <row r="8" spans="1:6" x14ac:dyDescent="0.35">
      <c r="A8" t="s">
        <v>176</v>
      </c>
      <c r="B8">
        <v>5</v>
      </c>
      <c r="C8" s="1">
        <v>-8</v>
      </c>
      <c r="D8" s="1">
        <v>-4</v>
      </c>
      <c r="E8" s="1">
        <v>4</v>
      </c>
      <c r="F8" s="1">
        <v>8</v>
      </c>
    </row>
    <row r="10" spans="1:6" x14ac:dyDescent="0.35">
      <c r="B10" t="s">
        <v>165</v>
      </c>
    </row>
    <row r="11" spans="1:6" x14ac:dyDescent="0.35">
      <c r="C11" s="1" t="s">
        <v>178</v>
      </c>
      <c r="D11" s="1" t="s">
        <v>177</v>
      </c>
      <c r="E11" s="1" t="s">
        <v>169</v>
      </c>
      <c r="F11" s="1" t="s">
        <v>179</v>
      </c>
    </row>
    <row r="12" spans="1:6" x14ac:dyDescent="0.35">
      <c r="C12" s="1">
        <v>1</v>
      </c>
      <c r="D12" s="1">
        <v>2</v>
      </c>
      <c r="E12" s="1">
        <v>3</v>
      </c>
      <c r="F12" s="1">
        <v>4</v>
      </c>
    </row>
    <row r="13" spans="1:6" x14ac:dyDescent="0.35">
      <c r="A13" t="s">
        <v>172</v>
      </c>
      <c r="B13">
        <v>1</v>
      </c>
      <c r="C13" s="1">
        <v>0</v>
      </c>
      <c r="D13" s="1">
        <v>0</v>
      </c>
      <c r="E13" s="1">
        <v>0</v>
      </c>
      <c r="F13" s="1">
        <v>0</v>
      </c>
    </row>
    <row r="14" spans="1:6" x14ac:dyDescent="0.35">
      <c r="A14" t="s">
        <v>173</v>
      </c>
      <c r="B14">
        <v>2</v>
      </c>
      <c r="C14" s="1">
        <v>-1</v>
      </c>
      <c r="D14" s="1">
        <v>0</v>
      </c>
      <c r="E14" s="1">
        <v>0</v>
      </c>
      <c r="F14" s="1">
        <v>1</v>
      </c>
    </row>
    <row r="15" spans="1:6" x14ac:dyDescent="0.35">
      <c r="A15" t="s">
        <v>174</v>
      </c>
      <c r="B15">
        <v>3</v>
      </c>
      <c r="C15" s="1">
        <v>-2</v>
      </c>
      <c r="D15" s="1">
        <v>-1</v>
      </c>
      <c r="E15" s="1">
        <v>1</v>
      </c>
      <c r="F15" s="1">
        <v>2</v>
      </c>
    </row>
    <row r="16" spans="1:6" x14ac:dyDescent="0.35">
      <c r="A16" t="s">
        <v>175</v>
      </c>
      <c r="B16">
        <v>4</v>
      </c>
      <c r="C16" s="1">
        <v>-4</v>
      </c>
      <c r="D16" s="1">
        <v>-2</v>
      </c>
      <c r="E16" s="1">
        <v>2</v>
      </c>
      <c r="F16" s="1">
        <v>4</v>
      </c>
    </row>
    <row r="17" spans="1:6" x14ac:dyDescent="0.35">
      <c r="A17" t="s">
        <v>176</v>
      </c>
      <c r="B17">
        <v>5</v>
      </c>
      <c r="C17" s="1">
        <v>-8</v>
      </c>
      <c r="D17" s="1">
        <v>-4</v>
      </c>
      <c r="E17" s="1">
        <v>4</v>
      </c>
      <c r="F17" s="1">
        <v>8</v>
      </c>
    </row>
    <row r="19" spans="1:6" x14ac:dyDescent="0.35">
      <c r="B19" t="s">
        <v>167</v>
      </c>
    </row>
    <row r="20" spans="1:6" x14ac:dyDescent="0.35">
      <c r="C20" s="1" t="s">
        <v>180</v>
      </c>
      <c r="D20" s="1" t="s">
        <v>181</v>
      </c>
    </row>
    <row r="21" spans="1:6" x14ac:dyDescent="0.35">
      <c r="C21" s="1">
        <v>1</v>
      </c>
      <c r="D21" s="1">
        <v>2</v>
      </c>
      <c r="E21" s="1"/>
      <c r="F21" s="1"/>
    </row>
    <row r="22" spans="1:6" x14ac:dyDescent="0.35">
      <c r="A22" t="s">
        <v>172</v>
      </c>
      <c r="B22">
        <v>1</v>
      </c>
      <c r="C22" s="1">
        <v>0</v>
      </c>
      <c r="D22" s="1">
        <v>0</v>
      </c>
      <c r="E22" s="1"/>
      <c r="F22" s="1"/>
    </row>
    <row r="23" spans="1:6" x14ac:dyDescent="0.35">
      <c r="A23" t="s">
        <v>173</v>
      </c>
      <c r="B23">
        <v>2</v>
      </c>
      <c r="C23" s="1">
        <v>-1</v>
      </c>
      <c r="D23" s="1">
        <v>1</v>
      </c>
      <c r="E23" s="1"/>
      <c r="F23" s="1"/>
    </row>
    <row r="24" spans="1:6" x14ac:dyDescent="0.35">
      <c r="A24" t="s">
        <v>174</v>
      </c>
      <c r="B24">
        <v>3</v>
      </c>
      <c r="C24" s="1">
        <v>-2</v>
      </c>
      <c r="D24" s="1">
        <v>2</v>
      </c>
      <c r="E24" s="1"/>
      <c r="F24" s="1"/>
    </row>
    <row r="25" spans="1:6" x14ac:dyDescent="0.35">
      <c r="A25" t="s">
        <v>175</v>
      </c>
      <c r="B25">
        <v>4</v>
      </c>
      <c r="C25" s="1">
        <v>-4</v>
      </c>
      <c r="D25" s="1">
        <v>4</v>
      </c>
      <c r="E25" s="1"/>
      <c r="F25" s="1"/>
    </row>
    <row r="26" spans="1:6" x14ac:dyDescent="0.35">
      <c r="A26" t="s">
        <v>176</v>
      </c>
      <c r="B26">
        <v>5</v>
      </c>
      <c r="C26" s="1">
        <v>-8</v>
      </c>
      <c r="D26" s="1">
        <v>8</v>
      </c>
    </row>
    <row r="29" spans="1:6" x14ac:dyDescent="0.35">
      <c r="B29" t="s">
        <v>387</v>
      </c>
    </row>
    <row r="30" spans="1:6" x14ac:dyDescent="0.35">
      <c r="C30" t="s">
        <v>388</v>
      </c>
    </row>
    <row r="31" spans="1:6" x14ac:dyDescent="0.35">
      <c r="A31" t="s">
        <v>172</v>
      </c>
      <c r="B31">
        <v>1</v>
      </c>
      <c r="C31">
        <v>0</v>
      </c>
    </row>
    <row r="32" spans="1:6" x14ac:dyDescent="0.35">
      <c r="A32" t="s">
        <v>173</v>
      </c>
      <c r="B32">
        <v>2</v>
      </c>
      <c r="C32">
        <v>0.5</v>
      </c>
    </row>
    <row r="33" spans="1:3" x14ac:dyDescent="0.35">
      <c r="A33" t="s">
        <v>174</v>
      </c>
      <c r="B33">
        <v>3</v>
      </c>
      <c r="C33">
        <v>1</v>
      </c>
    </row>
    <row r="34" spans="1:3" x14ac:dyDescent="0.35">
      <c r="A34" t="s">
        <v>175</v>
      </c>
      <c r="B34">
        <v>4</v>
      </c>
      <c r="C34">
        <v>2</v>
      </c>
    </row>
    <row r="35" spans="1:3" x14ac:dyDescent="0.35">
      <c r="A35" t="s">
        <v>176</v>
      </c>
      <c r="B35">
        <v>5</v>
      </c>
      <c r="C35">
        <v>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4">
    <tabColor rgb="FF0070C0"/>
  </sheetPr>
  <dimension ref="A1:T126"/>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2"/>
      <c r="B1" s="903" t="s">
        <v>2337</v>
      </c>
      <c r="C1" s="904"/>
      <c r="D1" s="904"/>
      <c r="E1" s="904"/>
      <c r="F1" s="904"/>
      <c r="G1" s="904"/>
      <c r="H1" s="904"/>
      <c r="I1" s="904"/>
      <c r="J1" s="904"/>
      <c r="K1" s="904"/>
      <c r="L1" s="898"/>
      <c r="M1" s="524"/>
      <c r="N1" s="931"/>
      <c r="O1" s="513"/>
      <c r="P1" s="513"/>
      <c r="Q1" s="513"/>
      <c r="R1" s="513"/>
      <c r="S1" s="514"/>
    </row>
    <row r="2" spans="1:19" ht="20.149999999999999" customHeight="1" x14ac:dyDescent="0.35">
      <c r="A2" s="515"/>
      <c r="B2" s="905"/>
      <c r="C2" s="906"/>
      <c r="D2" s="906"/>
      <c r="E2" s="906"/>
      <c r="F2" s="906"/>
      <c r="G2" s="906"/>
      <c r="H2" s="906"/>
      <c r="I2" s="906"/>
      <c r="J2" s="906"/>
      <c r="K2" s="906"/>
      <c r="L2" s="899"/>
      <c r="M2" s="508"/>
      <c r="N2" s="899"/>
      <c r="O2" s="521"/>
      <c r="P2" s="521"/>
      <c r="Q2" s="521"/>
      <c r="R2" s="521"/>
      <c r="S2" s="522"/>
    </row>
    <row r="3" spans="1:19" ht="20.149999999999999" customHeight="1" x14ac:dyDescent="0.35">
      <c r="A3" s="515"/>
      <c r="B3" s="890" t="s">
        <v>2374</v>
      </c>
      <c r="C3" s="891"/>
      <c r="D3" s="891"/>
      <c r="E3" s="891"/>
      <c r="F3" s="891"/>
      <c r="G3" s="896"/>
      <c r="H3" s="897"/>
      <c r="I3" s="897"/>
      <c r="J3" s="897"/>
      <c r="K3" s="897"/>
      <c r="L3" s="497"/>
      <c r="M3" s="497"/>
      <c r="N3" s="497"/>
      <c r="O3" s="516"/>
      <c r="P3" s="516"/>
      <c r="Q3" s="516"/>
      <c r="R3" s="516"/>
      <c r="S3" s="517"/>
    </row>
    <row r="4" spans="1:19" ht="20.149999999999999" customHeight="1" x14ac:dyDescent="0.35">
      <c r="A4" s="515"/>
      <c r="B4" s="900" t="s">
        <v>2375</v>
      </c>
      <c r="C4" s="901"/>
      <c r="D4" s="901"/>
      <c r="E4" s="901"/>
      <c r="F4" s="902"/>
      <c r="G4" s="896"/>
      <c r="H4" s="897"/>
      <c r="I4" s="897"/>
      <c r="J4" s="897"/>
      <c r="K4" s="897"/>
      <c r="L4" s="497"/>
      <c r="M4" s="497"/>
      <c r="N4" s="497"/>
      <c r="O4" s="516"/>
      <c r="P4" s="516"/>
      <c r="Q4" s="516"/>
      <c r="R4" s="516"/>
      <c r="S4" s="517"/>
    </row>
    <row r="5" spans="1:19" ht="20.149999999999999" customHeight="1" x14ac:dyDescent="0.35">
      <c r="A5" s="515"/>
      <c r="B5" s="890"/>
      <c r="C5" s="891"/>
      <c r="D5" s="891"/>
      <c r="E5" s="891"/>
      <c r="F5" s="891"/>
      <c r="G5" s="896"/>
      <c r="H5" s="897"/>
      <c r="I5" s="897"/>
      <c r="J5" s="897"/>
      <c r="K5" s="897"/>
      <c r="L5" s="497"/>
      <c r="M5" s="497"/>
      <c r="N5" s="497"/>
      <c r="O5" s="516"/>
      <c r="P5" s="516"/>
      <c r="Q5" s="516"/>
      <c r="R5" s="516"/>
      <c r="S5" s="517"/>
    </row>
    <row r="6" spans="1:19" ht="20.149999999999999" customHeight="1" x14ac:dyDescent="0.35">
      <c r="A6" s="515"/>
      <c r="B6" s="890"/>
      <c r="C6" s="891"/>
      <c r="D6" s="891"/>
      <c r="E6" s="891"/>
      <c r="F6" s="891"/>
      <c r="G6" s="523"/>
      <c r="H6" s="497"/>
      <c r="I6" s="497"/>
      <c r="J6" s="497"/>
      <c r="K6" s="497"/>
      <c r="L6" s="497"/>
      <c r="M6" s="497"/>
      <c r="N6" s="497"/>
      <c r="O6" s="516"/>
      <c r="P6" s="516"/>
      <c r="Q6" s="516"/>
      <c r="R6" s="516"/>
      <c r="S6" s="517"/>
    </row>
    <row r="7" spans="1:19" ht="20.149999999999999" customHeight="1" thickBot="1" x14ac:dyDescent="0.4">
      <c r="A7" s="518"/>
      <c r="B7" s="519"/>
      <c r="C7" s="519"/>
      <c r="D7" s="519"/>
      <c r="E7" s="519"/>
      <c r="F7" s="519"/>
      <c r="G7" s="519"/>
      <c r="H7" s="519"/>
      <c r="I7" s="519"/>
      <c r="J7" s="519"/>
      <c r="K7" s="519"/>
      <c r="L7" s="519"/>
      <c r="M7" s="519"/>
      <c r="N7" s="519"/>
      <c r="O7" s="519"/>
      <c r="P7" s="519"/>
      <c r="Q7" s="519"/>
      <c r="R7" s="519"/>
      <c r="S7" s="520"/>
    </row>
    <row r="8" spans="1:19" ht="20.149999999999999" customHeight="1" x14ac:dyDescent="0.35">
      <c r="A8" s="685"/>
      <c r="B8" s="685"/>
      <c r="C8" s="685"/>
      <c r="D8" s="685"/>
      <c r="E8" s="685"/>
      <c r="F8" s="685"/>
      <c r="G8" s="685"/>
      <c r="H8" s="685"/>
      <c r="I8" s="685"/>
      <c r="J8" s="685"/>
      <c r="K8" s="685"/>
      <c r="L8" s="685"/>
      <c r="M8" s="685"/>
      <c r="N8" s="685"/>
      <c r="O8" s="685"/>
      <c r="P8" s="685"/>
      <c r="Q8" s="685"/>
      <c r="R8" s="685"/>
      <c r="S8" s="16"/>
    </row>
    <row r="9" spans="1:19" s="2" customFormat="1" ht="20.149999999999999" customHeight="1" x14ac:dyDescent="0.35">
      <c r="A9" s="141"/>
      <c r="B9" s="158" t="s">
        <v>670</v>
      </c>
      <c r="C9" s="141"/>
      <c r="D9" s="141"/>
      <c r="E9" s="539"/>
      <c r="F9" s="539"/>
      <c r="G9" s="141"/>
      <c r="H9" s="141"/>
      <c r="I9" s="141"/>
      <c r="J9" s="141"/>
      <c r="K9" s="141"/>
      <c r="L9" s="141"/>
      <c r="M9" s="141"/>
      <c r="N9" s="141"/>
      <c r="O9" s="141"/>
      <c r="P9" s="246"/>
      <c r="Q9" s="141"/>
      <c r="R9" s="141"/>
      <c r="S9" s="15"/>
    </row>
    <row r="10" spans="1:19" s="2" customFormat="1" ht="20.149999999999999" customHeight="1" x14ac:dyDescent="0.35">
      <c r="A10" s="3"/>
      <c r="B10" s="925" t="s">
        <v>3119</v>
      </c>
      <c r="C10" s="926"/>
      <c r="D10" s="926"/>
      <c r="E10" s="926"/>
      <c r="F10" s="926"/>
      <c r="G10" s="926"/>
      <c r="H10" s="926"/>
      <c r="I10" s="926"/>
      <c r="J10" s="926"/>
      <c r="K10" s="926"/>
      <c r="L10" s="926"/>
      <c r="M10" s="926"/>
      <c r="N10" s="926"/>
      <c r="O10" s="3"/>
      <c r="P10" s="244"/>
      <c r="Q10" s="3"/>
      <c r="R10" s="3"/>
      <c r="S10" s="15"/>
    </row>
    <row r="11" spans="1:19" s="2" customFormat="1" ht="20.149999999999999" customHeight="1" x14ac:dyDescent="0.35">
      <c r="A11" s="3"/>
      <c r="B11" s="927"/>
      <c r="C11" s="927"/>
      <c r="D11" s="927"/>
      <c r="E11" s="927"/>
      <c r="F11" s="927"/>
      <c r="G11" s="927"/>
      <c r="H11" s="927"/>
      <c r="I11" s="927"/>
      <c r="J11" s="927"/>
      <c r="K11" s="927"/>
      <c r="L11" s="927"/>
      <c r="M11" s="927"/>
      <c r="N11" s="927"/>
      <c r="O11" s="3"/>
      <c r="P11" s="244"/>
      <c r="Q11" s="3"/>
      <c r="R11" s="3"/>
      <c r="S11" s="15"/>
    </row>
    <row r="12" spans="1:19" s="2" customFormat="1" ht="20.149999999999999" customHeight="1" x14ac:dyDescent="0.35">
      <c r="A12" s="3"/>
      <c r="B12" s="927"/>
      <c r="C12" s="927"/>
      <c r="D12" s="927"/>
      <c r="E12" s="927"/>
      <c r="F12" s="927"/>
      <c r="G12" s="927"/>
      <c r="H12" s="927"/>
      <c r="I12" s="927"/>
      <c r="J12" s="927"/>
      <c r="K12" s="927"/>
      <c r="L12" s="927"/>
      <c r="M12" s="927"/>
      <c r="N12" s="927"/>
      <c r="O12" s="3"/>
      <c r="P12" s="244"/>
      <c r="Q12" s="3"/>
      <c r="R12" s="3"/>
      <c r="S12" s="15"/>
    </row>
    <row r="13" spans="1:19" s="2" customFormat="1" ht="20.149999999999999" customHeight="1" x14ac:dyDescent="0.35">
      <c r="A13" s="3"/>
      <c r="B13" s="927"/>
      <c r="C13" s="927"/>
      <c r="D13" s="927"/>
      <c r="E13" s="927"/>
      <c r="F13" s="927"/>
      <c r="G13" s="927"/>
      <c r="H13" s="927"/>
      <c r="I13" s="927"/>
      <c r="J13" s="927"/>
      <c r="K13" s="927"/>
      <c r="L13" s="927"/>
      <c r="M13" s="927"/>
      <c r="N13" s="927"/>
      <c r="O13" s="3"/>
      <c r="P13" s="244"/>
      <c r="Q13" s="3"/>
      <c r="R13" s="3"/>
      <c r="S13" s="15"/>
    </row>
    <row r="14" spans="1:19" s="2" customFormat="1" ht="20.149999999999999" customHeight="1" x14ac:dyDescent="0.35">
      <c r="A14" s="3"/>
      <c r="B14" s="927"/>
      <c r="C14" s="927"/>
      <c r="D14" s="927"/>
      <c r="E14" s="927"/>
      <c r="F14" s="927"/>
      <c r="G14" s="927"/>
      <c r="H14" s="927"/>
      <c r="I14" s="927"/>
      <c r="J14" s="927"/>
      <c r="K14" s="927"/>
      <c r="L14" s="927"/>
      <c r="M14" s="927"/>
      <c r="N14" s="927"/>
      <c r="O14" s="3"/>
      <c r="P14" s="244"/>
      <c r="Q14" s="3"/>
      <c r="R14" s="3"/>
      <c r="S14" s="15"/>
    </row>
    <row r="15" spans="1:19" s="2" customFormat="1" ht="20.149999999999999" customHeight="1" x14ac:dyDescent="0.35">
      <c r="A15" s="3"/>
      <c r="B15" s="927"/>
      <c r="C15" s="927"/>
      <c r="D15" s="927"/>
      <c r="E15" s="927"/>
      <c r="F15" s="927"/>
      <c r="G15" s="927"/>
      <c r="H15" s="927"/>
      <c r="I15" s="927"/>
      <c r="J15" s="927"/>
      <c r="K15" s="927"/>
      <c r="L15" s="927"/>
      <c r="M15" s="927"/>
      <c r="N15" s="927"/>
      <c r="O15" s="3"/>
      <c r="P15" s="244"/>
      <c r="Q15" s="3"/>
      <c r="R15" s="3"/>
      <c r="S15" s="15"/>
    </row>
    <row r="16" spans="1:19" s="2" customFormat="1" ht="20.149999999999999" customHeight="1" x14ac:dyDescent="0.35">
      <c r="A16" s="3"/>
      <c r="B16" s="927"/>
      <c r="C16" s="927"/>
      <c r="D16" s="927"/>
      <c r="E16" s="927"/>
      <c r="F16" s="927"/>
      <c r="G16" s="927"/>
      <c r="H16" s="927"/>
      <c r="I16" s="927"/>
      <c r="J16" s="927"/>
      <c r="K16" s="927"/>
      <c r="L16" s="927"/>
      <c r="M16" s="927"/>
      <c r="N16" s="927"/>
      <c r="O16" s="3"/>
      <c r="P16" s="244"/>
      <c r="Q16" s="3"/>
      <c r="R16" s="3"/>
      <c r="S16" s="15"/>
    </row>
    <row r="17" spans="1:19" s="2" customFormat="1" ht="20.149999999999999" customHeight="1" x14ac:dyDescent="0.35">
      <c r="A17" s="3"/>
      <c r="B17" s="927"/>
      <c r="C17" s="927"/>
      <c r="D17" s="927"/>
      <c r="E17" s="927"/>
      <c r="F17" s="927"/>
      <c r="G17" s="927"/>
      <c r="H17" s="927"/>
      <c r="I17" s="927"/>
      <c r="J17" s="927"/>
      <c r="K17" s="927"/>
      <c r="L17" s="927"/>
      <c r="M17" s="927"/>
      <c r="N17" s="927"/>
      <c r="O17" s="3"/>
      <c r="P17" s="244"/>
      <c r="Q17" s="3"/>
      <c r="R17" s="3"/>
      <c r="S17" s="15"/>
    </row>
    <row r="18" spans="1:19" s="2" customFormat="1" ht="20.149999999999999" customHeight="1" x14ac:dyDescent="0.35">
      <c r="A18" s="3"/>
      <c r="B18" s="927"/>
      <c r="C18" s="927"/>
      <c r="D18" s="927"/>
      <c r="E18" s="927"/>
      <c r="F18" s="927"/>
      <c r="G18" s="927"/>
      <c r="H18" s="927"/>
      <c r="I18" s="927"/>
      <c r="J18" s="927"/>
      <c r="K18" s="927"/>
      <c r="L18" s="927"/>
      <c r="M18" s="927"/>
      <c r="N18" s="927"/>
      <c r="O18" s="3"/>
      <c r="P18" s="244"/>
      <c r="Q18" s="3"/>
      <c r="R18" s="3"/>
      <c r="S18" s="15"/>
    </row>
    <row r="19" spans="1:19" s="2" customFormat="1" ht="20.149999999999999" customHeight="1" x14ac:dyDescent="0.35">
      <c r="A19" s="3"/>
      <c r="B19" s="927"/>
      <c r="C19" s="927"/>
      <c r="D19" s="927"/>
      <c r="E19" s="927"/>
      <c r="F19" s="927"/>
      <c r="G19" s="927"/>
      <c r="H19" s="927"/>
      <c r="I19" s="927"/>
      <c r="J19" s="927"/>
      <c r="K19" s="927"/>
      <c r="L19" s="927"/>
      <c r="M19" s="927"/>
      <c r="N19" s="927"/>
      <c r="O19" s="3"/>
      <c r="P19" s="244"/>
      <c r="Q19" s="3"/>
      <c r="R19" s="3"/>
      <c r="S19" s="15"/>
    </row>
    <row r="20" spans="1:19" s="2" customFormat="1" ht="20.149999999999999" customHeight="1" x14ac:dyDescent="0.35">
      <c r="A20" s="3"/>
      <c r="B20" s="927"/>
      <c r="C20" s="927"/>
      <c r="D20" s="927"/>
      <c r="E20" s="927"/>
      <c r="F20" s="927"/>
      <c r="G20" s="927"/>
      <c r="H20" s="927"/>
      <c r="I20" s="927"/>
      <c r="J20" s="927"/>
      <c r="K20" s="927"/>
      <c r="L20" s="927"/>
      <c r="M20" s="927"/>
      <c r="N20" s="927"/>
      <c r="O20" s="3"/>
      <c r="P20" s="244"/>
      <c r="Q20" s="3"/>
      <c r="R20" s="3"/>
      <c r="S20" s="15"/>
    </row>
    <row r="21" spans="1:19" s="2" customFormat="1" ht="20.149999999999999" customHeight="1" x14ac:dyDescent="0.35">
      <c r="A21" s="3"/>
      <c r="B21" s="927"/>
      <c r="C21" s="927"/>
      <c r="D21" s="927"/>
      <c r="E21" s="927"/>
      <c r="F21" s="927"/>
      <c r="G21" s="927"/>
      <c r="H21" s="927"/>
      <c r="I21" s="927"/>
      <c r="J21" s="927"/>
      <c r="K21" s="927"/>
      <c r="L21" s="927"/>
      <c r="M21" s="927"/>
      <c r="N21" s="927"/>
      <c r="O21" s="3"/>
      <c r="P21" s="244"/>
      <c r="Q21" s="3"/>
      <c r="R21" s="3"/>
      <c r="S21" s="15"/>
    </row>
    <row r="22" spans="1:19" s="2" customFormat="1" ht="20.149999999999999" customHeight="1" x14ac:dyDescent="0.35">
      <c r="A22" s="3"/>
      <c r="B22" s="927"/>
      <c r="C22" s="927"/>
      <c r="D22" s="927"/>
      <c r="E22" s="927"/>
      <c r="F22" s="927"/>
      <c r="G22" s="927"/>
      <c r="H22" s="927"/>
      <c r="I22" s="927"/>
      <c r="J22" s="927"/>
      <c r="K22" s="927"/>
      <c r="L22" s="927"/>
      <c r="M22" s="927"/>
      <c r="N22" s="927"/>
      <c r="O22" s="3"/>
      <c r="P22" s="244"/>
      <c r="Q22" s="3"/>
      <c r="R22" s="3"/>
      <c r="S22" s="15"/>
    </row>
    <row r="23" spans="1:19" s="2" customFormat="1" ht="20.149999999999999" customHeight="1" x14ac:dyDescent="0.35">
      <c r="A23" s="3"/>
      <c r="B23" s="927"/>
      <c r="C23" s="927"/>
      <c r="D23" s="927"/>
      <c r="E23" s="927"/>
      <c r="F23" s="927"/>
      <c r="G23" s="927"/>
      <c r="H23" s="927"/>
      <c r="I23" s="927"/>
      <c r="J23" s="927"/>
      <c r="K23" s="927"/>
      <c r="L23" s="927"/>
      <c r="M23" s="927"/>
      <c r="N23" s="927"/>
      <c r="O23" s="3"/>
      <c r="P23" s="244"/>
      <c r="Q23" s="3"/>
      <c r="R23" s="3"/>
      <c r="S23" s="15"/>
    </row>
    <row r="24" spans="1:19" s="2" customFormat="1" ht="20.149999999999999" customHeight="1" x14ac:dyDescent="0.35">
      <c r="A24" s="3"/>
      <c r="B24" s="927"/>
      <c r="C24" s="927"/>
      <c r="D24" s="927"/>
      <c r="E24" s="927"/>
      <c r="F24" s="927"/>
      <c r="G24" s="927"/>
      <c r="H24" s="927"/>
      <c r="I24" s="927"/>
      <c r="J24" s="927"/>
      <c r="K24" s="927"/>
      <c r="L24" s="927"/>
      <c r="M24" s="927"/>
      <c r="N24" s="927"/>
      <c r="O24" s="3"/>
      <c r="P24" s="244"/>
      <c r="Q24" s="3"/>
      <c r="R24" s="3"/>
      <c r="S24" s="15"/>
    </row>
    <row r="25" spans="1:19" s="2" customFormat="1" ht="20.149999999999999" customHeight="1" x14ac:dyDescent="0.35">
      <c r="A25" s="3"/>
      <c r="B25" s="927"/>
      <c r="C25" s="927"/>
      <c r="D25" s="927"/>
      <c r="E25" s="927"/>
      <c r="F25" s="927"/>
      <c r="G25" s="927"/>
      <c r="H25" s="927"/>
      <c r="I25" s="927"/>
      <c r="J25" s="927"/>
      <c r="K25" s="927"/>
      <c r="L25" s="927"/>
      <c r="M25" s="927"/>
      <c r="N25" s="927"/>
      <c r="O25" s="3"/>
      <c r="P25" s="244"/>
      <c r="Q25" s="3"/>
      <c r="R25" s="3"/>
      <c r="S25" s="15"/>
    </row>
    <row r="26" spans="1:19" s="2" customFormat="1" ht="20.149999999999999" customHeight="1" x14ac:dyDescent="0.35">
      <c r="A26" s="3"/>
      <c r="B26" s="927"/>
      <c r="C26" s="927"/>
      <c r="D26" s="927"/>
      <c r="E26" s="927"/>
      <c r="F26" s="927"/>
      <c r="G26" s="927"/>
      <c r="H26" s="927"/>
      <c r="I26" s="927"/>
      <c r="J26" s="927"/>
      <c r="K26" s="927"/>
      <c r="L26" s="927"/>
      <c r="M26" s="927"/>
      <c r="N26" s="927"/>
      <c r="O26" s="3"/>
      <c r="P26" s="244"/>
      <c r="Q26" s="3"/>
      <c r="R26" s="3"/>
      <c r="S26" s="15"/>
    </row>
    <row r="27" spans="1:19" s="2" customFormat="1" ht="20.149999999999999" customHeight="1" x14ac:dyDescent="0.35">
      <c r="A27" s="3"/>
      <c r="B27" s="927"/>
      <c r="C27" s="927"/>
      <c r="D27" s="927"/>
      <c r="E27" s="927"/>
      <c r="F27" s="927"/>
      <c r="G27" s="927"/>
      <c r="H27" s="927"/>
      <c r="I27" s="927"/>
      <c r="J27" s="927"/>
      <c r="K27" s="927"/>
      <c r="L27" s="927"/>
      <c r="M27" s="927"/>
      <c r="N27" s="927"/>
      <c r="O27" s="3"/>
      <c r="P27" s="244"/>
      <c r="Q27" s="3"/>
      <c r="R27" s="3"/>
      <c r="S27" s="15"/>
    </row>
    <row r="28" spans="1:19" s="2" customFormat="1" ht="20.149999999999999" customHeight="1" x14ac:dyDescent="0.35">
      <c r="A28" s="3"/>
      <c r="B28" s="927"/>
      <c r="C28" s="927"/>
      <c r="D28" s="927"/>
      <c r="E28" s="927"/>
      <c r="F28" s="927"/>
      <c r="G28" s="927"/>
      <c r="H28" s="927"/>
      <c r="I28" s="927"/>
      <c r="J28" s="927"/>
      <c r="K28" s="927"/>
      <c r="L28" s="927"/>
      <c r="M28" s="927"/>
      <c r="N28" s="927"/>
      <c r="O28" s="3"/>
      <c r="P28" s="244"/>
      <c r="Q28" s="3"/>
      <c r="R28" s="3"/>
      <c r="S28" s="15"/>
    </row>
    <row r="29" spans="1:19" s="2" customFormat="1" ht="20.149999999999999" customHeight="1" x14ac:dyDescent="0.35">
      <c r="A29" s="3"/>
      <c r="B29" s="927"/>
      <c r="C29" s="927"/>
      <c r="D29" s="927"/>
      <c r="E29" s="927"/>
      <c r="F29" s="927"/>
      <c r="G29" s="927"/>
      <c r="H29" s="927"/>
      <c r="I29" s="927"/>
      <c r="J29" s="927"/>
      <c r="K29" s="927"/>
      <c r="L29" s="927"/>
      <c r="M29" s="927"/>
      <c r="N29" s="927"/>
      <c r="O29" s="3"/>
      <c r="P29" s="244"/>
      <c r="Q29" s="3"/>
      <c r="R29" s="3"/>
      <c r="S29" s="15"/>
    </row>
    <row r="30" spans="1:19" s="2" customFormat="1" ht="20.149999999999999" customHeight="1" x14ac:dyDescent="0.35">
      <c r="A30" s="141"/>
      <c r="B30" s="928"/>
      <c r="C30" s="928"/>
      <c r="D30" s="928"/>
      <c r="E30" s="928"/>
      <c r="F30" s="928"/>
      <c r="G30" s="928"/>
      <c r="H30" s="928"/>
      <c r="I30" s="928"/>
      <c r="J30" s="928"/>
      <c r="K30" s="928"/>
      <c r="L30" s="928"/>
      <c r="M30" s="928"/>
      <c r="N30" s="928"/>
      <c r="O30" s="141"/>
      <c r="P30" s="246"/>
      <c r="Q30" s="141"/>
      <c r="R30" s="141"/>
      <c r="S30" s="15"/>
    </row>
    <row r="31" spans="1:19" s="2" customFormat="1" ht="20.149999999999999" customHeight="1" x14ac:dyDescent="0.35">
      <c r="A31" s="141"/>
      <c r="B31" s="140" t="s">
        <v>712</v>
      </c>
      <c r="C31" s="141"/>
      <c r="D31" s="141"/>
      <c r="E31" s="539"/>
      <c r="F31" s="539"/>
      <c r="G31" s="539"/>
      <c r="H31" s="539"/>
      <c r="I31" s="539"/>
      <c r="J31" s="539"/>
      <c r="K31" s="539"/>
      <c r="L31" s="539"/>
      <c r="M31" s="141"/>
      <c r="N31" s="141"/>
      <c r="O31" s="141"/>
      <c r="P31" s="246"/>
      <c r="Q31" s="141"/>
      <c r="R31" s="141"/>
      <c r="S31" s="3"/>
    </row>
    <row r="32" spans="1:19" s="2" customFormat="1" ht="20.149999999999999" customHeight="1" x14ac:dyDescent="0.35">
      <c r="A32" s="3"/>
      <c r="B32" s="932" t="s">
        <v>848</v>
      </c>
      <c r="C32" s="932"/>
      <c r="D32" s="932"/>
      <c r="E32" s="932"/>
      <c r="F32" s="932"/>
      <c r="G32" s="932"/>
      <c r="H32" s="932"/>
      <c r="I32" s="932"/>
      <c r="J32" s="932"/>
      <c r="K32" s="932"/>
      <c r="L32" s="932"/>
      <c r="M32" s="932"/>
      <c r="N32" s="932"/>
      <c r="O32" s="526"/>
      <c r="P32" s="562"/>
      <c r="Q32" s="526"/>
      <c r="R32" s="526"/>
      <c r="S32" s="15"/>
    </row>
    <row r="33" spans="1:19" s="2" customFormat="1" ht="20.149999999999999" customHeight="1" x14ac:dyDescent="0.35">
      <c r="A33" s="3"/>
      <c r="B33" s="917"/>
      <c r="C33" s="917"/>
      <c r="D33" s="917"/>
      <c r="E33" s="917"/>
      <c r="F33" s="917"/>
      <c r="G33" s="917"/>
      <c r="H33" s="917"/>
      <c r="I33" s="917"/>
      <c r="J33" s="917"/>
      <c r="K33" s="917"/>
      <c r="L33" s="917"/>
      <c r="M33" s="917"/>
      <c r="N33" s="917"/>
      <c r="O33" s="3"/>
      <c r="P33" s="244"/>
      <c r="Q33" s="3"/>
      <c r="R33" s="3"/>
      <c r="S33" s="15"/>
    </row>
    <row r="34" spans="1:19" s="2" customFormat="1" ht="20.149999999999999" customHeight="1" x14ac:dyDescent="0.35">
      <c r="A34" s="3"/>
      <c r="B34" s="917"/>
      <c r="C34" s="917"/>
      <c r="D34" s="917"/>
      <c r="E34" s="917"/>
      <c r="F34" s="917"/>
      <c r="G34" s="917"/>
      <c r="H34" s="917"/>
      <c r="I34" s="917"/>
      <c r="J34" s="917"/>
      <c r="K34" s="917"/>
      <c r="L34" s="917"/>
      <c r="M34" s="917"/>
      <c r="N34" s="917"/>
      <c r="O34" s="3"/>
      <c r="P34" s="244"/>
      <c r="Q34" s="3"/>
      <c r="R34" s="3"/>
      <c r="S34" s="15"/>
    </row>
    <row r="35" spans="1:19" s="2" customFormat="1" ht="20.149999999999999" customHeight="1" x14ac:dyDescent="0.35">
      <c r="A35" s="3"/>
      <c r="B35" s="917"/>
      <c r="C35" s="917"/>
      <c r="D35" s="917"/>
      <c r="E35" s="917"/>
      <c r="F35" s="917"/>
      <c r="G35" s="917"/>
      <c r="H35" s="917"/>
      <c r="I35" s="917"/>
      <c r="J35" s="917"/>
      <c r="K35" s="917"/>
      <c r="L35" s="917"/>
      <c r="M35" s="917"/>
      <c r="N35" s="917"/>
      <c r="O35" s="3"/>
      <c r="P35" s="244"/>
      <c r="Q35" s="3"/>
      <c r="R35" s="3"/>
      <c r="S35" s="15"/>
    </row>
    <row r="36" spans="1:19" s="2" customFormat="1" ht="20.149999999999999" customHeight="1" x14ac:dyDescent="0.35">
      <c r="A36" s="3"/>
      <c r="B36" s="917"/>
      <c r="C36" s="917"/>
      <c r="D36" s="917"/>
      <c r="E36" s="917"/>
      <c r="F36" s="917"/>
      <c r="G36" s="917"/>
      <c r="H36" s="917"/>
      <c r="I36" s="917"/>
      <c r="J36" s="917"/>
      <c r="K36" s="917"/>
      <c r="L36" s="917"/>
      <c r="M36" s="917"/>
      <c r="N36" s="917"/>
      <c r="O36" s="3"/>
      <c r="P36" s="3"/>
      <c r="Q36" s="3"/>
      <c r="R36" s="3"/>
      <c r="S36" s="15"/>
    </row>
    <row r="37" spans="1:19" s="2" customFormat="1" ht="20.149999999999999" customHeight="1" x14ac:dyDescent="0.35">
      <c r="A37" s="3"/>
      <c r="B37" s="917"/>
      <c r="C37" s="917"/>
      <c r="D37" s="917"/>
      <c r="E37" s="917"/>
      <c r="F37" s="917"/>
      <c r="G37" s="917"/>
      <c r="H37" s="917"/>
      <c r="I37" s="917"/>
      <c r="J37" s="917"/>
      <c r="K37" s="917"/>
      <c r="L37" s="917"/>
      <c r="M37" s="917"/>
      <c r="N37" s="917"/>
      <c r="O37" s="3"/>
      <c r="P37" s="244"/>
      <c r="Q37" s="3"/>
      <c r="R37" s="3"/>
      <c r="S37" s="15"/>
    </row>
    <row r="38" spans="1:19" s="2" customFormat="1" ht="20.149999999999999" customHeight="1" x14ac:dyDescent="0.35">
      <c r="A38" s="665"/>
      <c r="B38" s="917"/>
      <c r="C38" s="917"/>
      <c r="D38" s="917"/>
      <c r="E38" s="917"/>
      <c r="F38" s="917"/>
      <c r="G38" s="917"/>
      <c r="H38" s="917"/>
      <c r="I38" s="917"/>
      <c r="J38" s="917"/>
      <c r="K38" s="917"/>
      <c r="L38" s="917"/>
      <c r="M38" s="917"/>
      <c r="N38" s="917"/>
      <c r="O38" s="665"/>
      <c r="P38" s="244"/>
      <c r="Q38" s="665"/>
      <c r="R38" s="665"/>
      <c r="S38" s="15"/>
    </row>
    <row r="39" spans="1:19" s="2" customFormat="1" ht="20.149999999999999" customHeight="1" x14ac:dyDescent="0.35">
      <c r="A39" s="553"/>
      <c r="B39" s="688" t="s">
        <v>1328</v>
      </c>
      <c r="C39" s="687"/>
      <c r="D39" s="687"/>
      <c r="E39" s="687"/>
      <c r="F39" s="687"/>
      <c r="G39" s="687"/>
      <c r="H39" s="687"/>
      <c r="I39" s="687"/>
      <c r="J39" s="687"/>
      <c r="K39" s="687"/>
      <c r="L39" s="687"/>
      <c r="M39" s="687"/>
      <c r="N39" s="687"/>
      <c r="O39" s="553"/>
      <c r="P39" s="554"/>
      <c r="Q39" s="553"/>
      <c r="R39" s="553"/>
      <c r="S39" s="665"/>
    </row>
    <row r="40" spans="1:19" s="2" customFormat="1" ht="20.149999999999999" customHeight="1" x14ac:dyDescent="0.35">
      <c r="A40" s="665"/>
      <c r="B40" s="925" t="s">
        <v>3204</v>
      </c>
      <c r="C40" s="925"/>
      <c r="D40" s="925"/>
      <c r="E40" s="925"/>
      <c r="F40" s="925"/>
      <c r="G40" s="925"/>
      <c r="H40" s="925"/>
      <c r="I40" s="925"/>
      <c r="J40" s="925"/>
      <c r="K40" s="925"/>
      <c r="L40" s="925"/>
      <c r="M40" s="925"/>
      <c r="N40" s="925"/>
      <c r="O40" s="665"/>
      <c r="P40" s="244"/>
      <c r="Q40" s="665"/>
      <c r="R40" s="665"/>
      <c r="S40" s="15"/>
    </row>
    <row r="41" spans="1:19" s="2" customFormat="1" ht="20.149999999999999" customHeight="1" x14ac:dyDescent="0.35">
      <c r="A41" s="778"/>
      <c r="B41" s="935"/>
      <c r="C41" s="935"/>
      <c r="D41" s="935"/>
      <c r="E41" s="935"/>
      <c r="F41" s="935"/>
      <c r="G41" s="935"/>
      <c r="H41" s="935"/>
      <c r="I41" s="935"/>
      <c r="J41" s="935"/>
      <c r="K41" s="935"/>
      <c r="L41" s="935"/>
      <c r="M41" s="935"/>
      <c r="N41" s="935"/>
      <c r="O41" s="778"/>
      <c r="P41" s="244"/>
      <c r="Q41" s="778"/>
      <c r="R41" s="778"/>
      <c r="S41" s="15"/>
    </row>
    <row r="42" spans="1:19" s="2" customFormat="1" ht="20.149999999999999" customHeight="1" x14ac:dyDescent="0.35">
      <c r="A42" s="141"/>
      <c r="B42" s="936"/>
      <c r="C42" s="936"/>
      <c r="D42" s="936"/>
      <c r="E42" s="936"/>
      <c r="F42" s="936"/>
      <c r="G42" s="936"/>
      <c r="H42" s="936"/>
      <c r="I42" s="936"/>
      <c r="J42" s="936"/>
      <c r="K42" s="936"/>
      <c r="L42" s="936"/>
      <c r="M42" s="936"/>
      <c r="N42" s="936"/>
      <c r="O42" s="141"/>
      <c r="P42" s="246"/>
      <c r="Q42" s="141"/>
      <c r="R42" s="141"/>
      <c r="S42" s="15"/>
    </row>
    <row r="43" spans="1:19" s="2" customFormat="1" ht="20.149999999999999" customHeight="1" x14ac:dyDescent="0.35">
      <c r="A43" s="141"/>
      <c r="B43" s="564" t="s">
        <v>3086</v>
      </c>
      <c r="C43" s="553"/>
      <c r="D43" s="553"/>
      <c r="E43" s="563"/>
      <c r="F43" s="563"/>
      <c r="G43" s="561"/>
      <c r="H43" s="561"/>
      <c r="I43" s="561"/>
      <c r="J43" s="561"/>
      <c r="K43" s="561"/>
      <c r="L43" s="561"/>
      <c r="M43" s="553"/>
      <c r="N43" s="553"/>
      <c r="O43" s="553"/>
      <c r="P43" s="554"/>
      <c r="Q43" s="553"/>
      <c r="R43" s="553"/>
      <c r="S43" s="15"/>
    </row>
    <row r="44" spans="1:19" s="2" customFormat="1" ht="20.149999999999999" customHeight="1" x14ac:dyDescent="0.35">
      <c r="A44" s="3"/>
      <c r="B44" s="932" t="s">
        <v>713</v>
      </c>
      <c r="C44" s="932"/>
      <c r="D44" s="932"/>
      <c r="E44" s="932"/>
      <c r="F44" s="932"/>
      <c r="G44" s="932"/>
      <c r="H44" s="932"/>
      <c r="I44" s="932"/>
      <c r="J44" s="932"/>
      <c r="K44" s="932"/>
      <c r="L44" s="932"/>
      <c r="M44" s="932"/>
      <c r="N44" s="932"/>
      <c r="O44" s="3"/>
      <c r="P44" s="3"/>
      <c r="Q44" s="3"/>
      <c r="R44" s="3"/>
      <c r="S44" s="15"/>
    </row>
    <row r="45" spans="1:19" s="2" customFormat="1" ht="20.149999999999999" customHeight="1" x14ac:dyDescent="0.35">
      <c r="A45" s="3"/>
      <c r="B45" s="917"/>
      <c r="C45" s="917"/>
      <c r="D45" s="917"/>
      <c r="E45" s="917"/>
      <c r="F45" s="917"/>
      <c r="G45" s="917"/>
      <c r="H45" s="917"/>
      <c r="I45" s="917"/>
      <c r="J45" s="917"/>
      <c r="K45" s="917"/>
      <c r="L45" s="917"/>
      <c r="M45" s="917"/>
      <c r="N45" s="917"/>
      <c r="O45" s="3"/>
      <c r="P45" s="244"/>
      <c r="Q45" s="3"/>
      <c r="R45" s="3"/>
      <c r="S45" s="15"/>
    </row>
    <row r="46" spans="1:19" s="2" customFormat="1" ht="20.149999999999999" customHeight="1" x14ac:dyDescent="0.35">
      <c r="A46" s="3"/>
      <c r="B46" s="917"/>
      <c r="C46" s="917"/>
      <c r="D46" s="917"/>
      <c r="E46" s="917"/>
      <c r="F46" s="917"/>
      <c r="G46" s="917"/>
      <c r="H46" s="917"/>
      <c r="I46" s="917"/>
      <c r="J46" s="917"/>
      <c r="K46" s="917"/>
      <c r="L46" s="917"/>
      <c r="M46" s="917"/>
      <c r="N46" s="917"/>
      <c r="O46" s="3"/>
      <c r="P46" s="244"/>
      <c r="Q46" s="3"/>
      <c r="R46" s="3"/>
      <c r="S46" s="15"/>
    </row>
    <row r="47" spans="1:19" s="2" customFormat="1" ht="20.149999999999999" customHeight="1" x14ac:dyDescent="0.35">
      <c r="A47" s="3"/>
      <c r="B47" s="917"/>
      <c r="C47" s="917"/>
      <c r="D47" s="917"/>
      <c r="E47" s="917"/>
      <c r="F47" s="917"/>
      <c r="G47" s="917"/>
      <c r="H47" s="917"/>
      <c r="I47" s="917"/>
      <c r="J47" s="917"/>
      <c r="K47" s="917"/>
      <c r="L47" s="917"/>
      <c r="M47" s="917"/>
      <c r="N47" s="917"/>
      <c r="O47" s="3"/>
      <c r="P47" s="244"/>
      <c r="Q47" s="3"/>
      <c r="R47" s="3"/>
      <c r="S47" s="15"/>
    </row>
    <row r="48" spans="1:19" s="2" customFormat="1" ht="20.149999999999999" customHeight="1" x14ac:dyDescent="0.35">
      <c r="A48" s="141"/>
      <c r="B48" s="917"/>
      <c r="C48" s="917"/>
      <c r="D48" s="917"/>
      <c r="E48" s="917"/>
      <c r="F48" s="917"/>
      <c r="G48" s="917"/>
      <c r="H48" s="917"/>
      <c r="I48" s="917"/>
      <c r="J48" s="917"/>
      <c r="K48" s="917"/>
      <c r="L48" s="917"/>
      <c r="M48" s="917"/>
      <c r="N48" s="917"/>
      <c r="O48" s="3"/>
      <c r="P48" s="244"/>
      <c r="Q48" s="3"/>
      <c r="R48" s="3"/>
      <c r="S48" s="15"/>
    </row>
    <row r="49" spans="1:19" s="2" customFormat="1" ht="20.149999999999999" customHeight="1" x14ac:dyDescent="0.35">
      <c r="A49" s="141"/>
      <c r="B49" s="564" t="s">
        <v>831</v>
      </c>
      <c r="C49" s="553"/>
      <c r="D49" s="561"/>
      <c r="E49" s="553"/>
      <c r="F49" s="553"/>
      <c r="G49" s="561"/>
      <c r="H49" s="561"/>
      <c r="I49" s="561"/>
      <c r="J49" s="561"/>
      <c r="K49" s="561"/>
      <c r="L49" s="561"/>
      <c r="M49" s="553"/>
      <c r="N49" s="553"/>
      <c r="O49" s="553"/>
      <c r="P49" s="554"/>
      <c r="Q49" s="553"/>
      <c r="R49" s="553"/>
      <c r="S49" s="15"/>
    </row>
    <row r="50" spans="1:19" s="2" customFormat="1" ht="20.149999999999999" customHeight="1" x14ac:dyDescent="0.35">
      <c r="A50" s="3"/>
      <c r="B50" s="932" t="s">
        <v>2858</v>
      </c>
      <c r="C50" s="932"/>
      <c r="D50" s="932"/>
      <c r="E50" s="932"/>
      <c r="F50" s="932"/>
      <c r="G50" s="932"/>
      <c r="H50" s="932"/>
      <c r="I50" s="932"/>
      <c r="J50" s="932"/>
      <c r="K50" s="932"/>
      <c r="L50" s="932"/>
      <c r="M50" s="932"/>
      <c r="N50" s="932"/>
      <c r="O50" s="526"/>
      <c r="P50" s="562"/>
      <c r="Q50" s="526"/>
      <c r="R50" s="526"/>
      <c r="S50" s="15"/>
    </row>
    <row r="51" spans="1:19" ht="20.149999999999999" customHeight="1" x14ac:dyDescent="0.35">
      <c r="A51" s="140"/>
      <c r="B51" s="934"/>
      <c r="C51" s="934"/>
      <c r="D51" s="934"/>
      <c r="E51" s="934"/>
      <c r="F51" s="934"/>
      <c r="G51" s="934"/>
      <c r="H51" s="934"/>
      <c r="I51" s="934"/>
      <c r="J51" s="934"/>
      <c r="K51" s="934"/>
      <c r="L51" s="934"/>
      <c r="M51" s="934"/>
      <c r="N51" s="934"/>
      <c r="O51" s="534"/>
      <c r="P51" s="534"/>
      <c r="Q51" s="534"/>
      <c r="R51" s="549"/>
      <c r="S51" s="16"/>
    </row>
    <row r="52" spans="1:19" ht="20.149999999999999" customHeight="1" x14ac:dyDescent="0.35">
      <c r="A52" s="141"/>
      <c r="B52" s="158" t="s">
        <v>3203</v>
      </c>
      <c r="C52" s="141"/>
      <c r="D52" s="141"/>
      <c r="E52" s="539"/>
      <c r="F52" s="539"/>
      <c r="G52" s="141"/>
      <c r="H52" s="141"/>
      <c r="I52" s="141"/>
      <c r="J52" s="141"/>
      <c r="K52" s="141"/>
      <c r="L52" s="141"/>
      <c r="M52" s="141"/>
      <c r="N52" s="141"/>
      <c r="O52" s="141"/>
      <c r="P52" s="246"/>
      <c r="Q52" s="141"/>
      <c r="R52" s="141"/>
      <c r="S52" s="16"/>
    </row>
    <row r="53" spans="1:19" ht="20.149999999999999" customHeight="1" x14ac:dyDescent="0.35">
      <c r="A53" s="135"/>
      <c r="B53" s="932" t="s">
        <v>3205</v>
      </c>
      <c r="C53" s="932"/>
      <c r="D53" s="932"/>
      <c r="E53" s="932"/>
      <c r="F53" s="932"/>
      <c r="G53" s="932"/>
      <c r="H53" s="932"/>
      <c r="I53" s="932"/>
      <c r="J53" s="932"/>
      <c r="K53" s="932"/>
      <c r="L53" s="932"/>
      <c r="M53" s="932"/>
      <c r="N53" s="932"/>
      <c r="O53" s="7"/>
      <c r="P53" s="7"/>
      <c r="Q53" s="7"/>
      <c r="R53" s="14"/>
      <c r="S53" s="16"/>
    </row>
    <row r="54" spans="1:19" ht="20.149999999999999" customHeight="1" x14ac:dyDescent="0.35">
      <c r="A54" s="135"/>
      <c r="B54" s="917"/>
      <c r="C54" s="917"/>
      <c r="D54" s="917"/>
      <c r="E54" s="917"/>
      <c r="F54" s="917"/>
      <c r="G54" s="917"/>
      <c r="H54" s="917"/>
      <c r="I54" s="917"/>
      <c r="J54" s="917"/>
      <c r="K54" s="917"/>
      <c r="L54" s="917"/>
      <c r="M54" s="917"/>
      <c r="N54" s="917"/>
      <c r="O54" s="7"/>
      <c r="P54" s="7"/>
      <c r="Q54" s="7"/>
      <c r="R54" s="14"/>
      <c r="S54" s="16"/>
    </row>
    <row r="55" spans="1:19" ht="20.149999999999999" customHeight="1" x14ac:dyDescent="0.35">
      <c r="A55" s="135"/>
      <c r="B55" s="917"/>
      <c r="C55" s="917"/>
      <c r="D55" s="917"/>
      <c r="E55" s="917"/>
      <c r="F55" s="917"/>
      <c r="G55" s="917"/>
      <c r="H55" s="917"/>
      <c r="I55" s="917"/>
      <c r="J55" s="917"/>
      <c r="K55" s="917"/>
      <c r="L55" s="917"/>
      <c r="M55" s="917"/>
      <c r="N55" s="917"/>
      <c r="O55" s="7"/>
      <c r="P55" s="7"/>
      <c r="Q55" s="7"/>
      <c r="R55" s="14"/>
      <c r="S55" s="16"/>
    </row>
    <row r="56" spans="1:19" ht="20.149999999999999" customHeight="1" x14ac:dyDescent="0.35">
      <c r="A56" s="782"/>
      <c r="B56" s="933"/>
      <c r="C56" s="933"/>
      <c r="D56" s="933"/>
      <c r="E56" s="933"/>
      <c r="F56" s="933"/>
      <c r="G56" s="933"/>
      <c r="H56" s="933"/>
      <c r="I56" s="933"/>
      <c r="J56" s="933"/>
      <c r="K56" s="933"/>
      <c r="L56" s="933"/>
      <c r="M56" s="933"/>
      <c r="N56" s="933"/>
      <c r="O56" s="783"/>
      <c r="P56" s="783"/>
      <c r="Q56" s="783"/>
      <c r="R56" s="783"/>
      <c r="S56" s="784"/>
    </row>
    <row r="57" spans="1:19" ht="14.5" hidden="1" x14ac:dyDescent="0.35"/>
    <row r="58" spans="1:19" ht="14.5" hidden="1" x14ac:dyDescent="0.35"/>
    <row r="59" spans="1:19" ht="14.5" hidden="1" x14ac:dyDescent="0.35"/>
    <row r="60" spans="1:19" ht="14.5" hidden="1" x14ac:dyDescent="0.35"/>
    <row r="61" spans="1:19" ht="14.5" hidden="1" x14ac:dyDescent="0.35"/>
    <row r="62" spans="1:19" ht="14.5" hidden="1" x14ac:dyDescent="0.35"/>
    <row r="63" spans="1:19" ht="14.5" hidden="1" x14ac:dyDescent="0.35"/>
    <row r="64" spans="1:19"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row r="111" ht="15" hidden="1" customHeight="1" x14ac:dyDescent="0.35"/>
    <row r="112" ht="15" hidden="1" customHeight="1" x14ac:dyDescent="0.35"/>
    <row r="113" ht="15" hidden="1" customHeight="1" x14ac:dyDescent="0.35"/>
    <row r="114" ht="15" hidden="1" customHeight="1" x14ac:dyDescent="0.35"/>
    <row r="115" ht="15" hidden="1" customHeight="1" x14ac:dyDescent="0.35"/>
    <row r="116" ht="15" hidden="1" customHeight="1" x14ac:dyDescent="0.35"/>
    <row r="117" ht="15" hidden="1" customHeight="1" x14ac:dyDescent="0.35"/>
    <row r="118" ht="15" hidden="1" customHeight="1" x14ac:dyDescent="0.35"/>
    <row r="119" ht="15" hidden="1" customHeight="1" x14ac:dyDescent="0.35"/>
    <row r="120" ht="15" hidden="1" customHeight="1" x14ac:dyDescent="0.35"/>
    <row r="121" ht="15" hidden="1" customHeight="1" x14ac:dyDescent="0.35"/>
    <row r="122" ht="15" hidden="1" customHeight="1" x14ac:dyDescent="0.35"/>
    <row r="123" ht="15" hidden="1" customHeight="1" x14ac:dyDescent="0.35"/>
    <row r="124" ht="15" hidden="1" customHeight="1" x14ac:dyDescent="0.35"/>
    <row r="125" ht="15" hidden="1" customHeight="1" x14ac:dyDescent="0.35"/>
    <row r="126" ht="15" hidden="1" customHeight="1" x14ac:dyDescent="0.35"/>
  </sheetData>
  <mergeCells count="16">
    <mergeCell ref="B4:F4"/>
    <mergeCell ref="G4:K4"/>
    <mergeCell ref="B1:K2"/>
    <mergeCell ref="L1:L2"/>
    <mergeCell ref="N1:N2"/>
    <mergeCell ref="B3:F3"/>
    <mergeCell ref="G3:K3"/>
    <mergeCell ref="B53:N56"/>
    <mergeCell ref="B44:N48"/>
    <mergeCell ref="B10:N30"/>
    <mergeCell ref="B50:N51"/>
    <mergeCell ref="B5:F5"/>
    <mergeCell ref="G5:K5"/>
    <mergeCell ref="B6:F6"/>
    <mergeCell ref="B32:N38"/>
    <mergeCell ref="B40:N42"/>
  </mergeCells>
  <hyperlinks>
    <hyperlink ref="B4:F4" location="'General - SCP'!A1" tooltip="2. Scope" display="2. Scope" xr:uid="{00000000-0004-0000-0300-000000000000}"/>
    <hyperlink ref="B3:F3" location="'Introduction - INT'!A1" tooltip="1. Introduction" display="1. Introduction" xr:uid="{00000000-0004-0000-0300-000001000000}"/>
  </hyperlinks>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Blad10"/>
  <dimension ref="A2:Q151"/>
  <sheetViews>
    <sheetView topLeftCell="A34" workbookViewId="0">
      <selection activeCell="B54" sqref="B54"/>
    </sheetView>
  </sheetViews>
  <sheetFormatPr defaultRowHeight="14.5" x14ac:dyDescent="0.35"/>
  <cols>
    <col min="1" max="1" width="15.81640625" bestFit="1" customWidth="1"/>
    <col min="2" max="2" width="19" bestFit="1" customWidth="1"/>
    <col min="5" max="5" width="17.54296875" bestFit="1" customWidth="1"/>
    <col min="6" max="6" width="11.1796875" bestFit="1" customWidth="1"/>
    <col min="7" max="7" width="13.81640625" bestFit="1" customWidth="1"/>
    <col min="8" max="9" width="9.81640625" bestFit="1" customWidth="1"/>
  </cols>
  <sheetData>
    <row r="2" spans="1:17" x14ac:dyDescent="0.35">
      <c r="A2" t="s">
        <v>394</v>
      </c>
    </row>
    <row r="3" spans="1:17" x14ac:dyDescent="0.35">
      <c r="A3">
        <v>11</v>
      </c>
      <c r="B3" t="str">
        <f>_Input!C20</f>
        <v>Incomplete</v>
      </c>
      <c r="N3" s="1"/>
      <c r="O3" s="1"/>
      <c r="P3" s="1"/>
      <c r="Q3" s="1"/>
    </row>
    <row r="4" spans="1:17" x14ac:dyDescent="0.35">
      <c r="A4">
        <v>12</v>
      </c>
      <c r="B4" t="str">
        <f>_Input!C21</f>
        <v>Partially complete</v>
      </c>
      <c r="N4" s="1"/>
      <c r="O4" s="1"/>
      <c r="P4" s="1"/>
      <c r="Q4" s="1"/>
    </row>
    <row r="5" spans="1:17" x14ac:dyDescent="0.35">
      <c r="A5">
        <v>13</v>
      </c>
      <c r="B5" t="str">
        <f>_Input!C21</f>
        <v>Partially complete</v>
      </c>
      <c r="N5" s="1"/>
      <c r="O5" s="1"/>
      <c r="P5" s="1"/>
      <c r="Q5" s="1"/>
    </row>
    <row r="6" spans="1:17" x14ac:dyDescent="0.35">
      <c r="A6">
        <v>14</v>
      </c>
      <c r="B6" t="str">
        <f>_Input!C21</f>
        <v>Partially complete</v>
      </c>
      <c r="N6" s="1"/>
      <c r="O6" s="1"/>
      <c r="P6" s="1"/>
      <c r="Q6" s="1"/>
    </row>
    <row r="7" spans="1:17" x14ac:dyDescent="0.35">
      <c r="A7">
        <v>15</v>
      </c>
      <c r="B7" t="str">
        <f>_Input!C22</f>
        <v>Averagely complete</v>
      </c>
      <c r="N7" s="1"/>
      <c r="O7" s="1"/>
      <c r="P7" s="1"/>
      <c r="Q7" s="1"/>
    </row>
    <row r="8" spans="1:17" x14ac:dyDescent="0.35">
      <c r="A8">
        <v>16</v>
      </c>
      <c r="B8" t="str">
        <f>_Input!C22</f>
        <v>Averagely complete</v>
      </c>
      <c r="N8" s="1"/>
      <c r="O8" s="1"/>
      <c r="P8" s="1"/>
      <c r="Q8" s="1"/>
    </row>
    <row r="9" spans="1:17" x14ac:dyDescent="0.35">
      <c r="A9">
        <v>17</v>
      </c>
      <c r="B9" t="str">
        <f>_Input!C22</f>
        <v>Averagely complete</v>
      </c>
    </row>
    <row r="10" spans="1:17" x14ac:dyDescent="0.35">
      <c r="A10">
        <v>18</v>
      </c>
      <c r="B10" t="str">
        <f>_Input!C22</f>
        <v>Averagely complete</v>
      </c>
    </row>
    <row r="11" spans="1:17" x14ac:dyDescent="0.35">
      <c r="A11">
        <v>19</v>
      </c>
      <c r="B11" t="str">
        <f>_Input!C23</f>
        <v>Mostly complete</v>
      </c>
    </row>
    <row r="12" spans="1:17" x14ac:dyDescent="0.35">
      <c r="A12">
        <v>20</v>
      </c>
      <c r="B12" t="str">
        <f>_Input!C23</f>
        <v>Mostly complete</v>
      </c>
    </row>
    <row r="13" spans="1:17" x14ac:dyDescent="0.35">
      <c r="A13">
        <v>21</v>
      </c>
      <c r="B13" t="str">
        <f>_Input!C23</f>
        <v>Mostly complete</v>
      </c>
    </row>
    <row r="14" spans="1:17" x14ac:dyDescent="0.35">
      <c r="A14">
        <v>22</v>
      </c>
      <c r="B14" t="str">
        <f>_Input!C24</f>
        <v>Fully complete</v>
      </c>
    </row>
    <row r="16" spans="1:17" x14ac:dyDescent="0.35">
      <c r="A16" t="s">
        <v>393</v>
      </c>
    </row>
    <row r="17" spans="1:2" x14ac:dyDescent="0.35">
      <c r="A17">
        <v>13</v>
      </c>
      <c r="B17" t="str">
        <f>_Input!C20</f>
        <v>Incomplete</v>
      </c>
    </row>
    <row r="18" spans="1:2" x14ac:dyDescent="0.35">
      <c r="A18">
        <v>14</v>
      </c>
      <c r="B18" t="str">
        <f>_Input!C21</f>
        <v>Partially complete</v>
      </c>
    </row>
    <row r="19" spans="1:2" x14ac:dyDescent="0.35">
      <c r="A19">
        <v>15</v>
      </c>
      <c r="B19" t="str">
        <f>_Input!C21</f>
        <v>Partially complete</v>
      </c>
    </row>
    <row r="20" spans="1:2" x14ac:dyDescent="0.35">
      <c r="A20">
        <v>16</v>
      </c>
      <c r="B20" t="str">
        <f>_Input!C21</f>
        <v>Partially complete</v>
      </c>
    </row>
    <row r="21" spans="1:2" x14ac:dyDescent="0.35">
      <c r="A21">
        <v>17</v>
      </c>
      <c r="B21" t="str">
        <f>_Input!C21</f>
        <v>Partially complete</v>
      </c>
    </row>
    <row r="22" spans="1:2" x14ac:dyDescent="0.35">
      <c r="A22">
        <v>18</v>
      </c>
      <c r="B22" t="str">
        <f>_Input!C22</f>
        <v>Averagely complete</v>
      </c>
    </row>
    <row r="23" spans="1:2" x14ac:dyDescent="0.35">
      <c r="A23">
        <v>19</v>
      </c>
      <c r="B23" t="str">
        <f>_Input!C22</f>
        <v>Averagely complete</v>
      </c>
    </row>
    <row r="24" spans="1:2" x14ac:dyDescent="0.35">
      <c r="A24">
        <v>20</v>
      </c>
      <c r="B24" t="str">
        <f>_Input!C22</f>
        <v>Averagely complete</v>
      </c>
    </row>
    <row r="25" spans="1:2" x14ac:dyDescent="0.35">
      <c r="A25">
        <v>21</v>
      </c>
      <c r="B25" t="str">
        <f>_Input!C22</f>
        <v>Averagely complete</v>
      </c>
    </row>
    <row r="26" spans="1:2" x14ac:dyDescent="0.35">
      <c r="A26">
        <v>22</v>
      </c>
      <c r="B26" t="str">
        <f>_Input!C23</f>
        <v>Mostly complete</v>
      </c>
    </row>
    <row r="27" spans="1:2" x14ac:dyDescent="0.35">
      <c r="A27">
        <v>23</v>
      </c>
      <c r="B27" t="str">
        <f>_Input!C23</f>
        <v>Mostly complete</v>
      </c>
    </row>
    <row r="28" spans="1:2" x14ac:dyDescent="0.35">
      <c r="A28">
        <v>24</v>
      </c>
      <c r="B28" t="str">
        <f>_Input!C23</f>
        <v>Mostly complete</v>
      </c>
    </row>
    <row r="29" spans="1:2" x14ac:dyDescent="0.35">
      <c r="A29">
        <v>25</v>
      </c>
      <c r="B29" t="str">
        <f>_Input!C23</f>
        <v>Mostly complete</v>
      </c>
    </row>
    <row r="30" spans="1:2" x14ac:dyDescent="0.35">
      <c r="A30">
        <v>26</v>
      </c>
      <c r="B30" t="str">
        <f>_Input!C24</f>
        <v>Fully complete</v>
      </c>
    </row>
    <row r="32" spans="1:2" x14ac:dyDescent="0.35">
      <c r="A32" t="s">
        <v>2948</v>
      </c>
    </row>
    <row r="33" spans="1:2" x14ac:dyDescent="0.35">
      <c r="A33">
        <v>8</v>
      </c>
      <c r="B33" t="str">
        <f>_Input!C20</f>
        <v>Incomplete</v>
      </c>
    </row>
    <row r="34" spans="1:2" x14ac:dyDescent="0.35">
      <c r="A34">
        <v>9</v>
      </c>
      <c r="B34" t="str">
        <f>_Input!C21</f>
        <v>Partially complete</v>
      </c>
    </row>
    <row r="35" spans="1:2" x14ac:dyDescent="0.35">
      <c r="A35">
        <v>10</v>
      </c>
      <c r="B35" t="str">
        <f>_Input!C21</f>
        <v>Partially complete</v>
      </c>
    </row>
    <row r="36" spans="1:2" x14ac:dyDescent="0.35">
      <c r="A36">
        <v>11</v>
      </c>
      <c r="B36" t="str">
        <f>_Input!C22</f>
        <v>Averagely complete</v>
      </c>
    </row>
    <row r="37" spans="1:2" x14ac:dyDescent="0.35">
      <c r="A37">
        <v>12</v>
      </c>
      <c r="B37" t="str">
        <f>_Input!C22</f>
        <v>Averagely complete</v>
      </c>
    </row>
    <row r="38" spans="1:2" x14ac:dyDescent="0.35">
      <c r="A38">
        <v>13</v>
      </c>
      <c r="B38" t="str">
        <f>_Input!C22</f>
        <v>Averagely complete</v>
      </c>
    </row>
    <row r="39" spans="1:2" x14ac:dyDescent="0.35">
      <c r="A39">
        <v>14</v>
      </c>
      <c r="B39" t="str">
        <f>_Input!C23</f>
        <v>Mostly complete</v>
      </c>
    </row>
    <row r="40" spans="1:2" x14ac:dyDescent="0.35">
      <c r="A40">
        <v>15</v>
      </c>
      <c r="B40" t="str">
        <f>_Input!C23</f>
        <v>Mostly complete</v>
      </c>
    </row>
    <row r="41" spans="1:2" x14ac:dyDescent="0.35">
      <c r="A41">
        <v>16</v>
      </c>
      <c r="B41" t="str">
        <f>_Input!C24</f>
        <v>Fully complete</v>
      </c>
    </row>
    <row r="43" spans="1:2" x14ac:dyDescent="0.35">
      <c r="A43" t="s">
        <v>481</v>
      </c>
    </row>
    <row r="44" spans="1:2" x14ac:dyDescent="0.35">
      <c r="A44">
        <v>10</v>
      </c>
      <c r="B44" t="str">
        <f>_Input!C20</f>
        <v>Incomplete</v>
      </c>
    </row>
    <row r="45" spans="1:2" x14ac:dyDescent="0.35">
      <c r="A45">
        <v>11</v>
      </c>
      <c r="B45" t="str">
        <f>_Input!C21</f>
        <v>Partially complete</v>
      </c>
    </row>
    <row r="46" spans="1:2" x14ac:dyDescent="0.35">
      <c r="A46">
        <v>12</v>
      </c>
      <c r="B46" t="str">
        <f>_Input!C21</f>
        <v>Partially complete</v>
      </c>
    </row>
    <row r="47" spans="1:2" x14ac:dyDescent="0.35">
      <c r="A47">
        <v>13</v>
      </c>
      <c r="B47" t="str">
        <f>_Input!C21</f>
        <v>Partially complete</v>
      </c>
    </row>
    <row r="48" spans="1:2" x14ac:dyDescent="0.35">
      <c r="A48">
        <v>14</v>
      </c>
      <c r="B48" t="str">
        <f>_Input!C22</f>
        <v>Averagely complete</v>
      </c>
    </row>
    <row r="49" spans="1:2" x14ac:dyDescent="0.35">
      <c r="A49">
        <v>15</v>
      </c>
      <c r="B49" t="str">
        <f>_Input!C22</f>
        <v>Averagely complete</v>
      </c>
    </row>
    <row r="50" spans="1:2" x14ac:dyDescent="0.35">
      <c r="A50">
        <v>16</v>
      </c>
      <c r="B50" t="str">
        <f>_Input!C22</f>
        <v>Averagely complete</v>
      </c>
    </row>
    <row r="51" spans="1:2" x14ac:dyDescent="0.35">
      <c r="A51">
        <v>17</v>
      </c>
      <c r="B51" t="str">
        <f>_Input!C23</f>
        <v>Mostly complete</v>
      </c>
    </row>
    <row r="52" spans="1:2" x14ac:dyDescent="0.35">
      <c r="A52">
        <v>18</v>
      </c>
      <c r="B52" t="str">
        <f>_Input!C23</f>
        <v>Mostly complete</v>
      </c>
    </row>
    <row r="53" spans="1:2" x14ac:dyDescent="0.35">
      <c r="A53">
        <v>19</v>
      </c>
      <c r="B53" t="str">
        <f>_Input!C23</f>
        <v>Mostly complete</v>
      </c>
    </row>
    <row r="54" spans="1:2" x14ac:dyDescent="0.35">
      <c r="A54">
        <v>20</v>
      </c>
      <c r="B54" t="str">
        <f>_Input!C24</f>
        <v>Fully complete</v>
      </c>
    </row>
    <row r="56" spans="1:2" x14ac:dyDescent="0.35">
      <c r="A56" t="s">
        <v>395</v>
      </c>
    </row>
    <row r="57" spans="1:2" x14ac:dyDescent="0.35">
      <c r="A57">
        <v>8</v>
      </c>
      <c r="B57" t="str">
        <f>_Input!C20</f>
        <v>Incomplete</v>
      </c>
    </row>
    <row r="58" spans="1:2" x14ac:dyDescent="0.35">
      <c r="A58">
        <v>9</v>
      </c>
      <c r="B58" t="str">
        <f>_Input!C21</f>
        <v>Partially complete</v>
      </c>
    </row>
    <row r="59" spans="1:2" x14ac:dyDescent="0.35">
      <c r="A59">
        <v>10</v>
      </c>
      <c r="B59" t="str">
        <f>_Input!C21</f>
        <v>Partially complete</v>
      </c>
    </row>
    <row r="60" spans="1:2" x14ac:dyDescent="0.35">
      <c r="A60">
        <v>11</v>
      </c>
      <c r="B60" t="str">
        <f>_Input!C22</f>
        <v>Averagely complete</v>
      </c>
    </row>
    <row r="61" spans="1:2" x14ac:dyDescent="0.35">
      <c r="A61">
        <v>12</v>
      </c>
      <c r="B61" t="str">
        <f>_Input!C22</f>
        <v>Averagely complete</v>
      </c>
    </row>
    <row r="62" spans="1:2" x14ac:dyDescent="0.35">
      <c r="A62">
        <v>13</v>
      </c>
      <c r="B62" t="str">
        <f>_Input!C22</f>
        <v>Averagely complete</v>
      </c>
    </row>
    <row r="63" spans="1:2" x14ac:dyDescent="0.35">
      <c r="A63">
        <v>14</v>
      </c>
      <c r="B63" t="str">
        <f>_Input!C23</f>
        <v>Mostly complete</v>
      </c>
    </row>
    <row r="64" spans="1:2" x14ac:dyDescent="0.35">
      <c r="A64">
        <v>15</v>
      </c>
      <c r="B64" t="str">
        <f>_Input!C23</f>
        <v>Mostly complete</v>
      </c>
    </row>
    <row r="65" spans="1:2" x14ac:dyDescent="0.35">
      <c r="A65">
        <v>16</v>
      </c>
      <c r="B65" t="str">
        <f>_Input!C24</f>
        <v>Fully complete</v>
      </c>
    </row>
    <row r="67" spans="1:2" x14ac:dyDescent="0.35">
      <c r="A67" t="s">
        <v>402</v>
      </c>
    </row>
    <row r="68" spans="1:2" x14ac:dyDescent="0.35">
      <c r="A68">
        <v>6</v>
      </c>
      <c r="B68" t="str">
        <f>_Input!C20</f>
        <v>Incomplete</v>
      </c>
    </row>
    <row r="69" spans="1:2" x14ac:dyDescent="0.35">
      <c r="A69">
        <v>7</v>
      </c>
      <c r="B69" t="str">
        <f>_Input!C21</f>
        <v>Partially complete</v>
      </c>
    </row>
    <row r="70" spans="1:2" x14ac:dyDescent="0.35">
      <c r="A70">
        <v>8</v>
      </c>
      <c r="B70" t="str">
        <f>_Input!C22</f>
        <v>Averagely complete</v>
      </c>
    </row>
    <row r="71" spans="1:2" x14ac:dyDescent="0.35">
      <c r="A71">
        <v>9</v>
      </c>
      <c r="B71" t="str">
        <f>_Input!C22</f>
        <v>Averagely complete</v>
      </c>
    </row>
    <row r="72" spans="1:2" x14ac:dyDescent="0.35">
      <c r="A72">
        <v>10</v>
      </c>
      <c r="B72" t="str">
        <f>_Input!C22</f>
        <v>Averagely complete</v>
      </c>
    </row>
    <row r="73" spans="1:2" x14ac:dyDescent="0.35">
      <c r="A73">
        <v>11</v>
      </c>
      <c r="B73" t="str">
        <f>_Input!C23</f>
        <v>Mostly complete</v>
      </c>
    </row>
    <row r="74" spans="1:2" x14ac:dyDescent="0.35">
      <c r="A74">
        <v>12</v>
      </c>
      <c r="B74" t="str">
        <f>_Input!C24</f>
        <v>Fully complete</v>
      </c>
    </row>
    <row r="76" spans="1:2" x14ac:dyDescent="0.35">
      <c r="A76" t="s">
        <v>404</v>
      </c>
    </row>
    <row r="77" spans="1:2" x14ac:dyDescent="0.35">
      <c r="A77">
        <v>3</v>
      </c>
      <c r="B77" t="str">
        <f>_Input!C20</f>
        <v>Incomplete</v>
      </c>
    </row>
    <row r="78" spans="1:2" x14ac:dyDescent="0.35">
      <c r="A78">
        <v>4</v>
      </c>
      <c r="B78" t="str">
        <f>_Input!C21</f>
        <v>Partially complete</v>
      </c>
    </row>
    <row r="79" spans="1:2" x14ac:dyDescent="0.35">
      <c r="A79">
        <v>5</v>
      </c>
      <c r="B79" t="str">
        <f>_Input!C23</f>
        <v>Mostly complete</v>
      </c>
    </row>
    <row r="80" spans="1:2" x14ac:dyDescent="0.35">
      <c r="A80">
        <v>6</v>
      </c>
      <c r="B80" t="str">
        <f>_Input!C24</f>
        <v>Fully complete</v>
      </c>
    </row>
    <row r="82" spans="1:2" x14ac:dyDescent="0.35">
      <c r="A82" t="s">
        <v>424</v>
      </c>
    </row>
    <row r="83" spans="1:2" x14ac:dyDescent="0.35">
      <c r="A83">
        <v>11</v>
      </c>
      <c r="B83" t="str">
        <f>_Input!C20</f>
        <v>Incomplete</v>
      </c>
    </row>
    <row r="84" spans="1:2" x14ac:dyDescent="0.35">
      <c r="A84">
        <v>12</v>
      </c>
      <c r="B84" t="str">
        <f>_Input!C21</f>
        <v>Partially complete</v>
      </c>
    </row>
    <row r="85" spans="1:2" x14ac:dyDescent="0.35">
      <c r="A85">
        <v>13</v>
      </c>
      <c r="B85" t="str">
        <f>_Input!C21</f>
        <v>Partially complete</v>
      </c>
    </row>
    <row r="86" spans="1:2" x14ac:dyDescent="0.35">
      <c r="A86">
        <v>14</v>
      </c>
      <c r="B86" t="str">
        <f>_Input!C21</f>
        <v>Partially complete</v>
      </c>
    </row>
    <row r="87" spans="1:2" x14ac:dyDescent="0.35">
      <c r="A87">
        <v>15</v>
      </c>
      <c r="B87" t="str">
        <f>_Input!C22</f>
        <v>Averagely complete</v>
      </c>
    </row>
    <row r="88" spans="1:2" x14ac:dyDescent="0.35">
      <c r="A88">
        <v>16</v>
      </c>
      <c r="B88" t="str">
        <f>_Input!C22</f>
        <v>Averagely complete</v>
      </c>
    </row>
    <row r="89" spans="1:2" x14ac:dyDescent="0.35">
      <c r="A89">
        <v>17</v>
      </c>
      <c r="B89" t="str">
        <f>_Input!C22</f>
        <v>Averagely complete</v>
      </c>
    </row>
    <row r="90" spans="1:2" x14ac:dyDescent="0.35">
      <c r="A90">
        <v>18</v>
      </c>
      <c r="B90" t="str">
        <f>_Input!C22</f>
        <v>Averagely complete</v>
      </c>
    </row>
    <row r="91" spans="1:2" x14ac:dyDescent="0.35">
      <c r="A91">
        <v>19</v>
      </c>
      <c r="B91" t="str">
        <f>_Input!C23</f>
        <v>Mostly complete</v>
      </c>
    </row>
    <row r="92" spans="1:2" x14ac:dyDescent="0.35">
      <c r="A92">
        <v>20</v>
      </c>
      <c r="B92" t="str">
        <f>_Input!C23</f>
        <v>Mostly complete</v>
      </c>
    </row>
    <row r="93" spans="1:2" x14ac:dyDescent="0.35">
      <c r="A93">
        <v>21</v>
      </c>
      <c r="B93" t="str">
        <f>_Input!C23</f>
        <v>Mostly complete</v>
      </c>
    </row>
    <row r="94" spans="1:2" x14ac:dyDescent="0.35">
      <c r="A94">
        <v>22</v>
      </c>
      <c r="B94" t="str">
        <f>_Input!C24</f>
        <v>Fully complete</v>
      </c>
    </row>
    <row r="96" spans="1:2" x14ac:dyDescent="0.35">
      <c r="A96" t="s">
        <v>425</v>
      </c>
    </row>
    <row r="97" spans="1:2" x14ac:dyDescent="0.35">
      <c r="A97">
        <v>12</v>
      </c>
      <c r="B97" t="str">
        <f>_Input!C20</f>
        <v>Incomplete</v>
      </c>
    </row>
    <row r="98" spans="1:2" x14ac:dyDescent="0.35">
      <c r="A98">
        <v>13</v>
      </c>
      <c r="B98" t="str">
        <f>_Input!C21</f>
        <v>Partially complete</v>
      </c>
    </row>
    <row r="99" spans="1:2" x14ac:dyDescent="0.35">
      <c r="A99">
        <v>14</v>
      </c>
      <c r="B99" t="str">
        <f>_Input!C21</f>
        <v>Partially complete</v>
      </c>
    </row>
    <row r="100" spans="1:2" x14ac:dyDescent="0.35">
      <c r="A100">
        <v>15</v>
      </c>
      <c r="B100" t="str">
        <f>_Input!C21</f>
        <v>Partially complete</v>
      </c>
    </row>
    <row r="101" spans="1:2" x14ac:dyDescent="0.35">
      <c r="A101">
        <v>16</v>
      </c>
      <c r="B101" t="str">
        <f>_Input!C22</f>
        <v>Averagely complete</v>
      </c>
    </row>
    <row r="102" spans="1:2" x14ac:dyDescent="0.35">
      <c r="A102">
        <v>17</v>
      </c>
      <c r="B102" t="str">
        <f>_Input!C22</f>
        <v>Averagely complete</v>
      </c>
    </row>
    <row r="103" spans="1:2" x14ac:dyDescent="0.35">
      <c r="A103">
        <v>18</v>
      </c>
      <c r="B103" t="str">
        <f>_Input!C22</f>
        <v>Averagely complete</v>
      </c>
    </row>
    <row r="104" spans="1:2" x14ac:dyDescent="0.35">
      <c r="A104">
        <v>19</v>
      </c>
      <c r="B104" t="str">
        <f>_Input!C22</f>
        <v>Averagely complete</v>
      </c>
    </row>
    <row r="105" spans="1:2" x14ac:dyDescent="0.35">
      <c r="A105">
        <v>20</v>
      </c>
      <c r="B105" t="str">
        <f>_Input!C22</f>
        <v>Averagely complete</v>
      </c>
    </row>
    <row r="106" spans="1:2" x14ac:dyDescent="0.35">
      <c r="A106">
        <v>21</v>
      </c>
      <c r="B106" t="str">
        <f>_Input!C23</f>
        <v>Mostly complete</v>
      </c>
    </row>
    <row r="107" spans="1:2" x14ac:dyDescent="0.35">
      <c r="A107">
        <v>22</v>
      </c>
      <c r="B107" t="str">
        <f>_Input!C23</f>
        <v>Mostly complete</v>
      </c>
    </row>
    <row r="108" spans="1:2" x14ac:dyDescent="0.35">
      <c r="A108">
        <v>23</v>
      </c>
      <c r="B108" t="str">
        <f>_Input!C23</f>
        <v>Mostly complete</v>
      </c>
    </row>
    <row r="109" spans="1:2" x14ac:dyDescent="0.35">
      <c r="A109">
        <v>24</v>
      </c>
      <c r="B109" t="str">
        <f>_Input!C24</f>
        <v>Fully complete</v>
      </c>
    </row>
    <row r="111" spans="1:2" x14ac:dyDescent="0.35">
      <c r="A111" t="s">
        <v>422</v>
      </c>
    </row>
    <row r="112" spans="1:2" x14ac:dyDescent="0.35">
      <c r="A112">
        <v>11</v>
      </c>
      <c r="B112" t="str">
        <f>_Input!C20</f>
        <v>Incomplete</v>
      </c>
    </row>
    <row r="113" spans="1:2" x14ac:dyDescent="0.35">
      <c r="A113">
        <v>12</v>
      </c>
      <c r="B113" t="str">
        <f>_Input!C21</f>
        <v>Partially complete</v>
      </c>
    </row>
    <row r="114" spans="1:2" x14ac:dyDescent="0.35">
      <c r="A114">
        <v>13</v>
      </c>
      <c r="B114" t="str">
        <f>_Input!C21</f>
        <v>Partially complete</v>
      </c>
    </row>
    <row r="115" spans="1:2" x14ac:dyDescent="0.35">
      <c r="A115">
        <v>14</v>
      </c>
      <c r="B115" t="str">
        <f>_Input!C21</f>
        <v>Partially complete</v>
      </c>
    </row>
    <row r="116" spans="1:2" x14ac:dyDescent="0.35">
      <c r="A116">
        <v>15</v>
      </c>
      <c r="B116" t="str">
        <f>_Input!C22</f>
        <v>Averagely complete</v>
      </c>
    </row>
    <row r="117" spans="1:2" x14ac:dyDescent="0.35">
      <c r="A117">
        <v>16</v>
      </c>
      <c r="B117" t="str">
        <f>_Input!C22</f>
        <v>Averagely complete</v>
      </c>
    </row>
    <row r="118" spans="1:2" x14ac:dyDescent="0.35">
      <c r="A118">
        <v>17</v>
      </c>
      <c r="B118" t="str">
        <f>_Input!C22</f>
        <v>Averagely complete</v>
      </c>
    </row>
    <row r="119" spans="1:2" x14ac:dyDescent="0.35">
      <c r="A119">
        <v>18</v>
      </c>
      <c r="B119" t="str">
        <f>_Input!C22</f>
        <v>Averagely complete</v>
      </c>
    </row>
    <row r="120" spans="1:2" x14ac:dyDescent="0.35">
      <c r="A120">
        <v>19</v>
      </c>
      <c r="B120" t="str">
        <f>_Input!C23</f>
        <v>Mostly complete</v>
      </c>
    </row>
    <row r="121" spans="1:2" x14ac:dyDescent="0.35">
      <c r="A121">
        <v>20</v>
      </c>
      <c r="B121" t="str">
        <f>_Input!C23</f>
        <v>Mostly complete</v>
      </c>
    </row>
    <row r="122" spans="1:2" x14ac:dyDescent="0.35">
      <c r="A122">
        <v>21</v>
      </c>
      <c r="B122" t="str">
        <f>_Input!C23</f>
        <v>Mostly complete</v>
      </c>
    </row>
    <row r="123" spans="1:2" x14ac:dyDescent="0.35">
      <c r="A123">
        <v>22</v>
      </c>
      <c r="B123" t="str">
        <f>_Input!C24</f>
        <v>Fully complete</v>
      </c>
    </row>
    <row r="125" spans="1:2" x14ac:dyDescent="0.35">
      <c r="A125" t="s">
        <v>423</v>
      </c>
    </row>
    <row r="126" spans="1:2" x14ac:dyDescent="0.35">
      <c r="A126">
        <v>11</v>
      </c>
      <c r="B126" t="str">
        <f>_Input!C20</f>
        <v>Incomplete</v>
      </c>
    </row>
    <row r="127" spans="1:2" x14ac:dyDescent="0.35">
      <c r="A127">
        <v>12</v>
      </c>
      <c r="B127" t="str">
        <f>_Input!C21</f>
        <v>Partially complete</v>
      </c>
    </row>
    <row r="128" spans="1:2" x14ac:dyDescent="0.35">
      <c r="A128">
        <v>13</v>
      </c>
      <c r="B128" t="str">
        <f>_Input!C21</f>
        <v>Partially complete</v>
      </c>
    </row>
    <row r="129" spans="1:2" x14ac:dyDescent="0.35">
      <c r="A129">
        <v>14</v>
      </c>
      <c r="B129" t="str">
        <f>_Input!C21</f>
        <v>Partially complete</v>
      </c>
    </row>
    <row r="130" spans="1:2" x14ac:dyDescent="0.35">
      <c r="A130">
        <v>15</v>
      </c>
      <c r="B130" t="str">
        <f>_Input!C22</f>
        <v>Averagely complete</v>
      </c>
    </row>
    <row r="131" spans="1:2" x14ac:dyDescent="0.35">
      <c r="A131">
        <v>16</v>
      </c>
      <c r="B131" t="str">
        <f>_Input!C22</f>
        <v>Averagely complete</v>
      </c>
    </row>
    <row r="132" spans="1:2" x14ac:dyDescent="0.35">
      <c r="A132">
        <v>17</v>
      </c>
      <c r="B132" t="str">
        <f>_Input!C22</f>
        <v>Averagely complete</v>
      </c>
    </row>
    <row r="133" spans="1:2" x14ac:dyDescent="0.35">
      <c r="A133">
        <v>18</v>
      </c>
      <c r="B133" t="str">
        <f>_Input!C22</f>
        <v>Averagely complete</v>
      </c>
    </row>
    <row r="134" spans="1:2" x14ac:dyDescent="0.35">
      <c r="A134">
        <v>19</v>
      </c>
      <c r="B134" t="str">
        <f>_Input!C23</f>
        <v>Mostly complete</v>
      </c>
    </row>
    <row r="135" spans="1:2" x14ac:dyDescent="0.35">
      <c r="A135">
        <v>20</v>
      </c>
      <c r="B135" t="str">
        <f>_Input!C23</f>
        <v>Mostly complete</v>
      </c>
    </row>
    <row r="136" spans="1:2" x14ac:dyDescent="0.35">
      <c r="A136">
        <v>21</v>
      </c>
      <c r="B136" t="str">
        <f>_Input!C23</f>
        <v>Mostly complete</v>
      </c>
    </row>
    <row r="137" spans="1:2" x14ac:dyDescent="0.35">
      <c r="A137">
        <v>22</v>
      </c>
      <c r="B137" t="str">
        <f>_Input!C24</f>
        <v>Fully complete</v>
      </c>
    </row>
    <row r="139" spans="1:2" x14ac:dyDescent="0.35">
      <c r="A139" t="s">
        <v>2643</v>
      </c>
    </row>
    <row r="140" spans="1:2" x14ac:dyDescent="0.35">
      <c r="A140">
        <v>11</v>
      </c>
      <c r="B140" t="str">
        <f>_Input!C20</f>
        <v>Incomplete</v>
      </c>
    </row>
    <row r="141" spans="1:2" x14ac:dyDescent="0.35">
      <c r="A141">
        <v>12</v>
      </c>
      <c r="B141" t="str">
        <f>_Input!C21</f>
        <v>Partially complete</v>
      </c>
    </row>
    <row r="142" spans="1:2" x14ac:dyDescent="0.35">
      <c r="A142">
        <v>13</v>
      </c>
      <c r="B142" t="str">
        <f>_Input!C21</f>
        <v>Partially complete</v>
      </c>
    </row>
    <row r="143" spans="1:2" x14ac:dyDescent="0.35">
      <c r="A143">
        <v>14</v>
      </c>
      <c r="B143" t="str">
        <f>_Input!C21</f>
        <v>Partially complete</v>
      </c>
    </row>
    <row r="144" spans="1:2" x14ac:dyDescent="0.35">
      <c r="A144">
        <v>15</v>
      </c>
      <c r="B144" t="str">
        <f>_Input!C22</f>
        <v>Averagely complete</v>
      </c>
    </row>
    <row r="145" spans="1:2" x14ac:dyDescent="0.35">
      <c r="A145">
        <v>16</v>
      </c>
      <c r="B145" t="str">
        <f>_Input!C22</f>
        <v>Averagely complete</v>
      </c>
    </row>
    <row r="146" spans="1:2" x14ac:dyDescent="0.35">
      <c r="A146">
        <v>17</v>
      </c>
      <c r="B146" t="str">
        <f>_Input!C22</f>
        <v>Averagely complete</v>
      </c>
    </row>
    <row r="147" spans="1:2" x14ac:dyDescent="0.35">
      <c r="A147">
        <v>18</v>
      </c>
      <c r="B147" t="str">
        <f>_Input!C22</f>
        <v>Averagely complete</v>
      </c>
    </row>
    <row r="148" spans="1:2" x14ac:dyDescent="0.35">
      <c r="A148">
        <v>19</v>
      </c>
      <c r="B148" t="str">
        <f>_Input!C23</f>
        <v>Mostly complete</v>
      </c>
    </row>
    <row r="149" spans="1:2" x14ac:dyDescent="0.35">
      <c r="A149">
        <v>20</v>
      </c>
      <c r="B149" t="str">
        <f>_Input!C23</f>
        <v>Mostly complete</v>
      </c>
    </row>
    <row r="150" spans="1:2" x14ac:dyDescent="0.35">
      <c r="A150">
        <v>21</v>
      </c>
      <c r="B150" t="str">
        <f>_Input!C23</f>
        <v>Mostly complete</v>
      </c>
    </row>
    <row r="151" spans="1:2" x14ac:dyDescent="0.35">
      <c r="A151">
        <v>22</v>
      </c>
      <c r="B151" t="str">
        <f>_Input!C24</f>
        <v>Fully complete</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Blad5">
    <tabColor rgb="FF0070C0"/>
  </sheetPr>
  <dimension ref="A1:T121"/>
  <sheetViews>
    <sheetView showRowColHeaders="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2"/>
      <c r="B1" s="903" t="s">
        <v>714</v>
      </c>
      <c r="C1" s="904"/>
      <c r="D1" s="904"/>
      <c r="E1" s="904"/>
      <c r="F1" s="904"/>
      <c r="G1" s="904"/>
      <c r="H1" s="904"/>
      <c r="I1" s="904"/>
      <c r="J1" s="904"/>
      <c r="K1" s="904"/>
      <c r="L1" s="898"/>
      <c r="M1" s="524"/>
      <c r="N1" s="931"/>
      <c r="O1" s="513"/>
      <c r="P1" s="513"/>
      <c r="Q1" s="513"/>
      <c r="R1" s="513"/>
      <c r="S1" s="514"/>
    </row>
    <row r="2" spans="1:19" ht="20.149999999999999" customHeight="1" x14ac:dyDescent="0.35">
      <c r="A2" s="515"/>
      <c r="B2" s="905"/>
      <c r="C2" s="906"/>
      <c r="D2" s="906"/>
      <c r="E2" s="906"/>
      <c r="F2" s="906"/>
      <c r="G2" s="906"/>
      <c r="H2" s="906"/>
      <c r="I2" s="906"/>
      <c r="J2" s="906"/>
      <c r="K2" s="906"/>
      <c r="L2" s="899"/>
      <c r="M2" s="508"/>
      <c r="N2" s="899"/>
      <c r="O2" s="521"/>
      <c r="P2" s="521"/>
      <c r="Q2" s="521"/>
      <c r="R2" s="521"/>
      <c r="S2" s="522"/>
    </row>
    <row r="3" spans="1:19" ht="20.149999999999999" customHeight="1" x14ac:dyDescent="0.35">
      <c r="A3" s="515"/>
      <c r="B3" s="900" t="s">
        <v>2370</v>
      </c>
      <c r="C3" s="901"/>
      <c r="D3" s="901"/>
      <c r="E3" s="901"/>
      <c r="F3" s="902"/>
      <c r="G3" s="896"/>
      <c r="H3" s="897"/>
      <c r="I3" s="897"/>
      <c r="J3" s="897"/>
      <c r="K3" s="897"/>
      <c r="L3" s="497"/>
      <c r="M3" s="497"/>
      <c r="N3" s="497"/>
      <c r="O3" s="516"/>
      <c r="P3" s="516"/>
      <c r="Q3" s="516"/>
      <c r="R3" s="516"/>
      <c r="S3" s="517"/>
    </row>
    <row r="4" spans="1:19" ht="20.149999999999999" customHeight="1" x14ac:dyDescent="0.35">
      <c r="A4" s="515"/>
      <c r="B4" s="890" t="s">
        <v>2371</v>
      </c>
      <c r="C4" s="891"/>
      <c r="D4" s="891"/>
      <c r="E4" s="891"/>
      <c r="F4" s="891"/>
      <c r="G4" s="896"/>
      <c r="H4" s="897"/>
      <c r="I4" s="897"/>
      <c r="J4" s="897"/>
      <c r="K4" s="897"/>
      <c r="L4" s="497"/>
      <c r="M4" s="497"/>
      <c r="N4" s="497"/>
      <c r="O4" s="516"/>
      <c r="P4" s="516"/>
      <c r="Q4" s="516"/>
      <c r="R4" s="516"/>
      <c r="S4" s="517"/>
    </row>
    <row r="5" spans="1:19" ht="20.149999999999999" customHeight="1" x14ac:dyDescent="0.35">
      <c r="A5" s="515"/>
      <c r="B5" s="890"/>
      <c r="C5" s="891"/>
      <c r="D5" s="891"/>
      <c r="E5" s="891"/>
      <c r="F5" s="891"/>
      <c r="G5" s="896"/>
      <c r="H5" s="897"/>
      <c r="I5" s="897"/>
      <c r="J5" s="897"/>
      <c r="K5" s="897"/>
      <c r="L5" s="497"/>
      <c r="M5" s="497"/>
      <c r="N5" s="497"/>
      <c r="O5" s="516"/>
      <c r="P5" s="516"/>
      <c r="Q5" s="516"/>
      <c r="R5" s="516"/>
      <c r="S5" s="517"/>
    </row>
    <row r="6" spans="1:19" ht="20.149999999999999" customHeight="1" x14ac:dyDescent="0.35">
      <c r="A6" s="515"/>
      <c r="B6" s="890"/>
      <c r="C6" s="891"/>
      <c r="D6" s="891"/>
      <c r="E6" s="891"/>
      <c r="F6" s="891"/>
      <c r="G6" s="523"/>
      <c r="H6" s="497"/>
      <c r="I6" s="497"/>
      <c r="J6" s="497"/>
      <c r="K6" s="497"/>
      <c r="L6" s="497"/>
      <c r="M6" s="497"/>
      <c r="N6" s="497"/>
      <c r="O6" s="516"/>
      <c r="P6" s="516"/>
      <c r="Q6" s="516"/>
      <c r="R6" s="516"/>
      <c r="S6" s="517"/>
    </row>
    <row r="7" spans="1:19" ht="20.149999999999999" customHeight="1" thickBot="1" x14ac:dyDescent="0.4">
      <c r="A7" s="518"/>
      <c r="B7" s="519"/>
      <c r="C7" s="519"/>
      <c r="D7" s="519"/>
      <c r="E7" s="519"/>
      <c r="F7" s="519"/>
      <c r="G7" s="519"/>
      <c r="H7" s="519"/>
      <c r="I7" s="519"/>
      <c r="J7" s="519"/>
      <c r="K7" s="519"/>
      <c r="L7" s="519"/>
      <c r="M7" s="519"/>
      <c r="N7" s="519"/>
      <c r="O7" s="519"/>
      <c r="P7" s="519"/>
      <c r="Q7" s="519"/>
      <c r="R7" s="519"/>
      <c r="S7" s="520"/>
    </row>
    <row r="8" spans="1:19" ht="20.149999999999999" customHeight="1" x14ac:dyDescent="0.35">
      <c r="A8" s="36"/>
      <c r="B8" s="545" t="s">
        <v>727</v>
      </c>
      <c r="C8" s="37"/>
      <c r="D8" s="37"/>
      <c r="E8" s="37"/>
      <c r="F8" s="37"/>
      <c r="G8" s="37"/>
      <c r="H8" s="37"/>
      <c r="I8" s="37"/>
      <c r="J8" s="37"/>
      <c r="K8" s="37"/>
      <c r="L8" s="37"/>
      <c r="M8" s="37"/>
      <c r="N8" s="37"/>
      <c r="O8" s="37"/>
      <c r="P8" s="37"/>
      <c r="Q8" s="37"/>
      <c r="R8" s="37"/>
      <c r="S8" s="38"/>
    </row>
    <row r="9" spans="1:19" ht="20.149999999999999" customHeight="1" x14ac:dyDescent="0.35">
      <c r="A9" s="7"/>
      <c r="B9" s="7"/>
      <c r="C9" s="7"/>
      <c r="D9" s="7"/>
      <c r="E9" s="7"/>
      <c r="F9" s="7"/>
      <c r="G9" s="7"/>
      <c r="H9" s="7"/>
      <c r="I9" s="7"/>
      <c r="J9" s="7"/>
      <c r="K9" s="7"/>
      <c r="L9" s="7"/>
      <c r="M9" s="7"/>
      <c r="N9" s="7"/>
      <c r="O9" s="7"/>
      <c r="P9" s="7"/>
      <c r="Q9" s="7"/>
      <c r="R9" s="7"/>
      <c r="S9" s="16"/>
    </row>
    <row r="10" spans="1:19" s="2" customFormat="1" ht="20.149999999999999" customHeight="1" x14ac:dyDescent="0.35">
      <c r="A10" s="140"/>
      <c r="B10" s="140" t="s">
        <v>830</v>
      </c>
      <c r="C10" s="537"/>
      <c r="D10" s="538"/>
      <c r="E10" s="538"/>
      <c r="F10" s="538"/>
      <c r="G10" s="530"/>
      <c r="H10" s="530"/>
      <c r="I10" s="530"/>
      <c r="J10" s="689"/>
      <c r="K10" s="538"/>
      <c r="L10" s="538"/>
      <c r="M10" s="142"/>
      <c r="N10" s="140"/>
      <c r="O10" s="140"/>
      <c r="P10" s="140"/>
      <c r="Q10" s="140"/>
      <c r="R10" s="158"/>
      <c r="S10" s="157"/>
    </row>
    <row r="11" spans="1:19" s="2" customFormat="1" ht="20.149999999999999" customHeight="1" x14ac:dyDescent="0.35">
      <c r="A11" s="3"/>
      <c r="B11" s="8" t="s">
        <v>715</v>
      </c>
      <c r="C11" s="8"/>
      <c r="D11" s="8"/>
      <c r="E11" s="8"/>
      <c r="F11" s="8"/>
      <c r="G11" s="961"/>
      <c r="H11" s="962"/>
      <c r="I11" s="962"/>
      <c r="J11" s="963"/>
      <c r="K11" s="8"/>
      <c r="L11" s="8"/>
      <c r="M11" s="8"/>
      <c r="N11" s="8"/>
      <c r="O11" s="3"/>
      <c r="P11" s="244"/>
      <c r="Q11" s="3"/>
      <c r="R11" s="3"/>
      <c r="S11" s="15"/>
    </row>
    <row r="12" spans="1:19" s="2" customFormat="1" ht="20.149999999999999" customHeight="1" x14ac:dyDescent="0.35">
      <c r="A12" s="3"/>
      <c r="B12" s="65" t="s">
        <v>725</v>
      </c>
      <c r="C12" s="3"/>
      <c r="D12" s="3"/>
      <c r="E12" s="127"/>
      <c r="F12" s="127"/>
      <c r="G12" s="949"/>
      <c r="H12" s="950"/>
      <c r="I12" s="950"/>
      <c r="J12" s="951"/>
      <c r="K12" s="3"/>
      <c r="L12" s="3"/>
      <c r="M12" s="3"/>
      <c r="N12" s="3"/>
      <c r="O12" s="3"/>
      <c r="P12" s="244"/>
      <c r="Q12" s="3"/>
      <c r="R12" s="3"/>
      <c r="S12" s="15"/>
    </row>
    <row r="13" spans="1:19" s="2" customFormat="1" ht="20.149999999999999" customHeight="1" x14ac:dyDescent="0.35">
      <c r="A13" s="3"/>
      <c r="B13" s="65"/>
      <c r="C13" s="3"/>
      <c r="D13" s="3"/>
      <c r="E13" s="127"/>
      <c r="F13" s="127"/>
      <c r="G13" s="952"/>
      <c r="H13" s="953"/>
      <c r="I13" s="953"/>
      <c r="J13" s="954"/>
      <c r="K13" s="3"/>
      <c r="L13" s="3"/>
      <c r="M13" s="3"/>
      <c r="N13" s="3"/>
      <c r="O13" s="3"/>
      <c r="P13" s="244"/>
      <c r="Q13" s="3"/>
      <c r="R13" s="3"/>
      <c r="S13" s="15"/>
    </row>
    <row r="14" spans="1:19" s="2" customFormat="1" ht="20.149999999999999" customHeight="1" x14ac:dyDescent="0.35">
      <c r="A14" s="3"/>
      <c r="B14" s="65"/>
      <c r="C14" s="3"/>
      <c r="D14" s="3"/>
      <c r="E14" s="127"/>
      <c r="F14" s="127"/>
      <c r="G14" s="952"/>
      <c r="H14" s="953"/>
      <c r="I14" s="953"/>
      <c r="J14" s="954"/>
      <c r="K14" s="3"/>
      <c r="L14" s="3"/>
      <c r="M14" s="3"/>
      <c r="N14" s="3"/>
      <c r="O14" s="3"/>
      <c r="P14" s="244"/>
      <c r="Q14" s="3"/>
      <c r="R14" s="3"/>
      <c r="S14" s="15"/>
    </row>
    <row r="15" spans="1:19" s="2" customFormat="1" ht="20.149999999999999" customHeight="1" x14ac:dyDescent="0.35">
      <c r="A15" s="3"/>
      <c r="B15" s="65"/>
      <c r="C15" s="3"/>
      <c r="D15" s="3"/>
      <c r="E15" s="127"/>
      <c r="F15" s="127"/>
      <c r="G15" s="955"/>
      <c r="H15" s="956"/>
      <c r="I15" s="956"/>
      <c r="J15" s="957"/>
      <c r="K15" s="3"/>
      <c r="L15" s="3"/>
      <c r="M15" s="3"/>
      <c r="N15" s="3"/>
      <c r="O15" s="3"/>
      <c r="P15" s="244"/>
      <c r="Q15" s="3"/>
      <c r="R15" s="3"/>
      <c r="S15" s="15"/>
    </row>
    <row r="16" spans="1:19" s="2" customFormat="1" ht="20.149999999999999" customHeight="1" x14ac:dyDescent="0.35">
      <c r="A16" s="3"/>
      <c r="B16" s="65" t="s">
        <v>726</v>
      </c>
      <c r="C16" s="3"/>
      <c r="D16" s="3"/>
      <c r="E16" s="127"/>
      <c r="F16" s="127"/>
      <c r="G16" s="961"/>
      <c r="H16" s="962"/>
      <c r="I16" s="962"/>
      <c r="J16" s="963"/>
      <c r="K16" s="3"/>
      <c r="L16" s="3"/>
      <c r="M16" s="3"/>
      <c r="N16" s="3"/>
      <c r="O16" s="3"/>
      <c r="P16" s="244"/>
      <c r="Q16" s="3"/>
      <c r="R16" s="3"/>
      <c r="S16" s="15"/>
    </row>
    <row r="17" spans="1:19" s="2" customFormat="1" ht="20.149999999999999" customHeight="1" x14ac:dyDescent="0.35">
      <c r="A17" s="3"/>
      <c r="B17" s="8" t="s">
        <v>716</v>
      </c>
      <c r="C17" s="3"/>
      <c r="D17" s="3"/>
      <c r="E17" s="127"/>
      <c r="F17" s="127"/>
      <c r="G17" s="949"/>
      <c r="H17" s="950"/>
      <c r="I17" s="950"/>
      <c r="J17" s="951"/>
      <c r="K17" s="3"/>
      <c r="L17" s="3"/>
      <c r="M17" s="3"/>
      <c r="N17" s="3"/>
      <c r="O17" s="3"/>
      <c r="P17" s="244"/>
      <c r="Q17" s="3"/>
      <c r="R17" s="3"/>
      <c r="S17" s="15"/>
    </row>
    <row r="18" spans="1:19" s="2" customFormat="1" ht="20.149999999999999" customHeight="1" x14ac:dyDescent="0.35">
      <c r="A18" s="3"/>
      <c r="B18" s="8"/>
      <c r="C18" s="3"/>
      <c r="D18" s="3"/>
      <c r="E18" s="127"/>
      <c r="F18" s="127"/>
      <c r="G18" s="952"/>
      <c r="H18" s="953"/>
      <c r="I18" s="953"/>
      <c r="J18" s="954"/>
      <c r="K18" s="3"/>
      <c r="L18" s="3"/>
      <c r="M18" s="3"/>
      <c r="N18" s="3"/>
      <c r="O18" s="3"/>
      <c r="P18" s="244"/>
      <c r="Q18" s="3"/>
      <c r="R18" s="3"/>
      <c r="S18" s="15"/>
    </row>
    <row r="19" spans="1:19" s="2" customFormat="1" ht="20.149999999999999" customHeight="1" x14ac:dyDescent="0.35">
      <c r="A19" s="3"/>
      <c r="B19" s="8"/>
      <c r="C19" s="3"/>
      <c r="D19" s="3"/>
      <c r="E19" s="127"/>
      <c r="F19" s="127"/>
      <c r="G19" s="952"/>
      <c r="H19" s="953"/>
      <c r="I19" s="953"/>
      <c r="J19" s="954"/>
      <c r="K19" s="3"/>
      <c r="L19" s="3"/>
      <c r="M19" s="3"/>
      <c r="N19" s="3"/>
      <c r="O19" s="3"/>
      <c r="P19" s="244"/>
      <c r="Q19" s="3"/>
      <c r="R19" s="3"/>
      <c r="S19" s="15"/>
    </row>
    <row r="20" spans="1:19" s="2" customFormat="1" ht="20.149999999999999" customHeight="1" x14ac:dyDescent="0.35">
      <c r="A20" s="3"/>
      <c r="B20" s="8"/>
      <c r="C20" s="3"/>
      <c r="D20" s="3"/>
      <c r="E20" s="127"/>
      <c r="F20" s="127"/>
      <c r="G20" s="955"/>
      <c r="H20" s="956"/>
      <c r="I20" s="956"/>
      <c r="J20" s="957"/>
      <c r="K20" s="3"/>
      <c r="L20" s="3"/>
      <c r="M20" s="3"/>
      <c r="N20" s="3"/>
      <c r="O20" s="3"/>
      <c r="P20" s="244"/>
      <c r="Q20" s="3"/>
      <c r="R20" s="3"/>
      <c r="S20" s="15"/>
    </row>
    <row r="21" spans="1:19" s="2" customFormat="1" ht="20.149999999999999" customHeight="1" x14ac:dyDescent="0.35">
      <c r="A21" s="3"/>
      <c r="B21" s="65" t="s">
        <v>720</v>
      </c>
      <c r="C21" s="3"/>
      <c r="D21" s="3"/>
      <c r="E21" s="127"/>
      <c r="F21" s="127"/>
      <c r="G21" s="949"/>
      <c r="H21" s="950"/>
      <c r="I21" s="950"/>
      <c r="J21" s="951"/>
      <c r="K21" s="3"/>
      <c r="L21" s="3"/>
      <c r="M21" s="3"/>
      <c r="N21" s="3"/>
      <c r="O21" s="3"/>
      <c r="P21" s="244"/>
      <c r="Q21" s="3"/>
      <c r="R21" s="3"/>
      <c r="S21" s="15"/>
    </row>
    <row r="22" spans="1:19" s="2" customFormat="1" ht="20.149999999999999" customHeight="1" x14ac:dyDescent="0.35">
      <c r="A22" s="3"/>
      <c r="B22" s="8"/>
      <c r="C22" s="3"/>
      <c r="D22" s="3"/>
      <c r="E22" s="127"/>
      <c r="F22" s="127"/>
      <c r="G22" s="952"/>
      <c r="H22" s="953"/>
      <c r="I22" s="953"/>
      <c r="J22" s="954"/>
      <c r="K22" s="3"/>
      <c r="L22" s="3"/>
      <c r="M22" s="3"/>
      <c r="N22" s="3"/>
      <c r="O22" s="3"/>
      <c r="P22" s="244"/>
      <c r="Q22" s="3"/>
      <c r="R22" s="3"/>
      <c r="S22" s="15"/>
    </row>
    <row r="23" spans="1:19" s="2" customFormat="1" ht="20.149999999999999" customHeight="1" x14ac:dyDescent="0.35">
      <c r="A23" s="3"/>
      <c r="B23" s="8"/>
      <c r="C23" s="3"/>
      <c r="D23" s="3"/>
      <c r="E23" s="127"/>
      <c r="F23" s="127"/>
      <c r="G23" s="952"/>
      <c r="H23" s="953"/>
      <c r="I23" s="953"/>
      <c r="J23" s="954"/>
      <c r="K23" s="3"/>
      <c r="L23" s="3"/>
      <c r="M23" s="3"/>
      <c r="N23" s="3"/>
      <c r="O23" s="3"/>
      <c r="P23" s="244"/>
      <c r="Q23" s="3"/>
      <c r="R23" s="3"/>
      <c r="S23" s="15"/>
    </row>
    <row r="24" spans="1:19" s="2" customFormat="1" ht="20.149999999999999" customHeight="1" x14ac:dyDescent="0.35">
      <c r="A24" s="141"/>
      <c r="B24" s="537"/>
      <c r="C24" s="141"/>
      <c r="D24" s="141"/>
      <c r="E24" s="539"/>
      <c r="F24" s="541"/>
      <c r="G24" s="955"/>
      <c r="H24" s="956"/>
      <c r="I24" s="956"/>
      <c r="J24" s="957"/>
      <c r="K24" s="3"/>
      <c r="L24" s="3"/>
      <c r="M24" s="3"/>
      <c r="N24" s="3"/>
      <c r="O24" s="3"/>
      <c r="P24" s="244"/>
      <c r="Q24" s="3"/>
      <c r="R24" s="3"/>
      <c r="S24" s="15"/>
    </row>
    <row r="25" spans="1:19" s="2" customFormat="1" ht="20.149999999999999" customHeight="1" x14ac:dyDescent="0.35">
      <c r="A25" s="3"/>
      <c r="B25" s="8"/>
      <c r="C25" s="3"/>
      <c r="D25" s="3"/>
      <c r="E25" s="127"/>
      <c r="F25" s="127"/>
      <c r="G25" s="127"/>
      <c r="H25" s="3"/>
      <c r="I25" s="127"/>
      <c r="J25" s="691"/>
      <c r="K25" s="3"/>
      <c r="L25" s="3"/>
      <c r="M25" s="3"/>
      <c r="N25" s="3"/>
      <c r="O25" s="3"/>
      <c r="P25" s="3"/>
      <c r="Q25" s="3"/>
      <c r="R25" s="3"/>
      <c r="S25" s="15"/>
    </row>
    <row r="26" spans="1:19" s="2" customFormat="1" ht="20.149999999999999" customHeight="1" x14ac:dyDescent="0.35">
      <c r="A26" s="141"/>
      <c r="B26" s="140" t="s">
        <v>3790</v>
      </c>
      <c r="C26" s="141"/>
      <c r="D26" s="141"/>
      <c r="E26" s="539"/>
      <c r="F26" s="539"/>
      <c r="G26" s="127"/>
      <c r="H26" s="3"/>
      <c r="I26" s="127"/>
      <c r="J26" s="690"/>
      <c r="K26" s="141"/>
      <c r="L26" s="141"/>
      <c r="M26" s="141"/>
      <c r="N26" s="141"/>
      <c r="O26" s="141"/>
      <c r="P26" s="246"/>
      <c r="Q26" s="141"/>
      <c r="R26" s="141"/>
      <c r="S26" s="15"/>
    </row>
    <row r="27" spans="1:19" s="2" customFormat="1" ht="20.149999999999999" customHeight="1" x14ac:dyDescent="0.35">
      <c r="A27" s="3"/>
      <c r="B27" s="65" t="s">
        <v>3772</v>
      </c>
      <c r="C27" s="3"/>
      <c r="D27" s="3"/>
      <c r="E27" s="127"/>
      <c r="F27" s="127"/>
      <c r="G27" s="958"/>
      <c r="H27" s="959"/>
      <c r="I27" s="959"/>
      <c r="J27" s="960"/>
      <c r="K27" s="3"/>
      <c r="L27" s="3"/>
      <c r="M27" s="3"/>
      <c r="N27" s="3"/>
      <c r="O27" s="3"/>
      <c r="P27" s="244"/>
      <c r="Q27" s="3"/>
      <c r="R27" s="3"/>
      <c r="S27" s="15"/>
    </row>
    <row r="28" spans="1:19" s="2" customFormat="1" ht="20.149999999999999" customHeight="1" x14ac:dyDescent="0.35">
      <c r="A28" s="3"/>
      <c r="B28" s="65" t="s">
        <v>3773</v>
      </c>
      <c r="C28" s="3"/>
      <c r="D28" s="3"/>
      <c r="E28" s="531"/>
      <c r="F28" s="127"/>
      <c r="G28" s="958"/>
      <c r="H28" s="959"/>
      <c r="I28" s="959"/>
      <c r="J28" s="960"/>
      <c r="K28" s="3"/>
      <c r="L28" s="3"/>
      <c r="M28" s="3"/>
      <c r="N28" s="3"/>
      <c r="O28" s="3"/>
      <c r="P28" s="244"/>
      <c r="Q28" s="3"/>
      <c r="R28" s="3"/>
      <c r="S28" s="15"/>
    </row>
    <row r="29" spans="1:19" s="2" customFormat="1" ht="20.149999999999999" customHeight="1" x14ac:dyDescent="0.35">
      <c r="A29" s="828"/>
      <c r="B29" s="65" t="s">
        <v>724</v>
      </c>
      <c r="C29" s="828"/>
      <c r="D29" s="828"/>
      <c r="E29" s="703"/>
      <c r="F29" s="127"/>
      <c r="G29" s="958"/>
      <c r="H29" s="959"/>
      <c r="I29" s="959"/>
      <c r="J29" s="960"/>
      <c r="K29" s="828"/>
      <c r="L29" s="828"/>
      <c r="M29" s="828"/>
      <c r="N29" s="828"/>
      <c r="O29" s="828"/>
      <c r="P29" s="244"/>
      <c r="Q29" s="828"/>
      <c r="R29" s="828"/>
      <c r="S29" s="15"/>
    </row>
    <row r="30" spans="1:19" s="2" customFormat="1" ht="20.149999999999999" customHeight="1" x14ac:dyDescent="0.35">
      <c r="A30" s="828"/>
      <c r="B30" s="65" t="s">
        <v>717</v>
      </c>
      <c r="C30" s="828"/>
      <c r="D30" s="828"/>
      <c r="E30" s="703"/>
      <c r="F30" s="127"/>
      <c r="G30" s="958"/>
      <c r="H30" s="959"/>
      <c r="I30" s="959"/>
      <c r="J30" s="960"/>
      <c r="K30" s="828"/>
      <c r="L30" s="828"/>
      <c r="M30" s="828"/>
      <c r="N30" s="828"/>
      <c r="O30" s="828"/>
      <c r="P30" s="244"/>
      <c r="Q30" s="828"/>
      <c r="R30" s="828"/>
      <c r="S30" s="15"/>
    </row>
    <row r="31" spans="1:19" s="2" customFormat="1" ht="20.149999999999999" customHeight="1" x14ac:dyDescent="0.35">
      <c r="A31" s="704"/>
      <c r="B31" s="65" t="s">
        <v>3006</v>
      </c>
      <c r="C31" s="704"/>
      <c r="D31" s="704"/>
      <c r="E31" s="703"/>
      <c r="F31" s="127"/>
      <c r="G31" s="958"/>
      <c r="H31" s="959"/>
      <c r="I31" s="959"/>
      <c r="J31" s="960"/>
      <c r="K31" s="704" t="s">
        <v>3057</v>
      </c>
      <c r="L31" s="704"/>
      <c r="M31" s="704"/>
      <c r="N31" s="704"/>
      <c r="O31" s="704"/>
      <c r="P31" s="244"/>
      <c r="Q31" s="704"/>
      <c r="R31" s="704"/>
      <c r="S31" s="15"/>
    </row>
    <row r="32" spans="1:19" s="2" customFormat="1" ht="20.149999999999999" customHeight="1" x14ac:dyDescent="0.35">
      <c r="A32" s="141"/>
      <c r="B32" s="543" t="s">
        <v>2373</v>
      </c>
      <c r="C32" s="141"/>
      <c r="D32" s="141"/>
      <c r="E32" s="533"/>
      <c r="F32" s="541"/>
      <c r="G32" s="958"/>
      <c r="H32" s="959"/>
      <c r="I32" s="959"/>
      <c r="J32" s="960"/>
      <c r="K32" s="551" t="s">
        <v>846</v>
      </c>
      <c r="L32" s="141"/>
      <c r="M32" s="141"/>
      <c r="N32" s="141"/>
      <c r="O32" s="141"/>
      <c r="P32" s="246"/>
      <c r="Q32" s="141"/>
      <c r="R32" s="141"/>
      <c r="S32" s="15"/>
    </row>
    <row r="33" spans="1:19" s="2" customFormat="1" ht="20.149999999999999" customHeight="1" x14ac:dyDescent="0.35">
      <c r="A33" s="3"/>
      <c r="B33" s="65"/>
      <c r="C33" s="3"/>
      <c r="D33" s="3"/>
      <c r="E33" s="531"/>
      <c r="F33" s="127"/>
      <c r="G33" s="127"/>
      <c r="H33" s="127"/>
      <c r="I33" s="531"/>
      <c r="J33" s="692"/>
      <c r="K33" s="3"/>
      <c r="L33" s="3"/>
      <c r="M33" s="3"/>
      <c r="N33" s="3"/>
      <c r="O33" s="3"/>
      <c r="P33" s="244"/>
      <c r="Q33" s="3"/>
      <c r="R33" s="3"/>
      <c r="S33" s="15"/>
    </row>
    <row r="34" spans="1:19" s="2" customFormat="1" ht="20.149999999999999" customHeight="1" x14ac:dyDescent="0.35">
      <c r="A34" s="141"/>
      <c r="B34" s="140" t="s">
        <v>852</v>
      </c>
      <c r="C34" s="141"/>
      <c r="D34" s="141"/>
      <c r="E34" s="533"/>
      <c r="F34" s="539"/>
      <c r="G34" s="127"/>
      <c r="H34" s="3"/>
      <c r="I34" s="531"/>
      <c r="J34" s="690"/>
      <c r="K34" s="141"/>
      <c r="L34" s="141"/>
      <c r="M34" s="141"/>
      <c r="N34" s="141"/>
      <c r="O34" s="141"/>
      <c r="P34" s="141"/>
      <c r="Q34" s="141"/>
      <c r="R34" s="141"/>
      <c r="S34" s="15"/>
    </row>
    <row r="35" spans="1:19" s="2" customFormat="1" ht="20.149999999999999" customHeight="1" x14ac:dyDescent="0.35">
      <c r="A35" s="3"/>
      <c r="B35" s="8" t="s">
        <v>841</v>
      </c>
      <c r="C35" s="3"/>
      <c r="D35" s="3"/>
      <c r="E35" s="531"/>
      <c r="F35" s="127"/>
      <c r="G35" s="964">
        <v>3</v>
      </c>
      <c r="H35" s="965"/>
      <c r="I35" s="965"/>
      <c r="J35" s="966"/>
      <c r="K35" s="540" t="s">
        <v>850</v>
      </c>
      <c r="L35" s="3"/>
      <c r="M35" s="3"/>
      <c r="N35" s="3"/>
      <c r="O35" s="3"/>
      <c r="P35" s="244"/>
      <c r="Q35" s="3"/>
      <c r="R35" s="3"/>
      <c r="S35" s="15"/>
    </row>
    <row r="36" spans="1:19" s="2" customFormat="1" ht="20.149999999999999" customHeight="1" x14ac:dyDescent="0.35">
      <c r="A36" s="3"/>
      <c r="B36" s="8" t="s">
        <v>842</v>
      </c>
      <c r="C36" s="3"/>
      <c r="D36" s="3"/>
      <c r="E36" s="127"/>
      <c r="F36" s="127"/>
      <c r="G36" s="964">
        <v>3</v>
      </c>
      <c r="H36" s="965"/>
      <c r="I36" s="965"/>
      <c r="J36" s="966"/>
      <c r="K36" s="540" t="s">
        <v>850</v>
      </c>
      <c r="L36" s="3"/>
      <c r="M36" s="3"/>
      <c r="N36" s="3"/>
      <c r="O36" s="3"/>
      <c r="P36" s="244"/>
      <c r="Q36" s="3"/>
      <c r="R36" s="3"/>
      <c r="S36" s="15"/>
    </row>
    <row r="37" spans="1:19" s="2" customFormat="1" ht="20.149999999999999" customHeight="1" x14ac:dyDescent="0.35">
      <c r="A37" s="3"/>
      <c r="B37" s="8" t="s">
        <v>843</v>
      </c>
      <c r="C37" s="3"/>
      <c r="D37" s="3"/>
      <c r="E37" s="531"/>
      <c r="F37" s="531"/>
      <c r="G37" s="964">
        <v>3</v>
      </c>
      <c r="H37" s="965"/>
      <c r="I37" s="965"/>
      <c r="J37" s="966"/>
      <c r="K37" s="540" t="s">
        <v>850</v>
      </c>
      <c r="L37" s="3"/>
      <c r="M37" s="3"/>
      <c r="N37" s="3"/>
      <c r="O37" s="3"/>
      <c r="P37" s="244"/>
      <c r="Q37" s="3"/>
      <c r="R37" s="3"/>
      <c r="S37" s="15"/>
    </row>
    <row r="38" spans="1:19" s="2" customFormat="1" ht="20.149999999999999" customHeight="1" x14ac:dyDescent="0.35">
      <c r="A38" s="3"/>
      <c r="B38" s="8" t="s">
        <v>844</v>
      </c>
      <c r="C38" s="3"/>
      <c r="D38" s="3"/>
      <c r="E38" s="531"/>
      <c r="F38" s="531"/>
      <c r="G38" s="964">
        <v>3</v>
      </c>
      <c r="H38" s="965"/>
      <c r="I38" s="965"/>
      <c r="J38" s="966"/>
      <c r="K38" s="540" t="s">
        <v>850</v>
      </c>
      <c r="L38" s="3"/>
      <c r="M38" s="3"/>
      <c r="N38" s="3"/>
      <c r="O38" s="3"/>
      <c r="P38" s="244"/>
      <c r="Q38" s="3"/>
      <c r="R38" s="3"/>
      <c r="S38" s="15"/>
    </row>
    <row r="39" spans="1:19" s="2" customFormat="1" ht="20.149999999999999" customHeight="1" x14ac:dyDescent="0.35">
      <c r="A39" s="3"/>
      <c r="B39" s="8" t="s">
        <v>845</v>
      </c>
      <c r="C39" s="3"/>
      <c r="D39" s="3"/>
      <c r="E39" s="531"/>
      <c r="F39" s="531"/>
      <c r="G39" s="964">
        <v>3</v>
      </c>
      <c r="H39" s="965"/>
      <c r="I39" s="965"/>
      <c r="J39" s="966"/>
      <c r="K39" s="540" t="s">
        <v>850</v>
      </c>
      <c r="L39" s="3"/>
      <c r="M39" s="3"/>
      <c r="N39" s="3"/>
      <c r="O39" s="3"/>
      <c r="P39" s="3"/>
      <c r="Q39" s="3"/>
      <c r="R39" s="3"/>
      <c r="S39" s="15"/>
    </row>
    <row r="40" spans="1:19" s="2" customFormat="1" ht="20.149999999999999" customHeight="1" x14ac:dyDescent="0.35">
      <c r="A40" s="141"/>
      <c r="B40" s="537" t="s">
        <v>718</v>
      </c>
      <c r="C40" s="141"/>
      <c r="D40" s="141"/>
      <c r="E40" s="533"/>
      <c r="F40" s="542"/>
      <c r="G40" s="937">
        <f>IFERROR(SUM(G35:J39)/5, 0)</f>
        <v>3</v>
      </c>
      <c r="H40" s="938"/>
      <c r="I40" s="938"/>
      <c r="J40" s="939"/>
      <c r="K40" s="552"/>
      <c r="L40" s="141"/>
      <c r="M40" s="141"/>
      <c r="N40" s="141"/>
      <c r="O40" s="141"/>
      <c r="P40" s="246"/>
      <c r="Q40" s="141"/>
      <c r="R40" s="141"/>
      <c r="S40" s="15"/>
    </row>
    <row r="41" spans="1:19" s="2" customFormat="1" ht="20.149999999999999" customHeight="1" x14ac:dyDescent="0.35">
      <c r="A41" s="3"/>
      <c r="B41" s="8"/>
      <c r="C41" s="3"/>
      <c r="D41" s="3"/>
      <c r="E41" s="531"/>
      <c r="F41" s="531"/>
      <c r="G41" s="3"/>
      <c r="H41" s="3"/>
      <c r="I41" s="3"/>
      <c r="J41" s="691"/>
      <c r="K41" s="3"/>
      <c r="L41" s="3"/>
      <c r="M41" s="3"/>
      <c r="N41" s="3"/>
      <c r="O41" s="3"/>
      <c r="P41" s="244"/>
      <c r="Q41" s="3"/>
      <c r="R41" s="3"/>
      <c r="S41" s="15"/>
    </row>
    <row r="42" spans="1:19" s="2" customFormat="1" ht="20.149999999999999" customHeight="1" x14ac:dyDescent="0.35">
      <c r="A42" s="141"/>
      <c r="B42" s="140" t="s">
        <v>2372</v>
      </c>
      <c r="C42" s="141"/>
      <c r="D42" s="141"/>
      <c r="E42" s="533"/>
      <c r="F42" s="533"/>
      <c r="G42" s="3"/>
      <c r="H42" s="3"/>
      <c r="I42" s="3"/>
      <c r="J42" s="690"/>
      <c r="K42" s="141"/>
      <c r="L42" s="141"/>
      <c r="M42" s="141"/>
      <c r="N42" s="141"/>
      <c r="O42" s="141"/>
      <c r="P42" s="246"/>
      <c r="Q42" s="141"/>
      <c r="R42" s="141"/>
      <c r="S42" s="15"/>
    </row>
    <row r="43" spans="1:19" s="2" customFormat="1" ht="20.149999999999999" customHeight="1" x14ac:dyDescent="0.35">
      <c r="A43" s="3"/>
      <c r="B43" s="8" t="s">
        <v>844</v>
      </c>
      <c r="C43" s="3"/>
      <c r="D43" s="3"/>
      <c r="E43" s="531"/>
      <c r="F43" s="531"/>
      <c r="G43" s="964">
        <v>2</v>
      </c>
      <c r="H43" s="965"/>
      <c r="I43" s="965"/>
      <c r="J43" s="966"/>
      <c r="K43" s="723" t="s">
        <v>3120</v>
      </c>
      <c r="L43" s="3"/>
      <c r="M43" s="3"/>
      <c r="N43" s="3"/>
      <c r="O43" s="3"/>
      <c r="P43" s="244"/>
      <c r="Q43" s="3"/>
      <c r="R43" s="3"/>
      <c r="S43" s="15"/>
    </row>
    <row r="44" spans="1:19" s="2" customFormat="1" ht="20.149999999999999" customHeight="1" x14ac:dyDescent="0.35">
      <c r="A44" s="3"/>
      <c r="B44" s="8" t="s">
        <v>845</v>
      </c>
      <c r="C44" s="3"/>
      <c r="D44" s="3"/>
      <c r="E44" s="531"/>
      <c r="F44" s="531"/>
      <c r="G44" s="964">
        <v>2</v>
      </c>
      <c r="H44" s="965"/>
      <c r="I44" s="965"/>
      <c r="J44" s="966"/>
      <c r="K44" s="723" t="s">
        <v>3120</v>
      </c>
      <c r="L44" s="3"/>
      <c r="M44" s="3"/>
      <c r="N44" s="3"/>
      <c r="O44" s="3"/>
      <c r="P44" s="244"/>
      <c r="Q44" s="3"/>
      <c r="R44" s="3"/>
      <c r="S44" s="15"/>
    </row>
    <row r="45" spans="1:19" s="2" customFormat="1" ht="20.149999999999999" customHeight="1" x14ac:dyDescent="0.35">
      <c r="A45" s="3"/>
      <c r="B45" s="537" t="s">
        <v>2605</v>
      </c>
      <c r="C45" s="141"/>
      <c r="D45" s="141"/>
      <c r="E45" s="533"/>
      <c r="F45" s="542"/>
      <c r="G45" s="937">
        <f>IFERROR(SUM(G43:J44)/COUNT(G43:J44), 0)</f>
        <v>2</v>
      </c>
      <c r="H45" s="938"/>
      <c r="I45" s="938"/>
      <c r="J45" s="939"/>
      <c r="K45" s="552"/>
      <c r="L45" s="141"/>
      <c r="M45" s="141"/>
      <c r="N45" s="141"/>
      <c r="O45" s="141"/>
      <c r="P45" s="246"/>
      <c r="Q45" s="141"/>
      <c r="R45" s="141"/>
      <c r="S45" s="15"/>
    </row>
    <row r="46" spans="1:19" s="2" customFormat="1" ht="20.149999999999999" customHeight="1" x14ac:dyDescent="0.35">
      <c r="A46" s="141"/>
      <c r="B46" s="537"/>
      <c r="C46" s="141"/>
      <c r="D46" s="141"/>
      <c r="E46" s="533"/>
      <c r="F46" s="533"/>
      <c r="G46" s="665"/>
      <c r="H46" s="3"/>
      <c r="I46" s="3"/>
      <c r="J46" s="663"/>
      <c r="K46" s="3"/>
      <c r="L46" s="3"/>
      <c r="M46" s="553"/>
      <c r="N46" s="553"/>
      <c r="O46" s="553"/>
      <c r="P46" s="554"/>
      <c r="Q46" s="553"/>
      <c r="R46" s="553"/>
      <c r="S46" s="15"/>
    </row>
    <row r="47" spans="1:19" s="2" customFormat="1" ht="20.149999999999999" customHeight="1" x14ac:dyDescent="0.35">
      <c r="A47" s="3"/>
      <c r="B47" s="536" t="s">
        <v>719</v>
      </c>
      <c r="C47" s="3"/>
      <c r="D47" s="127"/>
      <c r="E47" s="3"/>
      <c r="F47" s="3"/>
      <c r="G47" s="940"/>
      <c r="H47" s="941"/>
      <c r="I47" s="941"/>
      <c r="J47" s="941"/>
      <c r="K47" s="941"/>
      <c r="L47" s="942"/>
      <c r="M47" s="3"/>
      <c r="N47" s="3"/>
      <c r="O47" s="3"/>
      <c r="P47" s="244"/>
      <c r="Q47" s="3"/>
      <c r="R47" s="3"/>
      <c r="S47" s="15"/>
    </row>
    <row r="48" spans="1:19" s="2" customFormat="1" ht="20.149999999999999" customHeight="1" x14ac:dyDescent="0.35">
      <c r="A48" s="3"/>
      <c r="B48" s="535"/>
      <c r="C48" s="64"/>
      <c r="D48" s="3"/>
      <c r="E48" s="3"/>
      <c r="F48" s="9"/>
      <c r="G48" s="943"/>
      <c r="H48" s="944"/>
      <c r="I48" s="944"/>
      <c r="J48" s="944"/>
      <c r="K48" s="944"/>
      <c r="L48" s="945"/>
      <c r="M48" s="3"/>
      <c r="N48" s="3"/>
      <c r="O48" s="3"/>
      <c r="P48" s="244"/>
      <c r="Q48" s="3"/>
      <c r="R48" s="3"/>
      <c r="S48" s="15"/>
    </row>
    <row r="49" spans="1:19" s="2" customFormat="1" ht="20.149999999999999" customHeight="1" x14ac:dyDescent="0.35">
      <c r="A49" s="3"/>
      <c r="B49" s="9"/>
      <c r="C49" s="64"/>
      <c r="D49" s="3"/>
      <c r="E49" s="3"/>
      <c r="F49" s="9"/>
      <c r="G49" s="943"/>
      <c r="H49" s="944"/>
      <c r="I49" s="944"/>
      <c r="J49" s="944"/>
      <c r="K49" s="944"/>
      <c r="L49" s="945"/>
      <c r="M49" s="3"/>
      <c r="N49" s="3"/>
      <c r="O49" s="3"/>
      <c r="P49" s="244"/>
      <c r="Q49" s="3"/>
      <c r="R49" s="3"/>
      <c r="S49" s="15"/>
    </row>
    <row r="50" spans="1:19" s="2" customFormat="1" ht="20.149999999999999" customHeight="1" x14ac:dyDescent="0.35">
      <c r="A50" s="141"/>
      <c r="B50" s="549"/>
      <c r="C50" s="543"/>
      <c r="D50" s="141"/>
      <c r="E50" s="141"/>
      <c r="F50" s="544"/>
      <c r="G50" s="946"/>
      <c r="H50" s="947"/>
      <c r="I50" s="947"/>
      <c r="J50" s="947"/>
      <c r="K50" s="947"/>
      <c r="L50" s="948"/>
      <c r="M50" s="552"/>
      <c r="N50" s="141"/>
      <c r="O50" s="141"/>
      <c r="P50" s="141"/>
      <c r="Q50" s="141"/>
      <c r="R50" s="141"/>
      <c r="S50" s="15"/>
    </row>
    <row r="51" spans="1:19" ht="20.149999999999999" customHeight="1" thickBot="1" x14ac:dyDescent="0.4">
      <c r="A51" s="11"/>
      <c r="B51" s="40"/>
      <c r="C51" s="40"/>
      <c r="D51" s="40"/>
      <c r="E51" s="40"/>
      <c r="F51" s="40"/>
      <c r="G51" s="40"/>
      <c r="H51" s="40"/>
      <c r="I51" s="40"/>
      <c r="J51" s="40"/>
      <c r="K51" s="12"/>
      <c r="L51" s="12"/>
      <c r="M51" s="12"/>
      <c r="N51" s="12"/>
      <c r="O51" s="12"/>
      <c r="P51" s="12"/>
      <c r="Q51" s="12"/>
      <c r="R51" s="12"/>
      <c r="S51" s="17"/>
    </row>
    <row r="52" spans="1:19" ht="14.5" hidden="1" x14ac:dyDescent="0.35"/>
    <row r="53" spans="1:19" ht="14.5" hidden="1" x14ac:dyDescent="0.35"/>
    <row r="54" spans="1:19" ht="14.5" hidden="1" x14ac:dyDescent="0.35"/>
    <row r="55" spans="1:19" ht="14.5" hidden="1" x14ac:dyDescent="0.35"/>
    <row r="56" spans="1:19" ht="14.5" hidden="1" x14ac:dyDescent="0.35"/>
    <row r="57" spans="1:19" ht="14.5" hidden="1" x14ac:dyDescent="0.35"/>
    <row r="58" spans="1:19" ht="14.5" hidden="1" x14ac:dyDescent="0.35"/>
    <row r="59" spans="1:19" ht="15" hidden="1" customHeight="1" x14ac:dyDescent="0.35"/>
    <row r="60" spans="1:19" ht="15" hidden="1" customHeight="1" x14ac:dyDescent="0.35"/>
    <row r="61" spans="1:19" ht="15" hidden="1" customHeight="1" x14ac:dyDescent="0.35"/>
    <row r="62" spans="1:19" ht="15" hidden="1" customHeight="1" x14ac:dyDescent="0.35"/>
    <row r="63" spans="1:19" ht="15" hidden="1" customHeight="1" x14ac:dyDescent="0.35"/>
    <row r="64" spans="1:19"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row r="95" ht="15" hidden="1" customHeight="1" x14ac:dyDescent="0.35"/>
    <row r="96" ht="15" hidden="1" customHeight="1" x14ac:dyDescent="0.35"/>
    <row r="97" ht="15" hidden="1" customHeight="1" x14ac:dyDescent="0.35"/>
    <row r="98" ht="15" hidden="1" customHeight="1" x14ac:dyDescent="0.35"/>
    <row r="99" ht="15" hidden="1" customHeight="1" x14ac:dyDescent="0.35"/>
    <row r="100" ht="15" hidden="1" customHeight="1" x14ac:dyDescent="0.35"/>
    <row r="101" ht="15" hidden="1" customHeight="1" x14ac:dyDescent="0.35"/>
    <row r="102" ht="15" hidden="1" customHeight="1" x14ac:dyDescent="0.35"/>
    <row r="103" ht="15" hidden="1" customHeight="1" x14ac:dyDescent="0.35"/>
    <row r="104" ht="15" hidden="1" customHeight="1" x14ac:dyDescent="0.35"/>
    <row r="105" ht="15" hidden="1" customHeight="1" x14ac:dyDescent="0.35"/>
    <row r="106" ht="15" hidden="1" customHeight="1" x14ac:dyDescent="0.35"/>
    <row r="107" ht="15" hidden="1" customHeight="1" x14ac:dyDescent="0.35"/>
    <row r="108" ht="15" hidden="1" customHeight="1" x14ac:dyDescent="0.35"/>
    <row r="109" ht="15" hidden="1" customHeight="1" x14ac:dyDescent="0.35"/>
    <row r="110" ht="15" hidden="1" customHeight="1" x14ac:dyDescent="0.35"/>
    <row r="111" ht="15" hidden="1" customHeight="1" x14ac:dyDescent="0.35"/>
    <row r="112" ht="15" hidden="1" customHeight="1" x14ac:dyDescent="0.35"/>
    <row r="113" ht="15" hidden="1" customHeight="1" x14ac:dyDescent="0.35"/>
    <row r="114" ht="15" hidden="1" customHeight="1" x14ac:dyDescent="0.35"/>
    <row r="115" ht="15" hidden="1" customHeight="1" x14ac:dyDescent="0.35"/>
    <row r="116" ht="15" hidden="1" customHeight="1" x14ac:dyDescent="0.35"/>
    <row r="117" ht="15" hidden="1" customHeight="1" x14ac:dyDescent="0.35"/>
    <row r="118" ht="15" hidden="1" customHeight="1" x14ac:dyDescent="0.35"/>
    <row r="119" ht="15" hidden="1" customHeight="1" x14ac:dyDescent="0.35"/>
    <row r="120" ht="15" hidden="1" customHeight="1" x14ac:dyDescent="0.35"/>
    <row r="121" ht="15" hidden="1" customHeight="1" x14ac:dyDescent="0.35"/>
  </sheetData>
  <mergeCells count="31">
    <mergeCell ref="G44:J44"/>
    <mergeCell ref="G31:J31"/>
    <mergeCell ref="B1:K2"/>
    <mergeCell ref="L1:L2"/>
    <mergeCell ref="N1:N2"/>
    <mergeCell ref="B3:F3"/>
    <mergeCell ref="G3:K3"/>
    <mergeCell ref="B5:F5"/>
    <mergeCell ref="G5:K5"/>
    <mergeCell ref="B6:F6"/>
    <mergeCell ref="G11:J11"/>
    <mergeCell ref="B4:F4"/>
    <mergeCell ref="G4:K4"/>
    <mergeCell ref="G30:J30"/>
    <mergeCell ref="G29:J29"/>
    <mergeCell ref="G45:J45"/>
    <mergeCell ref="G47:L50"/>
    <mergeCell ref="G12:J15"/>
    <mergeCell ref="G17:J20"/>
    <mergeCell ref="G21:J24"/>
    <mergeCell ref="G32:J32"/>
    <mergeCell ref="G40:J40"/>
    <mergeCell ref="G16:J16"/>
    <mergeCell ref="G27:J27"/>
    <mergeCell ref="G28:J28"/>
    <mergeCell ref="G35:J35"/>
    <mergeCell ref="G36:J36"/>
    <mergeCell ref="G37:J37"/>
    <mergeCell ref="G38:J38"/>
    <mergeCell ref="G39:J39"/>
    <mergeCell ref="G43:J43"/>
  </mergeCells>
  <dataValidations count="2">
    <dataValidation type="decimal" allowBlank="1" showInputMessage="1" showErrorMessage="1" errorTitle="Invalid value" error="Maturity target must be between 1 and 5" sqref="G35:J39" xr:uid="{00000000-0002-0000-0400-000000000000}">
      <formula1>1</formula1>
      <formula2>5</formula2>
    </dataValidation>
    <dataValidation type="decimal" allowBlank="1" showInputMessage="1" showErrorMessage="1" errorTitle="Invalid value" error="Capability target must be between 1 and 3" sqref="G43:J44" xr:uid="{92AED3CE-57E2-48F2-9F4E-EC5DEA6F0DB3}">
      <formula1>1</formula1>
      <formula2>3</formula2>
    </dataValidation>
  </dataValidations>
  <hyperlinks>
    <hyperlink ref="B4:F4" location="'General - SCP'!A1" tooltip="2. Scope" display="2. Scope" xr:uid="{00000000-0004-0000-0400-000000000000}"/>
  </hyperlink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61E0B36-74D2-4BF3-AF6F-86004C67A0E7}">
          <x14:formula1>
            <xm:f>_Input!$C$51:$C$56</xm:f>
          </x14:formula1>
          <xm:sqref>G27:J27</xm:sqref>
        </x14:dataValidation>
        <x14:dataValidation type="list" allowBlank="1" showInputMessage="1" showErrorMessage="1" xr:uid="{550A0553-30C2-4C65-860E-4DA8CC9B0EA1}">
          <x14:formula1>
            <xm:f>_Input!$C$58:$C$72</xm:f>
          </x14:formula1>
          <xm:sqref>G28:J28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Blad6">
    <tabColor rgb="FF0070C0"/>
  </sheetPr>
  <dimension ref="A1:T94"/>
  <sheetViews>
    <sheetView showRowColHeaders="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20" customWidth="1"/>
    <col min="15" max="15" width="2.26953125" customWidth="1"/>
    <col min="16" max="16" width="57.1796875" customWidth="1"/>
    <col min="17" max="17" width="2.26953125" customWidth="1"/>
    <col min="18" max="18" width="110.7265625" customWidth="1"/>
    <col min="19" max="19" width="2.26953125" customWidth="1"/>
    <col min="20" max="20" width="0" hidden="1" customWidth="1"/>
    <col min="21" max="16384" width="9.1796875" hidden="1"/>
  </cols>
  <sheetData>
    <row r="1" spans="1:19" ht="20.149999999999999" customHeight="1" x14ac:dyDescent="0.35">
      <c r="A1" s="512"/>
      <c r="B1" s="903" t="s">
        <v>714</v>
      </c>
      <c r="C1" s="904"/>
      <c r="D1" s="904"/>
      <c r="E1" s="904"/>
      <c r="F1" s="904"/>
      <c r="G1" s="904"/>
      <c r="H1" s="904"/>
      <c r="I1" s="904"/>
      <c r="J1" s="904"/>
      <c r="K1" s="904"/>
      <c r="L1" s="898"/>
      <c r="M1" s="524"/>
      <c r="N1" s="931"/>
      <c r="O1" s="513"/>
      <c r="P1" s="513"/>
      <c r="Q1" s="513"/>
      <c r="R1" s="513"/>
      <c r="S1" s="514"/>
    </row>
    <row r="2" spans="1:19" ht="20.149999999999999" customHeight="1" x14ac:dyDescent="0.35">
      <c r="A2" s="515"/>
      <c r="B2" s="905"/>
      <c r="C2" s="906"/>
      <c r="D2" s="906"/>
      <c r="E2" s="906"/>
      <c r="F2" s="906"/>
      <c r="G2" s="906"/>
      <c r="H2" s="906"/>
      <c r="I2" s="906"/>
      <c r="J2" s="906"/>
      <c r="K2" s="906"/>
      <c r="L2" s="899"/>
      <c r="M2" s="508"/>
      <c r="N2" s="899"/>
      <c r="O2" s="521"/>
      <c r="P2" s="521"/>
      <c r="Q2" s="521"/>
      <c r="R2" s="521"/>
      <c r="S2" s="522"/>
    </row>
    <row r="3" spans="1:19" ht="20.149999999999999" customHeight="1" x14ac:dyDescent="0.35">
      <c r="A3" s="515"/>
      <c r="B3" s="890" t="s">
        <v>2370</v>
      </c>
      <c r="C3" s="891"/>
      <c r="D3" s="891"/>
      <c r="E3" s="891"/>
      <c r="F3" s="891"/>
      <c r="G3" s="896"/>
      <c r="H3" s="897"/>
      <c r="I3" s="897"/>
      <c r="J3" s="897"/>
      <c r="K3" s="897"/>
      <c r="L3" s="497"/>
      <c r="M3" s="497"/>
      <c r="N3" s="497"/>
      <c r="O3" s="516"/>
      <c r="P3" s="516"/>
      <c r="Q3" s="516"/>
      <c r="R3" s="516"/>
      <c r="S3" s="517"/>
    </row>
    <row r="4" spans="1:19" ht="20.149999999999999" customHeight="1" x14ac:dyDescent="0.35">
      <c r="A4" s="515"/>
      <c r="B4" s="900" t="s">
        <v>2371</v>
      </c>
      <c r="C4" s="901"/>
      <c r="D4" s="901"/>
      <c r="E4" s="901"/>
      <c r="F4" s="902"/>
      <c r="G4" s="896"/>
      <c r="H4" s="897"/>
      <c r="I4" s="897"/>
      <c r="J4" s="897"/>
      <c r="K4" s="897"/>
      <c r="L4" s="497"/>
      <c r="M4" s="497"/>
      <c r="N4" s="497"/>
      <c r="O4" s="516"/>
      <c r="P4" s="516"/>
      <c r="Q4" s="516"/>
      <c r="R4" s="516"/>
      <c r="S4" s="517"/>
    </row>
    <row r="5" spans="1:19" ht="20.149999999999999" customHeight="1" x14ac:dyDescent="0.35">
      <c r="A5" s="515"/>
      <c r="B5" s="890"/>
      <c r="C5" s="891"/>
      <c r="D5" s="891"/>
      <c r="E5" s="891"/>
      <c r="F5" s="891"/>
      <c r="G5" s="896"/>
      <c r="H5" s="897"/>
      <c r="I5" s="897"/>
      <c r="J5" s="897"/>
      <c r="K5" s="897"/>
      <c r="L5" s="497"/>
      <c r="M5" s="497"/>
      <c r="N5" s="497"/>
      <c r="O5" s="516"/>
      <c r="P5" s="516"/>
      <c r="Q5" s="516"/>
      <c r="R5" s="516"/>
      <c r="S5" s="517"/>
    </row>
    <row r="6" spans="1:19" ht="20.149999999999999" customHeight="1" x14ac:dyDescent="0.35">
      <c r="A6" s="515"/>
      <c r="B6" s="890"/>
      <c r="C6" s="891"/>
      <c r="D6" s="891"/>
      <c r="E6" s="891"/>
      <c r="F6" s="891"/>
      <c r="G6" s="523"/>
      <c r="H6" s="497"/>
      <c r="I6" s="497"/>
      <c r="J6" s="497"/>
      <c r="K6" s="497"/>
      <c r="L6" s="497"/>
      <c r="M6" s="497"/>
      <c r="N6" s="497"/>
      <c r="O6" s="516"/>
      <c r="P6" s="516"/>
      <c r="Q6" s="516"/>
      <c r="R6" s="516"/>
      <c r="S6" s="517"/>
    </row>
    <row r="7" spans="1:19" ht="20.149999999999999" customHeight="1" thickBot="1" x14ac:dyDescent="0.4">
      <c r="A7" s="518"/>
      <c r="B7" s="519"/>
      <c r="C7" s="519"/>
      <c r="D7" s="519"/>
      <c r="E7" s="519"/>
      <c r="F7" s="519"/>
      <c r="G7" s="519"/>
      <c r="H7" s="519"/>
      <c r="I7" s="519"/>
      <c r="J7" s="519"/>
      <c r="K7" s="519"/>
      <c r="L7" s="519"/>
      <c r="M7" s="519"/>
      <c r="N7" s="519"/>
      <c r="O7" s="519"/>
      <c r="P7" s="519"/>
      <c r="Q7" s="519"/>
      <c r="R7" s="519"/>
      <c r="S7" s="520"/>
    </row>
    <row r="8" spans="1:19" ht="20.149999999999999" customHeight="1" x14ac:dyDescent="0.35">
      <c r="A8" s="36"/>
      <c r="B8" s="545" t="s">
        <v>3124</v>
      </c>
      <c r="C8" s="37"/>
      <c r="D8" s="37"/>
      <c r="E8" s="37"/>
      <c r="F8" s="37"/>
      <c r="G8" s="37"/>
      <c r="H8" s="37"/>
      <c r="I8" s="37"/>
      <c r="J8" s="37"/>
      <c r="K8" s="37"/>
      <c r="L8" s="37"/>
      <c r="M8" s="37"/>
      <c r="N8" s="37"/>
      <c r="O8" s="37"/>
      <c r="P8" s="37"/>
      <c r="Q8" s="37"/>
      <c r="R8" s="37"/>
      <c r="S8" s="38"/>
    </row>
    <row r="9" spans="1:19" s="2" customFormat="1" ht="20.149999999999999" customHeight="1" x14ac:dyDescent="0.35">
      <c r="A9" s="135"/>
      <c r="B9" s="135"/>
      <c r="C9" s="8"/>
      <c r="D9" s="530"/>
      <c r="E9" s="530"/>
      <c r="F9" s="530"/>
      <c r="G9" s="530"/>
      <c r="H9" s="530"/>
      <c r="I9" s="530"/>
      <c r="J9" s="530"/>
      <c r="K9" s="530"/>
      <c r="L9" s="530"/>
      <c r="M9" s="13"/>
      <c r="N9" s="135"/>
      <c r="O9" s="135"/>
      <c r="P9" s="135"/>
      <c r="Q9" s="135"/>
      <c r="R9" s="134"/>
      <c r="S9" s="157"/>
    </row>
    <row r="10" spans="1:19" s="2" customFormat="1" ht="20.149999999999999" customHeight="1" x14ac:dyDescent="0.35">
      <c r="A10" s="141"/>
      <c r="B10" s="158" t="s">
        <v>722</v>
      </c>
      <c r="C10" s="537"/>
      <c r="D10" s="537"/>
      <c r="E10" s="537"/>
      <c r="F10" s="537"/>
      <c r="G10" s="537"/>
      <c r="H10" s="772"/>
      <c r="I10" s="537"/>
      <c r="J10" s="143" t="s">
        <v>149</v>
      </c>
      <c r="K10" s="537"/>
      <c r="L10" s="537"/>
      <c r="M10" s="537"/>
      <c r="N10" s="537"/>
      <c r="O10" s="141"/>
      <c r="P10" s="246"/>
      <c r="Q10" s="141"/>
      <c r="R10" s="141"/>
      <c r="S10" s="15"/>
    </row>
    <row r="11" spans="1:19" s="2" customFormat="1" ht="20.149999999999999" customHeight="1" x14ac:dyDescent="0.35">
      <c r="A11" s="3"/>
      <c r="B11" s="13" t="s">
        <v>721</v>
      </c>
      <c r="C11" s="3"/>
      <c r="D11" s="3"/>
      <c r="E11" s="127"/>
      <c r="F11" s="127"/>
      <c r="G11" s="8"/>
      <c r="H11" s="8"/>
      <c r="I11" s="8"/>
      <c r="J11" s="705" t="s">
        <v>2983</v>
      </c>
      <c r="K11" s="8"/>
      <c r="L11" s="8"/>
      <c r="M11" s="3"/>
      <c r="N11" s="3"/>
      <c r="O11" s="3"/>
      <c r="P11" s="244"/>
      <c r="Q11" s="3"/>
      <c r="R11" s="3"/>
      <c r="S11" s="15"/>
    </row>
    <row r="12" spans="1:19" s="2" customFormat="1" ht="20.149999999999999" customHeight="1" x14ac:dyDescent="0.35">
      <c r="A12" s="3"/>
      <c r="B12" s="13" t="s">
        <v>615</v>
      </c>
      <c r="C12" s="3"/>
      <c r="D12" s="3"/>
      <c r="E12" s="127"/>
      <c r="F12" s="127"/>
      <c r="G12" s="8"/>
      <c r="H12" s="8"/>
      <c r="I12" s="8"/>
      <c r="J12" s="705" t="s">
        <v>2984</v>
      </c>
      <c r="K12" s="8"/>
      <c r="L12" s="8"/>
      <c r="M12" s="3"/>
      <c r="N12" s="3"/>
      <c r="O12" s="3"/>
      <c r="P12" s="244"/>
      <c r="Q12" s="3"/>
      <c r="R12" s="3"/>
      <c r="S12" s="15"/>
    </row>
    <row r="13" spans="1:19" s="2" customFormat="1" ht="20.149999999999999" customHeight="1" x14ac:dyDescent="0.35">
      <c r="A13" s="3"/>
      <c r="B13" s="13" t="s">
        <v>614</v>
      </c>
      <c r="C13" s="3"/>
      <c r="D13" s="3"/>
      <c r="E13" s="127"/>
      <c r="F13" s="127"/>
      <c r="G13" s="8"/>
      <c r="H13" s="8"/>
      <c r="I13" s="8"/>
      <c r="J13" s="705" t="s">
        <v>2985</v>
      </c>
      <c r="K13" s="8"/>
      <c r="L13" s="8"/>
      <c r="M13" s="3"/>
      <c r="N13" s="3"/>
      <c r="O13" s="3"/>
      <c r="P13" s="244"/>
      <c r="Q13" s="3"/>
      <c r="R13" s="3"/>
      <c r="S13" s="15"/>
    </row>
    <row r="14" spans="1:19" s="2" customFormat="1" ht="20.149999999999999" customHeight="1" x14ac:dyDescent="0.35">
      <c r="A14" s="3"/>
      <c r="B14" s="13" t="s">
        <v>2552</v>
      </c>
      <c r="C14" s="3"/>
      <c r="D14" s="3"/>
      <c r="E14" s="127"/>
      <c r="F14" s="127"/>
      <c r="G14" s="8"/>
      <c r="H14" s="8"/>
      <c r="I14" s="8"/>
      <c r="J14" s="705" t="s">
        <v>2986</v>
      </c>
      <c r="K14" s="8"/>
      <c r="L14" s="8"/>
      <c r="M14" s="3"/>
      <c r="N14" s="3"/>
      <c r="O14" s="3"/>
      <c r="P14" s="244"/>
      <c r="Q14" s="3"/>
      <c r="R14" s="3"/>
      <c r="S14" s="15"/>
    </row>
    <row r="15" spans="1:19" s="2" customFormat="1" ht="20.149999999999999" customHeight="1" x14ac:dyDescent="0.35">
      <c r="A15" s="3"/>
      <c r="B15" s="13"/>
      <c r="C15" s="3"/>
      <c r="D15" s="3"/>
      <c r="E15" s="127"/>
      <c r="F15" s="127"/>
      <c r="G15" s="8"/>
      <c r="H15" s="8"/>
      <c r="I15" s="8"/>
      <c r="J15" s="705"/>
      <c r="K15" s="8"/>
      <c r="L15" s="8"/>
      <c r="M15" s="3"/>
      <c r="N15" s="3"/>
      <c r="O15" s="3"/>
      <c r="P15" s="244"/>
      <c r="Q15" s="3"/>
      <c r="R15" s="3"/>
      <c r="S15" s="15"/>
    </row>
    <row r="16" spans="1:19" s="2" customFormat="1" ht="20.149999999999999" customHeight="1" x14ac:dyDescent="0.35">
      <c r="A16" s="141"/>
      <c r="B16" s="140" t="s">
        <v>723</v>
      </c>
      <c r="C16" s="141"/>
      <c r="D16" s="141"/>
      <c r="E16" s="539"/>
      <c r="F16" s="539"/>
      <c r="G16" s="537"/>
      <c r="H16" s="537"/>
      <c r="I16" s="537"/>
      <c r="J16" s="143" t="s">
        <v>149</v>
      </c>
      <c r="K16" s="537"/>
      <c r="L16" s="537"/>
      <c r="M16" s="141"/>
      <c r="N16" s="141"/>
      <c r="O16" s="141"/>
      <c r="P16" s="246"/>
      <c r="Q16" s="141"/>
      <c r="R16" s="141"/>
      <c r="S16" s="15"/>
    </row>
    <row r="17" spans="1:19" s="2" customFormat="1" ht="20.149999999999999" customHeight="1" x14ac:dyDescent="0.35">
      <c r="A17" s="3"/>
      <c r="B17" s="13" t="s">
        <v>154</v>
      </c>
      <c r="C17" s="3"/>
      <c r="D17" s="3"/>
      <c r="E17" s="127"/>
      <c r="F17" s="127"/>
      <c r="G17" s="8"/>
      <c r="H17" s="8"/>
      <c r="I17" s="8"/>
      <c r="J17" s="705" t="s">
        <v>2987</v>
      </c>
      <c r="K17" s="8"/>
      <c r="L17" s="8"/>
      <c r="M17" s="3"/>
      <c r="N17" s="3"/>
      <c r="O17" s="3"/>
      <c r="P17" s="244"/>
      <c r="Q17" s="3"/>
      <c r="R17" s="3"/>
      <c r="S17" s="15"/>
    </row>
    <row r="18" spans="1:19" s="2" customFormat="1" ht="20.149999999999999" customHeight="1" x14ac:dyDescent="0.35">
      <c r="A18" s="3"/>
      <c r="B18" s="13" t="s">
        <v>155</v>
      </c>
      <c r="C18" s="3"/>
      <c r="D18" s="3"/>
      <c r="E18" s="127"/>
      <c r="F18" s="127"/>
      <c r="G18" s="8"/>
      <c r="H18" s="8"/>
      <c r="I18" s="8"/>
      <c r="J18" s="705" t="s">
        <v>2988</v>
      </c>
      <c r="K18" s="8"/>
      <c r="L18" s="8"/>
      <c r="M18" s="3"/>
      <c r="N18" s="3"/>
      <c r="O18" s="3"/>
      <c r="P18" s="244"/>
      <c r="Q18" s="3"/>
      <c r="R18" s="3"/>
      <c r="S18" s="15"/>
    </row>
    <row r="19" spans="1:19" s="2" customFormat="1" ht="20.149999999999999" customHeight="1" x14ac:dyDescent="0.35">
      <c r="A19" s="3"/>
      <c r="B19" s="13" t="s">
        <v>156</v>
      </c>
      <c r="C19" s="3"/>
      <c r="D19" s="3"/>
      <c r="E19" s="127"/>
      <c r="F19" s="127"/>
      <c r="G19" s="8"/>
      <c r="H19" s="8"/>
      <c r="I19" s="8"/>
      <c r="J19" s="705" t="s">
        <v>2989</v>
      </c>
      <c r="K19" s="8"/>
      <c r="L19" s="8"/>
      <c r="M19" s="3"/>
      <c r="N19" s="3"/>
      <c r="O19" s="3"/>
      <c r="P19" s="244"/>
      <c r="Q19" s="3"/>
      <c r="R19" s="3"/>
      <c r="S19" s="15"/>
    </row>
    <row r="20" spans="1:19" s="2" customFormat="1" ht="20.149999999999999" customHeight="1" x14ac:dyDescent="0.35">
      <c r="A20" s="3"/>
      <c r="B20" s="13" t="s">
        <v>157</v>
      </c>
      <c r="C20" s="3"/>
      <c r="D20" s="3"/>
      <c r="E20" s="127"/>
      <c r="F20" s="127"/>
      <c r="G20" s="8"/>
      <c r="H20" s="8"/>
      <c r="I20" s="8"/>
      <c r="J20" s="705" t="s">
        <v>2993</v>
      </c>
      <c r="K20" s="8"/>
      <c r="L20" s="8"/>
      <c r="M20" s="3"/>
      <c r="N20" s="3"/>
      <c r="O20" s="3"/>
      <c r="P20" s="244"/>
      <c r="Q20" s="3"/>
      <c r="R20" s="3"/>
      <c r="S20" s="15"/>
    </row>
    <row r="21" spans="1:19" s="2" customFormat="1" ht="20.149999999999999" customHeight="1" x14ac:dyDescent="0.35">
      <c r="A21" s="3"/>
      <c r="B21" s="13" t="s">
        <v>1001</v>
      </c>
      <c r="C21" s="3"/>
      <c r="D21" s="3"/>
      <c r="E21" s="127"/>
      <c r="F21" s="127"/>
      <c r="G21" s="8"/>
      <c r="H21" s="8"/>
      <c r="I21" s="8"/>
      <c r="J21" s="705" t="s">
        <v>2992</v>
      </c>
      <c r="K21" s="8"/>
      <c r="L21" s="8"/>
      <c r="M21" s="3"/>
      <c r="N21" s="3"/>
      <c r="O21" s="3"/>
      <c r="P21" s="244"/>
      <c r="Q21" s="3"/>
      <c r="R21" s="3"/>
      <c r="S21" s="15"/>
    </row>
    <row r="22" spans="1:19" s="2" customFormat="1" ht="20.149999999999999" customHeight="1" x14ac:dyDescent="0.35">
      <c r="A22" s="3"/>
      <c r="B22" s="13" t="s">
        <v>158</v>
      </c>
      <c r="C22" s="3"/>
      <c r="D22" s="3"/>
      <c r="E22" s="127"/>
      <c r="F22" s="127"/>
      <c r="G22" s="8"/>
      <c r="H22" s="8"/>
      <c r="I22" s="8"/>
      <c r="J22" s="705" t="s">
        <v>2990</v>
      </c>
      <c r="K22" s="8"/>
      <c r="L22" s="8"/>
      <c r="M22" s="3"/>
      <c r="N22" s="3"/>
      <c r="O22" s="3"/>
      <c r="P22" s="244"/>
      <c r="Q22" s="3"/>
      <c r="R22" s="3"/>
      <c r="S22" s="15"/>
    </row>
    <row r="23" spans="1:19" s="2" customFormat="1" ht="20.149999999999999" customHeight="1" x14ac:dyDescent="0.35">
      <c r="A23" s="141"/>
      <c r="B23" s="142" t="s">
        <v>601</v>
      </c>
      <c r="C23" s="141"/>
      <c r="D23" s="141"/>
      <c r="E23" s="539"/>
      <c r="F23" s="539"/>
      <c r="G23" s="537"/>
      <c r="H23" s="537"/>
      <c r="I23" s="537"/>
      <c r="J23" s="713" t="s">
        <v>2991</v>
      </c>
      <c r="K23" s="537"/>
      <c r="L23" s="537"/>
      <c r="M23" s="141"/>
      <c r="N23" s="141"/>
      <c r="O23" s="141"/>
      <c r="P23" s="246"/>
      <c r="Q23" s="141"/>
      <c r="R23" s="141"/>
      <c r="S23" s="15"/>
    </row>
    <row r="24" spans="1:19" s="2" customFormat="1" ht="20.149999999999999" customHeight="1" x14ac:dyDescent="0.35">
      <c r="A24" s="3"/>
      <c r="B24" s="8"/>
      <c r="C24" s="3"/>
      <c r="D24" s="3"/>
      <c r="E24" s="127"/>
      <c r="F24" s="127"/>
      <c r="G24" s="8"/>
      <c r="H24" s="8"/>
      <c r="I24" s="8"/>
      <c r="J24" s="8"/>
      <c r="K24" s="8"/>
      <c r="L24" s="8"/>
      <c r="M24" s="3"/>
      <c r="N24" s="3"/>
      <c r="O24" s="3"/>
      <c r="P24" s="3"/>
      <c r="Q24" s="3"/>
      <c r="R24" s="3"/>
      <c r="S24" s="15"/>
    </row>
    <row r="25" spans="1:19" ht="14.5" hidden="1" x14ac:dyDescent="0.35"/>
    <row r="26" spans="1:19" ht="14.5" hidden="1" x14ac:dyDescent="0.35"/>
    <row r="27" spans="1:19" ht="14.5" hidden="1" x14ac:dyDescent="0.35"/>
    <row r="28" spans="1:19" ht="14.5" hidden="1" x14ac:dyDescent="0.35"/>
    <row r="29" spans="1:19" ht="14.5" hidden="1" x14ac:dyDescent="0.35"/>
    <row r="30" spans="1:19" ht="14.5" hidden="1" x14ac:dyDescent="0.35"/>
    <row r="31" spans="1:19" ht="14.5" hidden="1" x14ac:dyDescent="0.35"/>
    <row r="32" spans="1:19" ht="15" hidden="1" customHeight="1" x14ac:dyDescent="0.35"/>
    <row r="33" ht="15" hidden="1" customHeight="1" x14ac:dyDescent="0.35"/>
    <row r="34" ht="15" hidden="1" customHeight="1" x14ac:dyDescent="0.35"/>
    <row r="35" ht="15" hidden="1" customHeight="1" x14ac:dyDescent="0.35"/>
    <row r="36" ht="15" hidden="1" customHeight="1" x14ac:dyDescent="0.35"/>
    <row r="37" ht="15" hidden="1" customHeight="1" x14ac:dyDescent="0.35"/>
    <row r="38" ht="15" hidden="1" customHeight="1" x14ac:dyDescent="0.35"/>
    <row r="39" ht="15" hidden="1" customHeight="1" x14ac:dyDescent="0.35"/>
    <row r="40" ht="15" hidden="1" customHeight="1" x14ac:dyDescent="0.35"/>
    <row r="41" ht="15" hidden="1" customHeight="1" x14ac:dyDescent="0.35"/>
    <row r="42" ht="15" hidden="1" customHeight="1" x14ac:dyDescent="0.35"/>
    <row r="43" ht="15" hidden="1" customHeight="1" x14ac:dyDescent="0.35"/>
    <row r="44" ht="15" hidden="1" customHeight="1" x14ac:dyDescent="0.35"/>
    <row r="45" ht="15" hidden="1" customHeight="1" x14ac:dyDescent="0.35"/>
    <row r="46" ht="15" hidden="1" customHeight="1" x14ac:dyDescent="0.35"/>
    <row r="47" ht="15" hidden="1" customHeight="1" x14ac:dyDescent="0.35"/>
    <row r="48" ht="15" hidden="1" customHeight="1" x14ac:dyDescent="0.35"/>
    <row r="49" ht="15" hidden="1" customHeight="1" x14ac:dyDescent="0.35"/>
    <row r="50" ht="15" hidden="1" customHeight="1" x14ac:dyDescent="0.35"/>
    <row r="51" ht="15" hidden="1" customHeight="1" x14ac:dyDescent="0.35"/>
    <row r="52" ht="15" hidden="1" customHeight="1" x14ac:dyDescent="0.35"/>
    <row r="53" ht="15" hidden="1" customHeight="1" x14ac:dyDescent="0.35"/>
    <row r="54" ht="15" hidden="1" customHeight="1" x14ac:dyDescent="0.35"/>
    <row r="55" ht="15" hidden="1" customHeight="1" x14ac:dyDescent="0.35"/>
    <row r="56" ht="15" hidden="1" customHeight="1" x14ac:dyDescent="0.35"/>
    <row r="57" ht="15" hidden="1" customHeight="1" x14ac:dyDescent="0.35"/>
    <row r="58" ht="15" hidden="1" customHeight="1" x14ac:dyDescent="0.35"/>
    <row r="59" ht="15" hidden="1" customHeight="1" x14ac:dyDescent="0.35"/>
    <row r="60" ht="15" hidden="1" customHeight="1" x14ac:dyDescent="0.35"/>
    <row r="61" ht="15" hidden="1" customHeight="1" x14ac:dyDescent="0.35"/>
    <row r="62" ht="15" hidden="1" customHeight="1" x14ac:dyDescent="0.35"/>
    <row r="63" ht="15" hidden="1" customHeight="1" x14ac:dyDescent="0.35"/>
    <row r="64" ht="15" hidden="1" customHeight="1" x14ac:dyDescent="0.35"/>
    <row r="65" ht="15" hidden="1" customHeight="1" x14ac:dyDescent="0.35"/>
    <row r="66" ht="15" hidden="1" customHeight="1" x14ac:dyDescent="0.35"/>
    <row r="67" ht="15" hidden="1" customHeight="1" x14ac:dyDescent="0.35"/>
    <row r="68" ht="15" hidden="1" customHeight="1" x14ac:dyDescent="0.35"/>
    <row r="69" ht="15" hidden="1" customHeight="1" x14ac:dyDescent="0.35"/>
    <row r="70" ht="15" hidden="1" customHeight="1" x14ac:dyDescent="0.35"/>
    <row r="71" ht="15" hidden="1" customHeight="1" x14ac:dyDescent="0.35"/>
    <row r="72" ht="15" hidden="1" customHeight="1" x14ac:dyDescent="0.35"/>
    <row r="73" ht="15" hidden="1" customHeight="1" x14ac:dyDescent="0.35"/>
    <row r="74" ht="15" hidden="1" customHeight="1" x14ac:dyDescent="0.35"/>
    <row r="75" ht="15" hidden="1" customHeight="1" x14ac:dyDescent="0.35"/>
    <row r="76" ht="15" hidden="1" customHeight="1" x14ac:dyDescent="0.35"/>
    <row r="77" ht="15" hidden="1" customHeight="1" x14ac:dyDescent="0.35"/>
    <row r="78" ht="15" hidden="1" customHeight="1" x14ac:dyDescent="0.35"/>
    <row r="79" ht="15" hidden="1" customHeight="1" x14ac:dyDescent="0.35"/>
    <row r="80" ht="15" hidden="1" customHeight="1" x14ac:dyDescent="0.35"/>
    <row r="81" ht="15" hidden="1" customHeight="1" x14ac:dyDescent="0.35"/>
    <row r="82" ht="15" hidden="1" customHeight="1" x14ac:dyDescent="0.35"/>
    <row r="83" ht="15" hidden="1" customHeight="1" x14ac:dyDescent="0.35"/>
    <row r="84" ht="15" hidden="1" customHeight="1" x14ac:dyDescent="0.35"/>
    <row r="85" ht="15" hidden="1" customHeight="1" x14ac:dyDescent="0.35"/>
    <row r="86" ht="15" hidden="1" customHeight="1" x14ac:dyDescent="0.35"/>
    <row r="87" ht="15" hidden="1" customHeight="1" x14ac:dyDescent="0.35"/>
    <row r="88" ht="15" hidden="1" customHeight="1" x14ac:dyDescent="0.35"/>
    <row r="89" ht="15" hidden="1" customHeight="1" x14ac:dyDescent="0.35"/>
    <row r="90" ht="15" hidden="1" customHeight="1" x14ac:dyDescent="0.35"/>
    <row r="91" ht="15" hidden="1" customHeight="1" x14ac:dyDescent="0.35"/>
    <row r="92" ht="15" hidden="1" customHeight="1" x14ac:dyDescent="0.35"/>
    <row r="93" ht="15" hidden="1" customHeight="1" x14ac:dyDescent="0.35"/>
    <row r="94" ht="15" hidden="1" customHeight="1" x14ac:dyDescent="0.35"/>
  </sheetData>
  <mergeCells count="10">
    <mergeCell ref="N1:N2"/>
    <mergeCell ref="B3:F3"/>
    <mergeCell ref="G3:K3"/>
    <mergeCell ref="B4:F4"/>
    <mergeCell ref="G4:K4"/>
    <mergeCell ref="B5:F5"/>
    <mergeCell ref="G5:K5"/>
    <mergeCell ref="B6:F6"/>
    <mergeCell ref="B1:K2"/>
    <mergeCell ref="L1:L2"/>
  </mergeCells>
  <hyperlinks>
    <hyperlink ref="B3:F3" location="'General - PRO'!A1" tooltip="1. Profile" display="1. Profile" xr:uid="{00000000-0004-0000-0500-000000000000}"/>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7829" r:id="rId4" name="Drop Down 5">
              <controlPr defaultSize="0" autoLine="0" autoPict="0">
                <anchor moveWithCells="1">
                  <from>
                    <xdr:col>6</xdr:col>
                    <xdr:colOff>444500</xdr:colOff>
                    <xdr:row>13</xdr:row>
                    <xdr:rowOff>12700</xdr:rowOff>
                  </from>
                  <to>
                    <xdr:col>8</xdr:col>
                    <xdr:colOff>558800</xdr:colOff>
                    <xdr:row>13</xdr:row>
                    <xdr:rowOff>228600</xdr:rowOff>
                  </to>
                </anchor>
              </controlPr>
            </control>
          </mc:Choice>
        </mc:AlternateContent>
        <mc:AlternateContent xmlns:mc="http://schemas.openxmlformats.org/markup-compatibility/2006">
          <mc:Choice Requires="x14">
            <control shapeId="77830" r:id="rId5" name="Drop Down 6">
              <controlPr defaultSize="0" autoLine="0" autoPict="0">
                <anchor moveWithCells="1">
                  <from>
                    <xdr:col>6</xdr:col>
                    <xdr:colOff>444500</xdr:colOff>
                    <xdr:row>12</xdr:row>
                    <xdr:rowOff>12700</xdr:rowOff>
                  </from>
                  <to>
                    <xdr:col>8</xdr:col>
                    <xdr:colOff>558800</xdr:colOff>
                    <xdr:row>12</xdr:row>
                    <xdr:rowOff>228600</xdr:rowOff>
                  </to>
                </anchor>
              </controlPr>
            </control>
          </mc:Choice>
        </mc:AlternateContent>
        <mc:AlternateContent xmlns:mc="http://schemas.openxmlformats.org/markup-compatibility/2006">
          <mc:Choice Requires="x14">
            <control shapeId="77831" r:id="rId6" name="Drop Down 7">
              <controlPr defaultSize="0" autoLine="0" autoPict="0">
                <anchor moveWithCells="1">
                  <from>
                    <xdr:col>6</xdr:col>
                    <xdr:colOff>444500</xdr:colOff>
                    <xdr:row>11</xdr:row>
                    <xdr:rowOff>12700</xdr:rowOff>
                  </from>
                  <to>
                    <xdr:col>8</xdr:col>
                    <xdr:colOff>558800</xdr:colOff>
                    <xdr:row>11</xdr:row>
                    <xdr:rowOff>228600</xdr:rowOff>
                  </to>
                </anchor>
              </controlPr>
            </control>
          </mc:Choice>
        </mc:AlternateContent>
        <mc:AlternateContent xmlns:mc="http://schemas.openxmlformats.org/markup-compatibility/2006">
          <mc:Choice Requires="x14">
            <control shapeId="77832" r:id="rId7" name="Drop Down 8">
              <controlPr defaultSize="0" autoLine="0" autoPict="0">
                <anchor moveWithCells="1">
                  <from>
                    <xdr:col>6</xdr:col>
                    <xdr:colOff>444500</xdr:colOff>
                    <xdr:row>10</xdr:row>
                    <xdr:rowOff>12700</xdr:rowOff>
                  </from>
                  <to>
                    <xdr:col>8</xdr:col>
                    <xdr:colOff>558800</xdr:colOff>
                    <xdr:row>10</xdr:row>
                    <xdr:rowOff>228600</xdr:rowOff>
                  </to>
                </anchor>
              </controlPr>
            </control>
          </mc:Choice>
        </mc:AlternateContent>
        <mc:AlternateContent xmlns:mc="http://schemas.openxmlformats.org/markup-compatibility/2006">
          <mc:Choice Requires="x14">
            <control shapeId="77833" r:id="rId8" name="Drop Down 9">
              <controlPr defaultSize="0" autoLine="0" autoPict="0">
                <anchor moveWithCells="1">
                  <from>
                    <xdr:col>6</xdr:col>
                    <xdr:colOff>444500</xdr:colOff>
                    <xdr:row>16</xdr:row>
                    <xdr:rowOff>12700</xdr:rowOff>
                  </from>
                  <to>
                    <xdr:col>8</xdr:col>
                    <xdr:colOff>558800</xdr:colOff>
                    <xdr:row>16</xdr:row>
                    <xdr:rowOff>228600</xdr:rowOff>
                  </to>
                </anchor>
              </controlPr>
            </control>
          </mc:Choice>
        </mc:AlternateContent>
        <mc:AlternateContent xmlns:mc="http://schemas.openxmlformats.org/markup-compatibility/2006">
          <mc:Choice Requires="x14">
            <control shapeId="77838" r:id="rId9" name="Drop Down 14">
              <controlPr defaultSize="0" autoLine="0" autoPict="0">
                <anchor moveWithCells="1">
                  <from>
                    <xdr:col>6</xdr:col>
                    <xdr:colOff>444500</xdr:colOff>
                    <xdr:row>22</xdr:row>
                    <xdr:rowOff>12700</xdr:rowOff>
                  </from>
                  <to>
                    <xdr:col>8</xdr:col>
                    <xdr:colOff>558800</xdr:colOff>
                    <xdr:row>22</xdr:row>
                    <xdr:rowOff>228600</xdr:rowOff>
                  </to>
                </anchor>
              </controlPr>
            </control>
          </mc:Choice>
        </mc:AlternateContent>
        <mc:AlternateContent xmlns:mc="http://schemas.openxmlformats.org/markup-compatibility/2006">
          <mc:Choice Requires="x14">
            <control shapeId="77839" r:id="rId10" name="Drop Down 15">
              <controlPr defaultSize="0" autoLine="0" autoPict="0">
                <anchor moveWithCells="1">
                  <from>
                    <xdr:col>6</xdr:col>
                    <xdr:colOff>444500</xdr:colOff>
                    <xdr:row>21</xdr:row>
                    <xdr:rowOff>12700</xdr:rowOff>
                  </from>
                  <to>
                    <xdr:col>8</xdr:col>
                    <xdr:colOff>558800</xdr:colOff>
                    <xdr:row>21</xdr:row>
                    <xdr:rowOff>228600</xdr:rowOff>
                  </to>
                </anchor>
              </controlPr>
            </control>
          </mc:Choice>
        </mc:AlternateContent>
        <mc:AlternateContent xmlns:mc="http://schemas.openxmlformats.org/markup-compatibility/2006">
          <mc:Choice Requires="x14">
            <control shapeId="77840" r:id="rId11" name="Drop Down 16">
              <controlPr defaultSize="0" autoLine="0" autoPict="0">
                <anchor moveWithCells="1">
                  <from>
                    <xdr:col>6</xdr:col>
                    <xdr:colOff>444500</xdr:colOff>
                    <xdr:row>20</xdr:row>
                    <xdr:rowOff>12700</xdr:rowOff>
                  </from>
                  <to>
                    <xdr:col>8</xdr:col>
                    <xdr:colOff>558800</xdr:colOff>
                    <xdr:row>20</xdr:row>
                    <xdr:rowOff>228600</xdr:rowOff>
                  </to>
                </anchor>
              </controlPr>
            </control>
          </mc:Choice>
        </mc:AlternateContent>
        <mc:AlternateContent xmlns:mc="http://schemas.openxmlformats.org/markup-compatibility/2006">
          <mc:Choice Requires="x14">
            <control shapeId="77841" r:id="rId12" name="Drop Down 17">
              <controlPr defaultSize="0" autoLine="0" autoPict="0">
                <anchor moveWithCells="1">
                  <from>
                    <xdr:col>6</xdr:col>
                    <xdr:colOff>444500</xdr:colOff>
                    <xdr:row>19</xdr:row>
                    <xdr:rowOff>12700</xdr:rowOff>
                  </from>
                  <to>
                    <xdr:col>8</xdr:col>
                    <xdr:colOff>558800</xdr:colOff>
                    <xdr:row>19</xdr:row>
                    <xdr:rowOff>228600</xdr:rowOff>
                  </to>
                </anchor>
              </controlPr>
            </control>
          </mc:Choice>
        </mc:AlternateContent>
        <mc:AlternateContent xmlns:mc="http://schemas.openxmlformats.org/markup-compatibility/2006">
          <mc:Choice Requires="x14">
            <control shapeId="77842" r:id="rId13" name="Drop Down 18">
              <controlPr defaultSize="0" autoLine="0" autoPict="0">
                <anchor moveWithCells="1">
                  <from>
                    <xdr:col>6</xdr:col>
                    <xdr:colOff>444500</xdr:colOff>
                    <xdr:row>18</xdr:row>
                    <xdr:rowOff>12700</xdr:rowOff>
                  </from>
                  <to>
                    <xdr:col>8</xdr:col>
                    <xdr:colOff>558800</xdr:colOff>
                    <xdr:row>18</xdr:row>
                    <xdr:rowOff>228600</xdr:rowOff>
                  </to>
                </anchor>
              </controlPr>
            </control>
          </mc:Choice>
        </mc:AlternateContent>
        <mc:AlternateContent xmlns:mc="http://schemas.openxmlformats.org/markup-compatibility/2006">
          <mc:Choice Requires="x14">
            <control shapeId="77844" r:id="rId14" name="Drop Down 20">
              <controlPr defaultSize="0" autoLine="0" autoPict="0">
                <anchor moveWithCells="1">
                  <from>
                    <xdr:col>6</xdr:col>
                    <xdr:colOff>444500</xdr:colOff>
                    <xdr:row>17</xdr:row>
                    <xdr:rowOff>12700</xdr:rowOff>
                  </from>
                  <to>
                    <xdr:col>8</xdr:col>
                    <xdr:colOff>558800</xdr:colOff>
                    <xdr:row>17</xdr:row>
                    <xdr:rowOff>228600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Blad1">
    <tabColor rgb="FF0070C0"/>
  </sheetPr>
  <dimension ref="A1:X76"/>
  <sheetViews>
    <sheetView showRowColHeaders="0" zoomScaleNormal="100" workbookViewId="0">
      <pane ySplit="7" topLeftCell="A8" activePane="bottomLeft" state="frozen"/>
      <selection pane="bottomLeft"/>
    </sheetView>
  </sheetViews>
  <sheetFormatPr defaultColWidth="0" defaultRowHeight="0" customHeight="1" zeroHeight="1" x14ac:dyDescent="0.35"/>
  <cols>
    <col min="1" max="1" width="5.7265625" customWidth="1"/>
    <col min="2" max="11" width="9.1796875" customWidth="1"/>
    <col min="12" max="12" width="20" customWidth="1"/>
    <col min="13" max="13" width="2.26953125" customWidth="1"/>
    <col min="14" max="14" width="57.1796875" style="41" bestFit="1" customWidth="1"/>
    <col min="15" max="15" width="110.7265625" style="41" customWidth="1"/>
    <col min="16" max="16" width="2.26953125" customWidth="1"/>
    <col min="17" max="18" width="0" hidden="1" customWidth="1"/>
    <col min="19" max="16384" width="9.1796875" hidden="1"/>
  </cols>
  <sheetData>
    <row r="1" spans="1:24" ht="20.149999999999999" customHeight="1" x14ac:dyDescent="0.35">
      <c r="A1" s="512"/>
      <c r="B1" s="903" t="s">
        <v>53</v>
      </c>
      <c r="C1" s="904"/>
      <c r="D1" s="904"/>
      <c r="E1" s="904"/>
      <c r="F1" s="904"/>
      <c r="G1" s="904"/>
      <c r="H1" s="904"/>
      <c r="I1" s="904"/>
      <c r="J1" s="904"/>
      <c r="K1" s="904"/>
      <c r="L1" s="898"/>
      <c r="M1" s="513"/>
      <c r="N1" s="513"/>
      <c r="O1" s="513"/>
      <c r="P1" s="514"/>
      <c r="Q1" s="524"/>
      <c r="R1" s="898"/>
      <c r="S1" s="524"/>
      <c r="T1" s="898"/>
      <c r="U1" s="513"/>
      <c r="V1" s="513"/>
      <c r="W1" s="513"/>
      <c r="X1" s="514"/>
    </row>
    <row r="2" spans="1:24" ht="20.149999999999999" customHeight="1" x14ac:dyDescent="0.35">
      <c r="A2" s="515"/>
      <c r="B2" s="905"/>
      <c r="C2" s="906"/>
      <c r="D2" s="906"/>
      <c r="E2" s="906"/>
      <c r="F2" s="906"/>
      <c r="G2" s="906"/>
      <c r="H2" s="906"/>
      <c r="I2" s="906"/>
      <c r="J2" s="906"/>
      <c r="K2" s="906"/>
      <c r="L2" s="899"/>
      <c r="M2" s="521"/>
      <c r="N2" s="521"/>
      <c r="O2" s="521"/>
      <c r="P2" s="522"/>
      <c r="Q2" s="511"/>
      <c r="R2" s="899"/>
      <c r="S2" s="511"/>
      <c r="T2" s="899"/>
      <c r="U2" s="521"/>
      <c r="V2" s="521"/>
      <c r="W2" s="521"/>
      <c r="X2" s="522"/>
    </row>
    <row r="3" spans="1:24" ht="20.149999999999999" customHeight="1" x14ac:dyDescent="0.35">
      <c r="A3" s="515"/>
      <c r="B3" s="900" t="s">
        <v>2348</v>
      </c>
      <c r="C3" s="901"/>
      <c r="D3" s="901"/>
      <c r="E3" s="901"/>
      <c r="F3" s="902"/>
      <c r="G3" s="890" t="s">
        <v>3227</v>
      </c>
      <c r="H3" s="891"/>
      <c r="I3" s="891"/>
      <c r="J3" s="891"/>
      <c r="K3" s="891"/>
      <c r="L3" s="497"/>
      <c r="M3" s="516"/>
      <c r="N3" s="516"/>
      <c r="O3" s="516"/>
      <c r="P3" s="517"/>
      <c r="Q3" s="510"/>
      <c r="R3" s="497"/>
      <c r="S3" s="497"/>
      <c r="T3" s="497"/>
      <c r="U3" s="516"/>
      <c r="V3" s="516"/>
      <c r="W3" s="516"/>
      <c r="X3" s="517"/>
    </row>
    <row r="4" spans="1:24" ht="20.149999999999999" customHeight="1" x14ac:dyDescent="0.35">
      <c r="A4" s="515"/>
      <c r="B4" s="890" t="s">
        <v>2349</v>
      </c>
      <c r="C4" s="891"/>
      <c r="D4" s="891"/>
      <c r="E4" s="891"/>
      <c r="F4" s="891"/>
      <c r="G4" s="896"/>
      <c r="H4" s="897"/>
      <c r="I4" s="897"/>
      <c r="J4" s="897"/>
      <c r="K4" s="897"/>
      <c r="L4" s="497"/>
      <c r="M4" s="516"/>
      <c r="N4" s="516"/>
      <c r="O4" s="516"/>
      <c r="P4" s="517"/>
      <c r="Q4" s="509"/>
      <c r="R4" s="497"/>
      <c r="S4" s="497"/>
      <c r="T4" s="497"/>
      <c r="U4" s="516"/>
      <c r="V4" s="516"/>
      <c r="W4" s="516"/>
      <c r="X4" s="517"/>
    </row>
    <row r="5" spans="1:24" ht="20.149999999999999" customHeight="1" x14ac:dyDescent="0.35">
      <c r="A5" s="515"/>
      <c r="B5" s="890" t="s">
        <v>2350</v>
      </c>
      <c r="C5" s="891"/>
      <c r="D5" s="891"/>
      <c r="E5" s="891"/>
      <c r="F5" s="891"/>
      <c r="G5" s="896"/>
      <c r="H5" s="897"/>
      <c r="I5" s="897"/>
      <c r="J5" s="897"/>
      <c r="K5" s="897"/>
      <c r="L5" s="497"/>
      <c r="M5" s="516"/>
      <c r="N5" s="516"/>
      <c r="O5" s="516"/>
      <c r="P5" s="517"/>
      <c r="Q5" s="509"/>
      <c r="R5" s="497"/>
      <c r="S5" s="497"/>
      <c r="T5" s="497"/>
      <c r="U5" s="516"/>
      <c r="V5" s="516"/>
      <c r="W5" s="516"/>
      <c r="X5" s="517"/>
    </row>
    <row r="6" spans="1:24" ht="20.149999999999999" customHeight="1" x14ac:dyDescent="0.35">
      <c r="A6" s="515"/>
      <c r="B6" s="890" t="s">
        <v>2352</v>
      </c>
      <c r="C6" s="891"/>
      <c r="D6" s="891"/>
      <c r="E6" s="891"/>
      <c r="F6" s="891"/>
      <c r="G6" s="523"/>
      <c r="H6" s="497"/>
      <c r="I6" s="497"/>
      <c r="J6" s="497"/>
      <c r="K6" s="497"/>
      <c r="L6" s="497"/>
      <c r="M6" s="516"/>
      <c r="N6" s="516"/>
      <c r="O6" s="516"/>
      <c r="P6" s="517"/>
      <c r="Q6" s="497"/>
      <c r="R6" s="497"/>
      <c r="S6" s="497"/>
      <c r="T6" s="497"/>
      <c r="U6" s="516"/>
      <c r="V6" s="516"/>
      <c r="W6" s="516"/>
      <c r="X6" s="517"/>
    </row>
    <row r="7" spans="1:24" ht="20.149999999999999" customHeight="1" thickBot="1" x14ac:dyDescent="0.4">
      <c r="A7" s="518"/>
      <c r="B7" s="519"/>
      <c r="C7" s="519"/>
      <c r="D7" s="519"/>
      <c r="E7" s="519"/>
      <c r="F7" s="519"/>
      <c r="G7" s="519"/>
      <c r="H7" s="519"/>
      <c r="I7" s="519"/>
      <c r="J7" s="519"/>
      <c r="K7" s="519"/>
      <c r="L7" s="519"/>
      <c r="M7" s="519"/>
      <c r="N7" s="519"/>
      <c r="O7" s="519"/>
      <c r="P7" s="520"/>
      <c r="Q7" s="519"/>
      <c r="R7" s="519"/>
      <c r="S7" s="519"/>
      <c r="T7" s="519"/>
      <c r="U7" s="519"/>
      <c r="V7" s="519"/>
      <c r="W7" s="519"/>
      <c r="X7" s="520"/>
    </row>
    <row r="8" spans="1:24" ht="20.149999999999999" customHeight="1" x14ac:dyDescent="0.35">
      <c r="A8" s="136"/>
      <c r="B8" s="19"/>
      <c r="C8" s="19"/>
      <c r="D8" s="19"/>
      <c r="E8" s="19"/>
      <c r="F8" s="19"/>
      <c r="G8" s="19"/>
      <c r="H8" s="19"/>
      <c r="I8" s="19"/>
      <c r="J8" s="19"/>
      <c r="K8" s="19"/>
      <c r="L8" s="19"/>
      <c r="M8" s="19"/>
      <c r="N8" s="237"/>
      <c r="O8" s="19"/>
      <c r="P8" s="20"/>
    </row>
    <row r="9" spans="1:24" ht="20.149999999999999" customHeight="1" x14ac:dyDescent="0.35">
      <c r="A9" s="139">
        <v>1</v>
      </c>
      <c r="B9" s="140" t="s">
        <v>147</v>
      </c>
      <c r="C9" s="140"/>
      <c r="D9" s="140"/>
      <c r="E9" s="140"/>
      <c r="F9" s="140"/>
      <c r="G9" s="140"/>
      <c r="H9" s="140"/>
      <c r="I9" s="140"/>
      <c r="J9" s="140"/>
      <c r="K9" s="140"/>
      <c r="L9" s="143" t="s">
        <v>148</v>
      </c>
      <c r="M9" s="231"/>
      <c r="N9" s="158" t="s">
        <v>1328</v>
      </c>
      <c r="O9" s="149" t="s">
        <v>149</v>
      </c>
      <c r="P9" s="137"/>
    </row>
    <row r="10" spans="1:24" ht="20.149999999999999" customHeight="1" x14ac:dyDescent="0.35">
      <c r="A10" s="6"/>
      <c r="B10" s="550" t="s">
        <v>1</v>
      </c>
      <c r="C10" s="550" t="s">
        <v>2</v>
      </c>
      <c r="D10" s="550"/>
      <c r="E10" s="550"/>
      <c r="F10" s="550"/>
      <c r="G10" s="550"/>
      <c r="H10" s="550"/>
      <c r="I10" s="550"/>
      <c r="J10" s="550"/>
      <c r="K10" s="550"/>
      <c r="L10" s="144"/>
      <c r="M10" s="232"/>
      <c r="N10" s="239" t="str">
        <f>VLOOKUP(_Output!D4,_Guidance!B4:C9,2,FALSE)</f>
        <v xml:space="preserve"> </v>
      </c>
      <c r="O10" s="568" t="s">
        <v>671</v>
      </c>
      <c r="P10" s="16"/>
    </row>
    <row r="11" spans="1:24" ht="20.149999999999999" customHeight="1" x14ac:dyDescent="0.35">
      <c r="A11" s="6"/>
      <c r="B11" s="550" t="s">
        <v>3</v>
      </c>
      <c r="C11" s="13" t="s">
        <v>4</v>
      </c>
      <c r="D11" s="550"/>
      <c r="E11" s="550"/>
      <c r="F11" s="550"/>
      <c r="G11" s="550"/>
      <c r="H11" s="550"/>
      <c r="I11" s="550"/>
      <c r="J11" s="550"/>
      <c r="K11" s="555"/>
      <c r="L11" s="144"/>
      <c r="M11" s="232"/>
      <c r="N11" s="239" t="str">
        <f>VLOOKUP(_Output!D5,_Guidance!B10:C15,2,FALSE)</f>
        <v xml:space="preserve"> </v>
      </c>
      <c r="O11" s="568" t="s">
        <v>2011</v>
      </c>
      <c r="P11" s="16"/>
    </row>
    <row r="12" spans="1:24" ht="20.149999999999999" customHeight="1" x14ac:dyDescent="0.35">
      <c r="A12" s="6"/>
      <c r="B12" s="14" t="s">
        <v>18</v>
      </c>
      <c r="C12" s="14" t="s">
        <v>2958</v>
      </c>
      <c r="D12" s="9"/>
      <c r="E12" s="9"/>
      <c r="F12" s="9"/>
      <c r="G12" s="9"/>
      <c r="H12" s="9"/>
      <c r="I12" s="9"/>
      <c r="J12" s="9"/>
      <c r="K12" s="550"/>
      <c r="L12" s="144"/>
      <c r="M12" s="232"/>
      <c r="N12" s="239" t="str">
        <f>VLOOKUP(_Output!D6,_Guidance!B16:C21,2,FALSE)</f>
        <v xml:space="preserve"> </v>
      </c>
      <c r="O12" s="568" t="s">
        <v>140</v>
      </c>
      <c r="P12" s="16"/>
    </row>
    <row r="13" spans="1:24" ht="20.149999999999999" customHeight="1" x14ac:dyDescent="0.35">
      <c r="A13" s="6"/>
      <c r="B13" s="14" t="s">
        <v>19</v>
      </c>
      <c r="C13" s="550" t="s">
        <v>162</v>
      </c>
      <c r="D13" s="9"/>
      <c r="E13" s="9"/>
      <c r="F13" s="9"/>
      <c r="G13" s="9"/>
      <c r="H13" s="9"/>
      <c r="I13" s="9"/>
      <c r="J13" s="9"/>
      <c r="K13" s="550"/>
      <c r="L13" s="144"/>
      <c r="M13" s="232"/>
      <c r="N13" s="239" t="str">
        <f>VLOOKUP(_Output!D7,_Guidance!B22:C27,2,FALSE)</f>
        <v xml:space="preserve"> </v>
      </c>
      <c r="O13" s="568" t="s">
        <v>139</v>
      </c>
      <c r="P13" s="16"/>
    </row>
    <row r="14" spans="1:24" ht="20.149999999999999" customHeight="1" x14ac:dyDescent="0.35">
      <c r="A14" s="6"/>
      <c r="B14" s="14" t="s">
        <v>20</v>
      </c>
      <c r="C14" s="550" t="s">
        <v>198</v>
      </c>
      <c r="D14" s="9"/>
      <c r="E14" s="9"/>
      <c r="F14" s="9"/>
      <c r="G14" s="9"/>
      <c r="H14" s="9"/>
      <c r="I14" s="9"/>
      <c r="J14" s="9"/>
      <c r="K14" s="550"/>
      <c r="L14" s="144"/>
      <c r="M14" s="232"/>
      <c r="N14" s="239" t="str">
        <f>VLOOKUP(_Output!D8,_Guidance!B28:C33,2,FALSE)</f>
        <v xml:space="preserve"> </v>
      </c>
      <c r="O14" s="568" t="s">
        <v>199</v>
      </c>
      <c r="P14" s="16"/>
    </row>
    <row r="15" spans="1:24" ht="20.149999999999999" customHeight="1" x14ac:dyDescent="0.35">
      <c r="A15" s="6"/>
      <c r="B15" s="550"/>
      <c r="C15" s="550"/>
      <c r="D15" s="550"/>
      <c r="E15" s="550"/>
      <c r="F15" s="550"/>
      <c r="G15" s="550"/>
      <c r="H15" s="550"/>
      <c r="I15" s="550"/>
      <c r="J15" s="550"/>
      <c r="K15" s="550"/>
      <c r="L15" s="144"/>
      <c r="M15" s="232"/>
      <c r="N15" s="14"/>
      <c r="O15" s="568"/>
      <c r="P15" s="16"/>
    </row>
    <row r="16" spans="1:24" ht="20.149999999999999" customHeight="1" x14ac:dyDescent="0.35">
      <c r="A16" s="139"/>
      <c r="B16" s="140" t="s">
        <v>236</v>
      </c>
      <c r="C16" s="141"/>
      <c r="D16" s="140"/>
      <c r="E16" s="140"/>
      <c r="F16" s="140"/>
      <c r="G16" s="140"/>
      <c r="H16" s="140"/>
      <c r="I16" s="140"/>
      <c r="J16" s="140"/>
      <c r="K16" s="141"/>
      <c r="L16" s="148"/>
      <c r="M16" s="236"/>
      <c r="N16" s="14"/>
      <c r="O16" s="155"/>
      <c r="P16" s="16"/>
    </row>
    <row r="17" spans="1:16" ht="80.150000000000006" customHeight="1" x14ac:dyDescent="0.35">
      <c r="A17" s="10"/>
      <c r="B17" s="24" t="s">
        <v>365</v>
      </c>
      <c r="C17" s="24" t="s">
        <v>235</v>
      </c>
      <c r="D17" s="24"/>
      <c r="E17" s="24"/>
      <c r="F17" s="24"/>
      <c r="G17" s="24"/>
      <c r="H17" s="24"/>
      <c r="I17" s="24"/>
      <c r="J17" s="24"/>
      <c r="K17" s="24"/>
      <c r="L17" s="967"/>
      <c r="M17" s="968"/>
      <c r="N17" s="968"/>
      <c r="O17" s="969"/>
      <c r="P17" s="16"/>
    </row>
    <row r="18" spans="1:16" ht="20.149999999999999" customHeight="1" thickBot="1" x14ac:dyDescent="0.4">
      <c r="A18" s="11"/>
      <c r="B18" s="12"/>
      <c r="C18" s="12"/>
      <c r="D18" s="12"/>
      <c r="E18" s="12"/>
      <c r="F18" s="12"/>
      <c r="G18" s="12"/>
      <c r="H18" s="12"/>
      <c r="I18" s="12"/>
      <c r="J18" s="12"/>
      <c r="K18" s="12"/>
      <c r="L18" s="12"/>
      <c r="M18" s="12"/>
      <c r="N18" s="40"/>
      <c r="O18" s="40"/>
      <c r="P18" s="17"/>
    </row>
    <row r="19" spans="1:16" ht="14.5" hidden="1" x14ac:dyDescent="0.35"/>
    <row r="20" spans="1:16" ht="14.5" hidden="1" x14ac:dyDescent="0.35"/>
    <row r="21" spans="1:16" ht="14.5" hidden="1" x14ac:dyDescent="0.35"/>
    <row r="22" spans="1:16" ht="14.5" hidden="1" x14ac:dyDescent="0.35"/>
    <row r="23" spans="1:16" ht="14.5" hidden="1" x14ac:dyDescent="0.35"/>
    <row r="24" spans="1:16" ht="14.5" hidden="1" x14ac:dyDescent="0.35"/>
    <row r="25" spans="1:16" ht="14.5" hidden="1" x14ac:dyDescent="0.35"/>
    <row r="26" spans="1:16" ht="14.5" hidden="1" x14ac:dyDescent="0.35"/>
    <row r="27" spans="1:16" ht="14.5" hidden="1" x14ac:dyDescent="0.35"/>
    <row r="28" spans="1:16" ht="14.5" hidden="1" x14ac:dyDescent="0.35"/>
    <row r="29" spans="1:16" ht="14.5" hidden="1" x14ac:dyDescent="0.35"/>
    <row r="30" spans="1:16" ht="14.5" hidden="1" x14ac:dyDescent="0.35"/>
    <row r="31" spans="1:16" ht="14.5" hidden="1" x14ac:dyDescent="0.35"/>
    <row r="32" spans="1:16" ht="14.5" hidden="1" x14ac:dyDescent="0.35"/>
    <row r="33" ht="14.5" hidden="1" x14ac:dyDescent="0.35"/>
    <row r="34" ht="14.5" hidden="1" x14ac:dyDescent="0.35"/>
    <row r="35" ht="14.5" hidden="1" x14ac:dyDescent="0.35"/>
    <row r="36" ht="14.5" hidden="1" x14ac:dyDescent="0.35"/>
    <row r="37" ht="14.5" hidden="1" x14ac:dyDescent="0.35"/>
    <row r="38" ht="14.5" hidden="1" x14ac:dyDescent="0.35"/>
    <row r="39" ht="14.5" hidden="1" x14ac:dyDescent="0.35"/>
    <row r="40" ht="14.5" hidden="1" x14ac:dyDescent="0.35"/>
    <row r="41" ht="14.5" hidden="1" x14ac:dyDescent="0.35"/>
    <row r="42" ht="14.5" hidden="1" x14ac:dyDescent="0.35"/>
    <row r="43" ht="14.5" hidden="1" x14ac:dyDescent="0.35"/>
    <row r="44" ht="14.5" hidden="1" x14ac:dyDescent="0.35"/>
    <row r="45" ht="14.5" hidden="1" x14ac:dyDescent="0.35"/>
    <row r="46" ht="14.5" hidden="1" x14ac:dyDescent="0.35"/>
    <row r="47" ht="14.5" hidden="1" x14ac:dyDescent="0.35"/>
    <row r="48" ht="14.5" hidden="1" x14ac:dyDescent="0.35"/>
    <row r="49" ht="14.5" hidden="1" x14ac:dyDescent="0.35"/>
    <row r="50" ht="14.5" hidden="1" x14ac:dyDescent="0.35"/>
    <row r="51" ht="14.5" hidden="1" x14ac:dyDescent="0.35"/>
    <row r="52" ht="14.5" hidden="1" x14ac:dyDescent="0.35"/>
    <row r="53" ht="14.5" hidden="1" x14ac:dyDescent="0.35"/>
    <row r="54" ht="14.5" hidden="1" x14ac:dyDescent="0.35"/>
    <row r="55" ht="14.5" hidden="1" x14ac:dyDescent="0.35"/>
    <row r="56" ht="14.5" hidden="1" x14ac:dyDescent="0.35"/>
    <row r="57" ht="14.5" hidden="1" x14ac:dyDescent="0.35"/>
    <row r="58" ht="14.5" hidden="1" x14ac:dyDescent="0.35"/>
    <row r="59" ht="14.5" hidden="1" x14ac:dyDescent="0.35"/>
    <row r="60" ht="14.5" hidden="1" x14ac:dyDescent="0.35"/>
    <row r="61" ht="14.5" hidden="1" x14ac:dyDescent="0.35"/>
    <row r="62" ht="14.5" hidden="1" x14ac:dyDescent="0.35"/>
    <row r="63" ht="14.5" hidden="1" x14ac:dyDescent="0.35"/>
    <row r="64" ht="14.5" hidden="1" x14ac:dyDescent="0.35"/>
    <row r="65" ht="14.5" hidden="1" x14ac:dyDescent="0.35"/>
    <row r="66" ht="14.5" hidden="1" x14ac:dyDescent="0.35"/>
    <row r="67" ht="14.5" hidden="1" x14ac:dyDescent="0.35"/>
    <row r="68" ht="14.5" hidden="1" x14ac:dyDescent="0.35"/>
    <row r="69" ht="14.5" hidden="1" x14ac:dyDescent="0.35"/>
    <row r="70" ht="14.5" hidden="1" x14ac:dyDescent="0.35"/>
    <row r="71" ht="14.5" hidden="1" x14ac:dyDescent="0.35"/>
    <row r="72" ht="14.5" hidden="1" x14ac:dyDescent="0.35"/>
    <row r="73" ht="14.5" hidden="1" x14ac:dyDescent="0.35"/>
    <row r="74" ht="14.5" hidden="1" x14ac:dyDescent="0.35"/>
    <row r="75" ht="14.5" hidden="1" x14ac:dyDescent="0.35"/>
    <row r="76" ht="14.5" hidden="1" x14ac:dyDescent="0.35"/>
  </sheetData>
  <mergeCells count="12">
    <mergeCell ref="T1:T2"/>
    <mergeCell ref="B3:F3"/>
    <mergeCell ref="G3:K3"/>
    <mergeCell ref="L17:O17"/>
    <mergeCell ref="B1:K2"/>
    <mergeCell ref="L1:L2"/>
    <mergeCell ref="R1:R2"/>
    <mergeCell ref="B4:F4"/>
    <mergeCell ref="G4:K4"/>
    <mergeCell ref="B5:F5"/>
    <mergeCell ref="G5:K5"/>
    <mergeCell ref="B6:F6"/>
  </mergeCells>
  <hyperlinks>
    <hyperlink ref="M3:Q3" location="'People - T&amp;E'!A1" tooltip="5. Training and Education" display="5. Training and Education" xr:uid="{00000000-0004-0000-0600-000000000000}"/>
    <hyperlink ref="B5:F5" location="'Business - CHT'!A1" tooltip="3. Charter" display="3. Charter" xr:uid="{00000000-0004-0000-0600-000001000000}"/>
    <hyperlink ref="B6:F6" location="'Business - GOV'!A1" tooltip="4. Governance" display="4. Governance" xr:uid="{00000000-0004-0000-0600-000002000000}"/>
    <hyperlink ref="B4:F4" location="'Business - CST'!A1" tooltip="2. Customers" display="2. Customers" xr:uid="{00000000-0004-0000-0600-000004000000}"/>
    <hyperlink ref="G3:K3" location="'Business - PRV'!A1" tooltip="5. Privacy &amp; Policy" display="5. Privacy &amp; Policy" xr:uid="{82D3B9E6-7832-467A-8C4A-660E50AC9A38}"/>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9588" r:id="rId4" name="Drop Down 20">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109589" r:id="rId5" name="Drop Down 21">
              <controlPr defaultSize="0" autoLine="0" autoPict="0">
                <anchor moveWithCells="1">
                  <from>
                    <xdr:col>11</xdr:col>
                    <xdr:colOff>12700</xdr:colOff>
                    <xdr:row>10</xdr:row>
                    <xdr:rowOff>25400</xdr:rowOff>
                  </from>
                  <to>
                    <xdr:col>12</xdr:col>
                    <xdr:colOff>12700</xdr:colOff>
                    <xdr:row>10</xdr:row>
                    <xdr:rowOff>228600</xdr:rowOff>
                  </to>
                </anchor>
              </controlPr>
            </control>
          </mc:Choice>
        </mc:AlternateContent>
        <mc:AlternateContent xmlns:mc="http://schemas.openxmlformats.org/markup-compatibility/2006">
          <mc:Choice Requires="x14">
            <control shapeId="109590" r:id="rId6" name="Drop Down 22">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109591" r:id="rId7" name="Drop Down 23">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109592" r:id="rId8" name="Drop Down 24">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Blad16">
    <tabColor rgb="FF0070C0"/>
  </sheetPr>
  <dimension ref="A1:X28"/>
  <sheetViews>
    <sheetView showRowColHeaders="0" zoomScaleNormal="10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57.1796875" style="41" bestFit="1" customWidth="1"/>
    <col min="15" max="15" width="110.7265625" style="41" customWidth="1"/>
    <col min="16" max="16" width="2.26953125" customWidth="1"/>
    <col min="17" max="18" width="0" hidden="1" customWidth="1"/>
    <col min="19" max="16384" width="9.1796875" hidden="1"/>
  </cols>
  <sheetData>
    <row r="1" spans="1:24" ht="20.149999999999999" customHeight="1" x14ac:dyDescent="0.35">
      <c r="A1" s="512"/>
      <c r="B1" s="903" t="s">
        <v>53</v>
      </c>
      <c r="C1" s="904"/>
      <c r="D1" s="904"/>
      <c r="E1" s="904"/>
      <c r="F1" s="904"/>
      <c r="G1" s="904"/>
      <c r="H1" s="904"/>
      <c r="I1" s="904"/>
      <c r="J1" s="904"/>
      <c r="K1" s="904"/>
      <c r="L1" s="898"/>
      <c r="M1" s="524"/>
      <c r="N1" s="513"/>
      <c r="O1" s="513"/>
      <c r="P1" s="514"/>
      <c r="Q1" s="524"/>
      <c r="R1" s="898"/>
      <c r="S1" s="524"/>
      <c r="T1" s="898"/>
      <c r="U1" s="513"/>
      <c r="V1" s="513"/>
      <c r="W1" s="513"/>
      <c r="X1" s="514"/>
    </row>
    <row r="2" spans="1:24" ht="20.149999999999999" customHeight="1" x14ac:dyDescent="0.35">
      <c r="A2" s="515"/>
      <c r="B2" s="905"/>
      <c r="C2" s="906"/>
      <c r="D2" s="906"/>
      <c r="E2" s="906"/>
      <c r="F2" s="906"/>
      <c r="G2" s="906"/>
      <c r="H2" s="906"/>
      <c r="I2" s="906"/>
      <c r="J2" s="906"/>
      <c r="K2" s="906"/>
      <c r="L2" s="899"/>
      <c r="M2" s="508"/>
      <c r="N2" s="521"/>
      <c r="O2" s="521"/>
      <c r="P2" s="522"/>
      <c r="Q2" s="508"/>
      <c r="R2" s="899"/>
      <c r="S2" s="508"/>
      <c r="T2" s="899"/>
      <c r="U2" s="521"/>
      <c r="V2" s="521"/>
      <c r="W2" s="521"/>
      <c r="X2" s="522"/>
    </row>
    <row r="3" spans="1:24" ht="20.149999999999999" customHeight="1" x14ac:dyDescent="0.35">
      <c r="A3" s="515"/>
      <c r="B3" s="890" t="s">
        <v>2348</v>
      </c>
      <c r="C3" s="891"/>
      <c r="D3" s="891"/>
      <c r="E3" s="891"/>
      <c r="F3" s="891"/>
      <c r="G3" s="890" t="s">
        <v>3227</v>
      </c>
      <c r="H3" s="891"/>
      <c r="I3" s="891"/>
      <c r="J3" s="891"/>
      <c r="K3" s="891"/>
      <c r="L3" s="497"/>
      <c r="M3" s="497"/>
      <c r="N3" s="516"/>
      <c r="O3" s="516"/>
      <c r="P3" s="517"/>
      <c r="Q3" s="507"/>
      <c r="R3" s="497"/>
      <c r="S3" s="497"/>
      <c r="T3" s="497"/>
      <c r="U3" s="516"/>
      <c r="V3" s="516"/>
      <c r="W3" s="516"/>
      <c r="X3" s="517"/>
    </row>
    <row r="4" spans="1:24" ht="20.149999999999999" customHeight="1" x14ac:dyDescent="0.35">
      <c r="A4" s="515"/>
      <c r="B4" s="900" t="s">
        <v>2349</v>
      </c>
      <c r="C4" s="901"/>
      <c r="D4" s="901"/>
      <c r="E4" s="901"/>
      <c r="F4" s="902"/>
      <c r="G4" s="896"/>
      <c r="H4" s="897"/>
      <c r="I4" s="897"/>
      <c r="J4" s="897"/>
      <c r="K4" s="897"/>
      <c r="L4" s="497"/>
      <c r="M4" s="497"/>
      <c r="N4" s="516"/>
      <c r="O4" s="516"/>
      <c r="P4" s="517"/>
      <c r="Q4" s="506"/>
      <c r="R4" s="497"/>
      <c r="S4" s="497"/>
      <c r="T4" s="497"/>
      <c r="U4" s="516"/>
      <c r="V4" s="516"/>
      <c r="W4" s="516"/>
      <c r="X4" s="517"/>
    </row>
    <row r="5" spans="1:24" ht="20.149999999999999" customHeight="1" x14ac:dyDescent="0.35">
      <c r="A5" s="515"/>
      <c r="B5" s="890" t="s">
        <v>2350</v>
      </c>
      <c r="C5" s="891"/>
      <c r="D5" s="891"/>
      <c r="E5" s="891"/>
      <c r="F5" s="891"/>
      <c r="G5" s="896"/>
      <c r="H5" s="897"/>
      <c r="I5" s="897"/>
      <c r="J5" s="897"/>
      <c r="K5" s="897"/>
      <c r="L5" s="497"/>
      <c r="M5" s="497"/>
      <c r="N5" s="516"/>
      <c r="O5" s="516"/>
      <c r="P5" s="517"/>
      <c r="Q5" s="506"/>
      <c r="R5" s="497"/>
      <c r="S5" s="497"/>
      <c r="T5" s="497"/>
      <c r="U5" s="516"/>
      <c r="V5" s="516"/>
      <c r="W5" s="516"/>
      <c r="X5" s="517"/>
    </row>
    <row r="6" spans="1:24" ht="20.149999999999999" customHeight="1" x14ac:dyDescent="0.35">
      <c r="A6" s="515"/>
      <c r="B6" s="890" t="s">
        <v>2352</v>
      </c>
      <c r="C6" s="891"/>
      <c r="D6" s="891"/>
      <c r="E6" s="891"/>
      <c r="F6" s="891"/>
      <c r="G6" s="523"/>
      <c r="H6" s="497"/>
      <c r="I6" s="497"/>
      <c r="J6" s="497"/>
      <c r="K6" s="497"/>
      <c r="L6" s="497"/>
      <c r="M6" s="497"/>
      <c r="N6" s="516"/>
      <c r="O6" s="516"/>
      <c r="P6" s="517"/>
      <c r="Q6" s="497"/>
      <c r="R6" s="497"/>
      <c r="S6" s="497"/>
      <c r="T6" s="497"/>
      <c r="U6" s="516"/>
      <c r="V6" s="516"/>
      <c r="W6" s="516"/>
      <c r="X6" s="517"/>
    </row>
    <row r="7" spans="1:24" ht="20.149999999999999" customHeight="1" thickBot="1" x14ac:dyDescent="0.4">
      <c r="A7" s="518"/>
      <c r="B7" s="519"/>
      <c r="C7" s="519"/>
      <c r="D7" s="519"/>
      <c r="E7" s="519"/>
      <c r="F7" s="519"/>
      <c r="G7" s="519"/>
      <c r="H7" s="519"/>
      <c r="I7" s="519"/>
      <c r="J7" s="519"/>
      <c r="K7" s="519"/>
      <c r="L7" s="519"/>
      <c r="M7" s="519"/>
      <c r="N7" s="519"/>
      <c r="O7" s="519"/>
      <c r="P7" s="520"/>
      <c r="Q7" s="519"/>
      <c r="R7" s="519"/>
      <c r="S7" s="519"/>
      <c r="T7" s="519"/>
      <c r="U7" s="519"/>
      <c r="V7" s="519"/>
      <c r="W7" s="519"/>
      <c r="X7" s="520"/>
    </row>
    <row r="8" spans="1:24" ht="20.149999999999999" customHeight="1" x14ac:dyDescent="0.35">
      <c r="A8" s="136"/>
      <c r="B8" s="19"/>
      <c r="C8" s="19"/>
      <c r="D8" s="19"/>
      <c r="E8" s="19"/>
      <c r="F8" s="19"/>
      <c r="G8" s="19"/>
      <c r="H8" s="19"/>
      <c r="I8" s="19"/>
      <c r="J8" s="19"/>
      <c r="K8" s="19"/>
      <c r="L8" s="19"/>
      <c r="M8" s="19"/>
      <c r="N8" s="237"/>
      <c r="O8" s="19"/>
      <c r="P8" s="20"/>
    </row>
    <row r="9" spans="1:24" ht="20.149999999999999" customHeight="1" x14ac:dyDescent="0.35">
      <c r="A9" s="139">
        <v>2</v>
      </c>
      <c r="B9" s="140" t="s">
        <v>6</v>
      </c>
      <c r="C9" s="140"/>
      <c r="D9" s="140"/>
      <c r="E9" s="140"/>
      <c r="F9" s="140"/>
      <c r="G9" s="140"/>
      <c r="H9" s="140"/>
      <c r="I9" s="140"/>
      <c r="J9" s="140"/>
      <c r="K9" s="140"/>
      <c r="L9" s="143" t="s">
        <v>148</v>
      </c>
      <c r="M9" s="1059"/>
      <c r="N9" s="158" t="s">
        <v>1328</v>
      </c>
      <c r="O9" s="149" t="s">
        <v>149</v>
      </c>
      <c r="P9" s="137"/>
    </row>
    <row r="10" spans="1:24" ht="20.149999999999999" customHeight="1" x14ac:dyDescent="0.35">
      <c r="A10" s="6"/>
      <c r="B10" s="3" t="s">
        <v>5</v>
      </c>
      <c r="C10" s="3" t="s">
        <v>9</v>
      </c>
      <c r="D10" s="3"/>
      <c r="E10" s="3"/>
      <c r="F10" s="3"/>
      <c r="G10" s="3"/>
      <c r="H10" s="3"/>
      <c r="I10" s="3"/>
      <c r="J10" s="3"/>
      <c r="K10" s="3"/>
      <c r="L10" s="144"/>
      <c r="M10" s="232"/>
      <c r="N10" s="239" t="str">
        <f>VLOOKUP(_Output!D12,_Guidance!B35:C40,2,FALSE)</f>
        <v xml:space="preserve"> </v>
      </c>
      <c r="O10" s="150" t="s">
        <v>817</v>
      </c>
      <c r="P10" s="16"/>
    </row>
    <row r="11" spans="1:24" ht="20.149999999999999" customHeight="1" x14ac:dyDescent="0.35">
      <c r="A11" s="124"/>
      <c r="B11" s="109" t="s">
        <v>7</v>
      </c>
      <c r="C11" s="114" t="s">
        <v>201</v>
      </c>
      <c r="D11" s="109"/>
      <c r="E11" s="109"/>
      <c r="F11" s="109"/>
      <c r="G11" s="109"/>
      <c r="H11" s="109"/>
      <c r="I11" s="109"/>
      <c r="J11" s="109"/>
      <c r="K11" s="114"/>
      <c r="L11" s="145"/>
      <c r="M11" s="233"/>
      <c r="N11" s="122"/>
      <c r="O11" s="151" t="s">
        <v>690</v>
      </c>
      <c r="P11" s="138"/>
    </row>
    <row r="12" spans="1:24" ht="20.149999999999999" customHeight="1" x14ac:dyDescent="0.35">
      <c r="A12" s="124"/>
      <c r="B12" s="110" t="s">
        <v>248</v>
      </c>
      <c r="C12" s="109" t="s">
        <v>188</v>
      </c>
      <c r="D12" s="110"/>
      <c r="E12" s="110"/>
      <c r="F12" s="110"/>
      <c r="G12" s="110"/>
      <c r="H12" s="110"/>
      <c r="I12" s="110"/>
      <c r="J12" s="110"/>
      <c r="K12" s="109"/>
      <c r="L12" s="145"/>
      <c r="M12" s="233"/>
      <c r="N12" s="122"/>
      <c r="O12" s="152" t="s">
        <v>2023</v>
      </c>
      <c r="P12" s="138"/>
    </row>
    <row r="13" spans="1:24" ht="20.149999999999999" customHeight="1" x14ac:dyDescent="0.35">
      <c r="A13" s="124"/>
      <c r="B13" s="110" t="s">
        <v>249</v>
      </c>
      <c r="C13" s="109" t="s">
        <v>189</v>
      </c>
      <c r="D13" s="110"/>
      <c r="E13" s="110"/>
      <c r="F13" s="110"/>
      <c r="G13" s="110"/>
      <c r="H13" s="110"/>
      <c r="I13" s="110"/>
      <c r="J13" s="110"/>
      <c r="K13" s="109"/>
      <c r="L13" s="145"/>
      <c r="M13" s="233"/>
      <c r="N13" s="122"/>
      <c r="O13" s="152" t="s">
        <v>2024</v>
      </c>
      <c r="P13" s="138"/>
    </row>
    <row r="14" spans="1:24" ht="20.149999999999999" customHeight="1" x14ac:dyDescent="0.35">
      <c r="A14" s="124"/>
      <c r="B14" s="110" t="s">
        <v>250</v>
      </c>
      <c r="C14" s="109" t="s">
        <v>190</v>
      </c>
      <c r="D14" s="110"/>
      <c r="E14" s="110"/>
      <c r="F14" s="110"/>
      <c r="G14" s="110"/>
      <c r="H14" s="110"/>
      <c r="I14" s="110"/>
      <c r="J14" s="110"/>
      <c r="K14" s="109"/>
      <c r="L14" s="145"/>
      <c r="M14" s="233"/>
      <c r="N14" s="122"/>
      <c r="O14" s="152" t="s">
        <v>2025</v>
      </c>
      <c r="P14" s="138"/>
    </row>
    <row r="15" spans="1:24" ht="20.149999999999999" customHeight="1" x14ac:dyDescent="0.35">
      <c r="A15" s="124"/>
      <c r="B15" s="110" t="s">
        <v>251</v>
      </c>
      <c r="C15" s="109" t="s">
        <v>191</v>
      </c>
      <c r="D15" s="110"/>
      <c r="E15" s="110"/>
      <c r="F15" s="110"/>
      <c r="G15" s="110"/>
      <c r="H15" s="110"/>
      <c r="I15" s="110"/>
      <c r="J15" s="110"/>
      <c r="K15" s="109"/>
      <c r="L15" s="145"/>
      <c r="M15" s="233"/>
      <c r="N15" s="122"/>
      <c r="O15" s="152" t="s">
        <v>2026</v>
      </c>
      <c r="P15" s="138"/>
    </row>
    <row r="16" spans="1:24" ht="20.149999999999999" customHeight="1" x14ac:dyDescent="0.35">
      <c r="A16" s="124"/>
      <c r="B16" s="110" t="s">
        <v>252</v>
      </c>
      <c r="C16" s="109" t="s">
        <v>53</v>
      </c>
      <c r="D16" s="110"/>
      <c r="E16" s="110"/>
      <c r="F16" s="110"/>
      <c r="G16" s="110"/>
      <c r="H16" s="110"/>
      <c r="I16" s="110"/>
      <c r="J16" s="110"/>
      <c r="K16" s="109"/>
      <c r="L16" s="145"/>
      <c r="M16" s="233"/>
      <c r="N16" s="122"/>
      <c r="O16" s="152" t="s">
        <v>2028</v>
      </c>
      <c r="P16" s="138"/>
    </row>
    <row r="17" spans="1:16" ht="20.149999999999999" customHeight="1" x14ac:dyDescent="0.35">
      <c r="A17" s="124"/>
      <c r="B17" s="110" t="s">
        <v>253</v>
      </c>
      <c r="C17" s="109" t="s">
        <v>234</v>
      </c>
      <c r="D17" s="110"/>
      <c r="E17" s="110"/>
      <c r="F17" s="110"/>
      <c r="G17" s="110"/>
      <c r="H17" s="110"/>
      <c r="I17" s="110"/>
      <c r="J17" s="110"/>
      <c r="K17" s="109"/>
      <c r="L17" s="145"/>
      <c r="M17" s="233"/>
      <c r="N17" s="122"/>
      <c r="O17" s="152" t="s">
        <v>2027</v>
      </c>
      <c r="P17" s="138"/>
    </row>
    <row r="18" spans="1:16" ht="20.149999999999999" customHeight="1" x14ac:dyDescent="0.35">
      <c r="A18" s="124"/>
      <c r="B18" s="110" t="s">
        <v>254</v>
      </c>
      <c r="C18" s="109" t="s">
        <v>829</v>
      </c>
      <c r="D18" s="110"/>
      <c r="E18" s="110"/>
      <c r="F18" s="110"/>
      <c r="G18" s="110"/>
      <c r="H18" s="110"/>
      <c r="I18" s="110"/>
      <c r="J18" s="110"/>
      <c r="K18" s="109"/>
      <c r="L18" s="145"/>
      <c r="M18" s="233"/>
      <c r="N18" s="122"/>
      <c r="O18" s="152" t="s">
        <v>3058</v>
      </c>
      <c r="P18" s="138"/>
    </row>
    <row r="19" spans="1:16" ht="40" customHeight="1" x14ac:dyDescent="0.35">
      <c r="A19" s="124"/>
      <c r="B19" s="115" t="s">
        <v>255</v>
      </c>
      <c r="C19" s="116" t="s">
        <v>233</v>
      </c>
      <c r="D19" s="115"/>
      <c r="E19" s="115"/>
      <c r="F19" s="115"/>
      <c r="G19" s="115"/>
      <c r="H19" s="115"/>
      <c r="I19" s="115"/>
      <c r="J19" s="115"/>
      <c r="K19" s="116"/>
      <c r="L19" s="413"/>
      <c r="M19" s="233"/>
      <c r="N19" s="122"/>
      <c r="O19" s="153" t="s">
        <v>200</v>
      </c>
      <c r="P19" s="138"/>
    </row>
    <row r="20" spans="1:16" ht="20.149999999999999" customHeight="1" x14ac:dyDescent="0.35">
      <c r="A20" s="6"/>
      <c r="B20" s="3" t="s">
        <v>10</v>
      </c>
      <c r="C20" s="3" t="s">
        <v>8</v>
      </c>
      <c r="D20" s="3"/>
      <c r="E20" s="3"/>
      <c r="F20" s="3"/>
      <c r="G20" s="3"/>
      <c r="H20" s="3"/>
      <c r="I20" s="3"/>
      <c r="J20" s="3"/>
      <c r="K20" s="3"/>
      <c r="L20" s="144"/>
      <c r="M20" s="232"/>
      <c r="N20" s="239" t="str">
        <f>VLOOKUP(_Output!D22,_Guidance!B41:C46,2,FALSE)</f>
        <v xml:space="preserve"> </v>
      </c>
      <c r="O20" s="150" t="s">
        <v>3059</v>
      </c>
      <c r="P20" s="16"/>
    </row>
    <row r="21" spans="1:16" ht="20.149999999999999" customHeight="1" x14ac:dyDescent="0.35">
      <c r="A21" s="6"/>
      <c r="B21" s="3" t="s">
        <v>21</v>
      </c>
      <c r="C21" s="3" t="s">
        <v>11</v>
      </c>
      <c r="D21" s="3"/>
      <c r="E21" s="3"/>
      <c r="F21" s="3"/>
      <c r="G21" s="3"/>
      <c r="H21" s="3"/>
      <c r="I21" s="3"/>
      <c r="J21" s="3"/>
      <c r="K21" s="3"/>
      <c r="L21" s="144"/>
      <c r="M21" s="232"/>
      <c r="N21" s="239" t="str">
        <f>VLOOKUP(_Output!D23,_Guidance!B47:C52,2,FALSE)</f>
        <v xml:space="preserve"> </v>
      </c>
      <c r="O21" s="150" t="s">
        <v>1355</v>
      </c>
      <c r="P21" s="16"/>
    </row>
    <row r="22" spans="1:16" ht="20.149999999999999" customHeight="1" x14ac:dyDescent="0.35">
      <c r="A22" s="6"/>
      <c r="B22" s="3" t="s">
        <v>22</v>
      </c>
      <c r="C22" s="3" t="s">
        <v>163</v>
      </c>
      <c r="D22" s="3"/>
      <c r="E22" s="3"/>
      <c r="F22" s="3"/>
      <c r="G22" s="3"/>
      <c r="H22" s="3"/>
      <c r="I22" s="3"/>
      <c r="J22" s="3"/>
      <c r="K22" s="3"/>
      <c r="L22" s="144"/>
      <c r="M22" s="232"/>
      <c r="N22" s="239" t="str">
        <f>VLOOKUP(_Output!D24,_Guidance!B53:C58,2,FALSE)</f>
        <v xml:space="preserve"> </v>
      </c>
      <c r="O22" s="150" t="s">
        <v>3060</v>
      </c>
      <c r="P22" s="16"/>
    </row>
    <row r="23" spans="1:16" ht="20.149999999999999" customHeight="1" x14ac:dyDescent="0.35">
      <c r="A23" s="6"/>
      <c r="B23" s="3" t="s">
        <v>202</v>
      </c>
      <c r="C23" s="3" t="s">
        <v>2959</v>
      </c>
      <c r="D23" s="3"/>
      <c r="E23" s="3"/>
      <c r="F23" s="3"/>
      <c r="G23" s="3"/>
      <c r="H23" s="3"/>
      <c r="I23" s="3"/>
      <c r="J23" s="3"/>
      <c r="K23" s="3"/>
      <c r="L23" s="144"/>
      <c r="M23" s="232"/>
      <c r="N23" s="239" t="str">
        <f>VLOOKUP(_Output!D25,_Guidance!B59:C64,2,FALSE)</f>
        <v xml:space="preserve"> </v>
      </c>
      <c r="O23" s="150" t="s">
        <v>1354</v>
      </c>
      <c r="P23" s="16"/>
    </row>
    <row r="24" spans="1:16" ht="20.149999999999999" customHeight="1" x14ac:dyDescent="0.35">
      <c r="A24" s="6"/>
      <c r="B24" s="3" t="s">
        <v>259</v>
      </c>
      <c r="C24" s="3" t="s">
        <v>2194</v>
      </c>
      <c r="D24" s="3"/>
      <c r="E24" s="3"/>
      <c r="F24" s="3"/>
      <c r="G24" s="3"/>
      <c r="H24" s="3"/>
      <c r="I24" s="3"/>
      <c r="J24" s="3"/>
      <c r="K24" s="3"/>
      <c r="L24" s="144"/>
      <c r="M24" s="232"/>
      <c r="N24" s="239" t="str">
        <f>VLOOKUP(_Output!D26,_Guidance!B65:C70,2,FALSE)</f>
        <v xml:space="preserve"> </v>
      </c>
      <c r="O24" s="150" t="s">
        <v>3221</v>
      </c>
      <c r="P24" s="16"/>
    </row>
    <row r="25" spans="1:16" ht="20.149999999999999" customHeight="1" x14ac:dyDescent="0.35">
      <c r="A25" s="6"/>
      <c r="B25" s="3"/>
      <c r="C25" s="3"/>
      <c r="D25" s="3"/>
      <c r="E25" s="3"/>
      <c r="F25" s="3"/>
      <c r="G25" s="3"/>
      <c r="H25" s="3"/>
      <c r="I25" s="3"/>
      <c r="J25" s="3"/>
      <c r="K25" s="3"/>
      <c r="L25" s="144"/>
      <c r="M25" s="232"/>
      <c r="N25" s="14"/>
      <c r="O25" s="150"/>
      <c r="P25" s="16"/>
    </row>
    <row r="26" spans="1:16" ht="20.149999999999999" customHeight="1" x14ac:dyDescent="0.35">
      <c r="A26" s="139"/>
      <c r="B26" s="140" t="s">
        <v>236</v>
      </c>
      <c r="C26" s="141"/>
      <c r="D26" s="140"/>
      <c r="E26" s="140"/>
      <c r="F26" s="140"/>
      <c r="G26" s="140"/>
      <c r="H26" s="140"/>
      <c r="I26" s="140"/>
      <c r="J26" s="140"/>
      <c r="K26" s="141"/>
      <c r="L26" s="148"/>
      <c r="M26" s="236"/>
      <c r="N26" s="14"/>
      <c r="O26" s="155"/>
      <c r="P26" s="16"/>
    </row>
    <row r="27" spans="1:16" ht="80.150000000000006" customHeight="1" x14ac:dyDescent="0.35">
      <c r="A27" s="10"/>
      <c r="B27" s="24" t="s">
        <v>289</v>
      </c>
      <c r="C27" s="24" t="s">
        <v>235</v>
      </c>
      <c r="D27" s="24"/>
      <c r="E27" s="24"/>
      <c r="F27" s="24"/>
      <c r="G27" s="24"/>
      <c r="H27" s="24"/>
      <c r="I27" s="24"/>
      <c r="J27" s="24"/>
      <c r="K27" s="24"/>
      <c r="L27" s="967"/>
      <c r="M27" s="968"/>
      <c r="N27" s="968"/>
      <c r="O27" s="969"/>
      <c r="P27" s="16"/>
    </row>
    <row r="28" spans="1:16" ht="20.149999999999999" customHeight="1" thickBot="1" x14ac:dyDescent="0.4">
      <c r="A28" s="11"/>
      <c r="B28" s="12"/>
      <c r="C28" s="12"/>
      <c r="D28" s="12"/>
      <c r="E28" s="12"/>
      <c r="F28" s="12"/>
      <c r="G28" s="12"/>
      <c r="H28" s="12"/>
      <c r="I28" s="12"/>
      <c r="J28" s="12"/>
      <c r="K28" s="12"/>
      <c r="L28" s="12"/>
      <c r="M28" s="12"/>
      <c r="N28" s="40"/>
      <c r="O28" s="40"/>
      <c r="P28" s="17"/>
    </row>
  </sheetData>
  <mergeCells count="12">
    <mergeCell ref="T1:T2"/>
    <mergeCell ref="B3:F3"/>
    <mergeCell ref="G3:K3"/>
    <mergeCell ref="L27:O27"/>
    <mergeCell ref="B1:K2"/>
    <mergeCell ref="L1:L2"/>
    <mergeCell ref="R1:R2"/>
    <mergeCell ref="B4:F4"/>
    <mergeCell ref="G4:K4"/>
    <mergeCell ref="B5:F5"/>
    <mergeCell ref="G5:K5"/>
    <mergeCell ref="B6:F6"/>
  </mergeCells>
  <hyperlinks>
    <hyperlink ref="N3:Q3" location="'People - T&amp;E'!A1" tooltip="5. Training and Education" display="5. Training and Education" xr:uid="{00000000-0004-0000-0700-000000000000}"/>
    <hyperlink ref="B5:F5" location="'Business - CHT'!A1" tooltip="3. Charter" display="3. Charter" xr:uid="{00000000-0004-0000-0700-000001000000}"/>
    <hyperlink ref="B6:F6" location="'Business - GOV'!A1" tooltip="4. Governance" display="4. Governance" xr:uid="{00000000-0004-0000-0700-000002000000}"/>
    <hyperlink ref="B3:F3" location="'Business - BSD'!A1" tooltip="1. Business Drivers" display="1. Business Drivers" xr:uid="{00000000-0004-0000-0700-000004000000}"/>
    <hyperlink ref="G3:K3" location="'Business - PRV'!A1" tooltip="5. Privacy &amp; Policy" display="5. Privacy &amp; Policy" xr:uid="{4C63752B-0563-4934-82CD-8357AD1BE13A}"/>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7585" r:id="rId4" name="Drop Down 1">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7587" r:id="rId5" name="Drop Down 3">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7588" r:id="rId6" name="Drop Down 4">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7589" r:id="rId7" name="Drop Down 5">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mc:AlternateContent xmlns:mc="http://schemas.openxmlformats.org/markup-compatibility/2006">
          <mc:Choice Requires="x14">
            <control shapeId="67590" r:id="rId8" name="Drop Down 6">
              <controlPr defaultSize="0" autoLine="0" autoPict="0">
                <anchor moveWithCells="1">
                  <from>
                    <xdr:col>11</xdr:col>
                    <xdr:colOff>12700</xdr:colOff>
                    <xdr:row>22</xdr:row>
                    <xdr:rowOff>25400</xdr:rowOff>
                  </from>
                  <to>
                    <xdr:col>12</xdr:col>
                    <xdr:colOff>12700</xdr:colOff>
                    <xdr:row>22</xdr:row>
                    <xdr:rowOff>228600</xdr:rowOff>
                  </to>
                </anchor>
              </controlPr>
            </control>
          </mc:Choice>
        </mc:AlternateContent>
        <mc:AlternateContent xmlns:mc="http://schemas.openxmlformats.org/markup-compatibility/2006">
          <mc:Choice Requires="x14">
            <control shapeId="67591" r:id="rId9" name="Drop Down 7">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67599" r:id="rId10" name="Drop Down 15">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7600" r:id="rId11" name="Drop Down 16">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7601" r:id="rId12" name="Drop Down 17">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7602" r:id="rId13" name="Drop Down 18">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7603" r:id="rId14" name="Drop Down 19">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7604" r:id="rId15" name="Drop Down 20">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7605" r:id="rId16" name="Drop Down 21">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Blad17">
    <tabColor rgb="FF0070C0"/>
  </sheetPr>
  <dimension ref="A1:X30"/>
  <sheetViews>
    <sheetView showRowColHeaders="0" zoomScaleNormal="100" workbookViewId="0">
      <pane ySplit="7" topLeftCell="A8" activePane="bottomLeft" state="frozen"/>
      <selection pane="bottomLeft"/>
    </sheetView>
  </sheetViews>
  <sheetFormatPr defaultColWidth="0" defaultRowHeight="14.5" zeroHeight="1" x14ac:dyDescent="0.35"/>
  <cols>
    <col min="1" max="1" width="5.7265625" customWidth="1"/>
    <col min="2" max="11" width="9.1796875" customWidth="1"/>
    <col min="12" max="12" width="20" customWidth="1"/>
    <col min="13" max="13" width="2.26953125" customWidth="1"/>
    <col min="14" max="14" width="57.1796875" style="41" bestFit="1" customWidth="1"/>
    <col min="15" max="15" width="110.7265625" style="41" customWidth="1"/>
    <col min="16" max="16" width="2.26953125" customWidth="1"/>
    <col min="17" max="18" width="0" hidden="1" customWidth="1"/>
    <col min="19" max="16384" width="9.1796875" hidden="1"/>
  </cols>
  <sheetData>
    <row r="1" spans="1:24" ht="20.149999999999999" customHeight="1" x14ac:dyDescent="0.35">
      <c r="A1" s="512"/>
      <c r="B1" s="903" t="s">
        <v>53</v>
      </c>
      <c r="C1" s="904"/>
      <c r="D1" s="904"/>
      <c r="E1" s="904"/>
      <c r="F1" s="904"/>
      <c r="G1" s="904"/>
      <c r="H1" s="904"/>
      <c r="I1" s="904"/>
      <c r="J1" s="904"/>
      <c r="K1" s="904"/>
      <c r="L1" s="898"/>
      <c r="M1" s="524"/>
      <c r="N1" s="513"/>
      <c r="O1" s="513"/>
      <c r="P1" s="514"/>
      <c r="Q1" s="524"/>
      <c r="R1" s="898"/>
      <c r="S1" s="524"/>
      <c r="T1" s="898"/>
      <c r="U1" s="513"/>
      <c r="V1" s="513"/>
      <c r="W1" s="513"/>
      <c r="X1" s="514"/>
    </row>
    <row r="2" spans="1:24" ht="20.149999999999999" customHeight="1" x14ac:dyDescent="0.35">
      <c r="A2" s="515"/>
      <c r="B2" s="905"/>
      <c r="C2" s="906"/>
      <c r="D2" s="906"/>
      <c r="E2" s="906"/>
      <c r="F2" s="906"/>
      <c r="G2" s="906"/>
      <c r="H2" s="906"/>
      <c r="I2" s="906"/>
      <c r="J2" s="906"/>
      <c r="K2" s="906"/>
      <c r="L2" s="899"/>
      <c r="M2" s="508"/>
      <c r="N2" s="521"/>
      <c r="O2" s="521"/>
      <c r="P2" s="522"/>
      <c r="Q2" s="508"/>
      <c r="R2" s="899"/>
      <c r="S2" s="508"/>
      <c r="T2" s="899"/>
      <c r="U2" s="521"/>
      <c r="V2" s="521"/>
      <c r="W2" s="521"/>
      <c r="X2" s="522"/>
    </row>
    <row r="3" spans="1:24" ht="20.149999999999999" customHeight="1" x14ac:dyDescent="0.35">
      <c r="A3" s="515"/>
      <c r="B3" s="890" t="s">
        <v>2348</v>
      </c>
      <c r="C3" s="891"/>
      <c r="D3" s="891"/>
      <c r="E3" s="891"/>
      <c r="F3" s="891"/>
      <c r="G3" s="890" t="s">
        <v>3227</v>
      </c>
      <c r="H3" s="891"/>
      <c r="I3" s="891"/>
      <c r="J3" s="891"/>
      <c r="K3" s="891"/>
      <c r="L3" s="497"/>
      <c r="M3" s="497"/>
      <c r="N3" s="516"/>
      <c r="O3" s="516"/>
      <c r="P3" s="517"/>
      <c r="Q3" s="507"/>
      <c r="R3" s="497"/>
      <c r="S3" s="497"/>
      <c r="T3" s="497"/>
      <c r="U3" s="516"/>
      <c r="V3" s="516"/>
      <c r="W3" s="516"/>
      <c r="X3" s="517"/>
    </row>
    <row r="4" spans="1:24" ht="20.149999999999999" customHeight="1" x14ac:dyDescent="0.35">
      <c r="A4" s="515"/>
      <c r="B4" s="890" t="s">
        <v>2349</v>
      </c>
      <c r="C4" s="891"/>
      <c r="D4" s="891"/>
      <c r="E4" s="891"/>
      <c r="F4" s="891"/>
      <c r="G4" s="896"/>
      <c r="H4" s="897"/>
      <c r="I4" s="897"/>
      <c r="J4" s="897"/>
      <c r="K4" s="897"/>
      <c r="L4" s="497"/>
      <c r="M4" s="497"/>
      <c r="N4" s="516"/>
      <c r="O4" s="516"/>
      <c r="P4" s="517"/>
      <c r="Q4" s="506"/>
      <c r="R4" s="497"/>
      <c r="S4" s="497"/>
      <c r="T4" s="497"/>
      <c r="U4" s="516"/>
      <c r="V4" s="516"/>
      <c r="W4" s="516"/>
      <c r="X4" s="517"/>
    </row>
    <row r="5" spans="1:24" ht="20.149999999999999" customHeight="1" x14ac:dyDescent="0.35">
      <c r="A5" s="515"/>
      <c r="B5" s="900" t="s">
        <v>2350</v>
      </c>
      <c r="C5" s="901"/>
      <c r="D5" s="901"/>
      <c r="E5" s="901"/>
      <c r="F5" s="902"/>
      <c r="G5" s="896"/>
      <c r="H5" s="897"/>
      <c r="I5" s="897"/>
      <c r="J5" s="897"/>
      <c r="K5" s="897"/>
      <c r="L5" s="497"/>
      <c r="M5" s="497"/>
      <c r="N5" s="516"/>
      <c r="O5" s="516"/>
      <c r="P5" s="517"/>
      <c r="Q5" s="506"/>
      <c r="R5" s="497"/>
      <c r="S5" s="497"/>
      <c r="T5" s="497"/>
      <c r="U5" s="516"/>
      <c r="V5" s="516"/>
      <c r="W5" s="516"/>
      <c r="X5" s="517"/>
    </row>
    <row r="6" spans="1:24" ht="20.149999999999999" customHeight="1" x14ac:dyDescent="0.35">
      <c r="A6" s="515"/>
      <c r="B6" s="890" t="s">
        <v>2352</v>
      </c>
      <c r="C6" s="891"/>
      <c r="D6" s="891"/>
      <c r="E6" s="891"/>
      <c r="F6" s="891"/>
      <c r="G6" s="523"/>
      <c r="H6" s="497"/>
      <c r="I6" s="497"/>
      <c r="J6" s="497"/>
      <c r="K6" s="497"/>
      <c r="L6" s="497"/>
      <c r="M6" s="497"/>
      <c r="N6" s="516"/>
      <c r="O6" s="516"/>
      <c r="P6" s="517"/>
      <c r="Q6" s="497"/>
      <c r="R6" s="497"/>
      <c r="S6" s="497"/>
      <c r="T6" s="497"/>
      <c r="U6" s="516"/>
      <c r="V6" s="516"/>
      <c r="W6" s="516"/>
      <c r="X6" s="517"/>
    </row>
    <row r="7" spans="1:24" ht="20.149999999999999" customHeight="1" thickBot="1" x14ac:dyDescent="0.4">
      <c r="A7" s="518"/>
      <c r="B7" s="519"/>
      <c r="C7" s="519"/>
      <c r="D7" s="519"/>
      <c r="E7" s="519"/>
      <c r="F7" s="519"/>
      <c r="G7" s="519"/>
      <c r="H7" s="519"/>
      <c r="I7" s="519"/>
      <c r="J7" s="519"/>
      <c r="K7" s="519"/>
      <c r="L7" s="519"/>
      <c r="M7" s="519"/>
      <c r="N7" s="519"/>
      <c r="O7" s="519"/>
      <c r="P7" s="520"/>
      <c r="Q7" s="519"/>
      <c r="R7" s="519"/>
      <c r="S7" s="519"/>
      <c r="T7" s="519"/>
      <c r="U7" s="519"/>
      <c r="V7" s="519"/>
      <c r="W7" s="519"/>
      <c r="X7" s="520"/>
    </row>
    <row r="8" spans="1:24" ht="20.149999999999999" customHeight="1" x14ac:dyDescent="0.35">
      <c r="A8" s="136"/>
      <c r="B8" s="19"/>
      <c r="C8" s="19"/>
      <c r="D8" s="19"/>
      <c r="E8" s="19"/>
      <c r="F8" s="19"/>
      <c r="G8" s="19"/>
      <c r="H8" s="19"/>
      <c r="I8" s="19"/>
      <c r="J8" s="19"/>
      <c r="K8" s="19"/>
      <c r="L8" s="19"/>
      <c r="M8" s="19"/>
      <c r="N8" s="237"/>
      <c r="O8" s="19"/>
      <c r="P8" s="20"/>
    </row>
    <row r="9" spans="1:24" ht="20.149999999999999" customHeight="1" x14ac:dyDescent="0.35">
      <c r="A9" s="139">
        <v>3</v>
      </c>
      <c r="B9" s="140" t="s">
        <v>2351</v>
      </c>
      <c r="C9" s="140"/>
      <c r="D9" s="140"/>
      <c r="E9" s="140"/>
      <c r="F9" s="140"/>
      <c r="G9" s="140"/>
      <c r="H9" s="140"/>
      <c r="I9" s="140"/>
      <c r="J9" s="140"/>
      <c r="K9" s="140"/>
      <c r="L9" s="143" t="s">
        <v>148</v>
      </c>
      <c r="M9" s="1059"/>
      <c r="N9" s="158" t="s">
        <v>1328</v>
      </c>
      <c r="O9" s="149" t="s">
        <v>149</v>
      </c>
      <c r="P9" s="137"/>
    </row>
    <row r="10" spans="1:24" ht="20.149999999999999" customHeight="1" x14ac:dyDescent="0.35">
      <c r="A10" s="6"/>
      <c r="B10" s="3" t="s">
        <v>12</v>
      </c>
      <c r="C10" s="3" t="s">
        <v>132</v>
      </c>
      <c r="D10" s="3"/>
      <c r="E10" s="3"/>
      <c r="F10" s="3"/>
      <c r="G10" s="3"/>
      <c r="H10" s="3"/>
      <c r="I10" s="3"/>
      <c r="J10" s="3"/>
      <c r="K10" s="3"/>
      <c r="L10" s="144"/>
      <c r="M10" s="232"/>
      <c r="N10" s="239" t="str">
        <f>VLOOKUP(_Output!D30,_Guidance!B72:C77,2,FALSE)</f>
        <v xml:space="preserve"> </v>
      </c>
      <c r="O10" s="150" t="s">
        <v>672</v>
      </c>
      <c r="P10" s="16"/>
    </row>
    <row r="11" spans="1:24" ht="20.149999999999999" customHeight="1" x14ac:dyDescent="0.35">
      <c r="A11" s="124"/>
      <c r="B11" s="109" t="s">
        <v>24</v>
      </c>
      <c r="C11" s="114" t="s">
        <v>26</v>
      </c>
      <c r="D11" s="109"/>
      <c r="E11" s="109"/>
      <c r="F11" s="109"/>
      <c r="G11" s="109"/>
      <c r="H11" s="109"/>
      <c r="I11" s="109"/>
      <c r="J11" s="109"/>
      <c r="K11" s="114"/>
      <c r="L11" s="145"/>
      <c r="M11" s="233"/>
      <c r="N11" s="122"/>
      <c r="O11" s="151"/>
      <c r="P11" s="138"/>
    </row>
    <row r="12" spans="1:24" ht="20.149999999999999" customHeight="1" x14ac:dyDescent="0.35">
      <c r="A12" s="124"/>
      <c r="B12" s="110" t="s">
        <v>25</v>
      </c>
      <c r="C12" s="109" t="s">
        <v>27</v>
      </c>
      <c r="D12" s="110"/>
      <c r="E12" s="110"/>
      <c r="F12" s="110"/>
      <c r="G12" s="110"/>
      <c r="H12" s="110"/>
      <c r="I12" s="110"/>
      <c r="J12" s="110"/>
      <c r="K12" s="109"/>
      <c r="L12" s="145"/>
      <c r="M12" s="233"/>
      <c r="N12" s="122"/>
      <c r="O12" s="152" t="s">
        <v>2029</v>
      </c>
      <c r="P12" s="138"/>
    </row>
    <row r="13" spans="1:24" ht="20.149999999999999" customHeight="1" x14ac:dyDescent="0.35">
      <c r="A13" s="124"/>
      <c r="B13" s="110" t="s">
        <v>36</v>
      </c>
      <c r="C13" s="109" t="s">
        <v>28</v>
      </c>
      <c r="D13" s="110"/>
      <c r="E13" s="110"/>
      <c r="F13" s="110"/>
      <c r="G13" s="110"/>
      <c r="H13" s="110"/>
      <c r="I13" s="110"/>
      <c r="J13" s="110"/>
      <c r="K13" s="109"/>
      <c r="L13" s="145"/>
      <c r="M13" s="233"/>
      <c r="N13" s="122"/>
      <c r="O13" s="152" t="s">
        <v>2030</v>
      </c>
      <c r="P13" s="138"/>
    </row>
    <row r="14" spans="1:24" ht="20.149999999999999" customHeight="1" x14ac:dyDescent="0.35">
      <c r="A14" s="124"/>
      <c r="B14" s="110" t="s">
        <v>37</v>
      </c>
      <c r="C14" s="109" t="s">
        <v>29</v>
      </c>
      <c r="D14" s="110"/>
      <c r="E14" s="110"/>
      <c r="F14" s="110"/>
      <c r="G14" s="110"/>
      <c r="H14" s="110"/>
      <c r="I14" s="110"/>
      <c r="J14" s="110"/>
      <c r="K14" s="109"/>
      <c r="L14" s="145"/>
      <c r="M14" s="233"/>
      <c r="N14" s="122"/>
      <c r="O14" s="152" t="s">
        <v>2031</v>
      </c>
      <c r="P14" s="138"/>
    </row>
    <row r="15" spans="1:24" ht="20.149999999999999" customHeight="1" x14ac:dyDescent="0.35">
      <c r="A15" s="124"/>
      <c r="B15" s="110" t="s">
        <v>38</v>
      </c>
      <c r="C15" s="109" t="s">
        <v>30</v>
      </c>
      <c r="D15" s="110"/>
      <c r="E15" s="110"/>
      <c r="F15" s="110"/>
      <c r="G15" s="110"/>
      <c r="H15" s="110"/>
      <c r="I15" s="110"/>
      <c r="J15" s="110"/>
      <c r="K15" s="109"/>
      <c r="L15" s="145"/>
      <c r="M15" s="233"/>
      <c r="N15" s="122"/>
      <c r="O15" s="152" t="s">
        <v>2038</v>
      </c>
      <c r="P15" s="138"/>
    </row>
    <row r="16" spans="1:24" ht="20.149999999999999" customHeight="1" x14ac:dyDescent="0.35">
      <c r="A16" s="124"/>
      <c r="B16" s="110" t="s">
        <v>39</v>
      </c>
      <c r="C16" s="109" t="s">
        <v>31</v>
      </c>
      <c r="D16" s="110"/>
      <c r="E16" s="110"/>
      <c r="F16" s="110"/>
      <c r="G16" s="110"/>
      <c r="H16" s="110"/>
      <c r="I16" s="110"/>
      <c r="J16" s="110"/>
      <c r="K16" s="109"/>
      <c r="L16" s="145"/>
      <c r="M16" s="233"/>
      <c r="N16" s="122"/>
      <c r="O16" s="152" t="s">
        <v>2039</v>
      </c>
      <c r="P16" s="138"/>
    </row>
    <row r="17" spans="1:16" ht="20.149999999999999" customHeight="1" x14ac:dyDescent="0.35">
      <c r="A17" s="124"/>
      <c r="B17" s="110" t="s">
        <v>40</v>
      </c>
      <c r="C17" s="109" t="s">
        <v>32</v>
      </c>
      <c r="D17" s="110"/>
      <c r="E17" s="110"/>
      <c r="F17" s="110"/>
      <c r="G17" s="110"/>
      <c r="H17" s="110"/>
      <c r="I17" s="110"/>
      <c r="J17" s="110"/>
      <c r="K17" s="109"/>
      <c r="L17" s="145"/>
      <c r="M17" s="233"/>
      <c r="N17" s="122"/>
      <c r="O17" s="152" t="s">
        <v>2032</v>
      </c>
      <c r="P17" s="138"/>
    </row>
    <row r="18" spans="1:16" ht="20.149999999999999" customHeight="1" x14ac:dyDescent="0.35">
      <c r="A18" s="124"/>
      <c r="B18" s="110" t="s">
        <v>41</v>
      </c>
      <c r="C18" s="109" t="s">
        <v>77</v>
      </c>
      <c r="D18" s="110"/>
      <c r="E18" s="110"/>
      <c r="F18" s="110"/>
      <c r="G18" s="110"/>
      <c r="H18" s="110"/>
      <c r="I18" s="110"/>
      <c r="J18" s="110"/>
      <c r="K18" s="109"/>
      <c r="L18" s="145"/>
      <c r="M18" s="233"/>
      <c r="N18" s="122"/>
      <c r="O18" s="152" t="s">
        <v>2035</v>
      </c>
      <c r="P18" s="138"/>
    </row>
    <row r="19" spans="1:16" ht="20.149999999999999" customHeight="1" x14ac:dyDescent="0.35">
      <c r="A19" s="124"/>
      <c r="B19" s="110" t="s">
        <v>42</v>
      </c>
      <c r="C19" s="109" t="s">
        <v>33</v>
      </c>
      <c r="D19" s="110"/>
      <c r="E19" s="110"/>
      <c r="F19" s="110"/>
      <c r="G19" s="110"/>
      <c r="H19" s="110"/>
      <c r="I19" s="110"/>
      <c r="J19" s="110"/>
      <c r="K19" s="109"/>
      <c r="L19" s="145"/>
      <c r="M19" s="233"/>
      <c r="N19" s="122"/>
      <c r="O19" s="152" t="s">
        <v>2036</v>
      </c>
      <c r="P19" s="138"/>
    </row>
    <row r="20" spans="1:16" ht="20.149999999999999" customHeight="1" x14ac:dyDescent="0.35">
      <c r="A20" s="124"/>
      <c r="B20" s="110" t="s">
        <v>43</v>
      </c>
      <c r="C20" s="109" t="s">
        <v>34</v>
      </c>
      <c r="D20" s="110"/>
      <c r="E20" s="110"/>
      <c r="F20" s="110"/>
      <c r="G20" s="110"/>
      <c r="H20" s="110"/>
      <c r="I20" s="110"/>
      <c r="J20" s="110"/>
      <c r="K20" s="109"/>
      <c r="L20" s="145"/>
      <c r="M20" s="233"/>
      <c r="N20" s="122"/>
      <c r="O20" s="152" t="s">
        <v>2037</v>
      </c>
      <c r="P20" s="138"/>
    </row>
    <row r="21" spans="1:16" ht="20.149999999999999" customHeight="1" x14ac:dyDescent="0.35">
      <c r="A21" s="124"/>
      <c r="B21" s="110" t="s">
        <v>194</v>
      </c>
      <c r="C21" s="109" t="s">
        <v>35</v>
      </c>
      <c r="D21" s="110"/>
      <c r="E21" s="110"/>
      <c r="F21" s="110"/>
      <c r="G21" s="110"/>
      <c r="H21" s="110"/>
      <c r="I21" s="110"/>
      <c r="J21" s="110"/>
      <c r="K21" s="109"/>
      <c r="L21" s="145"/>
      <c r="M21" s="233"/>
      <c r="N21" s="122"/>
      <c r="O21" s="152" t="s">
        <v>1326</v>
      </c>
      <c r="P21" s="138"/>
    </row>
    <row r="22" spans="1:16" ht="20.149999999999999" customHeight="1" x14ac:dyDescent="0.35">
      <c r="A22" s="124"/>
      <c r="B22" s="110" t="s">
        <v>1060</v>
      </c>
      <c r="C22" s="120" t="s">
        <v>2960</v>
      </c>
      <c r="D22" s="525"/>
      <c r="E22" s="525"/>
      <c r="F22" s="525"/>
      <c r="G22" s="525"/>
      <c r="H22" s="525"/>
      <c r="I22" s="525"/>
      <c r="J22" s="525"/>
      <c r="K22" s="243"/>
      <c r="L22" s="146"/>
      <c r="M22" s="234"/>
      <c r="N22" s="240"/>
      <c r="O22" s="154" t="s">
        <v>3061</v>
      </c>
      <c r="P22" s="138"/>
    </row>
    <row r="23" spans="1:16" ht="20.149999999999999" customHeight="1" x14ac:dyDescent="0.35">
      <c r="A23" s="124"/>
      <c r="B23" s="109"/>
      <c r="C23" s="113" t="s">
        <v>14</v>
      </c>
      <c r="D23" s="109"/>
      <c r="E23" s="109"/>
      <c r="F23" s="109"/>
      <c r="G23" s="109"/>
      <c r="H23" s="109"/>
      <c r="I23" s="109"/>
      <c r="J23" s="109"/>
      <c r="K23" s="113"/>
      <c r="L23" s="156" t="str">
        <f>VLOOKUP(SUM(_Output!D32:D42),_SUM_Completeness!A3:B14,2,FALSE)</f>
        <v>Incomplete</v>
      </c>
      <c r="M23" s="241"/>
      <c r="N23" s="122"/>
      <c r="O23" s="151" t="s">
        <v>689</v>
      </c>
      <c r="P23" s="138"/>
    </row>
    <row r="24" spans="1:16" ht="20.149999999999999" customHeight="1" x14ac:dyDescent="0.35">
      <c r="A24" s="6"/>
      <c r="B24" s="3" t="s">
        <v>69</v>
      </c>
      <c r="C24" s="3" t="s">
        <v>70</v>
      </c>
      <c r="D24" s="3"/>
      <c r="E24" s="3"/>
      <c r="F24" s="3"/>
      <c r="G24" s="3"/>
      <c r="H24" s="3"/>
      <c r="I24" s="3"/>
      <c r="J24" s="3"/>
      <c r="K24" s="3"/>
      <c r="L24" s="147"/>
      <c r="M24" s="663"/>
      <c r="N24" s="239" t="str">
        <f>VLOOKUP(_Output!D43,_Guidance!B78:C83,2,FALSE)</f>
        <v xml:space="preserve"> </v>
      </c>
      <c r="O24" s="150" t="s">
        <v>816</v>
      </c>
      <c r="P24" s="16"/>
    </row>
    <row r="25" spans="1:16" ht="20.149999999999999" customHeight="1" x14ac:dyDescent="0.35">
      <c r="A25" s="6"/>
      <c r="B25" s="3" t="s">
        <v>71</v>
      </c>
      <c r="C25" s="3" t="s">
        <v>72</v>
      </c>
      <c r="D25" s="3"/>
      <c r="E25" s="3"/>
      <c r="F25" s="3"/>
      <c r="G25" s="3"/>
      <c r="H25" s="3"/>
      <c r="I25" s="3"/>
      <c r="J25" s="3"/>
      <c r="K25" s="3"/>
      <c r="L25" s="147"/>
      <c r="M25" s="663"/>
      <c r="N25" s="239" t="str">
        <f>VLOOKUP(_Output!D44,_Guidance!B84:C89,2,FALSE)</f>
        <v xml:space="preserve"> </v>
      </c>
      <c r="O25" s="150" t="s">
        <v>832</v>
      </c>
      <c r="P25" s="16"/>
    </row>
    <row r="26" spans="1:16" ht="20.149999999999999" customHeight="1" x14ac:dyDescent="0.35">
      <c r="A26" s="6"/>
      <c r="B26" s="3" t="s">
        <v>182</v>
      </c>
      <c r="C26" s="3" t="s">
        <v>193</v>
      </c>
      <c r="D26" s="3"/>
      <c r="E26" s="3"/>
      <c r="F26" s="3"/>
      <c r="G26" s="3"/>
      <c r="H26" s="3"/>
      <c r="I26" s="3"/>
      <c r="J26" s="3"/>
      <c r="K26" s="3"/>
      <c r="L26" s="147"/>
      <c r="M26" s="663"/>
      <c r="N26" s="239" t="str">
        <f>VLOOKUP(_Output!D45,_Guidance!B90:C95,2,FALSE)</f>
        <v xml:space="preserve"> </v>
      </c>
      <c r="O26" s="150" t="s">
        <v>3222</v>
      </c>
      <c r="P26" s="16"/>
    </row>
    <row r="27" spans="1:16" ht="20.149999999999999" customHeight="1" x14ac:dyDescent="0.35">
      <c r="A27" s="6"/>
      <c r="B27" s="3"/>
      <c r="C27" s="3"/>
      <c r="D27" s="3"/>
      <c r="E27" s="3"/>
      <c r="F27" s="3"/>
      <c r="G27" s="3"/>
      <c r="H27" s="3"/>
      <c r="I27" s="3"/>
      <c r="J27" s="3"/>
      <c r="K27" s="3"/>
      <c r="L27" s="144"/>
      <c r="M27" s="232"/>
      <c r="N27" s="14"/>
      <c r="O27" s="150"/>
      <c r="P27" s="16"/>
    </row>
    <row r="28" spans="1:16" ht="20.149999999999999" customHeight="1" x14ac:dyDescent="0.35">
      <c r="A28" s="139"/>
      <c r="B28" s="140" t="s">
        <v>236</v>
      </c>
      <c r="C28" s="141"/>
      <c r="D28" s="140"/>
      <c r="E28" s="140"/>
      <c r="F28" s="140"/>
      <c r="G28" s="140"/>
      <c r="H28" s="140"/>
      <c r="I28" s="140"/>
      <c r="J28" s="140"/>
      <c r="K28" s="141"/>
      <c r="L28" s="148"/>
      <c r="M28" s="236"/>
      <c r="N28" s="14"/>
      <c r="O28" s="155"/>
      <c r="P28" s="16"/>
    </row>
    <row r="29" spans="1:16" ht="80.150000000000006" customHeight="1" x14ac:dyDescent="0.35">
      <c r="A29" s="10"/>
      <c r="B29" s="24" t="s">
        <v>294</v>
      </c>
      <c r="C29" s="24" t="s">
        <v>235</v>
      </c>
      <c r="D29" s="24"/>
      <c r="E29" s="24"/>
      <c r="F29" s="24"/>
      <c r="G29" s="24"/>
      <c r="H29" s="24"/>
      <c r="I29" s="24"/>
      <c r="J29" s="24"/>
      <c r="K29" s="24"/>
      <c r="L29" s="967"/>
      <c r="M29" s="968"/>
      <c r="N29" s="968"/>
      <c r="O29" s="969"/>
      <c r="P29" s="16"/>
    </row>
    <row r="30" spans="1:16" ht="20.149999999999999" customHeight="1" thickBot="1" x14ac:dyDescent="0.4">
      <c r="A30" s="11"/>
      <c r="B30" s="12"/>
      <c r="C30" s="12"/>
      <c r="D30" s="12"/>
      <c r="E30" s="12"/>
      <c r="F30" s="12"/>
      <c r="G30" s="12"/>
      <c r="H30" s="12"/>
      <c r="I30" s="12"/>
      <c r="J30" s="12"/>
      <c r="K30" s="12"/>
      <c r="L30" s="12"/>
      <c r="M30" s="12"/>
      <c r="N30" s="40"/>
      <c r="O30" s="40"/>
      <c r="P30" s="17"/>
    </row>
  </sheetData>
  <mergeCells count="12">
    <mergeCell ref="T1:T2"/>
    <mergeCell ref="B3:F3"/>
    <mergeCell ref="G3:K3"/>
    <mergeCell ref="L29:O29"/>
    <mergeCell ref="B1:K2"/>
    <mergeCell ref="L1:L2"/>
    <mergeCell ref="R1:R2"/>
    <mergeCell ref="B4:F4"/>
    <mergeCell ref="G4:K4"/>
    <mergeCell ref="B5:F5"/>
    <mergeCell ref="G5:K5"/>
    <mergeCell ref="B6:F6"/>
  </mergeCells>
  <hyperlinks>
    <hyperlink ref="N3:Q3" location="'People - T&amp;E'!A1" tooltip="5. Training and Education" display="5. Training and Education" xr:uid="{00000000-0004-0000-0800-000000000000}"/>
    <hyperlink ref="B6:F6" location="'Business - GOV'!A1" tooltip="4. Governance" display="4. Governance" xr:uid="{00000000-0004-0000-0800-000001000000}"/>
    <hyperlink ref="B3:F3" location="'Business - BSD'!A1" tooltip="1. Business Drivers" display="1. Business Drivers" xr:uid="{00000000-0004-0000-0800-000003000000}"/>
    <hyperlink ref="B4:F4" location="'Business - CST'!A1" tooltip="2. Customers" display="2. Customers" xr:uid="{00000000-0004-0000-0800-000004000000}"/>
    <hyperlink ref="G3:K3" location="'Business - PRV'!A1" tooltip="5. Privacy &amp; Policy" display="5. Privacy &amp; Policy" xr:uid="{76A7C700-9AE9-4E0F-A9D7-AC4EFBDE51B5}"/>
  </hyperlink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8609" r:id="rId4" name="Drop Down 1">
              <controlPr defaultSize="0" autoLine="0" autoPict="0">
                <anchor moveWithCells="1">
                  <from>
                    <xdr:col>11</xdr:col>
                    <xdr:colOff>12700</xdr:colOff>
                    <xdr:row>9</xdr:row>
                    <xdr:rowOff>25400</xdr:rowOff>
                  </from>
                  <to>
                    <xdr:col>12</xdr:col>
                    <xdr:colOff>12700</xdr:colOff>
                    <xdr:row>9</xdr:row>
                    <xdr:rowOff>228600</xdr:rowOff>
                  </to>
                </anchor>
              </controlPr>
            </control>
          </mc:Choice>
        </mc:AlternateContent>
        <mc:AlternateContent xmlns:mc="http://schemas.openxmlformats.org/markup-compatibility/2006">
          <mc:Choice Requires="x14">
            <control shapeId="68611" r:id="rId5" name="Drop Down 3">
              <controlPr defaultSize="0" autoLine="0" autoPict="0">
                <anchor moveWithCells="1">
                  <from>
                    <xdr:col>11</xdr:col>
                    <xdr:colOff>12700</xdr:colOff>
                    <xdr:row>11</xdr:row>
                    <xdr:rowOff>25400</xdr:rowOff>
                  </from>
                  <to>
                    <xdr:col>12</xdr:col>
                    <xdr:colOff>12700</xdr:colOff>
                    <xdr:row>11</xdr:row>
                    <xdr:rowOff>228600</xdr:rowOff>
                  </to>
                </anchor>
              </controlPr>
            </control>
          </mc:Choice>
        </mc:AlternateContent>
        <mc:AlternateContent xmlns:mc="http://schemas.openxmlformats.org/markup-compatibility/2006">
          <mc:Choice Requires="x14">
            <control shapeId="68612" r:id="rId6" name="Drop Down 4">
              <controlPr defaultSize="0" autoLine="0" autoPict="0">
                <anchor moveWithCells="1">
                  <from>
                    <xdr:col>11</xdr:col>
                    <xdr:colOff>12700</xdr:colOff>
                    <xdr:row>12</xdr:row>
                    <xdr:rowOff>25400</xdr:rowOff>
                  </from>
                  <to>
                    <xdr:col>12</xdr:col>
                    <xdr:colOff>12700</xdr:colOff>
                    <xdr:row>12</xdr:row>
                    <xdr:rowOff>228600</xdr:rowOff>
                  </to>
                </anchor>
              </controlPr>
            </control>
          </mc:Choice>
        </mc:AlternateContent>
        <mc:AlternateContent xmlns:mc="http://schemas.openxmlformats.org/markup-compatibility/2006">
          <mc:Choice Requires="x14">
            <control shapeId="68613" r:id="rId7" name="Drop Down 5">
              <controlPr defaultSize="0" autoLine="0" autoPict="0">
                <anchor moveWithCells="1">
                  <from>
                    <xdr:col>11</xdr:col>
                    <xdr:colOff>12700</xdr:colOff>
                    <xdr:row>13</xdr:row>
                    <xdr:rowOff>25400</xdr:rowOff>
                  </from>
                  <to>
                    <xdr:col>12</xdr:col>
                    <xdr:colOff>12700</xdr:colOff>
                    <xdr:row>13</xdr:row>
                    <xdr:rowOff>228600</xdr:rowOff>
                  </to>
                </anchor>
              </controlPr>
            </control>
          </mc:Choice>
        </mc:AlternateContent>
        <mc:AlternateContent xmlns:mc="http://schemas.openxmlformats.org/markup-compatibility/2006">
          <mc:Choice Requires="x14">
            <control shapeId="68614" r:id="rId8" name="Drop Down 6">
              <controlPr defaultSize="0" autoLine="0" autoPict="0">
                <anchor moveWithCells="1">
                  <from>
                    <xdr:col>11</xdr:col>
                    <xdr:colOff>12700</xdr:colOff>
                    <xdr:row>14</xdr:row>
                    <xdr:rowOff>25400</xdr:rowOff>
                  </from>
                  <to>
                    <xdr:col>12</xdr:col>
                    <xdr:colOff>12700</xdr:colOff>
                    <xdr:row>14</xdr:row>
                    <xdr:rowOff>228600</xdr:rowOff>
                  </to>
                </anchor>
              </controlPr>
            </control>
          </mc:Choice>
        </mc:AlternateContent>
        <mc:AlternateContent xmlns:mc="http://schemas.openxmlformats.org/markup-compatibility/2006">
          <mc:Choice Requires="x14">
            <control shapeId="68615" r:id="rId9" name="Drop Down 7">
              <controlPr defaultSize="0" autoLine="0" autoPict="0">
                <anchor moveWithCells="1">
                  <from>
                    <xdr:col>11</xdr:col>
                    <xdr:colOff>12700</xdr:colOff>
                    <xdr:row>15</xdr:row>
                    <xdr:rowOff>25400</xdr:rowOff>
                  </from>
                  <to>
                    <xdr:col>12</xdr:col>
                    <xdr:colOff>12700</xdr:colOff>
                    <xdr:row>15</xdr:row>
                    <xdr:rowOff>228600</xdr:rowOff>
                  </to>
                </anchor>
              </controlPr>
            </control>
          </mc:Choice>
        </mc:AlternateContent>
        <mc:AlternateContent xmlns:mc="http://schemas.openxmlformats.org/markup-compatibility/2006">
          <mc:Choice Requires="x14">
            <control shapeId="68616" r:id="rId10" name="Drop Down 8">
              <controlPr defaultSize="0" autoLine="0" autoPict="0">
                <anchor moveWithCells="1">
                  <from>
                    <xdr:col>11</xdr:col>
                    <xdr:colOff>12700</xdr:colOff>
                    <xdr:row>16</xdr:row>
                    <xdr:rowOff>25400</xdr:rowOff>
                  </from>
                  <to>
                    <xdr:col>12</xdr:col>
                    <xdr:colOff>12700</xdr:colOff>
                    <xdr:row>16</xdr:row>
                    <xdr:rowOff>228600</xdr:rowOff>
                  </to>
                </anchor>
              </controlPr>
            </control>
          </mc:Choice>
        </mc:AlternateContent>
        <mc:AlternateContent xmlns:mc="http://schemas.openxmlformats.org/markup-compatibility/2006">
          <mc:Choice Requires="x14">
            <control shapeId="68617" r:id="rId11" name="Drop Down 9">
              <controlPr defaultSize="0" autoLine="0" autoPict="0">
                <anchor moveWithCells="1">
                  <from>
                    <xdr:col>11</xdr:col>
                    <xdr:colOff>12700</xdr:colOff>
                    <xdr:row>17</xdr:row>
                    <xdr:rowOff>25400</xdr:rowOff>
                  </from>
                  <to>
                    <xdr:col>12</xdr:col>
                    <xdr:colOff>12700</xdr:colOff>
                    <xdr:row>17</xdr:row>
                    <xdr:rowOff>228600</xdr:rowOff>
                  </to>
                </anchor>
              </controlPr>
            </control>
          </mc:Choice>
        </mc:AlternateContent>
        <mc:AlternateContent xmlns:mc="http://schemas.openxmlformats.org/markup-compatibility/2006">
          <mc:Choice Requires="x14">
            <control shapeId="68618" r:id="rId12" name="Drop Down 10">
              <controlPr defaultSize="0" autoLine="0" autoPict="0">
                <anchor moveWithCells="1">
                  <from>
                    <xdr:col>11</xdr:col>
                    <xdr:colOff>12700</xdr:colOff>
                    <xdr:row>18</xdr:row>
                    <xdr:rowOff>25400</xdr:rowOff>
                  </from>
                  <to>
                    <xdr:col>12</xdr:col>
                    <xdr:colOff>12700</xdr:colOff>
                    <xdr:row>18</xdr:row>
                    <xdr:rowOff>228600</xdr:rowOff>
                  </to>
                </anchor>
              </controlPr>
            </control>
          </mc:Choice>
        </mc:AlternateContent>
        <mc:AlternateContent xmlns:mc="http://schemas.openxmlformats.org/markup-compatibility/2006">
          <mc:Choice Requires="x14">
            <control shapeId="68619" r:id="rId13" name="Drop Down 11">
              <controlPr defaultSize="0" autoLine="0" autoPict="0">
                <anchor moveWithCells="1">
                  <from>
                    <xdr:col>11</xdr:col>
                    <xdr:colOff>12700</xdr:colOff>
                    <xdr:row>19</xdr:row>
                    <xdr:rowOff>25400</xdr:rowOff>
                  </from>
                  <to>
                    <xdr:col>12</xdr:col>
                    <xdr:colOff>12700</xdr:colOff>
                    <xdr:row>19</xdr:row>
                    <xdr:rowOff>228600</xdr:rowOff>
                  </to>
                </anchor>
              </controlPr>
            </control>
          </mc:Choice>
        </mc:AlternateContent>
        <mc:AlternateContent xmlns:mc="http://schemas.openxmlformats.org/markup-compatibility/2006">
          <mc:Choice Requires="x14">
            <control shapeId="68621" r:id="rId14" name="Drop Down 13">
              <controlPr defaultSize="0" autoLine="0" autoPict="0">
                <anchor moveWithCells="1">
                  <from>
                    <xdr:col>11</xdr:col>
                    <xdr:colOff>12700</xdr:colOff>
                    <xdr:row>23</xdr:row>
                    <xdr:rowOff>25400</xdr:rowOff>
                  </from>
                  <to>
                    <xdr:col>12</xdr:col>
                    <xdr:colOff>12700</xdr:colOff>
                    <xdr:row>23</xdr:row>
                    <xdr:rowOff>228600</xdr:rowOff>
                  </to>
                </anchor>
              </controlPr>
            </control>
          </mc:Choice>
        </mc:AlternateContent>
        <mc:AlternateContent xmlns:mc="http://schemas.openxmlformats.org/markup-compatibility/2006">
          <mc:Choice Requires="x14">
            <control shapeId="68622" r:id="rId15" name="Drop Down 14">
              <controlPr defaultSize="0" autoLine="0" autoPict="0">
                <anchor moveWithCells="1">
                  <from>
                    <xdr:col>11</xdr:col>
                    <xdr:colOff>12700</xdr:colOff>
                    <xdr:row>24</xdr:row>
                    <xdr:rowOff>25400</xdr:rowOff>
                  </from>
                  <to>
                    <xdr:col>12</xdr:col>
                    <xdr:colOff>12700</xdr:colOff>
                    <xdr:row>24</xdr:row>
                    <xdr:rowOff>228600</xdr:rowOff>
                  </to>
                </anchor>
              </controlPr>
            </control>
          </mc:Choice>
        </mc:AlternateContent>
        <mc:AlternateContent xmlns:mc="http://schemas.openxmlformats.org/markup-compatibility/2006">
          <mc:Choice Requires="x14">
            <control shapeId="68623" r:id="rId16" name="Drop Down 15">
              <controlPr defaultSize="0" autoLine="0" autoPict="0">
                <anchor moveWithCells="1">
                  <from>
                    <xdr:col>11</xdr:col>
                    <xdr:colOff>12700</xdr:colOff>
                    <xdr:row>25</xdr:row>
                    <xdr:rowOff>25400</xdr:rowOff>
                  </from>
                  <to>
                    <xdr:col>12</xdr:col>
                    <xdr:colOff>12700</xdr:colOff>
                    <xdr:row>25</xdr:row>
                    <xdr:rowOff>228600</xdr:rowOff>
                  </to>
                </anchor>
              </controlPr>
            </control>
          </mc:Choice>
        </mc:AlternateContent>
        <mc:AlternateContent xmlns:mc="http://schemas.openxmlformats.org/markup-compatibility/2006">
          <mc:Choice Requires="x14">
            <control shapeId="68627" r:id="rId17" name="Drop Down 19">
              <controlPr defaultSize="0" autoLine="0" autoPict="0">
                <anchor moveWithCells="1">
                  <from>
                    <xdr:col>11</xdr:col>
                    <xdr:colOff>12700</xdr:colOff>
                    <xdr:row>20</xdr:row>
                    <xdr:rowOff>25400</xdr:rowOff>
                  </from>
                  <to>
                    <xdr:col>12</xdr:col>
                    <xdr:colOff>12700</xdr:colOff>
                    <xdr:row>20</xdr:row>
                    <xdr:rowOff>228600</xdr:rowOff>
                  </to>
                </anchor>
              </controlPr>
            </control>
          </mc:Choice>
        </mc:AlternateContent>
        <mc:AlternateContent xmlns:mc="http://schemas.openxmlformats.org/markup-compatibility/2006">
          <mc:Choice Requires="x14">
            <control shapeId="68628" r:id="rId18" name="Drop Down 20">
              <controlPr defaultSize="0" autoLine="0" autoPict="0">
                <anchor moveWithCells="1">
                  <from>
                    <xdr:col>11</xdr:col>
                    <xdr:colOff>12700</xdr:colOff>
                    <xdr:row>21</xdr:row>
                    <xdr:rowOff>25400</xdr:rowOff>
                  </from>
                  <to>
                    <xdr:col>12</xdr:col>
                    <xdr:colOff>12700</xdr:colOff>
                    <xdr:row>21</xdr:row>
                    <xdr:rowOff>228600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40</vt:i4>
      </vt:variant>
    </vt:vector>
  </HeadingPairs>
  <TitlesOfParts>
    <vt:vector size="40" baseType="lpstr">
      <vt:lpstr>_Output</vt:lpstr>
      <vt:lpstr>Index</vt:lpstr>
      <vt:lpstr>Introduction - INT</vt:lpstr>
      <vt:lpstr>Introduction - USG</vt:lpstr>
      <vt:lpstr>General - PRO</vt:lpstr>
      <vt:lpstr>General - SCP</vt:lpstr>
      <vt:lpstr>Business - BSD</vt:lpstr>
      <vt:lpstr>Business - CST</vt:lpstr>
      <vt:lpstr>Business - CHT</vt:lpstr>
      <vt:lpstr>Business - GOV</vt:lpstr>
      <vt:lpstr>Business - PRV</vt:lpstr>
      <vt:lpstr>People - EMP</vt:lpstr>
      <vt:lpstr>People - R&amp;H</vt:lpstr>
      <vt:lpstr>People - PEM</vt:lpstr>
      <vt:lpstr>People - KNM</vt:lpstr>
      <vt:lpstr>People - T&amp;E</vt:lpstr>
      <vt:lpstr>Process - MGT</vt:lpstr>
      <vt:lpstr>Process - O&amp;F</vt:lpstr>
      <vt:lpstr>Process - RPT</vt:lpstr>
      <vt:lpstr>Process - UCM</vt:lpstr>
      <vt:lpstr>Process - DTE</vt:lpstr>
      <vt:lpstr>Technology - SIM</vt:lpstr>
      <vt:lpstr>Technology - IDS</vt:lpstr>
      <vt:lpstr>Technology - SEA</vt:lpstr>
      <vt:lpstr>Technology - A&amp;O</vt:lpstr>
      <vt:lpstr>Services - SCM</vt:lpstr>
      <vt:lpstr>Services - SIM</vt:lpstr>
      <vt:lpstr>Services - A&amp;F</vt:lpstr>
      <vt:lpstr>Services - THR</vt:lpstr>
      <vt:lpstr>Services - HNT</vt:lpstr>
      <vt:lpstr>Services - VUL</vt:lpstr>
      <vt:lpstr>Services - LOG</vt:lpstr>
      <vt:lpstr>Results - OVR</vt:lpstr>
      <vt:lpstr>Results - CSF 1.1</vt:lpstr>
      <vt:lpstr>Next Steps</vt:lpstr>
      <vt:lpstr>_NIST-CSF_Alignment</vt:lpstr>
      <vt:lpstr>_Guidance</vt:lpstr>
      <vt:lpstr>_Input</vt:lpstr>
      <vt:lpstr>_Score matrix</vt:lpstr>
      <vt:lpstr>_SUM_Completeness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SOC-CMM advanced version 2.0</dc:title>
  <dc:subject>SOC-CMM: measuring capability maturity in Security Operations Centers</dc:subject>
  <dc:creator/>
  <cp:keywords/>
  <dc:description>Use the SOC-CMM to measure capability maturity in your SOC</dc:description>
  <cp:lastModifiedBy/>
  <dcterms:created xsi:type="dcterms:W3CDTF">2006-09-16T00:00:00Z</dcterms:created>
  <dcterms:modified xsi:type="dcterms:W3CDTF">2022-02-23T14:18:03Z</dcterms:modified>
  <cp:category>SOC capability maturity measurement</cp:category>
  <cp:contentStatus>Final</cp:contentStatus>
</cp:coreProperties>
</file>