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6.xml" ContentType="application/vnd.openxmlformats-officedocument.drawing+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7.xml" ContentType="application/vnd.openxmlformats-officedocument.drawing+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drawings/drawing8.xml" ContentType="application/vnd.openxmlformats-officedocument.drawing+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drawings/drawing9.xml" ContentType="application/vnd.openxmlformats-officedocument.drawing+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drawings/drawing10.xml" ContentType="application/vnd.openxmlformats-officedocument.drawing+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drawings/drawing11.xml" ContentType="application/vnd.openxmlformats-officedocument.drawing+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drawings/drawing12.xml" ContentType="application/vnd.openxmlformats-officedocument.drawing+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drawings/drawing13.xml" ContentType="application/vnd.openxmlformats-officedocument.drawing+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drawings/drawing14.xml" ContentType="application/vnd.openxmlformats-officedocument.drawing+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drawings/drawing15.xml" ContentType="application/vnd.openxmlformats-officedocument.drawing+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drawings/drawing16.xml" ContentType="application/vnd.openxmlformats-officedocument.drawing+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drawings/drawing17.xml" ContentType="application/vnd.openxmlformats-officedocument.drawing+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drawings/drawing18.xml" ContentType="application/vnd.openxmlformats-officedocument.drawing+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drawings/drawing19.xml" ContentType="application/vnd.openxmlformats-officedocument.drawing+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drawings/drawing20.xml" ContentType="application/vnd.openxmlformats-officedocument.drawing+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drawings/drawing21.xml" ContentType="application/vnd.openxmlformats-officedocument.drawing+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drawings/drawing22.xml" ContentType="application/vnd.openxmlformats-officedocument.drawing+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drawings/drawing2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6.xml" ContentType="application/vnd.openxmlformats-officedocument.drawingml.chartshapes+xml"/>
  <Override PartName="/xl/drawings/drawing2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autoCompressPictures="0" defaultThemeVersion="124226"/>
  <xr:revisionPtr revIDLastSave="0" documentId="13_ncr:1_{7DA78D64-5F4B-48F9-AB0B-F61CB37B52B3}" xr6:coauthVersionLast="44" xr6:coauthVersionMax="44" xr10:uidLastSave="{00000000-0000-0000-0000-000000000000}"/>
  <bookViews>
    <workbookView showSheetTabs="0" xWindow="-103" yWindow="-103" windowWidth="33120" windowHeight="18120" tabRatio="936" activeTab="2" xr2:uid="{00000000-000D-0000-FFFF-FFFF00000000}"/>
  </bookViews>
  <sheets>
    <sheet name="Index" sheetId="49" r:id="rId1"/>
    <sheet name="_Output" sheetId="10" r:id="rId2"/>
    <sheet name="Introduction - INT" sheetId="52" r:id="rId3"/>
    <sheet name="Introduction - USG" sheetId="53" r:id="rId4"/>
    <sheet name="General - PRO" sheetId="50" r:id="rId5"/>
    <sheet name="General - SCP" sheetId="51" r:id="rId6"/>
    <sheet name="Business - BSD" sheetId="59" r:id="rId7"/>
    <sheet name="Business - CST" sheetId="41" r:id="rId8"/>
    <sheet name="Business - CHT" sheetId="42" r:id="rId9"/>
    <sheet name="Business - GOV" sheetId="43" r:id="rId10"/>
    <sheet name="Business - PRV" sheetId="44" r:id="rId11"/>
    <sheet name="People - EMP" sheetId="36" r:id="rId12"/>
    <sheet name="People - R&amp;H" sheetId="37" r:id="rId13"/>
    <sheet name="People - PEM" sheetId="38" r:id="rId14"/>
    <sheet name="People - KNM" sheetId="39" r:id="rId15"/>
    <sheet name="People - T&amp;E" sheetId="40" r:id="rId16"/>
    <sheet name="Process - MGT" sheetId="16" r:id="rId17"/>
    <sheet name="Process - O&amp;F" sheetId="45" r:id="rId18"/>
    <sheet name="Process - RPT" sheetId="46" r:id="rId19"/>
    <sheet name="Process - SCE" sheetId="47" r:id="rId20"/>
    <sheet name="Technology - ITS" sheetId="60" r:id="rId21"/>
    <sheet name="Technology - A&amp;O" sheetId="63" r:id="rId22"/>
    <sheet name="Services - SIM" sheetId="30" r:id="rId23"/>
    <sheet name="Results - OVR" sheetId="72" r:id="rId24"/>
    <sheet name="Results - CSF 1.1" sheetId="75" r:id="rId25"/>
    <sheet name="Next Steps" sheetId="74" r:id="rId26"/>
    <sheet name="_NIST-CSF_Alignment" sheetId="33" r:id="rId27"/>
    <sheet name="_Guidance" sheetId="32" r:id="rId28"/>
    <sheet name="_Input" sheetId="9" r:id="rId29"/>
    <sheet name="_Score matrix" sheetId="14" r:id="rId30"/>
    <sheet name="_SUM_Completeness" sheetId="12" r:id="rId31"/>
  </sheets>
  <calcPr calcId="191029"/>
  <extLst>
    <ext xmlns:x14="http://schemas.microsoft.com/office/spreadsheetml/2009/9/main" uri="{79F54976-1DA5-4618-B147-4CDE4B953A38}">
      <x14:workbookPr discardImageEditData="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474" i="10" l="1"/>
  <c r="R119" i="30"/>
  <c r="R120" i="30"/>
  <c r="R118" i="30"/>
  <c r="R115" i="30"/>
  <c r="R116" i="30"/>
  <c r="R117" i="30"/>
  <c r="R114" i="30"/>
  <c r="R110" i="30"/>
  <c r="R111" i="30"/>
  <c r="R109" i="30"/>
  <c r="R106" i="30"/>
  <c r="R105" i="30"/>
  <c r="R98" i="30"/>
  <c r="R99" i="30"/>
  <c r="R100" i="30"/>
  <c r="R101" i="30"/>
  <c r="R102" i="30"/>
  <c r="R97" i="30"/>
  <c r="R85" i="30"/>
  <c r="R86" i="30"/>
  <c r="R87" i="30"/>
  <c r="R88" i="30"/>
  <c r="R89" i="30"/>
  <c r="R90" i="30"/>
  <c r="R91" i="30"/>
  <c r="R92" i="30"/>
  <c r="R93" i="30"/>
  <c r="R94" i="30"/>
  <c r="R84" i="30"/>
  <c r="R80" i="30"/>
  <c r="R81" i="30"/>
  <c r="R79" i="30"/>
  <c r="R73" i="30"/>
  <c r="R74" i="30"/>
  <c r="R75" i="30"/>
  <c r="R76" i="30"/>
  <c r="R72" i="30"/>
  <c r="R66" i="30"/>
  <c r="R67" i="30"/>
  <c r="R68" i="30"/>
  <c r="R69" i="30"/>
  <c r="R65" i="30"/>
  <c r="R52" i="30"/>
  <c r="R53" i="30"/>
  <c r="R54" i="30"/>
  <c r="R55" i="30"/>
  <c r="R56" i="30"/>
  <c r="R57" i="30"/>
  <c r="R58" i="30"/>
  <c r="R59" i="30"/>
  <c r="R60" i="30"/>
  <c r="R61" i="30"/>
  <c r="R62" i="30"/>
  <c r="R51" i="30"/>
  <c r="R43" i="30"/>
  <c r="R44" i="30"/>
  <c r="R45" i="30"/>
  <c r="R46" i="30"/>
  <c r="R47" i="30"/>
  <c r="R48" i="30"/>
  <c r="R42" i="30"/>
  <c r="G513" i="10"/>
  <c r="E513" i="10"/>
  <c r="H513" i="10" s="1"/>
  <c r="I513" i="10" s="1"/>
  <c r="B54" i="12"/>
  <c r="J513" i="10" l="1"/>
  <c r="H229" i="10"/>
  <c r="I229" i="10" s="1"/>
  <c r="E254" i="10"/>
  <c r="D254" i="10"/>
  <c r="P16" i="45"/>
  <c r="J229" i="10" l="1"/>
  <c r="B22" i="12"/>
  <c r="B18" i="12"/>
  <c r="B17" i="12"/>
  <c r="B3" i="12"/>
  <c r="B30" i="12"/>
  <c r="B26" i="12"/>
  <c r="P44" i="43"/>
  <c r="H82" i="10"/>
  <c r="I82" i="10" s="1"/>
  <c r="G82" i="10"/>
  <c r="I20" i="49"/>
  <c r="E83" i="10"/>
  <c r="D83" i="10"/>
  <c r="J82" i="10" l="1"/>
  <c r="E466" i="10"/>
  <c r="D466" i="10"/>
  <c r="D535" i="10" s="1"/>
  <c r="C466" i="10"/>
  <c r="B466" i="10"/>
  <c r="G466" i="10" s="1"/>
  <c r="A466" i="10"/>
  <c r="L466" i="10" s="1"/>
  <c r="E328" i="10"/>
  <c r="D381" i="10"/>
  <c r="E381" i="10"/>
  <c r="D380" i="10"/>
  <c r="E432" i="10"/>
  <c r="D431" i="10"/>
  <c r="D534" i="10"/>
  <c r="P24" i="60" l="1"/>
  <c r="P23" i="60"/>
  <c r="P22" i="60"/>
  <c r="H347" i="10"/>
  <c r="J347" i="10" s="1"/>
  <c r="G347" i="10"/>
  <c r="H346" i="10"/>
  <c r="J346" i="10" s="1"/>
  <c r="G346" i="10"/>
  <c r="H345" i="10"/>
  <c r="J345" i="10" s="1"/>
  <c r="G345" i="10"/>
  <c r="P24" i="63"/>
  <c r="P23" i="63"/>
  <c r="P22" i="63"/>
  <c r="G399" i="10"/>
  <c r="D432" i="10"/>
  <c r="H398" i="10"/>
  <c r="J398" i="10" s="1"/>
  <c r="H399" i="10"/>
  <c r="J399" i="10" s="1"/>
  <c r="H397" i="10"/>
  <c r="J397" i="10" s="1"/>
  <c r="G398" i="10"/>
  <c r="G397" i="10"/>
  <c r="G476" i="10"/>
  <c r="G477" i="10"/>
  <c r="G478" i="10"/>
  <c r="G479" i="10"/>
  <c r="G480" i="10"/>
  <c r="G481" i="10"/>
  <c r="G482" i="10"/>
  <c r="G483" i="10"/>
  <c r="G484" i="10"/>
  <c r="G485" i="10"/>
  <c r="G486" i="10"/>
  <c r="G487" i="10"/>
  <c r="G488" i="10"/>
  <c r="G489" i="10"/>
  <c r="G490" i="10"/>
  <c r="G491" i="10"/>
  <c r="G494" i="10"/>
  <c r="G495" i="10"/>
  <c r="G496" i="10"/>
  <c r="G497" i="10"/>
  <c r="G498" i="10"/>
  <c r="G499" i="10"/>
  <c r="G500" i="10"/>
  <c r="G501" i="10"/>
  <c r="G503" i="10"/>
  <c r="G504" i="10"/>
  <c r="G505" i="10"/>
  <c r="G506" i="10"/>
  <c r="G507" i="10"/>
  <c r="G508" i="10"/>
  <c r="G509" i="10"/>
  <c r="G510" i="10"/>
  <c r="G511" i="10"/>
  <c r="G512" i="10"/>
  <c r="G514" i="10"/>
  <c r="G515" i="10"/>
  <c r="G516" i="10"/>
  <c r="G517" i="10"/>
  <c r="G518" i="10"/>
  <c r="G519" i="10"/>
  <c r="G520" i="10"/>
  <c r="G521" i="10"/>
  <c r="G522" i="10"/>
  <c r="G523" i="10"/>
  <c r="G524" i="10"/>
  <c r="G525" i="10"/>
  <c r="G526" i="10"/>
  <c r="G527" i="10"/>
  <c r="G528" i="10"/>
  <c r="G530" i="10"/>
  <c r="G531" i="10"/>
  <c r="G532" i="10"/>
  <c r="G475" i="10"/>
  <c r="G472" i="10"/>
  <c r="G473" i="10"/>
  <c r="G471" i="10"/>
  <c r="D529" i="10"/>
  <c r="C529" i="10"/>
  <c r="B529" i="10"/>
  <c r="G529" i="10" s="1"/>
  <c r="A529" i="10"/>
  <c r="L529" i="10" s="1"/>
  <c r="D328" i="10"/>
  <c r="G285" i="10"/>
  <c r="G267" i="10"/>
  <c r="G241" i="10"/>
  <c r="I345" i="10" l="1"/>
  <c r="I346" i="10"/>
  <c r="I347" i="10"/>
  <c r="I399" i="10"/>
  <c r="I398" i="10"/>
  <c r="I397" i="10"/>
  <c r="P43" i="43" l="1"/>
  <c r="H81" i="10"/>
  <c r="I81" i="10" s="1"/>
  <c r="G81" i="10"/>
  <c r="J81" i="10" l="1"/>
  <c r="P39" i="46"/>
  <c r="P38" i="46"/>
  <c r="P25" i="39"/>
  <c r="I31" i="49"/>
  <c r="I26" i="49"/>
  <c r="I25" i="49"/>
  <c r="I23" i="49"/>
  <c r="N31" i="72"/>
  <c r="D287" i="10" l="1"/>
  <c r="P31" i="46"/>
  <c r="H278" i="10"/>
  <c r="I278" i="10" s="1"/>
  <c r="P24" i="46"/>
  <c r="H271" i="10"/>
  <c r="I271" i="10" s="1"/>
  <c r="P33" i="45"/>
  <c r="P28" i="45"/>
  <c r="H246" i="10"/>
  <c r="J246" i="10" s="1"/>
  <c r="H241" i="10"/>
  <c r="I241" i="10" s="1"/>
  <c r="P27" i="45"/>
  <c r="E201" i="10"/>
  <c r="D201" i="10"/>
  <c r="E180" i="10"/>
  <c r="D180" i="10"/>
  <c r="E159" i="10"/>
  <c r="D159" i="10"/>
  <c r="P23" i="38"/>
  <c r="P22" i="38"/>
  <c r="P15" i="38"/>
  <c r="P14" i="38"/>
  <c r="E142" i="10"/>
  <c r="D142" i="10"/>
  <c r="E109" i="10"/>
  <c r="D109" i="10"/>
  <c r="P20" i="36"/>
  <c r="P19" i="36"/>
  <c r="E94" i="10"/>
  <c r="D94" i="10"/>
  <c r="J278" i="10" l="1"/>
  <c r="J271" i="10"/>
  <c r="I246" i="10"/>
  <c r="J241" i="10"/>
  <c r="E47" i="10"/>
  <c r="D47" i="10"/>
  <c r="E28" i="10"/>
  <c r="D28" i="10"/>
  <c r="E9" i="10"/>
  <c r="D9" i="10"/>
  <c r="P13" i="59"/>
  <c r="P12" i="59"/>
  <c r="E489" i="10"/>
  <c r="E488" i="10"/>
  <c r="H324" i="10"/>
  <c r="H319" i="10"/>
  <c r="H315" i="10"/>
  <c r="H311" i="10"/>
  <c r="H307" i="10"/>
  <c r="H302" i="10"/>
  <c r="H298" i="10"/>
  <c r="H294" i="10"/>
  <c r="H290" i="10"/>
  <c r="E287" i="10"/>
  <c r="H328" i="10" l="1"/>
  <c r="H488" i="10"/>
  <c r="I488" i="10" s="1"/>
  <c r="H489" i="10"/>
  <c r="J489" i="10" s="1"/>
  <c r="H177" i="10"/>
  <c r="H149" i="10"/>
  <c r="I149" i="10" s="1"/>
  <c r="H150" i="10"/>
  <c r="J150" i="10" s="1"/>
  <c r="H157" i="10"/>
  <c r="H158" i="10"/>
  <c r="J158" i="10" s="1"/>
  <c r="H107" i="10"/>
  <c r="H108" i="10"/>
  <c r="J108" i="10" s="1"/>
  <c r="J488" i="10" l="1"/>
  <c r="I489" i="10"/>
  <c r="I177" i="10"/>
  <c r="I157" i="10"/>
  <c r="I107" i="10"/>
  <c r="J177" i="10"/>
  <c r="I150" i="10"/>
  <c r="I158" i="10"/>
  <c r="J149" i="10"/>
  <c r="J157" i="10"/>
  <c r="J107" i="10"/>
  <c r="I108" i="10"/>
  <c r="E472" i="10" l="1"/>
  <c r="E473" i="10"/>
  <c r="E474" i="10"/>
  <c r="E475" i="10"/>
  <c r="E476" i="10"/>
  <c r="E477" i="10"/>
  <c r="E478" i="10"/>
  <c r="E479" i="10"/>
  <c r="E480" i="10"/>
  <c r="E481" i="10"/>
  <c r="E482" i="10"/>
  <c r="E483" i="10"/>
  <c r="E484" i="10"/>
  <c r="E485" i="10"/>
  <c r="E486" i="10"/>
  <c r="E487" i="10"/>
  <c r="E490" i="10"/>
  <c r="E491" i="10"/>
  <c r="E492" i="10"/>
  <c r="E493" i="10"/>
  <c r="E494" i="10"/>
  <c r="E495" i="10"/>
  <c r="E496" i="10"/>
  <c r="E497" i="10"/>
  <c r="E498" i="10"/>
  <c r="E499" i="10"/>
  <c r="E500" i="10"/>
  <c r="E501" i="10"/>
  <c r="E502" i="10"/>
  <c r="E503" i="10"/>
  <c r="E504" i="10"/>
  <c r="E505" i="10"/>
  <c r="E506" i="10"/>
  <c r="E507" i="10"/>
  <c r="E508" i="10"/>
  <c r="E509" i="10"/>
  <c r="E510" i="10"/>
  <c r="E511" i="10"/>
  <c r="E512" i="10"/>
  <c r="E514" i="10"/>
  <c r="E515" i="10"/>
  <c r="E516" i="10"/>
  <c r="E517" i="10"/>
  <c r="E518" i="10"/>
  <c r="E519" i="10"/>
  <c r="E520" i="10"/>
  <c r="E521" i="10"/>
  <c r="E522" i="10"/>
  <c r="E523" i="10"/>
  <c r="E524" i="10"/>
  <c r="E525" i="10"/>
  <c r="E526" i="10"/>
  <c r="E527" i="10"/>
  <c r="E528" i="10"/>
  <c r="E529" i="10" s="1"/>
  <c r="E530" i="10"/>
  <c r="E531" i="10"/>
  <c r="E532" i="10"/>
  <c r="H472" i="10" l="1"/>
  <c r="H473" i="10"/>
  <c r="H474" i="10"/>
  <c r="J474" i="10" s="1"/>
  <c r="H475" i="10"/>
  <c r="H476" i="10"/>
  <c r="J476" i="10" s="1"/>
  <c r="H477" i="10"/>
  <c r="J477" i="10" s="1"/>
  <c r="H478" i="10"/>
  <c r="H479" i="10"/>
  <c r="J479" i="10" s="1"/>
  <c r="H480" i="10"/>
  <c r="H481" i="10"/>
  <c r="J481" i="10" s="1"/>
  <c r="H482" i="10"/>
  <c r="H483" i="10"/>
  <c r="J483" i="10" s="1"/>
  <c r="H484" i="10"/>
  <c r="H485" i="10"/>
  <c r="J485" i="10" s="1"/>
  <c r="H486" i="10"/>
  <c r="H487" i="10"/>
  <c r="J487" i="10" s="1"/>
  <c r="H490" i="10"/>
  <c r="H491" i="10"/>
  <c r="I491" i="10" s="1"/>
  <c r="H492" i="10"/>
  <c r="J492" i="10" s="1"/>
  <c r="H493" i="10"/>
  <c r="H494" i="10"/>
  <c r="J494" i="10" s="1"/>
  <c r="H495" i="10"/>
  <c r="H496" i="10"/>
  <c r="I496" i="10" s="1"/>
  <c r="H497" i="10"/>
  <c r="H498" i="10"/>
  <c r="J498" i="10" s="1"/>
  <c r="H499" i="10"/>
  <c r="H500" i="10"/>
  <c r="J500" i="10" s="1"/>
  <c r="H501" i="10"/>
  <c r="H502" i="10"/>
  <c r="J502" i="10" s="1"/>
  <c r="H503" i="10"/>
  <c r="H504" i="10"/>
  <c r="J504" i="10" s="1"/>
  <c r="H505" i="10"/>
  <c r="H506" i="10"/>
  <c r="J506" i="10" s="1"/>
  <c r="H507" i="10"/>
  <c r="H508" i="10"/>
  <c r="J508" i="10" s="1"/>
  <c r="H509" i="10"/>
  <c r="H510" i="10"/>
  <c r="J510" i="10" s="1"/>
  <c r="H511" i="10"/>
  <c r="H512" i="10"/>
  <c r="H514" i="10"/>
  <c r="J514" i="10" s="1"/>
  <c r="H515" i="10"/>
  <c r="I515" i="10" s="1"/>
  <c r="H516" i="10"/>
  <c r="I516" i="10" s="1"/>
  <c r="H517" i="10"/>
  <c r="H518" i="10"/>
  <c r="J518" i="10" s="1"/>
  <c r="H519" i="10"/>
  <c r="H520" i="10"/>
  <c r="J520" i="10" s="1"/>
  <c r="H521" i="10"/>
  <c r="H522" i="10"/>
  <c r="J522" i="10" s="1"/>
  <c r="H523" i="10"/>
  <c r="H524" i="10"/>
  <c r="H525" i="10"/>
  <c r="J525" i="10" s="1"/>
  <c r="H526" i="10"/>
  <c r="I526" i="10" s="1"/>
  <c r="H527" i="10"/>
  <c r="H528" i="10"/>
  <c r="H530" i="10"/>
  <c r="I530" i="10" s="1"/>
  <c r="H531" i="10"/>
  <c r="I531" i="10" s="1"/>
  <c r="H532" i="10"/>
  <c r="I532" i="10" s="1"/>
  <c r="H285" i="10"/>
  <c r="I285" i="10" s="1"/>
  <c r="H286" i="10"/>
  <c r="I290" i="10"/>
  <c r="I291" i="10" s="1"/>
  <c r="I292" i="10" s="1"/>
  <c r="I293" i="10" s="1"/>
  <c r="I294" i="10"/>
  <c r="I295" i="10" s="1"/>
  <c r="I296" i="10" s="1"/>
  <c r="I297" i="10" s="1"/>
  <c r="I298" i="10"/>
  <c r="I299" i="10" s="1"/>
  <c r="I300" i="10" s="1"/>
  <c r="I301" i="10" s="1"/>
  <c r="I302" i="10"/>
  <c r="I303" i="10" s="1"/>
  <c r="I304" i="10" s="1"/>
  <c r="I305" i="10" s="1"/>
  <c r="I306" i="10" s="1"/>
  <c r="I307" i="10"/>
  <c r="I308" i="10" s="1"/>
  <c r="I309" i="10" s="1"/>
  <c r="I310" i="10" s="1"/>
  <c r="I311" i="10"/>
  <c r="I312" i="10" s="1"/>
  <c r="I313" i="10" s="1"/>
  <c r="I314" i="10" s="1"/>
  <c r="I315" i="10"/>
  <c r="I316" i="10" s="1"/>
  <c r="I317" i="10" s="1"/>
  <c r="I318" i="10" s="1"/>
  <c r="I319" i="10"/>
  <c r="I320" i="10" s="1"/>
  <c r="I321" i="10" s="1"/>
  <c r="I322" i="10" s="1"/>
  <c r="I323" i="10" s="1"/>
  <c r="I324" i="10"/>
  <c r="I325" i="10" s="1"/>
  <c r="I326" i="10" s="1"/>
  <c r="I327" i="10" s="1"/>
  <c r="J290" i="10"/>
  <c r="J294" i="10"/>
  <c r="J295" i="10" s="1"/>
  <c r="J296" i="10" s="1"/>
  <c r="J297" i="10" s="1"/>
  <c r="J298" i="10"/>
  <c r="J299" i="10" s="1"/>
  <c r="J300" i="10" s="1"/>
  <c r="J301" i="10" s="1"/>
  <c r="J302" i="10"/>
  <c r="J303" i="10" s="1"/>
  <c r="J304" i="10" s="1"/>
  <c r="J305" i="10" s="1"/>
  <c r="J306" i="10" s="1"/>
  <c r="J307" i="10"/>
  <c r="J308" i="10" s="1"/>
  <c r="J309" i="10" s="1"/>
  <c r="J310" i="10" s="1"/>
  <c r="J311" i="10"/>
  <c r="J312" i="10" s="1"/>
  <c r="J313" i="10" s="1"/>
  <c r="J314" i="10" s="1"/>
  <c r="J315" i="10"/>
  <c r="J316" i="10" s="1"/>
  <c r="J317" i="10" s="1"/>
  <c r="J318" i="10" s="1"/>
  <c r="J319" i="10"/>
  <c r="J320" i="10" s="1"/>
  <c r="J321" i="10" s="1"/>
  <c r="J322" i="10" s="1"/>
  <c r="J323" i="10" s="1"/>
  <c r="J324" i="10"/>
  <c r="J325" i="10" s="1"/>
  <c r="J326" i="10" s="1"/>
  <c r="J327" i="10" s="1"/>
  <c r="G7" i="10"/>
  <c r="H7" i="10"/>
  <c r="E471" i="10"/>
  <c r="E534" i="10" s="1"/>
  <c r="D455" i="10"/>
  <c r="D462" i="10"/>
  <c r="D463" i="10" s="1"/>
  <c r="D469" i="10"/>
  <c r="E455" i="10"/>
  <c r="E456" i="10" s="1"/>
  <c r="E457" i="10" s="1"/>
  <c r="E462" i="10"/>
  <c r="E463" i="10" s="1"/>
  <c r="E469" i="10"/>
  <c r="G5" i="10"/>
  <c r="G6" i="10"/>
  <c r="G24" i="10"/>
  <c r="G25" i="10"/>
  <c r="G26" i="10"/>
  <c r="G27" i="10"/>
  <c r="G45" i="10"/>
  <c r="G46" i="10"/>
  <c r="G50" i="10"/>
  <c r="G51" i="10"/>
  <c r="G77" i="10"/>
  <c r="G78" i="10"/>
  <c r="G79" i="10"/>
  <c r="G80" i="10"/>
  <c r="G87" i="10"/>
  <c r="B88" i="10"/>
  <c r="G90" i="10"/>
  <c r="G91" i="10"/>
  <c r="G92" i="10"/>
  <c r="G93" i="10"/>
  <c r="G112" i="10"/>
  <c r="B113" i="10"/>
  <c r="G123" i="10"/>
  <c r="G126" i="10"/>
  <c r="G127" i="10"/>
  <c r="B128" i="10"/>
  <c r="B139" i="10"/>
  <c r="G140" i="10"/>
  <c r="G141" i="10"/>
  <c r="G152" i="10"/>
  <c r="G153" i="10"/>
  <c r="G196" i="10"/>
  <c r="G197" i="10"/>
  <c r="G198" i="10"/>
  <c r="G237" i="10"/>
  <c r="G238" i="10"/>
  <c r="G239" i="10"/>
  <c r="G290" i="10"/>
  <c r="B291" i="10"/>
  <c r="B292" i="10" s="1"/>
  <c r="B293" i="10" s="1"/>
  <c r="G293" i="10" s="1"/>
  <c r="B295" i="10"/>
  <c r="B296" i="10" s="1"/>
  <c r="B299" i="10"/>
  <c r="B300" i="10" s="1"/>
  <c r="B303" i="10"/>
  <c r="B304" i="10" s="1"/>
  <c r="B308" i="10"/>
  <c r="G308" i="10" s="1"/>
  <c r="B312" i="10"/>
  <c r="G312" i="10" s="1"/>
  <c r="B316" i="10"/>
  <c r="G316" i="10" s="1"/>
  <c r="B320" i="10"/>
  <c r="G320" i="10" s="1"/>
  <c r="B325" i="10"/>
  <c r="G325" i="10" s="1"/>
  <c r="B335" i="10"/>
  <c r="B337" i="10"/>
  <c r="B338" i="10"/>
  <c r="B350" i="10"/>
  <c r="G350" i="10" s="1"/>
  <c r="B351" i="10"/>
  <c r="G351" i="10" s="1"/>
  <c r="B352" i="10"/>
  <c r="G352" i="10" s="1"/>
  <c r="B353" i="10"/>
  <c r="G353" i="10" s="1"/>
  <c r="B354" i="10"/>
  <c r="G354" i="10" s="1"/>
  <c r="B356" i="10"/>
  <c r="G356" i="10" s="1"/>
  <c r="B358" i="10"/>
  <c r="B359" i="10" s="1"/>
  <c r="G359" i="10" s="1"/>
  <c r="B361" i="10"/>
  <c r="G361" i="10" s="1"/>
  <c r="B362" i="10"/>
  <c r="B363" i="10"/>
  <c r="B364" i="10"/>
  <c r="B365" i="10"/>
  <c r="B366" i="10"/>
  <c r="B367" i="10"/>
  <c r="B368" i="10"/>
  <c r="G368" i="10" s="1"/>
  <c r="B369" i="10"/>
  <c r="G369" i="10" s="1"/>
  <c r="B370" i="10"/>
  <c r="G370" i="10" s="1"/>
  <c r="B371" i="10"/>
  <c r="G371" i="10" s="1"/>
  <c r="B372" i="10"/>
  <c r="G372" i="10" s="1"/>
  <c r="B373" i="10"/>
  <c r="B374" i="10"/>
  <c r="G374" i="10" s="1"/>
  <c r="B375" i="10"/>
  <c r="G375" i="10" s="1"/>
  <c r="B376" i="10"/>
  <c r="G376" i="10" s="1"/>
  <c r="B377" i="10"/>
  <c r="G377" i="10" s="1"/>
  <c r="B378" i="10"/>
  <c r="G378" i="10" s="1"/>
  <c r="B379" i="10"/>
  <c r="B387" i="10"/>
  <c r="B389" i="10"/>
  <c r="B390" i="10"/>
  <c r="B393" i="10"/>
  <c r="G393" i="10" s="1"/>
  <c r="B394" i="10"/>
  <c r="G394" i="10" s="1"/>
  <c r="B395" i="10"/>
  <c r="G395" i="10" s="1"/>
  <c r="B401" i="10"/>
  <c r="G401" i="10" s="1"/>
  <c r="B402" i="10"/>
  <c r="G402" i="10" s="1"/>
  <c r="B403" i="10"/>
  <c r="G403" i="10" s="1"/>
  <c r="B404" i="10"/>
  <c r="G404" i="10" s="1"/>
  <c r="B405" i="10"/>
  <c r="G405" i="10" s="1"/>
  <c r="B406" i="10"/>
  <c r="G406" i="10" s="1"/>
  <c r="B408" i="10"/>
  <c r="G408" i="10" s="1"/>
  <c r="B410" i="10"/>
  <c r="G410" i="10" s="1"/>
  <c r="B428" i="10"/>
  <c r="B455" i="10"/>
  <c r="G461" i="10"/>
  <c r="C88" i="10"/>
  <c r="C89" i="10" s="1"/>
  <c r="C113" i="10"/>
  <c r="C128" i="10"/>
  <c r="C139" i="10"/>
  <c r="C291" i="10"/>
  <c r="C292" i="10" s="1"/>
  <c r="C293" i="10" s="1"/>
  <c r="C295" i="10"/>
  <c r="C296" i="10" s="1"/>
  <c r="C297" i="10" s="1"/>
  <c r="C299" i="10"/>
  <c r="C300" i="10" s="1"/>
  <c r="C301" i="10" s="1"/>
  <c r="C303" i="10"/>
  <c r="C304" i="10" s="1"/>
  <c r="C305" i="10" s="1"/>
  <c r="C306" i="10" s="1"/>
  <c r="C308" i="10"/>
  <c r="C309" i="10" s="1"/>
  <c r="C310" i="10" s="1"/>
  <c r="C312" i="10"/>
  <c r="C313" i="10" s="1"/>
  <c r="C314" i="10" s="1"/>
  <c r="C316" i="10"/>
  <c r="C317" i="10" s="1"/>
  <c r="C318" i="10" s="1"/>
  <c r="C320" i="10"/>
  <c r="C321" i="10" s="1"/>
  <c r="C322" i="10" s="1"/>
  <c r="C323" i="10" s="1"/>
  <c r="C325" i="10"/>
  <c r="C326" i="10" s="1"/>
  <c r="C327" i="10" s="1"/>
  <c r="C455" i="10"/>
  <c r="C456" i="10" s="1"/>
  <c r="C457" i="10" s="1"/>
  <c r="C462" i="10"/>
  <c r="C463" i="10" s="1"/>
  <c r="G4" i="10"/>
  <c r="G8" i="10"/>
  <c r="G12" i="10"/>
  <c r="G23" i="10"/>
  <c r="G31" i="10"/>
  <c r="G44" i="10"/>
  <c r="G67" i="10"/>
  <c r="G86" i="10"/>
  <c r="G124" i="10"/>
  <c r="G138" i="10"/>
  <c r="G183" i="10"/>
  <c r="G200" i="10"/>
  <c r="G224" i="10"/>
  <c r="G232" i="10"/>
  <c r="G294" i="10"/>
  <c r="G298" i="10"/>
  <c r="G302" i="10"/>
  <c r="G307" i="10"/>
  <c r="G311" i="10"/>
  <c r="G315" i="10"/>
  <c r="G319" i="10"/>
  <c r="G324" i="10"/>
  <c r="B334" i="10"/>
  <c r="B341" i="10"/>
  <c r="G341" i="10" s="1"/>
  <c r="B342" i="10"/>
  <c r="G342" i="10" s="1"/>
  <c r="B343" i="10"/>
  <c r="G343" i="10" s="1"/>
  <c r="B349" i="10"/>
  <c r="G349" i="10" s="1"/>
  <c r="B386" i="10"/>
  <c r="G438" i="10"/>
  <c r="G459" i="10"/>
  <c r="G465" i="10"/>
  <c r="G467" i="10"/>
  <c r="C357" i="10"/>
  <c r="C359" i="10"/>
  <c r="C409" i="10"/>
  <c r="C411" i="10"/>
  <c r="C469" i="10"/>
  <c r="B340" i="10"/>
  <c r="B392" i="10"/>
  <c r="B413" i="10"/>
  <c r="B414" i="10"/>
  <c r="B415" i="10"/>
  <c r="B416" i="10"/>
  <c r="B417" i="10"/>
  <c r="B418" i="10"/>
  <c r="B419" i="10"/>
  <c r="B420" i="10"/>
  <c r="B421" i="10"/>
  <c r="B422" i="10"/>
  <c r="B423" i="10"/>
  <c r="B424" i="10"/>
  <c r="B425" i="10"/>
  <c r="B426" i="10"/>
  <c r="B427" i="10"/>
  <c r="B429" i="10"/>
  <c r="B430" i="10"/>
  <c r="H437" i="10"/>
  <c r="I437" i="10" s="1"/>
  <c r="H438" i="10"/>
  <c r="I438" i="10" s="1"/>
  <c r="H452" i="10"/>
  <c r="H453" i="10"/>
  <c r="J453" i="10" s="1"/>
  <c r="H454" i="10"/>
  <c r="J454" i="10" s="1"/>
  <c r="J455" i="10" s="1"/>
  <c r="J456" i="10" s="1"/>
  <c r="J457" i="10" s="1"/>
  <c r="H458" i="10"/>
  <c r="I458" i="10" s="1"/>
  <c r="H459" i="10"/>
  <c r="H460" i="10"/>
  <c r="I460" i="10" s="1"/>
  <c r="H461" i="10"/>
  <c r="J461" i="10" s="1"/>
  <c r="J462" i="10" s="1"/>
  <c r="J463" i="10" s="1"/>
  <c r="H464" i="10"/>
  <c r="I464" i="10" s="1"/>
  <c r="H465" i="10"/>
  <c r="H466" i="10" s="1"/>
  <c r="H467" i="10"/>
  <c r="I467" i="10" s="1"/>
  <c r="H468" i="10"/>
  <c r="H469" i="10" s="1"/>
  <c r="H4" i="10"/>
  <c r="H5" i="10"/>
  <c r="I5" i="10" s="1"/>
  <c r="H6" i="10"/>
  <c r="H8" i="10"/>
  <c r="I8" i="10" s="1"/>
  <c r="H12" i="10"/>
  <c r="H23" i="10"/>
  <c r="H24" i="10"/>
  <c r="I24" i="10" s="1"/>
  <c r="H25" i="10"/>
  <c r="I25" i="10" s="1"/>
  <c r="H26" i="10"/>
  <c r="I26" i="10" s="1"/>
  <c r="H27" i="10"/>
  <c r="H31" i="10"/>
  <c r="H44" i="10"/>
  <c r="I44" i="10" s="1"/>
  <c r="H45" i="10"/>
  <c r="H46" i="10"/>
  <c r="H50" i="10"/>
  <c r="H51" i="10"/>
  <c r="I51" i="10" s="1"/>
  <c r="H67" i="10"/>
  <c r="H77" i="10"/>
  <c r="I77" i="10" s="1"/>
  <c r="H78" i="10"/>
  <c r="I78" i="10" s="1"/>
  <c r="H79" i="10"/>
  <c r="I79" i="10" s="1"/>
  <c r="H80" i="10"/>
  <c r="I80" i="10" s="1"/>
  <c r="H86" i="10"/>
  <c r="H87" i="10"/>
  <c r="I87" i="10" s="1"/>
  <c r="I88" i="10" s="1"/>
  <c r="I89" i="10" s="1"/>
  <c r="H90" i="10"/>
  <c r="I90" i="10" s="1"/>
  <c r="H91" i="10"/>
  <c r="I91" i="10" s="1"/>
  <c r="H92" i="10"/>
  <c r="H93" i="10"/>
  <c r="I93" i="10" s="1"/>
  <c r="H101" i="10"/>
  <c r="H102" i="10"/>
  <c r="I102" i="10" s="1"/>
  <c r="H103" i="10"/>
  <c r="I103" i="10" s="1"/>
  <c r="H104" i="10"/>
  <c r="H105" i="10"/>
  <c r="I105" i="10" s="1"/>
  <c r="H106" i="10"/>
  <c r="I106" i="10" s="1"/>
  <c r="H112" i="10"/>
  <c r="H123" i="10"/>
  <c r="H124" i="10"/>
  <c r="I124" i="10" s="1"/>
  <c r="H126" i="10"/>
  <c r="I126" i="10" s="1"/>
  <c r="H127" i="10"/>
  <c r="I127" i="10" s="1"/>
  <c r="I128" i="10" s="1"/>
  <c r="H138" i="10"/>
  <c r="H139" i="10" s="1"/>
  <c r="H140" i="10"/>
  <c r="I140" i="10" s="1"/>
  <c r="H141" i="10"/>
  <c r="I141" i="10" s="1"/>
  <c r="H145" i="10"/>
  <c r="H146" i="10"/>
  <c r="H147" i="10"/>
  <c r="I147" i="10" s="1"/>
  <c r="H148" i="10"/>
  <c r="H151" i="10"/>
  <c r="I151" i="10" s="1"/>
  <c r="H152" i="10"/>
  <c r="H153" i="10"/>
  <c r="I153" i="10" s="1"/>
  <c r="H154" i="10"/>
  <c r="I154" i="10" s="1"/>
  <c r="H155" i="10"/>
  <c r="I155" i="10" s="1"/>
  <c r="H156" i="10"/>
  <c r="I156" i="10" s="1"/>
  <c r="H162" i="10"/>
  <c r="H164" i="10"/>
  <c r="I164" i="10" s="1"/>
  <c r="H165" i="10"/>
  <c r="J165" i="10" s="1"/>
  <c r="H166" i="10"/>
  <c r="I166" i="10" s="1"/>
  <c r="H167" i="10"/>
  <c r="I167" i="10" s="1"/>
  <c r="H168" i="10"/>
  <c r="I168" i="10" s="1"/>
  <c r="H169" i="10"/>
  <c r="H171" i="10"/>
  <c r="I171" i="10" s="1"/>
  <c r="H172" i="10"/>
  <c r="I172" i="10" s="1"/>
  <c r="H173" i="10"/>
  <c r="H174" i="10"/>
  <c r="I174" i="10" s="1"/>
  <c r="H175" i="10"/>
  <c r="I175" i="10" s="1"/>
  <c r="H178" i="10"/>
  <c r="I178" i="10" s="1"/>
  <c r="H179" i="10"/>
  <c r="H183" i="10"/>
  <c r="H191" i="10"/>
  <c r="I191" i="10" s="1"/>
  <c r="H196" i="10"/>
  <c r="H197" i="10"/>
  <c r="I197" i="10" s="1"/>
  <c r="H198" i="10"/>
  <c r="I198" i="10" s="1"/>
  <c r="H199" i="10"/>
  <c r="H200" i="10"/>
  <c r="I200" i="10" s="1"/>
  <c r="H205" i="10"/>
  <c r="I205" i="10" s="1"/>
  <c r="H206" i="10"/>
  <c r="I206" i="10" s="1"/>
  <c r="H218" i="10"/>
  <c r="H219" i="10"/>
  <c r="I219" i="10" s="1"/>
  <c r="H224" i="10"/>
  <c r="H225" i="10"/>
  <c r="I225" i="10" s="1"/>
  <c r="H226" i="10"/>
  <c r="H227" i="10"/>
  <c r="I227" i="10" s="1"/>
  <c r="H228" i="10"/>
  <c r="I228" i="10" s="1"/>
  <c r="H231" i="10"/>
  <c r="I231" i="10" s="1"/>
  <c r="H232" i="10"/>
  <c r="H233" i="10"/>
  <c r="I233" i="10" s="1"/>
  <c r="H234" i="10"/>
  <c r="I234" i="10" s="1"/>
  <c r="H235" i="10"/>
  <c r="I235" i="10" s="1"/>
  <c r="H237" i="10"/>
  <c r="I237" i="10" s="1"/>
  <c r="H238" i="10"/>
  <c r="I238" i="10" s="1"/>
  <c r="H239" i="10"/>
  <c r="I239" i="10" s="1"/>
  <c r="H240" i="10"/>
  <c r="I240" i="10" s="1"/>
  <c r="H242" i="10"/>
  <c r="I242" i="10" s="1"/>
  <c r="H243" i="10"/>
  <c r="I243" i="10" s="1"/>
  <c r="H245" i="10"/>
  <c r="I245" i="10" s="1"/>
  <c r="H247" i="10"/>
  <c r="H248" i="10"/>
  <c r="I248" i="10" s="1"/>
  <c r="H249" i="10"/>
  <c r="I249" i="10" s="1"/>
  <c r="H250" i="10"/>
  <c r="H252" i="10"/>
  <c r="I252" i="10" s="1"/>
  <c r="H253" i="10"/>
  <c r="I253" i="10" s="1"/>
  <c r="H257" i="10"/>
  <c r="H258" i="10"/>
  <c r="H259" i="10"/>
  <c r="I259" i="10" s="1"/>
  <c r="H260" i="10"/>
  <c r="H261" i="10"/>
  <c r="I261" i="10" s="1"/>
  <c r="H262" i="10"/>
  <c r="H264" i="10"/>
  <c r="I264" i="10" s="1"/>
  <c r="H265" i="10"/>
  <c r="H266" i="10"/>
  <c r="H267" i="10"/>
  <c r="H268" i="10"/>
  <c r="I268" i="10" s="1"/>
  <c r="H269" i="10"/>
  <c r="H270" i="10"/>
  <c r="I270" i="10" s="1"/>
  <c r="H272" i="10"/>
  <c r="H274" i="10"/>
  <c r="I274" i="10" s="1"/>
  <c r="H275" i="10"/>
  <c r="H276" i="10"/>
  <c r="H277" i="10"/>
  <c r="H279" i="10"/>
  <c r="I279" i="10" s="1"/>
  <c r="H281" i="10"/>
  <c r="H282" i="10"/>
  <c r="I282" i="10" s="1"/>
  <c r="H283" i="10"/>
  <c r="H334" i="10"/>
  <c r="H335" i="10"/>
  <c r="H337" i="10"/>
  <c r="H338" i="10"/>
  <c r="H340" i="10"/>
  <c r="I340" i="10" s="1"/>
  <c r="H341" i="10"/>
  <c r="H342" i="10"/>
  <c r="I342" i="10" s="1"/>
  <c r="H343" i="10"/>
  <c r="H349" i="10"/>
  <c r="I349" i="10" s="1"/>
  <c r="H350" i="10"/>
  <c r="H351" i="10"/>
  <c r="I351" i="10" s="1"/>
  <c r="H352" i="10"/>
  <c r="H353" i="10"/>
  <c r="I353" i="10" s="1"/>
  <c r="H354" i="10"/>
  <c r="H356" i="10"/>
  <c r="J356" i="10" s="1"/>
  <c r="J357" i="10" s="1"/>
  <c r="H358" i="10"/>
  <c r="H359" i="10" s="1"/>
  <c r="E361" i="10"/>
  <c r="E362" i="10"/>
  <c r="H362" i="10" s="1"/>
  <c r="E363" i="10"/>
  <c r="H363" i="10" s="1"/>
  <c r="E364" i="10"/>
  <c r="H364" i="10" s="1"/>
  <c r="I364" i="10" s="1"/>
  <c r="E365" i="10"/>
  <c r="H365" i="10" s="1"/>
  <c r="I365" i="10" s="1"/>
  <c r="E366" i="10"/>
  <c r="H366" i="10" s="1"/>
  <c r="E367" i="10"/>
  <c r="H367" i="10" s="1"/>
  <c r="I367" i="10" s="1"/>
  <c r="E368" i="10"/>
  <c r="H368" i="10" s="1"/>
  <c r="I368" i="10" s="1"/>
  <c r="E369" i="10"/>
  <c r="H369" i="10" s="1"/>
  <c r="E370" i="10"/>
  <c r="H370" i="10" s="1"/>
  <c r="E371" i="10"/>
  <c r="H371" i="10" s="1"/>
  <c r="E372" i="10"/>
  <c r="H372" i="10" s="1"/>
  <c r="I372" i="10" s="1"/>
  <c r="E373" i="10"/>
  <c r="H373" i="10" s="1"/>
  <c r="I373" i="10" s="1"/>
  <c r="E374" i="10"/>
  <c r="H374" i="10" s="1"/>
  <c r="E375" i="10"/>
  <c r="H375" i="10" s="1"/>
  <c r="I375" i="10" s="1"/>
  <c r="E376" i="10"/>
  <c r="H376" i="10" s="1"/>
  <c r="I376" i="10" s="1"/>
  <c r="E377" i="10"/>
  <c r="H377" i="10" s="1"/>
  <c r="I377" i="10" s="1"/>
  <c r="E378" i="10"/>
  <c r="H378" i="10" s="1"/>
  <c r="E379" i="10"/>
  <c r="H379" i="10" s="1"/>
  <c r="H386" i="10"/>
  <c r="H387" i="10"/>
  <c r="I387" i="10" s="1"/>
  <c r="H389" i="10"/>
  <c r="I389" i="10" s="1"/>
  <c r="H390" i="10"/>
  <c r="I390" i="10" s="1"/>
  <c r="H392" i="10"/>
  <c r="I392" i="10" s="1"/>
  <c r="H393" i="10"/>
  <c r="H394" i="10"/>
  <c r="I394" i="10" s="1"/>
  <c r="H395" i="10"/>
  <c r="I395" i="10" s="1"/>
  <c r="H401" i="10"/>
  <c r="H402" i="10"/>
  <c r="I402" i="10" s="1"/>
  <c r="H403" i="10"/>
  <c r="I403" i="10" s="1"/>
  <c r="H404" i="10"/>
  <c r="I404" i="10" s="1"/>
  <c r="H405" i="10"/>
  <c r="I405" i="10" s="1"/>
  <c r="H406" i="10"/>
  <c r="H408" i="10"/>
  <c r="I408" i="10" s="1"/>
  <c r="I409" i="10" s="1"/>
  <c r="H410" i="10"/>
  <c r="I410" i="10" s="1"/>
  <c r="I411" i="10" s="1"/>
  <c r="E413" i="10"/>
  <c r="E414" i="10"/>
  <c r="H414" i="10" s="1"/>
  <c r="I414" i="10" s="1"/>
  <c r="E415" i="10"/>
  <c r="H415" i="10" s="1"/>
  <c r="E416" i="10"/>
  <c r="H416" i="10" s="1"/>
  <c r="I416" i="10" s="1"/>
  <c r="E417" i="10"/>
  <c r="H417" i="10" s="1"/>
  <c r="I417" i="10" s="1"/>
  <c r="E418" i="10"/>
  <c r="H418" i="10" s="1"/>
  <c r="E419" i="10"/>
  <c r="H419" i="10" s="1"/>
  <c r="E420" i="10"/>
  <c r="H420" i="10" s="1"/>
  <c r="I420" i="10" s="1"/>
  <c r="E421" i="10"/>
  <c r="H421" i="10" s="1"/>
  <c r="I421" i="10" s="1"/>
  <c r="E422" i="10"/>
  <c r="H422" i="10" s="1"/>
  <c r="I422" i="10" s="1"/>
  <c r="E423" i="10"/>
  <c r="H423" i="10" s="1"/>
  <c r="E424" i="10"/>
  <c r="H424" i="10" s="1"/>
  <c r="I424" i="10" s="1"/>
  <c r="E425" i="10"/>
  <c r="H425" i="10" s="1"/>
  <c r="I425" i="10" s="1"/>
  <c r="E426" i="10"/>
  <c r="H426" i="10" s="1"/>
  <c r="E427" i="10"/>
  <c r="H427" i="10" s="1"/>
  <c r="E428" i="10"/>
  <c r="H428" i="10" s="1"/>
  <c r="I428" i="10" s="1"/>
  <c r="E429" i="10"/>
  <c r="H429" i="10" s="1"/>
  <c r="I429" i="10" s="1"/>
  <c r="E430" i="10"/>
  <c r="H291" i="10"/>
  <c r="H292" i="10" s="1"/>
  <c r="H293" i="10" s="1"/>
  <c r="H295" i="10"/>
  <c r="H296" i="10" s="1"/>
  <c r="H297" i="10" s="1"/>
  <c r="H299" i="10"/>
  <c r="H300" i="10" s="1"/>
  <c r="H301" i="10" s="1"/>
  <c r="H303" i="10"/>
  <c r="H304" i="10" s="1"/>
  <c r="H305" i="10" s="1"/>
  <c r="H306" i="10" s="1"/>
  <c r="H308" i="10"/>
  <c r="H309" i="10" s="1"/>
  <c r="H310" i="10" s="1"/>
  <c r="H312" i="10"/>
  <c r="H313" i="10" s="1"/>
  <c r="H314" i="10" s="1"/>
  <c r="H316" i="10"/>
  <c r="H317" i="10" s="1"/>
  <c r="H318" i="10" s="1"/>
  <c r="H320" i="10"/>
  <c r="H321" i="10" s="1"/>
  <c r="H322" i="10" s="1"/>
  <c r="H323" i="10" s="1"/>
  <c r="H325" i="10"/>
  <c r="H326" i="10" s="1"/>
  <c r="H327" i="10" s="1"/>
  <c r="B84" i="12"/>
  <c r="E220" i="10"/>
  <c r="E535" i="10"/>
  <c r="D220" i="10"/>
  <c r="G38" i="50"/>
  <c r="G43" i="50"/>
  <c r="P21" i="39"/>
  <c r="P14" i="39"/>
  <c r="N29" i="72"/>
  <c r="J29" i="72"/>
  <c r="J31" i="72"/>
  <c r="J26" i="72"/>
  <c r="J21" i="72"/>
  <c r="J15" i="72"/>
  <c r="P12" i="38"/>
  <c r="P16" i="36"/>
  <c r="P30" i="60"/>
  <c r="P30" i="63"/>
  <c r="B10" i="12"/>
  <c r="B9" i="12"/>
  <c r="B13" i="12"/>
  <c r="B12" i="12"/>
  <c r="P28" i="43"/>
  <c r="P11" i="43"/>
  <c r="B34" i="12"/>
  <c r="L38" i="43" s="1"/>
  <c r="D68" i="10" s="1"/>
  <c r="B39" i="12"/>
  <c r="B38" i="12"/>
  <c r="B37" i="12"/>
  <c r="B40" i="12"/>
  <c r="B41" i="12"/>
  <c r="B42" i="12"/>
  <c r="B36" i="12"/>
  <c r="B35" i="12"/>
  <c r="P31" i="63"/>
  <c r="P31" i="60"/>
  <c r="I30" i="49"/>
  <c r="I27" i="49"/>
  <c r="D291" i="10"/>
  <c r="D292" i="10" s="1"/>
  <c r="D293" i="10" s="1"/>
  <c r="I29" i="49"/>
  <c r="I19" i="49"/>
  <c r="P18" i="38"/>
  <c r="P25" i="45"/>
  <c r="I24" i="49"/>
  <c r="I17" i="49"/>
  <c r="P35" i="37"/>
  <c r="P24" i="37"/>
  <c r="A462" i="10"/>
  <c r="A463" i="10" s="1"/>
  <c r="L463" i="10" s="1"/>
  <c r="A128" i="10"/>
  <c r="L128" i="10" s="1"/>
  <c r="A139" i="10"/>
  <c r="A113" i="10"/>
  <c r="L113" i="10" s="1"/>
  <c r="A88" i="10"/>
  <c r="E88" i="10"/>
  <c r="E89" i="10" s="1"/>
  <c r="D88" i="10"/>
  <c r="D89" i="10" s="1"/>
  <c r="E113" i="10"/>
  <c r="D113" i="10"/>
  <c r="E128" i="10"/>
  <c r="D128" i="10"/>
  <c r="E139" i="10"/>
  <c r="D139" i="10"/>
  <c r="A325" i="10"/>
  <c r="A326" i="10" s="1"/>
  <c r="A320" i="10"/>
  <c r="L320" i="10" s="1"/>
  <c r="A316" i="10"/>
  <c r="A317" i="10" s="1"/>
  <c r="A312" i="10"/>
  <c r="A313" i="10" s="1"/>
  <c r="A308" i="10"/>
  <c r="A309" i="10" s="1"/>
  <c r="A303" i="10"/>
  <c r="A304" i="10" s="1"/>
  <c r="A299" i="10"/>
  <c r="A300" i="10" s="1"/>
  <c r="A295" i="10"/>
  <c r="L295" i="10" s="1"/>
  <c r="A291" i="10"/>
  <c r="A292" i="10" s="1"/>
  <c r="E291" i="10"/>
  <c r="E292" i="10" s="1"/>
  <c r="E293" i="10" s="1"/>
  <c r="E295" i="10"/>
  <c r="E296" i="10" s="1"/>
  <c r="E297" i="10" s="1"/>
  <c r="D295" i="10"/>
  <c r="D296" i="10" s="1"/>
  <c r="D297" i="10" s="1"/>
  <c r="E299" i="10"/>
  <c r="E300" i="10" s="1"/>
  <c r="E301" i="10" s="1"/>
  <c r="D299" i="10"/>
  <c r="D300" i="10" s="1"/>
  <c r="D301" i="10" s="1"/>
  <c r="E303" i="10"/>
  <c r="E304" i="10" s="1"/>
  <c r="E305" i="10" s="1"/>
  <c r="E306" i="10" s="1"/>
  <c r="D303" i="10"/>
  <c r="D304" i="10" s="1"/>
  <c r="D305" i="10" s="1"/>
  <c r="D306" i="10" s="1"/>
  <c r="E308" i="10"/>
  <c r="E309" i="10" s="1"/>
  <c r="E310" i="10" s="1"/>
  <c r="D308" i="10"/>
  <c r="D309" i="10" s="1"/>
  <c r="D310" i="10" s="1"/>
  <c r="E312" i="10"/>
  <c r="E313" i="10" s="1"/>
  <c r="E314" i="10" s="1"/>
  <c r="D312" i="10"/>
  <c r="D313" i="10" s="1"/>
  <c r="D314" i="10" s="1"/>
  <c r="E316" i="10"/>
  <c r="E317" i="10" s="1"/>
  <c r="E318" i="10" s="1"/>
  <c r="D316" i="10"/>
  <c r="D317" i="10" s="1"/>
  <c r="D318" i="10" s="1"/>
  <c r="E320" i="10"/>
  <c r="E321" i="10" s="1"/>
  <c r="E322" i="10" s="1"/>
  <c r="E323" i="10" s="1"/>
  <c r="D320" i="10"/>
  <c r="D321" i="10" s="1"/>
  <c r="D322" i="10" s="1"/>
  <c r="D323" i="10" s="1"/>
  <c r="E325" i="10"/>
  <c r="E326" i="10" s="1"/>
  <c r="E327" i="10" s="1"/>
  <c r="D325" i="10"/>
  <c r="D326" i="10" s="1"/>
  <c r="D327" i="10" s="1"/>
  <c r="A469" i="10"/>
  <c r="L469" i="10" s="1"/>
  <c r="A455" i="10"/>
  <c r="A456" i="10" s="1"/>
  <c r="A409" i="10"/>
  <c r="L409" i="10" s="1"/>
  <c r="E409" i="10"/>
  <c r="D409" i="10"/>
  <c r="A411" i="10"/>
  <c r="L411" i="10" s="1"/>
  <c r="E411" i="10"/>
  <c r="D411" i="10"/>
  <c r="A357" i="10"/>
  <c r="L357" i="10" s="1"/>
  <c r="E357" i="10"/>
  <c r="D357" i="10"/>
  <c r="A359" i="10"/>
  <c r="L359" i="10" s="1"/>
  <c r="E359" i="10"/>
  <c r="D359" i="10"/>
  <c r="B152" i="12"/>
  <c r="B151" i="12"/>
  <c r="B150" i="12"/>
  <c r="B149" i="12"/>
  <c r="B148" i="12"/>
  <c r="B147" i="12"/>
  <c r="B146" i="12"/>
  <c r="B145" i="12"/>
  <c r="B144" i="12"/>
  <c r="B143" i="12"/>
  <c r="B142" i="12"/>
  <c r="B141" i="12"/>
  <c r="R37" i="30"/>
  <c r="R36" i="30"/>
  <c r="R35" i="30"/>
  <c r="R34" i="30"/>
  <c r="R33" i="30"/>
  <c r="R32" i="30"/>
  <c r="R31" i="30"/>
  <c r="R30" i="30"/>
  <c r="R29" i="30"/>
  <c r="R28" i="30"/>
  <c r="R27" i="30"/>
  <c r="R12" i="30"/>
  <c r="R11" i="30"/>
  <c r="P34" i="63"/>
  <c r="P28" i="72"/>
  <c r="P27" i="72"/>
  <c r="P33" i="63"/>
  <c r="P29" i="63"/>
  <c r="P28" i="63"/>
  <c r="P27" i="63"/>
  <c r="P26" i="63"/>
  <c r="P20" i="63"/>
  <c r="P19" i="63"/>
  <c r="P18" i="63"/>
  <c r="P17" i="63"/>
  <c r="P15" i="63"/>
  <c r="P14" i="63"/>
  <c r="P12" i="63"/>
  <c r="P11" i="63"/>
  <c r="P34" i="60"/>
  <c r="P33" i="60"/>
  <c r="P29" i="60"/>
  <c r="P28" i="60"/>
  <c r="P27" i="60"/>
  <c r="P26" i="60"/>
  <c r="P20" i="60"/>
  <c r="P19" i="60"/>
  <c r="P18" i="60"/>
  <c r="P17" i="60"/>
  <c r="P15" i="60"/>
  <c r="P14" i="60"/>
  <c r="P12" i="60"/>
  <c r="P11" i="60"/>
  <c r="P14" i="59"/>
  <c r="P11" i="59"/>
  <c r="P10" i="59"/>
  <c r="I21" i="49"/>
  <c r="I18" i="49"/>
  <c r="P18" i="47"/>
  <c r="P17" i="47"/>
  <c r="P16" i="47"/>
  <c r="P15" i="47"/>
  <c r="P14" i="47"/>
  <c r="P13" i="47"/>
  <c r="P12" i="47"/>
  <c r="P11" i="47"/>
  <c r="P10" i="47"/>
  <c r="P36" i="46"/>
  <c r="P35" i="46"/>
  <c r="P34" i="46"/>
  <c r="P32" i="46"/>
  <c r="P30" i="46"/>
  <c r="P29" i="46"/>
  <c r="P28" i="46"/>
  <c r="P27" i="46"/>
  <c r="P25" i="46"/>
  <c r="P23" i="46"/>
  <c r="P22" i="46"/>
  <c r="P21" i="46"/>
  <c r="P20" i="46"/>
  <c r="P19" i="46"/>
  <c r="P18" i="46"/>
  <c r="P17" i="46"/>
  <c r="P15" i="46"/>
  <c r="P14" i="46"/>
  <c r="P13" i="46"/>
  <c r="P12" i="46"/>
  <c r="P11" i="46"/>
  <c r="P10" i="46"/>
  <c r="P40" i="45"/>
  <c r="P39" i="45"/>
  <c r="P37" i="45"/>
  <c r="P36" i="45"/>
  <c r="P35" i="45"/>
  <c r="P34" i="45"/>
  <c r="P32" i="45"/>
  <c r="P30" i="45"/>
  <c r="P29" i="45"/>
  <c r="P26" i="45"/>
  <c r="P24" i="45"/>
  <c r="P22" i="45"/>
  <c r="P21" i="45"/>
  <c r="P20" i="45"/>
  <c r="P19" i="45"/>
  <c r="P18" i="45"/>
  <c r="P15" i="45"/>
  <c r="P14" i="45"/>
  <c r="P13" i="45"/>
  <c r="P12" i="45"/>
  <c r="P11" i="45"/>
  <c r="D98" i="10"/>
  <c r="P25" i="41"/>
  <c r="P24" i="41"/>
  <c r="P15" i="44"/>
  <c r="P14" i="44"/>
  <c r="P13" i="44"/>
  <c r="P12" i="44"/>
  <c r="P11" i="44"/>
  <c r="P10" i="44"/>
  <c r="P42" i="43"/>
  <c r="P41" i="43"/>
  <c r="P40" i="43"/>
  <c r="P39" i="43"/>
  <c r="P10" i="43"/>
  <c r="P26" i="42"/>
  <c r="P25" i="42"/>
  <c r="P24" i="42"/>
  <c r="P10" i="42"/>
  <c r="P23" i="41"/>
  <c r="P22" i="41"/>
  <c r="P21" i="41"/>
  <c r="P10" i="41"/>
  <c r="P29" i="40"/>
  <c r="P28" i="40"/>
  <c r="P27" i="40"/>
  <c r="P26" i="40"/>
  <c r="P25" i="40"/>
  <c r="P19" i="40"/>
  <c r="P10" i="40"/>
  <c r="P27" i="39"/>
  <c r="P26" i="39"/>
  <c r="P23" i="39"/>
  <c r="P22" i="39"/>
  <c r="P20" i="39"/>
  <c r="P19" i="39"/>
  <c r="P17" i="39"/>
  <c r="P16" i="39"/>
  <c r="P15" i="39"/>
  <c r="P13" i="39"/>
  <c r="P12" i="39"/>
  <c r="P10" i="39"/>
  <c r="P21" i="38"/>
  <c r="P20" i="38"/>
  <c r="P19" i="38"/>
  <c r="P17" i="38"/>
  <c r="P16" i="38"/>
  <c r="P13" i="38"/>
  <c r="P11" i="38"/>
  <c r="P10" i="38"/>
  <c r="P37" i="37"/>
  <c r="P36" i="37"/>
  <c r="P23" i="37"/>
  <c r="P21" i="37"/>
  <c r="P20" i="37"/>
  <c r="P10" i="37"/>
  <c r="P18" i="36"/>
  <c r="P17" i="36"/>
  <c r="P15" i="36"/>
  <c r="P14" i="36"/>
  <c r="P13" i="36"/>
  <c r="Q12" i="36"/>
  <c r="B72" i="12"/>
  <c r="B29" i="12"/>
  <c r="P25" i="16"/>
  <c r="P24" i="16"/>
  <c r="P11" i="16"/>
  <c r="P10" i="16"/>
  <c r="B48" i="12"/>
  <c r="B53" i="12"/>
  <c r="B55" i="12"/>
  <c r="C1051" i="32"/>
  <c r="C1050" i="32"/>
  <c r="C1049" i="32"/>
  <c r="C1048" i="32"/>
  <c r="C1047" i="32"/>
  <c r="C1046" i="32"/>
  <c r="C1045" i="32"/>
  <c r="C1044" i="32"/>
  <c r="C1043" i="32"/>
  <c r="C1042" i="32"/>
  <c r="C1041" i="32"/>
  <c r="C1040" i="32"/>
  <c r="C1039" i="32"/>
  <c r="C1038" i="32"/>
  <c r="C1037" i="32"/>
  <c r="C1036" i="32"/>
  <c r="C1035" i="32"/>
  <c r="C1034" i="32"/>
  <c r="C1033" i="32"/>
  <c r="C1032" i="32"/>
  <c r="C1031" i="32"/>
  <c r="C1030" i="32"/>
  <c r="C1029" i="32"/>
  <c r="C1028" i="32"/>
  <c r="C1027" i="32"/>
  <c r="B121" i="12"/>
  <c r="B122" i="12"/>
  <c r="B124" i="12"/>
  <c r="B123" i="12"/>
  <c r="B52" i="12"/>
  <c r="B51" i="12"/>
  <c r="B50" i="12"/>
  <c r="B49" i="12"/>
  <c r="B47" i="12"/>
  <c r="B46" i="12"/>
  <c r="B45" i="12"/>
  <c r="L23" i="16" s="1"/>
  <c r="L27" i="43"/>
  <c r="D52" i="10" s="1"/>
  <c r="B127" i="12"/>
  <c r="B134" i="12"/>
  <c r="B133" i="12"/>
  <c r="B132" i="12"/>
  <c r="B131" i="12"/>
  <c r="B137" i="12"/>
  <c r="B136" i="12"/>
  <c r="B135" i="12"/>
  <c r="B130" i="12"/>
  <c r="B129" i="12"/>
  <c r="B128" i="12"/>
  <c r="B114" i="12"/>
  <c r="B138" i="12"/>
  <c r="B113" i="12"/>
  <c r="L26" i="30" s="1"/>
  <c r="B120" i="12"/>
  <c r="B119" i="12"/>
  <c r="B118" i="12"/>
  <c r="B117" i="12"/>
  <c r="B107" i="12"/>
  <c r="B116" i="12"/>
  <c r="B115" i="12"/>
  <c r="B99" i="12"/>
  <c r="B98" i="12"/>
  <c r="B110" i="12"/>
  <c r="B109" i="12"/>
  <c r="B108" i="12"/>
  <c r="B106" i="12"/>
  <c r="B105" i="12"/>
  <c r="B104" i="12"/>
  <c r="B102" i="12"/>
  <c r="B103" i="12"/>
  <c r="B101" i="12"/>
  <c r="B100" i="12"/>
  <c r="B79" i="12"/>
  <c r="B80" i="12"/>
  <c r="B81" i="12"/>
  <c r="B78" i="12"/>
  <c r="L24" i="40"/>
  <c r="B69" i="12"/>
  <c r="L18" i="40" s="1"/>
  <c r="B73" i="12"/>
  <c r="B70" i="12"/>
  <c r="B74" i="12"/>
  <c r="B75" i="12"/>
  <c r="B71" i="12"/>
  <c r="B58" i="12"/>
  <c r="L34" i="37"/>
  <c r="B87" i="12"/>
  <c r="B86" i="12"/>
  <c r="B85" i="12"/>
  <c r="B93" i="12"/>
  <c r="B92" i="12"/>
  <c r="B94" i="12"/>
  <c r="B91" i="12"/>
  <c r="B88" i="12"/>
  <c r="B89" i="12"/>
  <c r="B90" i="12"/>
  <c r="B95" i="12"/>
  <c r="B61" i="12"/>
  <c r="B63" i="12"/>
  <c r="B62" i="12"/>
  <c r="B25" i="12"/>
  <c r="B24" i="12"/>
  <c r="B23" i="12"/>
  <c r="B8" i="12"/>
  <c r="B7" i="12"/>
  <c r="B66" i="12"/>
  <c r="B65" i="12"/>
  <c r="B64" i="12"/>
  <c r="B60" i="12"/>
  <c r="B59" i="12"/>
  <c r="B14" i="12"/>
  <c r="B11" i="12"/>
  <c r="B31" i="12"/>
  <c r="B28" i="12"/>
  <c r="B27" i="12"/>
  <c r="B21" i="12"/>
  <c r="B20" i="12"/>
  <c r="B19" i="12"/>
  <c r="B6" i="12"/>
  <c r="B5" i="12"/>
  <c r="B4" i="12"/>
  <c r="L23" i="42"/>
  <c r="D32" i="10" s="1"/>
  <c r="H254" i="10" l="1"/>
  <c r="H361" i="10"/>
  <c r="H380" i="10" s="1"/>
  <c r="E380" i="10"/>
  <c r="I34" i="49"/>
  <c r="H381" i="10"/>
  <c r="E431" i="10"/>
  <c r="H430" i="10"/>
  <c r="I430" i="10" s="1"/>
  <c r="I35" i="49"/>
  <c r="H432" i="10"/>
  <c r="J235" i="10"/>
  <c r="J528" i="10"/>
  <c r="J529" i="10" s="1"/>
  <c r="H529" i="10"/>
  <c r="L326" i="10"/>
  <c r="A327" i="10"/>
  <c r="L327" i="10" s="1"/>
  <c r="L300" i="10"/>
  <c r="A301" i="10"/>
  <c r="L301" i="10" s="1"/>
  <c r="G300" i="10"/>
  <c r="B301" i="10"/>
  <c r="G301" i="10" s="1"/>
  <c r="L313" i="10"/>
  <c r="A314" i="10"/>
  <c r="L314" i="10" s="1"/>
  <c r="L317" i="10"/>
  <c r="A318" i="10"/>
  <c r="L318" i="10" s="1"/>
  <c r="L292" i="10"/>
  <c r="A293" i="10"/>
  <c r="L293" i="10" s="1"/>
  <c r="L309" i="10"/>
  <c r="A310" i="10"/>
  <c r="L310" i="10" s="1"/>
  <c r="G296" i="10"/>
  <c r="B297" i="10"/>
  <c r="G297" i="10" s="1"/>
  <c r="H83" i="10"/>
  <c r="J328" i="10"/>
  <c r="I328" i="10"/>
  <c r="H128" i="10"/>
  <c r="D456" i="10"/>
  <c r="D457" i="10" s="1"/>
  <c r="L312" i="10"/>
  <c r="J77" i="10"/>
  <c r="H413" i="10"/>
  <c r="H431" i="10" s="1"/>
  <c r="I334" i="10"/>
  <c r="L325" i="10"/>
  <c r="B462" i="10"/>
  <c r="B463" i="10" s="1"/>
  <c r="G463" i="10" s="1"/>
  <c r="G358" i="10"/>
  <c r="B411" i="10"/>
  <c r="G411" i="10" s="1"/>
  <c r="G452" i="10"/>
  <c r="G295" i="10"/>
  <c r="B326" i="10"/>
  <c r="L299" i="10"/>
  <c r="L462" i="10"/>
  <c r="G454" i="10"/>
  <c r="I224" i="10"/>
  <c r="I254" i="10" s="1"/>
  <c r="I12" i="10"/>
  <c r="H28" i="10"/>
  <c r="I50" i="10"/>
  <c r="I31" i="10"/>
  <c r="H47" i="10"/>
  <c r="I4" i="10"/>
  <c r="H9" i="10"/>
  <c r="J102" i="10"/>
  <c r="H180" i="10"/>
  <c r="H109" i="10"/>
  <c r="I183" i="10"/>
  <c r="H201" i="10"/>
  <c r="I112" i="10"/>
  <c r="I113" i="10" s="1"/>
  <c r="H142" i="10"/>
  <c r="I86" i="10"/>
  <c r="H94" i="10"/>
  <c r="I148" i="10"/>
  <c r="H159" i="10"/>
  <c r="L303" i="10"/>
  <c r="L139" i="10"/>
  <c r="H113" i="10"/>
  <c r="J237" i="10"/>
  <c r="J5" i="10"/>
  <c r="K5" i="10" s="1"/>
  <c r="B317" i="10"/>
  <c r="B318" i="10" s="1"/>
  <c r="G318" i="10" s="1"/>
  <c r="G303" i="10"/>
  <c r="G299" i="10"/>
  <c r="G291" i="10"/>
  <c r="H287" i="10"/>
  <c r="J402" i="10"/>
  <c r="A321" i="10"/>
  <c r="J291" i="10"/>
  <c r="J292" i="10" s="1"/>
  <c r="J293" i="10" s="1"/>
  <c r="J389" i="10"/>
  <c r="J91" i="10"/>
  <c r="I162" i="10"/>
  <c r="J80" i="10"/>
  <c r="J376" i="10"/>
  <c r="J228" i="10"/>
  <c r="J351" i="10"/>
  <c r="J238" i="10"/>
  <c r="J342" i="10"/>
  <c r="J405" i="10"/>
  <c r="J24" i="10"/>
  <c r="I145" i="10"/>
  <c r="J416" i="10"/>
  <c r="J392" i="10"/>
  <c r="J375" i="10"/>
  <c r="J261" i="10"/>
  <c r="J233" i="10"/>
  <c r="J87" i="10"/>
  <c r="J88" i="10" s="1"/>
  <c r="J89" i="10" s="1"/>
  <c r="I165" i="10"/>
  <c r="J361" i="10"/>
  <c r="J404" i="10"/>
  <c r="J248" i="10"/>
  <c r="J153" i="10"/>
  <c r="J240" i="10"/>
  <c r="J105" i="10"/>
  <c r="J231" i="10"/>
  <c r="J78" i="10"/>
  <c r="J242" i="10"/>
  <c r="J171" i="10"/>
  <c r="J147" i="10"/>
  <c r="J421" i="10"/>
  <c r="J166" i="10"/>
  <c r="J140" i="10"/>
  <c r="J403" i="10"/>
  <c r="J353" i="10"/>
  <c r="J162" i="10"/>
  <c r="J124" i="10"/>
  <c r="J429" i="10"/>
  <c r="J239" i="10"/>
  <c r="J234" i="10"/>
  <c r="J224" i="10"/>
  <c r="J79" i="10"/>
  <c r="J467" i="10"/>
  <c r="J205" i="10"/>
  <c r="J90" i="10"/>
  <c r="J460" i="10"/>
  <c r="H357" i="10"/>
  <c r="J368" i="10"/>
  <c r="J198" i="10"/>
  <c r="I356" i="10"/>
  <c r="I357" i="10" s="1"/>
  <c r="I418" i="10"/>
  <c r="J418" i="10"/>
  <c r="I371" i="10"/>
  <c r="J371" i="10"/>
  <c r="I379" i="10"/>
  <c r="J379" i="10"/>
  <c r="I363" i="10"/>
  <c r="J363" i="10"/>
  <c r="H455" i="10"/>
  <c r="H456" i="10" s="1"/>
  <c r="H457" i="10" s="1"/>
  <c r="J279" i="10"/>
  <c r="J167" i="10"/>
  <c r="J86" i="10"/>
  <c r="J8" i="10"/>
  <c r="K8" i="10" s="1"/>
  <c r="B357" i="10"/>
  <c r="B409" i="10"/>
  <c r="B321" i="10"/>
  <c r="B322" i="10" s="1"/>
  <c r="G113" i="10"/>
  <c r="I494" i="10"/>
  <c r="L308" i="10"/>
  <c r="L291" i="10"/>
  <c r="J422" i="10"/>
  <c r="J225" i="10"/>
  <c r="J175" i="10"/>
  <c r="J50" i="10"/>
  <c r="B309" i="10"/>
  <c r="B310" i="10" s="1"/>
  <c r="G310" i="10" s="1"/>
  <c r="J172" i="10"/>
  <c r="J31" i="10"/>
  <c r="J4" i="10"/>
  <c r="B313" i="10"/>
  <c r="B314" i="10" s="1"/>
  <c r="G314" i="10" s="1"/>
  <c r="J106" i="10"/>
  <c r="J259" i="10"/>
  <c r="I468" i="10"/>
  <c r="I469" i="10" s="1"/>
  <c r="I454" i="10"/>
  <c r="I455" i="10" s="1"/>
  <c r="I456" i="10" s="1"/>
  <c r="I457" i="10" s="1"/>
  <c r="J425" i="10"/>
  <c r="J394" i="10"/>
  <c r="J340" i="10"/>
  <c r="J268" i="10"/>
  <c r="J253" i="10"/>
  <c r="J219" i="10"/>
  <c r="I453" i="10"/>
  <c r="J437" i="10"/>
  <c r="H409" i="10"/>
  <c r="H220" i="10"/>
  <c r="J274" i="10"/>
  <c r="J200" i="10"/>
  <c r="J174" i="10"/>
  <c r="H462" i="10"/>
  <c r="H463" i="10" s="1"/>
  <c r="J424" i="10"/>
  <c r="J417" i="10"/>
  <c r="J364" i="10"/>
  <c r="J264" i="10"/>
  <c r="J252" i="10"/>
  <c r="J227" i="10"/>
  <c r="J206" i="10"/>
  <c r="J197" i="10"/>
  <c r="J156" i="10"/>
  <c r="J51" i="10"/>
  <c r="J468" i="10"/>
  <c r="J469" i="10" s="1"/>
  <c r="I461" i="10"/>
  <c r="I462" i="10" s="1"/>
  <c r="I463" i="10" s="1"/>
  <c r="I232" i="10"/>
  <c r="J232" i="10"/>
  <c r="I226" i="10"/>
  <c r="J226" i="10"/>
  <c r="I218" i="10"/>
  <c r="I220" i="10" s="1"/>
  <c r="J218" i="10"/>
  <c r="I199" i="10"/>
  <c r="J199" i="10"/>
  <c r="I173" i="10"/>
  <c r="J173" i="10"/>
  <c r="G88" i="10"/>
  <c r="B89" i="10"/>
  <c r="I337" i="10"/>
  <c r="J337" i="10"/>
  <c r="I276" i="10"/>
  <c r="J276" i="10"/>
  <c r="I266" i="10"/>
  <c r="J266" i="10"/>
  <c r="I257" i="10"/>
  <c r="J257" i="10"/>
  <c r="I250" i="10"/>
  <c r="J250" i="10"/>
  <c r="J270" i="10"/>
  <c r="J245" i="10"/>
  <c r="J178" i="10"/>
  <c r="I358" i="10"/>
  <c r="I359" i="10" s="1"/>
  <c r="J358" i="10"/>
  <c r="J359" i="10" s="1"/>
  <c r="I27" i="10"/>
  <c r="J27" i="10"/>
  <c r="I23" i="10"/>
  <c r="J23" i="10"/>
  <c r="I465" i="10"/>
  <c r="I466" i="10" s="1"/>
  <c r="J465" i="10"/>
  <c r="J466" i="10" s="1"/>
  <c r="I459" i="10"/>
  <c r="J459" i="10"/>
  <c r="I452" i="10"/>
  <c r="H535" i="10"/>
  <c r="A89" i="10"/>
  <c r="L89" i="10" s="1"/>
  <c r="L88" i="10"/>
  <c r="H411" i="10"/>
  <c r="J410" i="10"/>
  <c r="J411" i="10" s="1"/>
  <c r="J387" i="10"/>
  <c r="J282" i="10"/>
  <c r="I169" i="10"/>
  <c r="J169" i="10"/>
  <c r="I152" i="10"/>
  <c r="J152" i="10"/>
  <c r="I146" i="10"/>
  <c r="J146" i="10"/>
  <c r="I138" i="10"/>
  <c r="I139" i="10" s="1"/>
  <c r="J138" i="10"/>
  <c r="J139" i="10" s="1"/>
  <c r="I123" i="10"/>
  <c r="J123" i="10"/>
  <c r="I104" i="10"/>
  <c r="J104" i="10"/>
  <c r="I101" i="10"/>
  <c r="J101" i="10"/>
  <c r="I67" i="10"/>
  <c r="J67" i="10"/>
  <c r="I45" i="10"/>
  <c r="J45" i="10"/>
  <c r="J452" i="10"/>
  <c r="J408" i="10"/>
  <c r="J409" i="10" s="1"/>
  <c r="J390" i="10"/>
  <c r="J373" i="10"/>
  <c r="J367" i="10"/>
  <c r="J243" i="10"/>
  <c r="J191" i="10"/>
  <c r="J155" i="10"/>
  <c r="J151" i="10"/>
  <c r="J145" i="10"/>
  <c r="J127" i="10"/>
  <c r="J128" i="10" s="1"/>
  <c r="J112" i="10"/>
  <c r="J93" i="10"/>
  <c r="J26" i="10"/>
  <c r="J12" i="10"/>
  <c r="H88" i="10"/>
  <c r="H89" i="10" s="1"/>
  <c r="J414" i="10"/>
  <c r="J395" i="10"/>
  <c r="J377" i="10"/>
  <c r="J372" i="10"/>
  <c r="J365" i="10"/>
  <c r="J349" i="10"/>
  <c r="J334" i="10"/>
  <c r="J249" i="10"/>
  <c r="J183" i="10"/>
  <c r="J168" i="10"/>
  <c r="J164" i="10"/>
  <c r="J154" i="10"/>
  <c r="J148" i="10"/>
  <c r="J141" i="10"/>
  <c r="J126" i="10"/>
  <c r="J103" i="10"/>
  <c r="J44" i="10"/>
  <c r="J25" i="10"/>
  <c r="J285" i="10"/>
  <c r="I32" i="49"/>
  <c r="A305" i="10"/>
  <c r="L304" i="10"/>
  <c r="L456" i="10"/>
  <c r="A457" i="10"/>
  <c r="L457" i="10" s="1"/>
  <c r="L455" i="10"/>
  <c r="L316" i="10"/>
  <c r="A296" i="10"/>
  <c r="G455" i="10"/>
  <c r="B456" i="10"/>
  <c r="G292" i="10"/>
  <c r="G139" i="10"/>
  <c r="I426" i="10"/>
  <c r="J426" i="10"/>
  <c r="I415" i="10"/>
  <c r="J415" i="10"/>
  <c r="I406" i="10"/>
  <c r="J406" i="10"/>
  <c r="I374" i="10"/>
  <c r="J374" i="10"/>
  <c r="I369" i="10"/>
  <c r="J369" i="10"/>
  <c r="I354" i="10"/>
  <c r="J354" i="10"/>
  <c r="I341" i="10"/>
  <c r="J341" i="10"/>
  <c r="I281" i="10"/>
  <c r="J281" i="10"/>
  <c r="I269" i="10"/>
  <c r="J269" i="10"/>
  <c r="I260" i="10"/>
  <c r="J260" i="10"/>
  <c r="I247" i="10"/>
  <c r="J247" i="10"/>
  <c r="J419" i="10"/>
  <c r="I419" i="10"/>
  <c r="I386" i="10"/>
  <c r="J386" i="10"/>
  <c r="J378" i="10"/>
  <c r="I378" i="10"/>
  <c r="J362" i="10"/>
  <c r="I362" i="10"/>
  <c r="I343" i="10"/>
  <c r="J343" i="10"/>
  <c r="I283" i="10"/>
  <c r="J283" i="10"/>
  <c r="I272" i="10"/>
  <c r="J272" i="10"/>
  <c r="I262" i="10"/>
  <c r="J262" i="10"/>
  <c r="I6" i="10"/>
  <c r="J6" i="10"/>
  <c r="I423" i="10"/>
  <c r="J423" i="10"/>
  <c r="I393" i="10"/>
  <c r="J393" i="10"/>
  <c r="I366" i="10"/>
  <c r="J366" i="10"/>
  <c r="I350" i="10"/>
  <c r="J350" i="10"/>
  <c r="I335" i="10"/>
  <c r="J335" i="10"/>
  <c r="I275" i="10"/>
  <c r="J275" i="10"/>
  <c r="I265" i="10"/>
  <c r="J265" i="10"/>
  <c r="I179" i="10"/>
  <c r="J179" i="10"/>
  <c r="I92" i="10"/>
  <c r="J92" i="10"/>
  <c r="I46" i="10"/>
  <c r="J46" i="10"/>
  <c r="J427" i="10"/>
  <c r="I427" i="10"/>
  <c r="I401" i="10"/>
  <c r="J401" i="10"/>
  <c r="J370" i="10"/>
  <c r="I370" i="10"/>
  <c r="I352" i="10"/>
  <c r="J352" i="10"/>
  <c r="I338" i="10"/>
  <c r="J338" i="10"/>
  <c r="I277" i="10"/>
  <c r="J277" i="10"/>
  <c r="I267" i="10"/>
  <c r="J267" i="10"/>
  <c r="I258" i="10"/>
  <c r="J258" i="10"/>
  <c r="I196" i="10"/>
  <c r="J196" i="10"/>
  <c r="G128" i="10"/>
  <c r="I286" i="10"/>
  <c r="J286" i="10"/>
  <c r="J428" i="10"/>
  <c r="J420" i="10"/>
  <c r="J464" i="10"/>
  <c r="J458" i="10"/>
  <c r="J438" i="10"/>
  <c r="G304" i="10"/>
  <c r="B305" i="10"/>
  <c r="B306" i="10" s="1"/>
  <c r="G306" i="10" s="1"/>
  <c r="G468" i="10"/>
  <c r="B469" i="10"/>
  <c r="I7" i="10"/>
  <c r="J7" i="10"/>
  <c r="J496" i="10"/>
  <c r="I485" i="10"/>
  <c r="I479" i="10"/>
  <c r="I477" i="10"/>
  <c r="I476" i="10"/>
  <c r="J531" i="10"/>
  <c r="J530" i="10"/>
  <c r="I525" i="10"/>
  <c r="I514" i="10"/>
  <c r="I506" i="10"/>
  <c r="I504" i="10"/>
  <c r="I498" i="10"/>
  <c r="I492" i="10"/>
  <c r="I483" i="10"/>
  <c r="J532" i="10"/>
  <c r="J526" i="10"/>
  <c r="I518" i="10"/>
  <c r="J515" i="10"/>
  <c r="I508" i="10"/>
  <c r="I500" i="10"/>
  <c r="J491" i="10"/>
  <c r="I487" i="10"/>
  <c r="I528" i="10"/>
  <c r="I529" i="10" s="1"/>
  <c r="I502" i="10"/>
  <c r="I481" i="10"/>
  <c r="I474" i="10"/>
  <c r="I527" i="10"/>
  <c r="J527" i="10"/>
  <c r="I524" i="10"/>
  <c r="J524" i="10"/>
  <c r="I523" i="10"/>
  <c r="J523" i="10"/>
  <c r="I522" i="10"/>
  <c r="I521" i="10"/>
  <c r="J521" i="10"/>
  <c r="I520" i="10"/>
  <c r="I519" i="10"/>
  <c r="J519" i="10"/>
  <c r="I517" i="10"/>
  <c r="J517" i="10"/>
  <c r="J516" i="10"/>
  <c r="I512" i="10"/>
  <c r="J512" i="10"/>
  <c r="I511" i="10"/>
  <c r="J511" i="10"/>
  <c r="I510" i="10"/>
  <c r="I509" i="10"/>
  <c r="J509" i="10"/>
  <c r="I507" i="10"/>
  <c r="J507" i="10"/>
  <c r="I505" i="10"/>
  <c r="J505" i="10"/>
  <c r="I503" i="10"/>
  <c r="J503" i="10"/>
  <c r="I501" i="10"/>
  <c r="J501" i="10"/>
  <c r="I499" i="10"/>
  <c r="J499" i="10"/>
  <c r="I497" i="10"/>
  <c r="J497" i="10"/>
  <c r="I495" i="10"/>
  <c r="J495" i="10"/>
  <c r="I493" i="10"/>
  <c r="J493" i="10"/>
  <c r="I490" i="10"/>
  <c r="J490" i="10"/>
  <c r="I486" i="10"/>
  <c r="J486" i="10"/>
  <c r="I484" i="10"/>
  <c r="J484" i="10"/>
  <c r="I482" i="10"/>
  <c r="J482" i="10"/>
  <c r="I480" i="10"/>
  <c r="J480" i="10"/>
  <c r="I478" i="10"/>
  <c r="J478" i="10"/>
  <c r="I475" i="10"/>
  <c r="J475" i="10"/>
  <c r="I473" i="10"/>
  <c r="J473" i="10"/>
  <c r="I472" i="10"/>
  <c r="J472" i="10"/>
  <c r="H471" i="10"/>
  <c r="H534" i="10" s="1"/>
  <c r="J254" i="10" l="1"/>
  <c r="I361" i="10"/>
  <c r="J380" i="10"/>
  <c r="I381" i="10"/>
  <c r="J432" i="10"/>
  <c r="I380" i="10"/>
  <c r="J381" i="10"/>
  <c r="J430" i="10"/>
  <c r="I432" i="10"/>
  <c r="I37" i="49"/>
  <c r="G326" i="10"/>
  <c r="B327" i="10"/>
  <c r="G327" i="10" s="1"/>
  <c r="G462" i="10"/>
  <c r="L296" i="10"/>
  <c r="A297" i="10"/>
  <c r="L297" i="10" s="1"/>
  <c r="G322" i="10"/>
  <c r="B323" i="10"/>
  <c r="G323" i="10" s="1"/>
  <c r="L305" i="10"/>
  <c r="A306" i="10"/>
  <c r="L306" i="10" s="1"/>
  <c r="L321" i="10"/>
  <c r="A322" i="10"/>
  <c r="K328" i="10"/>
  <c r="H25" i="72" s="1"/>
  <c r="I83" i="10"/>
  <c r="J83" i="10"/>
  <c r="I109" i="10"/>
  <c r="I413" i="10"/>
  <c r="I431" i="10" s="1"/>
  <c r="J413" i="10"/>
  <c r="J109" i="10"/>
  <c r="I180" i="10"/>
  <c r="J47" i="10"/>
  <c r="I159" i="10"/>
  <c r="I142" i="10"/>
  <c r="J113" i="10"/>
  <c r="J142" i="10"/>
  <c r="I94" i="10"/>
  <c r="I201" i="10"/>
  <c r="J159" i="10"/>
  <c r="J201" i="10"/>
  <c r="J28" i="10"/>
  <c r="K4" i="10"/>
  <c r="J9" i="10"/>
  <c r="I9" i="10"/>
  <c r="J94" i="10"/>
  <c r="J180" i="10"/>
  <c r="I47" i="10"/>
  <c r="I28" i="10"/>
  <c r="G317" i="10"/>
  <c r="J287" i="10"/>
  <c r="I287" i="10"/>
  <c r="J220" i="10"/>
  <c r="K220" i="10" s="1"/>
  <c r="H22" i="72" s="1"/>
  <c r="G309" i="10"/>
  <c r="G357" i="10"/>
  <c r="G321" i="10"/>
  <c r="G409" i="10"/>
  <c r="G313" i="10"/>
  <c r="I535" i="10"/>
  <c r="G89" i="10"/>
  <c r="G305" i="10"/>
  <c r="K6" i="10"/>
  <c r="K7" i="10"/>
  <c r="G469" i="10"/>
  <c r="J535" i="10"/>
  <c r="G456" i="10"/>
  <c r="B457" i="10"/>
  <c r="I471" i="10"/>
  <c r="I534" i="10" s="1"/>
  <c r="J471" i="10"/>
  <c r="J534" i="10" s="1"/>
  <c r="J431" i="10" l="1"/>
  <c r="L322" i="10"/>
  <c r="A323" i="10"/>
  <c r="L323" i="10" s="1"/>
  <c r="K28" i="10"/>
  <c r="H11" i="72" s="1"/>
  <c r="K83" i="10"/>
  <c r="H13" i="72" s="1"/>
  <c r="K535" i="10"/>
  <c r="H30" i="72" s="1"/>
  <c r="H31" i="72" s="1"/>
  <c r="K9" i="10"/>
  <c r="H10" i="72" s="1"/>
  <c r="K159" i="10"/>
  <c r="H18" i="72" s="1"/>
  <c r="K380" i="10"/>
  <c r="K47" i="10"/>
  <c r="H12" i="72" s="1"/>
  <c r="K109" i="10"/>
  <c r="H16" i="72" s="1"/>
  <c r="K180" i="10"/>
  <c r="H19" i="72" s="1"/>
  <c r="K142" i="10"/>
  <c r="H17" i="72" s="1"/>
  <c r="K254" i="10"/>
  <c r="H23" i="72" s="1"/>
  <c r="K431" i="10"/>
  <c r="L28" i="72" s="1"/>
  <c r="K201" i="10"/>
  <c r="H20" i="72" s="1"/>
  <c r="K287" i="10"/>
  <c r="H24" i="72" s="1"/>
  <c r="K381" i="10"/>
  <c r="H27" i="72" s="1"/>
  <c r="K94" i="10"/>
  <c r="H14" i="72" s="1"/>
  <c r="G457" i="10"/>
  <c r="N122" i="33" s="1"/>
  <c r="O107" i="33"/>
  <c r="K432" i="10"/>
  <c r="H28" i="72" s="1"/>
  <c r="L107" i="33" l="1"/>
  <c r="H25" i="33"/>
  <c r="M107" i="33"/>
  <c r="N109" i="33"/>
  <c r="N110" i="33"/>
  <c r="H19" i="33"/>
  <c r="G28" i="33"/>
  <c r="M122" i="33"/>
  <c r="M116" i="33"/>
  <c r="H73" i="33"/>
  <c r="N113" i="33"/>
  <c r="F55" i="33"/>
  <c r="O14" i="33"/>
  <c r="G78" i="33"/>
  <c r="M121" i="33"/>
  <c r="F98" i="33"/>
  <c r="F45" i="33"/>
  <c r="F80" i="33"/>
  <c r="G36" i="33"/>
  <c r="O43" i="33"/>
  <c r="H56" i="33"/>
  <c r="N115" i="33"/>
  <c r="M109" i="33"/>
  <c r="H91" i="33"/>
  <c r="F12" i="33"/>
  <c r="E81" i="33"/>
  <c r="E19" i="33"/>
  <c r="M123" i="33"/>
  <c r="H57" i="33"/>
  <c r="G100" i="33"/>
  <c r="N121" i="33"/>
  <c r="O116" i="33"/>
  <c r="M5" i="33"/>
  <c r="H54" i="33"/>
  <c r="G33" i="33"/>
  <c r="H134" i="33"/>
  <c r="E4" i="33"/>
  <c r="G53" i="33"/>
  <c r="F30" i="33"/>
  <c r="E111" i="33"/>
  <c r="G17" i="33"/>
  <c r="E112" i="33"/>
  <c r="E13" i="33"/>
  <c r="E63" i="33"/>
  <c r="E53" i="33"/>
  <c r="G26" i="33"/>
  <c r="L109" i="33"/>
  <c r="N111" i="33"/>
  <c r="O121" i="33"/>
  <c r="M118" i="33"/>
  <c r="O51" i="33"/>
  <c r="M88" i="33"/>
  <c r="F28" i="33"/>
  <c r="G32" i="33"/>
  <c r="H30" i="33"/>
  <c r="F95" i="33"/>
  <c r="E102" i="33"/>
  <c r="E67" i="33"/>
  <c r="E44" i="33"/>
  <c r="O117" i="33"/>
  <c r="M78" i="33"/>
  <c r="H7" i="33"/>
  <c r="H10" i="33"/>
  <c r="F97" i="33"/>
  <c r="E96" i="33"/>
  <c r="H69" i="33"/>
  <c r="E116" i="33"/>
  <c r="N125" i="33"/>
  <c r="H64" i="33"/>
  <c r="E65" i="33"/>
  <c r="F132" i="33"/>
  <c r="F49" i="33"/>
  <c r="L102" i="33"/>
  <c r="G75" i="33"/>
  <c r="H12" i="33"/>
  <c r="M117" i="33"/>
  <c r="M112" i="33"/>
  <c r="F54" i="33"/>
  <c r="F117" i="33"/>
  <c r="E123" i="33"/>
  <c r="F100" i="33"/>
  <c r="H59" i="33"/>
  <c r="F119" i="33"/>
  <c r="G91" i="33"/>
  <c r="F111" i="33"/>
  <c r="O110" i="33"/>
  <c r="O109" i="33"/>
  <c r="N51" i="33"/>
  <c r="N116" i="33"/>
  <c r="O102" i="33"/>
  <c r="M115" i="33"/>
  <c r="O112" i="33"/>
  <c r="E129" i="33"/>
  <c r="F136" i="33"/>
  <c r="O33" i="33"/>
  <c r="E94" i="33"/>
  <c r="E72" i="33"/>
  <c r="F40" i="33"/>
  <c r="F60" i="33"/>
  <c r="L113" i="33"/>
  <c r="F123" i="33"/>
  <c r="H121" i="33"/>
  <c r="O19" i="33"/>
  <c r="E86" i="33"/>
  <c r="E62" i="33"/>
  <c r="E43" i="33"/>
  <c r="G5" i="33"/>
  <c r="E12" i="33"/>
  <c r="E51" i="33"/>
  <c r="E47" i="33"/>
  <c r="G109" i="33"/>
  <c r="M67" i="33"/>
  <c r="E88" i="33"/>
  <c r="H51" i="33"/>
  <c r="K534" i="10"/>
  <c r="H15" i="72"/>
  <c r="H29" i="72"/>
  <c r="L27" i="72"/>
  <c r="L29" i="72" s="1"/>
  <c r="L55" i="60"/>
  <c r="H26" i="72"/>
  <c r="H21" i="72"/>
  <c r="L54" i="63"/>
  <c r="O108" i="33"/>
  <c r="F41" i="33"/>
  <c r="F59" i="33"/>
  <c r="E64" i="33"/>
  <c r="F57" i="33"/>
  <c r="E136" i="33"/>
  <c r="G29" i="33"/>
  <c r="E80" i="33"/>
  <c r="O6" i="33"/>
  <c r="F101" i="33"/>
  <c r="E45" i="33"/>
  <c r="F43" i="33"/>
  <c r="E16" i="33"/>
  <c r="L115" i="33"/>
  <c r="F73" i="33"/>
  <c r="M48" i="33"/>
  <c r="H47" i="33"/>
  <c r="F35" i="33"/>
  <c r="E35" i="33"/>
  <c r="L111" i="33"/>
  <c r="L117" i="33"/>
  <c r="L126" i="33"/>
  <c r="L92" i="33"/>
  <c r="O82" i="33"/>
  <c r="N54" i="33"/>
  <c r="L44" i="33"/>
  <c r="O21" i="33"/>
  <c r="M129" i="33"/>
  <c r="O85" i="33"/>
  <c r="O70" i="33"/>
  <c r="N47" i="33"/>
  <c r="M22" i="33"/>
  <c r="M111" i="33"/>
  <c r="N85" i="33"/>
  <c r="L72" i="33"/>
  <c r="N40" i="33"/>
  <c r="N23" i="33"/>
  <c r="N80" i="33"/>
  <c r="N4" i="33"/>
  <c r="F22" i="33"/>
  <c r="G122" i="33"/>
  <c r="G103" i="33"/>
  <c r="G80" i="33"/>
  <c r="G73" i="33"/>
  <c r="G41" i="33"/>
  <c r="O94" i="33"/>
  <c r="O17" i="33"/>
  <c r="E36" i="33"/>
  <c r="E125" i="33"/>
  <c r="H102" i="33"/>
  <c r="E85" i="33"/>
  <c r="M70" i="33"/>
  <c r="O7" i="33"/>
  <c r="G19" i="33"/>
  <c r="H129" i="33"/>
  <c r="F88" i="33"/>
  <c r="E57" i="33"/>
  <c r="H26" i="33"/>
  <c r="E126" i="33"/>
  <c r="E89" i="33"/>
  <c r="H58" i="33"/>
  <c r="H3" i="33"/>
  <c r="E131" i="33"/>
  <c r="M13" i="33"/>
  <c r="E58" i="33"/>
  <c r="F87" i="33"/>
  <c r="H22" i="33"/>
  <c r="F72" i="33"/>
  <c r="G21" i="33"/>
  <c r="F89" i="33"/>
  <c r="G18" i="33"/>
  <c r="M125" i="33"/>
  <c r="O111" i="33"/>
  <c r="M119" i="33"/>
  <c r="L87" i="33"/>
  <c r="N68" i="33"/>
  <c r="N49" i="33"/>
  <c r="L30" i="33"/>
  <c r="O10" i="33"/>
  <c r="M96" i="33"/>
  <c r="O63" i="33"/>
  <c r="H65" i="33"/>
  <c r="O86" i="33"/>
  <c r="E70" i="33"/>
  <c r="H18" i="33"/>
  <c r="L135" i="33"/>
  <c r="N135" i="33"/>
  <c r="L96" i="33"/>
  <c r="N63" i="33"/>
  <c r="N58" i="33"/>
  <c r="L34" i="33"/>
  <c r="O16" i="33"/>
  <c r="N100" i="33"/>
  <c r="L82" i="33"/>
  <c r="L62" i="33"/>
  <c r="M43" i="33"/>
  <c r="M26" i="33"/>
  <c r="M100" i="33"/>
  <c r="M82" i="33"/>
  <c r="L55" i="33"/>
  <c r="N44" i="33"/>
  <c r="M21" i="33"/>
  <c r="M55" i="33"/>
  <c r="L3" i="33"/>
  <c r="H17" i="33"/>
  <c r="G117" i="33"/>
  <c r="G94" i="33"/>
  <c r="G76" i="33"/>
  <c r="G56" i="33"/>
  <c r="G45" i="33"/>
  <c r="M76" i="33"/>
  <c r="O4" i="33"/>
  <c r="F26" i="33"/>
  <c r="H116" i="33"/>
  <c r="H92" i="33"/>
  <c r="H82" i="33"/>
  <c r="M51" i="33"/>
  <c r="F8" i="33"/>
  <c r="L47" i="33"/>
  <c r="F118" i="33"/>
  <c r="F76" i="33"/>
  <c r="F48" i="33"/>
  <c r="O96" i="33"/>
  <c r="E119" i="33"/>
  <c r="H75" i="33"/>
  <c r="N88" i="33"/>
  <c r="H6" i="33"/>
  <c r="F131" i="33"/>
  <c r="F70" i="33"/>
  <c r="F104" i="33"/>
  <c r="O123" i="33"/>
  <c r="O129" i="33"/>
  <c r="M113" i="33"/>
  <c r="L86" i="33"/>
  <c r="N67" i="33"/>
  <c r="N48" i="33"/>
  <c r="L29" i="33"/>
  <c r="L14" i="33"/>
  <c r="M95" i="33"/>
  <c r="L75" i="33"/>
  <c r="O57" i="33"/>
  <c r="M33" i="33"/>
  <c r="M19" i="33"/>
  <c r="N95" i="33"/>
  <c r="L64" i="33"/>
  <c r="L59" i="33"/>
  <c r="N34" i="33"/>
  <c r="M16" i="33"/>
  <c r="O44" i="33"/>
  <c r="E10" i="33"/>
  <c r="E132" i="33"/>
  <c r="G110" i="33"/>
  <c r="G98" i="33"/>
  <c r="G65" i="33"/>
  <c r="G60" i="33"/>
  <c r="H29" i="33"/>
  <c r="M56" i="33"/>
  <c r="E3" i="33"/>
  <c r="H24" i="33"/>
  <c r="E115" i="33"/>
  <c r="H96" i="33"/>
  <c r="O113" i="33"/>
  <c r="L28" i="33"/>
  <c r="E33" i="33"/>
  <c r="E7" i="33"/>
  <c r="G107" i="33"/>
  <c r="F67" i="33"/>
  <c r="H40" i="33"/>
  <c r="M4" i="33"/>
  <c r="E101" i="33"/>
  <c r="H67" i="33"/>
  <c r="F42" i="33"/>
  <c r="N5" i="33"/>
  <c r="F110" i="33"/>
  <c r="H85" i="33"/>
  <c r="F11" i="33"/>
  <c r="F56" i="33"/>
  <c r="E104" i="33"/>
  <c r="H45" i="33"/>
  <c r="F65" i="33"/>
  <c r="N102" i="33"/>
  <c r="N118" i="33"/>
  <c r="N123" i="33"/>
  <c r="O126" i="33"/>
  <c r="L93" i="33"/>
  <c r="L78" i="33"/>
  <c r="N55" i="33"/>
  <c r="L45" i="33"/>
  <c r="L17" i="33"/>
  <c r="N101" i="33"/>
  <c r="L79" i="33"/>
  <c r="N117" i="33"/>
  <c r="F50" i="33"/>
  <c r="F126" i="33"/>
  <c r="H100" i="33"/>
  <c r="E23" i="33"/>
  <c r="M136" i="33"/>
  <c r="L110" i="33"/>
  <c r="L101" i="33"/>
  <c r="L85" i="33"/>
  <c r="N71" i="33"/>
  <c r="L40" i="33"/>
  <c r="L23" i="33"/>
  <c r="L6" i="33"/>
  <c r="N91" i="33"/>
  <c r="O66" i="33"/>
  <c r="L53" i="33"/>
  <c r="N32" i="33"/>
  <c r="L112" i="33"/>
  <c r="M91" i="33"/>
  <c r="L68" i="33"/>
  <c r="L49" i="33"/>
  <c r="N29" i="33"/>
  <c r="O103" i="33"/>
  <c r="L21" i="33"/>
  <c r="F36" i="33"/>
  <c r="H131" i="33"/>
  <c r="F109" i="33"/>
  <c r="G88" i="33"/>
  <c r="G69" i="33"/>
  <c r="G50" i="33"/>
  <c r="H5" i="33"/>
  <c r="O45" i="33"/>
  <c r="G11" i="33"/>
  <c r="H132" i="33"/>
  <c r="H113" i="33"/>
  <c r="H86" i="33"/>
  <c r="M85" i="33"/>
  <c r="N14" i="33"/>
  <c r="E22" i="33"/>
  <c r="G25" i="33"/>
  <c r="F94" i="33"/>
  <c r="H72" i="33"/>
  <c r="H39" i="33"/>
  <c r="H16" i="33"/>
  <c r="E95" i="33"/>
  <c r="E73" i="33"/>
  <c r="H35" i="33"/>
  <c r="F17" i="33"/>
  <c r="F103" i="33"/>
  <c r="F68" i="33"/>
  <c r="H125" i="33"/>
  <c r="E40" i="33"/>
  <c r="E76" i="33"/>
  <c r="N79" i="33"/>
  <c r="E113" i="33"/>
  <c r="F122" i="33"/>
  <c r="F5" i="33"/>
  <c r="E135" i="33"/>
  <c r="O135" i="33"/>
  <c r="L97" i="33"/>
  <c r="N59" i="33"/>
  <c r="L11" i="33"/>
  <c r="O78" i="33"/>
  <c r="O58" i="33"/>
  <c r="M34" i="33"/>
  <c r="N16" i="33"/>
  <c r="N96" i="33"/>
  <c r="L65" i="33"/>
  <c r="L60" i="33"/>
  <c r="N35" i="33"/>
  <c r="N11" i="33"/>
  <c r="O34" i="33"/>
  <c r="G10" i="33"/>
  <c r="H136" i="33"/>
  <c r="G111" i="33"/>
  <c r="F91" i="33"/>
  <c r="G66" i="33"/>
  <c r="F53" i="33"/>
  <c r="G22" i="33"/>
  <c r="M60" i="33"/>
  <c r="F3" i="33"/>
  <c r="G34" i="33"/>
  <c r="H110" i="33"/>
  <c r="H97" i="33"/>
  <c r="L100" i="33"/>
  <c r="O25" i="33"/>
  <c r="F34" i="33"/>
  <c r="H13" i="33"/>
  <c r="F102" i="33"/>
  <c r="H68" i="33"/>
  <c r="E42" i="33"/>
  <c r="M3" i="33"/>
  <c r="E103" i="33"/>
  <c r="E69" i="33"/>
  <c r="H43" i="33"/>
  <c r="E5" i="33"/>
  <c r="F112" i="33"/>
  <c r="E82" i="33"/>
  <c r="G6" i="33"/>
  <c r="E59" i="33"/>
  <c r="E98" i="33"/>
  <c r="H36" i="33"/>
  <c r="E55" i="33"/>
  <c r="G14" i="33"/>
  <c r="L116" i="33"/>
  <c r="N132" i="33"/>
  <c r="O119" i="33"/>
  <c r="L104" i="33"/>
  <c r="O80" i="33"/>
  <c r="N73" i="33"/>
  <c r="L42" i="33"/>
  <c r="L25" i="33"/>
  <c r="L129" i="33"/>
  <c r="M87" i="33"/>
  <c r="O68" i="33"/>
  <c r="O49" i="33"/>
  <c r="M30" i="33"/>
  <c r="L131" i="33"/>
  <c r="N87" i="33"/>
  <c r="L70" i="33"/>
  <c r="L51" i="33"/>
  <c r="M28" i="33"/>
  <c r="O97" i="33"/>
  <c r="O13" i="33"/>
  <c r="F18" i="33"/>
  <c r="G126" i="33"/>
  <c r="G101" i="33"/>
  <c r="F85" i="33"/>
  <c r="E118" i="33"/>
  <c r="E48" i="33"/>
  <c r="N107" i="33"/>
  <c r="N108" i="33" s="1"/>
  <c r="L118" i="33"/>
  <c r="O79" i="33"/>
  <c r="L41" i="33"/>
  <c r="L7" i="33"/>
  <c r="O67" i="33"/>
  <c r="O48" i="33"/>
  <c r="M29" i="33"/>
  <c r="L121" i="33"/>
  <c r="N86" i="33"/>
  <c r="L69" i="33"/>
  <c r="L50" i="33"/>
  <c r="N30" i="33"/>
  <c r="O93" i="33"/>
  <c r="L16" i="33"/>
  <c r="E17" i="33"/>
  <c r="G129" i="33"/>
  <c r="F107" i="33"/>
  <c r="G89" i="33"/>
  <c r="G70" i="33"/>
  <c r="G51" i="33"/>
  <c r="G4" i="33"/>
  <c r="O35" i="33"/>
  <c r="F14" i="33"/>
  <c r="G131" i="33"/>
  <c r="E109" i="33"/>
  <c r="H87" i="33"/>
  <c r="N82" i="33"/>
  <c r="L10" i="33"/>
  <c r="E24" i="33"/>
  <c r="H34" i="33"/>
  <c r="F96" i="33"/>
  <c r="H62" i="33"/>
  <c r="H33" i="33"/>
  <c r="H21" i="33"/>
  <c r="E97" i="33"/>
  <c r="G62" i="33"/>
  <c r="F29" i="33"/>
  <c r="E25" i="33"/>
  <c r="F93" i="33"/>
  <c r="E71" i="33"/>
  <c r="H115" i="33"/>
  <c r="H42" i="33"/>
  <c r="F64" i="33"/>
  <c r="L32" i="33"/>
  <c r="H70" i="33"/>
  <c r="O118" i="33"/>
  <c r="E34" i="33"/>
  <c r="L125" i="33"/>
  <c r="L136" i="33"/>
  <c r="L94" i="33"/>
  <c r="N76" i="33"/>
  <c r="N56" i="33"/>
  <c r="O39" i="33"/>
  <c r="L18" i="33"/>
  <c r="M103" i="33"/>
  <c r="L80" i="33"/>
  <c r="O72" i="33"/>
  <c r="M41" i="33"/>
  <c r="M24" i="33"/>
  <c r="N103" i="33"/>
  <c r="M80" i="33"/>
  <c r="O62" i="33"/>
  <c r="N42" i="33"/>
  <c r="N25" i="33"/>
  <c r="M68" i="33"/>
  <c r="M7" i="33"/>
  <c r="E26" i="33"/>
  <c r="F121" i="33"/>
  <c r="G92" i="33"/>
  <c r="G82" i="33"/>
  <c r="G54" i="33"/>
  <c r="G43" i="33"/>
  <c r="N89" i="33"/>
  <c r="M14" i="33"/>
  <c r="F21" i="33"/>
  <c r="H123" i="33"/>
  <c r="H104" i="33"/>
  <c r="H80" i="33"/>
  <c r="M57" i="33"/>
  <c r="O125" i="33"/>
  <c r="E50" i="33"/>
  <c r="H41" i="33"/>
  <c r="E49" i="33"/>
  <c r="E134" i="33"/>
  <c r="M134" i="33"/>
  <c r="N64" i="33"/>
  <c r="L35" i="33"/>
  <c r="M92" i="33"/>
  <c r="O71" i="33"/>
  <c r="M40" i="33"/>
  <c r="M23" i="33"/>
  <c r="O101" i="33"/>
  <c r="M79" i="33"/>
  <c r="L73" i="33"/>
  <c r="N41" i="33"/>
  <c r="N24" i="33"/>
  <c r="M64" i="33"/>
  <c r="O5" i="33"/>
  <c r="F25" i="33"/>
  <c r="G123" i="33"/>
  <c r="G104" i="33"/>
  <c r="G81" i="33"/>
  <c r="F62" i="33"/>
  <c r="G42" i="33"/>
  <c r="O98" i="33"/>
  <c r="O11" i="33"/>
  <c r="F19" i="33"/>
  <c r="H122" i="33"/>
  <c r="H103" i="33"/>
  <c r="H79" i="33"/>
  <c r="N62" i="33"/>
  <c r="O8" i="33"/>
  <c r="O92" i="33"/>
  <c r="G125" i="33"/>
  <c r="G85" i="33"/>
  <c r="F58" i="33"/>
  <c r="N3" i="33"/>
  <c r="E122" i="33"/>
  <c r="E79" i="33"/>
  <c r="E60" i="33"/>
  <c r="G3" i="33"/>
  <c r="H135" i="33"/>
  <c r="F16" i="33"/>
  <c r="H60" i="33"/>
  <c r="F79" i="33"/>
  <c r="H4" i="33"/>
  <c r="E54" i="33"/>
  <c r="E92" i="33"/>
  <c r="E68" i="33"/>
  <c r="L119" i="33"/>
  <c r="N119" i="33"/>
  <c r="N134" i="33"/>
  <c r="O131" i="33"/>
  <c r="L98" i="33"/>
  <c r="N65" i="33"/>
  <c r="N60" i="33"/>
  <c r="L36" i="33"/>
  <c r="L12" i="33"/>
  <c r="M93" i="33"/>
  <c r="L76" i="33"/>
  <c r="O55" i="33"/>
  <c r="M45" i="33"/>
  <c r="M17" i="33"/>
  <c r="N93" i="33"/>
  <c r="O75" i="33"/>
  <c r="L57" i="33"/>
  <c r="M39" i="33"/>
  <c r="N18" i="33"/>
  <c r="M49" i="33"/>
  <c r="F6" i="33"/>
  <c r="H23" i="33"/>
  <c r="G119" i="33"/>
  <c r="G96" i="33"/>
  <c r="G63" i="33"/>
  <c r="G58" i="33"/>
  <c r="G35" i="33"/>
  <c r="M69" i="33"/>
  <c r="N7" i="33"/>
  <c r="G8" i="33"/>
  <c r="H118" i="33"/>
  <c r="H94" i="33"/>
  <c r="H76" i="33"/>
  <c r="L39" i="33"/>
  <c r="H14" i="33"/>
  <c r="M126" i="33"/>
  <c r="G39" i="33"/>
  <c r="H71" i="33"/>
  <c r="E93" i="33"/>
  <c r="F24" i="33"/>
  <c r="H44" i="33"/>
  <c r="F71" i="33"/>
  <c r="F92" i="33"/>
  <c r="G16" i="33"/>
  <c r="E18" i="33"/>
  <c r="O12" i="33"/>
  <c r="L91" i="33"/>
  <c r="E91" i="33"/>
  <c r="F99" i="33" s="1"/>
  <c r="J99" i="33" s="1"/>
  <c r="H112" i="33"/>
  <c r="F135" i="33"/>
  <c r="E11" i="33"/>
  <c r="O41" i="33"/>
  <c r="O3" i="33"/>
  <c r="G49" i="33"/>
  <c r="G68" i="33"/>
  <c r="G87" i="33"/>
  <c r="G113" i="33"/>
  <c r="F134" i="33"/>
  <c r="F32" i="33"/>
  <c r="O23" i="33"/>
  <c r="N13" i="33"/>
  <c r="M32" i="33"/>
  <c r="L48" i="33"/>
  <c r="L67" i="33"/>
  <c r="N98" i="33"/>
  <c r="M12" i="33"/>
  <c r="M36" i="33"/>
  <c r="O60" i="33"/>
  <c r="O65" i="33"/>
  <c r="M98" i="33"/>
  <c r="L5" i="33"/>
  <c r="L22" i="33"/>
  <c r="O47" i="33"/>
  <c r="N70" i="33"/>
  <c r="O89" i="33"/>
  <c r="N131" i="33"/>
  <c r="M102" i="33"/>
  <c r="L122" i="33"/>
  <c r="O95" i="33"/>
  <c r="H111" i="33"/>
  <c r="F7" i="33"/>
  <c r="H11" i="33"/>
  <c r="G67" i="33"/>
  <c r="F13" i="33"/>
  <c r="O53" i="33"/>
  <c r="M35" i="33"/>
  <c r="L4" i="33"/>
  <c r="L88" i="33"/>
  <c r="G12" i="33"/>
  <c r="E29" i="33"/>
  <c r="G121" i="33"/>
  <c r="E110" i="33"/>
  <c r="G115" i="33"/>
  <c r="E78" i="33"/>
  <c r="M6" i="33"/>
  <c r="F75" i="33"/>
  <c r="E6" i="33"/>
  <c r="L56" i="33"/>
  <c r="M44" i="33"/>
  <c r="N72" i="33"/>
  <c r="H66" i="33"/>
  <c r="E41" i="33"/>
  <c r="F66" i="33"/>
  <c r="H109" i="33"/>
  <c r="O26" i="33"/>
  <c r="G47" i="33"/>
  <c r="E66" i="33"/>
  <c r="F113" i="33"/>
  <c r="L8" i="33"/>
  <c r="E14" i="33"/>
  <c r="O36" i="33"/>
  <c r="E75" i="33"/>
  <c r="H95" i="33"/>
  <c r="H119" i="33"/>
  <c r="G24" i="33"/>
  <c r="N8" i="33"/>
  <c r="M73" i="33"/>
  <c r="H32" i="33"/>
  <c r="G59" i="33"/>
  <c r="G64" i="33"/>
  <c r="G97" i="33"/>
  <c r="F115" i="33"/>
  <c r="H28" i="33"/>
  <c r="E8" i="33"/>
  <c r="O40" i="33"/>
  <c r="N19" i="33"/>
  <c r="N33" i="33"/>
  <c r="L58" i="33"/>
  <c r="L63" i="33"/>
  <c r="N94" i="33"/>
  <c r="M18" i="33"/>
  <c r="N39" i="33"/>
  <c r="O56" i="33"/>
  <c r="O76" i="33"/>
  <c r="M94" i="33"/>
  <c r="L13" i="33"/>
  <c r="O32" i="33"/>
  <c r="M53" i="33"/>
  <c r="N66" i="33"/>
  <c r="O91" i="33"/>
  <c r="N129" i="33"/>
  <c r="N130" i="33" s="1"/>
  <c r="M132" i="33"/>
  <c r="O122" i="33"/>
  <c r="H88" i="33"/>
  <c r="F129" i="33"/>
  <c r="O30" i="33"/>
  <c r="F47" i="33"/>
  <c r="G86" i="33"/>
  <c r="O29" i="33"/>
  <c r="L66" i="33"/>
  <c r="O59" i="33"/>
  <c r="O28" i="33"/>
  <c r="N126" i="33"/>
  <c r="F81" i="33"/>
  <c r="F69" i="33"/>
  <c r="M58" i="33"/>
  <c r="M54" i="33"/>
  <c r="O22" i="33"/>
  <c r="H93" i="33"/>
  <c r="M65" i="33"/>
  <c r="G95" i="33"/>
  <c r="M59" i="33"/>
  <c r="N78" i="33"/>
  <c r="O54" i="33"/>
  <c r="L103" i="33"/>
  <c r="M63" i="33"/>
  <c r="H48" i="33"/>
  <c r="H78" i="33"/>
  <c r="E117" i="33"/>
  <c r="G120" i="33" s="1"/>
  <c r="G7" i="33"/>
  <c r="H53" i="33"/>
  <c r="F82" i="33"/>
  <c r="F83" i="33" s="1"/>
  <c r="J83" i="33" s="1"/>
  <c r="F116" i="33"/>
  <c r="M71" i="33"/>
  <c r="F4" i="33"/>
  <c r="N53" i="33"/>
  <c r="H81" i="33"/>
  <c r="E100" i="33"/>
  <c r="E121" i="33"/>
  <c r="F23" i="33"/>
  <c r="M10" i="33"/>
  <c r="N81" i="33"/>
  <c r="G44" i="33"/>
  <c r="G55" i="33"/>
  <c r="F78" i="33"/>
  <c r="G93" i="33"/>
  <c r="G116" i="33"/>
  <c r="E30" i="33"/>
  <c r="M8" i="33"/>
  <c r="M72" i="33"/>
  <c r="N26" i="33"/>
  <c r="N43" i="33"/>
  <c r="L54" i="33"/>
  <c r="M81" i="33"/>
  <c r="N104" i="33"/>
  <c r="M25" i="33"/>
  <c r="M42" i="33"/>
  <c r="O73" i="33"/>
  <c r="L81" i="33"/>
  <c r="M104" i="33"/>
  <c r="L19" i="33"/>
  <c r="N20" i="33" s="1"/>
  <c r="L33" i="33"/>
  <c r="N57" i="33"/>
  <c r="M75" i="33"/>
  <c r="L95" i="33"/>
  <c r="O136" i="33"/>
  <c r="M131" i="33"/>
  <c r="O18" i="33"/>
  <c r="H98" i="33"/>
  <c r="G136" i="33"/>
  <c r="M50" i="33"/>
  <c r="G48" i="33"/>
  <c r="G112" i="33"/>
  <c r="N12" i="33"/>
  <c r="N97" i="33"/>
  <c r="O64" i="33"/>
  <c r="N50" i="33"/>
  <c r="M101" i="33"/>
  <c r="E39" i="33"/>
  <c r="F44" i="33"/>
  <c r="F51" i="33"/>
  <c r="H49" i="33"/>
  <c r="G13" i="33"/>
  <c r="H117" i="33"/>
  <c r="F39" i="33"/>
  <c r="G118" i="33"/>
  <c r="N17" i="33"/>
  <c r="N92" i="33"/>
  <c r="M86" i="33"/>
  <c r="O134" i="33"/>
  <c r="E56" i="33"/>
  <c r="H61" i="33" s="1"/>
  <c r="E87" i="33"/>
  <c r="H90" i="33" s="1"/>
  <c r="G132" i="33"/>
  <c r="G30" i="33"/>
  <c r="H55" i="33"/>
  <c r="F86" i="33"/>
  <c r="G134" i="33"/>
  <c r="H8" i="33"/>
  <c r="N6" i="33"/>
  <c r="M66" i="33"/>
  <c r="H89" i="33"/>
  <c r="H101" i="33"/>
  <c r="H126" i="33"/>
  <c r="F33" i="33"/>
  <c r="O24" i="33"/>
  <c r="O104" i="33"/>
  <c r="G40" i="33"/>
  <c r="G72" i="33"/>
  <c r="G79" i="33"/>
  <c r="G102" i="33"/>
  <c r="F125" i="33"/>
  <c r="E21" i="33"/>
  <c r="N10" i="33"/>
  <c r="O87" i="33"/>
  <c r="N22" i="33"/>
  <c r="M47" i="33"/>
  <c r="L71" i="33"/>
  <c r="M89" i="33"/>
  <c r="M135" i="33"/>
  <c r="N28" i="33"/>
  <c r="O50" i="33"/>
  <c r="O69" i="33"/>
  <c r="L89" i="33"/>
  <c r="N136" i="33"/>
  <c r="L26" i="33"/>
  <c r="L43" i="33"/>
  <c r="M62" i="33"/>
  <c r="O81" i="33"/>
  <c r="O100" i="33"/>
  <c r="L123" i="33"/>
  <c r="N124" i="33" s="1"/>
  <c r="L134" i="33"/>
  <c r="M137" i="33" s="1"/>
  <c r="Q137" i="33" s="1"/>
  <c r="N75" i="33"/>
  <c r="E107" i="33"/>
  <c r="E32" i="33"/>
  <c r="O132" i="33"/>
  <c r="G71" i="33"/>
  <c r="G135" i="33"/>
  <c r="N36" i="33"/>
  <c r="M11" i="33"/>
  <c r="M97" i="33"/>
  <c r="N69" i="33"/>
  <c r="L132" i="33"/>
  <c r="M133" i="33" s="1"/>
  <c r="Q133" i="33" s="1"/>
  <c r="H50" i="33"/>
  <c r="H107" i="33"/>
  <c r="H63" i="33"/>
  <c r="F63" i="33"/>
  <c r="O42" i="33"/>
  <c r="E28" i="33"/>
  <c r="F31" i="33" s="1"/>
  <c r="J31" i="33" s="1"/>
  <c r="G57" i="33"/>
  <c r="G23" i="33"/>
  <c r="N45" i="33"/>
  <c r="N21" i="33"/>
  <c r="L24" i="33"/>
  <c r="F10" i="33"/>
  <c r="M108" i="33"/>
  <c r="Q108" i="33" s="1"/>
  <c r="G130" i="33"/>
  <c r="F130" i="33"/>
  <c r="J130" i="33" s="1"/>
  <c r="H130" i="33"/>
  <c r="M110" i="33"/>
  <c r="O88" i="33"/>
  <c r="O115" i="33"/>
  <c r="N112" i="33"/>
  <c r="H99" i="33"/>
  <c r="G99" i="33"/>
  <c r="F137" i="33"/>
  <c r="J137" i="33" s="1"/>
  <c r="H137" i="33"/>
  <c r="G137" i="33"/>
  <c r="G133" i="33"/>
  <c r="H133" i="33"/>
  <c r="F133" i="33"/>
  <c r="J133" i="33" s="1"/>
  <c r="O31" i="33"/>
  <c r="N31" i="33"/>
  <c r="M31" i="33"/>
  <c r="Q31" i="33" s="1"/>
  <c r="M120" i="33" l="1"/>
  <c r="Q120" i="33" s="1"/>
  <c r="M114" i="33"/>
  <c r="Q114" i="33" s="1"/>
  <c r="G77" i="33"/>
  <c r="N114" i="33"/>
  <c r="N127" i="33"/>
  <c r="N52" i="33"/>
  <c r="M37" i="33"/>
  <c r="Q37" i="33" s="1"/>
  <c r="O130" i="33"/>
  <c r="M130" i="33"/>
  <c r="Q130" i="33" s="1"/>
  <c r="Q138" i="33" s="1"/>
  <c r="O127" i="33"/>
  <c r="M127" i="33"/>
  <c r="Q127" i="33" s="1"/>
  <c r="N15" i="33"/>
  <c r="H83" i="33"/>
  <c r="M20" i="33"/>
  <c r="Q20" i="33" s="1"/>
  <c r="F77" i="33"/>
  <c r="J77" i="33" s="1"/>
  <c r="H77" i="33"/>
  <c r="H120" i="33"/>
  <c r="F120" i="33"/>
  <c r="J120" i="33" s="1"/>
  <c r="N27" i="33"/>
  <c r="N83" i="33"/>
  <c r="M99" i="33"/>
  <c r="Q99" i="33" s="1"/>
  <c r="O9" i="33"/>
  <c r="O20" i="33"/>
  <c r="N99" i="33"/>
  <c r="M15" i="33"/>
  <c r="Q15" i="33" s="1"/>
  <c r="O114" i="33"/>
  <c r="M9" i="33"/>
  <c r="Q9" i="33" s="1"/>
  <c r="M61" i="33"/>
  <c r="Q61" i="33" s="1"/>
  <c r="N61" i="33"/>
  <c r="N9" i="33"/>
  <c r="H52" i="33"/>
  <c r="F46" i="33"/>
  <c r="J46" i="33" s="1"/>
  <c r="O99" i="33"/>
  <c r="O83" i="33"/>
  <c r="M83" i="33"/>
  <c r="Q83" i="33" s="1"/>
  <c r="N37" i="33"/>
  <c r="O74" i="33"/>
  <c r="G52" i="33"/>
  <c r="O37" i="33"/>
  <c r="O15" i="33"/>
  <c r="H9" i="33"/>
  <c r="M77" i="33"/>
  <c r="Q77" i="33" s="1"/>
  <c r="F105" i="33"/>
  <c r="J105" i="33" s="1"/>
  <c r="G9" i="33"/>
  <c r="N74" i="33"/>
  <c r="M74" i="33"/>
  <c r="Q74" i="33" s="1"/>
  <c r="F37" i="33"/>
  <c r="J37" i="33" s="1"/>
  <c r="O27" i="33"/>
  <c r="M27" i="33"/>
  <c r="Q27" i="33" s="1"/>
  <c r="O61" i="33"/>
  <c r="L121" i="30"/>
  <c r="L30" i="72"/>
  <c r="L31" i="72" s="1"/>
  <c r="F108" i="33"/>
  <c r="J108" i="33" s="1"/>
  <c r="F20" i="33"/>
  <c r="J20" i="33" s="1"/>
  <c r="O120" i="33"/>
  <c r="G83" i="33"/>
  <c r="H124" i="33"/>
  <c r="O105" i="33"/>
  <c r="F124" i="33"/>
  <c r="J124" i="33" s="1"/>
  <c r="G105" i="33"/>
  <c r="F9" i="33"/>
  <c r="J9" i="33" s="1"/>
  <c r="M52" i="33"/>
  <c r="Q52" i="33" s="1"/>
  <c r="N105" i="33"/>
  <c r="F15" i="33"/>
  <c r="J15" i="33" s="1"/>
  <c r="N77" i="33"/>
  <c r="G20" i="33"/>
  <c r="M105" i="33"/>
  <c r="Q105" i="33" s="1"/>
  <c r="G15" i="33"/>
  <c r="H20" i="33"/>
  <c r="O77" i="33"/>
  <c r="G108" i="33"/>
  <c r="F74" i="33"/>
  <c r="J74" i="33" s="1"/>
  <c r="H105" i="33"/>
  <c r="H15" i="33"/>
  <c r="G127" i="33"/>
  <c r="F52" i="33"/>
  <c r="J52" i="33" s="1"/>
  <c r="H46" i="33"/>
  <c r="H114" i="33"/>
  <c r="H127" i="33"/>
  <c r="N120" i="33"/>
  <c r="H74" i="33"/>
  <c r="M46" i="33"/>
  <c r="Q46" i="33" s="1"/>
  <c r="F114" i="33"/>
  <c r="J114" i="33" s="1"/>
  <c r="G27" i="33"/>
  <c r="G114" i="33"/>
  <c r="N90" i="33"/>
  <c r="F127" i="33"/>
  <c r="J127" i="33" s="1"/>
  <c r="M124" i="33"/>
  <c r="Q124" i="33" s="1"/>
  <c r="F61" i="33"/>
  <c r="J61" i="33" s="1"/>
  <c r="O137" i="33"/>
  <c r="N133" i="33"/>
  <c r="O46" i="33"/>
  <c r="O124" i="33"/>
  <c r="N137" i="33"/>
  <c r="N46" i="33"/>
  <c r="G90" i="33"/>
  <c r="O133" i="33"/>
  <c r="G61" i="33"/>
  <c r="H108" i="33"/>
  <c r="F27" i="33"/>
  <c r="J27" i="33" s="1"/>
  <c r="H27" i="33"/>
  <c r="O52" i="33"/>
  <c r="F90" i="33"/>
  <c r="J90" i="33" s="1"/>
  <c r="G37" i="33"/>
  <c r="H31" i="33"/>
  <c r="G31" i="33"/>
  <c r="G124" i="33"/>
  <c r="P108" i="33"/>
  <c r="L28" i="75" s="1"/>
  <c r="H37" i="33"/>
  <c r="O90" i="33"/>
  <c r="M90" i="33"/>
  <c r="Q90" i="33" s="1"/>
  <c r="G74" i="33"/>
  <c r="G46" i="33"/>
  <c r="I130" i="33"/>
  <c r="I137" i="33"/>
  <c r="I99" i="33"/>
  <c r="P31" i="33"/>
  <c r="I133" i="33"/>
  <c r="J138" i="33"/>
  <c r="Q128" i="33" l="1"/>
  <c r="P114" i="33"/>
  <c r="L29" i="75" s="1"/>
  <c r="P127" i="33"/>
  <c r="L32" i="75" s="1"/>
  <c r="P130" i="33"/>
  <c r="I83" i="33"/>
  <c r="J22" i="75" s="1"/>
  <c r="P20" i="33"/>
  <c r="I77" i="33"/>
  <c r="J21" i="75" s="1"/>
  <c r="I120" i="33"/>
  <c r="J30" i="75" s="1"/>
  <c r="P99" i="33"/>
  <c r="P15" i="33"/>
  <c r="Q38" i="33"/>
  <c r="Q106" i="33"/>
  <c r="P9" i="33"/>
  <c r="P61" i="33"/>
  <c r="P83" i="33"/>
  <c r="L22" i="75" s="1"/>
  <c r="P37" i="33"/>
  <c r="J106" i="33"/>
  <c r="P74" i="33"/>
  <c r="L20" i="75" s="1"/>
  <c r="P27" i="33"/>
  <c r="I108" i="33"/>
  <c r="J28" i="75" s="1"/>
  <c r="J38" i="33"/>
  <c r="P120" i="33"/>
  <c r="L30" i="75" s="1"/>
  <c r="I105" i="33"/>
  <c r="P105" i="33"/>
  <c r="I9" i="33"/>
  <c r="J10" i="75" s="1"/>
  <c r="I124" i="33"/>
  <c r="J31" i="75" s="1"/>
  <c r="P52" i="33"/>
  <c r="L18" i="75" s="1"/>
  <c r="Q84" i="33"/>
  <c r="I74" i="33"/>
  <c r="J20" i="75" s="1"/>
  <c r="P77" i="33"/>
  <c r="I15" i="33"/>
  <c r="J11" i="75" s="1"/>
  <c r="I20" i="33"/>
  <c r="J12" i="75" s="1"/>
  <c r="I114" i="33"/>
  <c r="J29" i="75" s="1"/>
  <c r="J84" i="33"/>
  <c r="I46" i="33"/>
  <c r="J17" i="75" s="1"/>
  <c r="I52" i="33"/>
  <c r="J18" i="75" s="1"/>
  <c r="J128" i="33"/>
  <c r="I127" i="33"/>
  <c r="J32" i="75" s="1"/>
  <c r="P124" i="33"/>
  <c r="L31" i="75" s="1"/>
  <c r="I61" i="33"/>
  <c r="J19" i="75" s="1"/>
  <c r="P46" i="33"/>
  <c r="L17" i="75" s="1"/>
  <c r="I37" i="33"/>
  <c r="P137" i="33"/>
  <c r="P133" i="33"/>
  <c r="P90" i="33"/>
  <c r="I31" i="33"/>
  <c r="J14" i="75" s="1"/>
  <c r="I90" i="33"/>
  <c r="I27" i="33"/>
  <c r="J13" i="75" s="1"/>
  <c r="I138" i="33"/>
  <c r="K138" i="33" s="1"/>
  <c r="P38" i="33" l="1"/>
  <c r="R38" i="33" s="1"/>
  <c r="L33" i="75"/>
  <c r="L23" i="75"/>
  <c r="I128" i="33"/>
  <c r="K128" i="33" s="1"/>
  <c r="J33" i="75"/>
  <c r="P128" i="33"/>
  <c r="R128" i="33" s="1"/>
  <c r="P138" i="33"/>
  <c r="R138" i="33" s="1"/>
  <c r="P84" i="33"/>
  <c r="R84" i="33" s="1"/>
  <c r="I84" i="33"/>
  <c r="K84" i="33" s="1"/>
  <c r="J23" i="75"/>
  <c r="J16" i="75"/>
  <c r="I106" i="33"/>
  <c r="K106" i="33" s="1"/>
  <c r="P106" i="33"/>
  <c r="R106" i="33" s="1"/>
  <c r="I38" i="33"/>
  <c r="K38" i="33" s="1"/>
</calcChain>
</file>

<file path=xl/sharedStrings.xml><?xml version="1.0" encoding="utf-8"?>
<sst xmlns="http://schemas.openxmlformats.org/spreadsheetml/2006/main" count="4938" uniqueCount="2768">
  <si>
    <t>Date</t>
  </si>
  <si>
    <t>1.1</t>
  </si>
  <si>
    <t>Have you identified the main business drivers?</t>
  </si>
  <si>
    <t>1.2</t>
  </si>
  <si>
    <t>Have you documented the main business drivers?</t>
  </si>
  <si>
    <t>2.1</t>
  </si>
  <si>
    <t>Customers</t>
  </si>
  <si>
    <t>2.2</t>
  </si>
  <si>
    <t>2.3</t>
  </si>
  <si>
    <t>Do you differentiate output towards these specific customers?</t>
  </si>
  <si>
    <t>3.1</t>
  </si>
  <si>
    <t>Yes/No</t>
  </si>
  <si>
    <t>Completeness</t>
  </si>
  <si>
    <t>B 1.1</t>
  </si>
  <si>
    <t>B 1.2</t>
  </si>
  <si>
    <t>B 1.3</t>
  </si>
  <si>
    <t>1.3</t>
  </si>
  <si>
    <t>1.4</t>
  </si>
  <si>
    <t>1.5</t>
  </si>
  <si>
    <t>2.4</t>
  </si>
  <si>
    <t>2.5</t>
  </si>
  <si>
    <t>answer</t>
  </si>
  <si>
    <t>3.2</t>
  </si>
  <si>
    <t>3.2.1</t>
  </si>
  <si>
    <t>Mission</t>
  </si>
  <si>
    <t>Vision</t>
  </si>
  <si>
    <t>Strategy</t>
  </si>
  <si>
    <t>Deliverables</t>
  </si>
  <si>
    <t>Operational Hours</t>
  </si>
  <si>
    <t>3.2.2</t>
  </si>
  <si>
    <t>3.2.3</t>
  </si>
  <si>
    <t>3.2.4</t>
  </si>
  <si>
    <t>3.2.5</t>
  </si>
  <si>
    <t>3.2.6</t>
  </si>
  <si>
    <t>3.2.7</t>
  </si>
  <si>
    <t>3.2.8</t>
  </si>
  <si>
    <t>3.2.9</t>
  </si>
  <si>
    <t>B 3.2.1</t>
  </si>
  <si>
    <t>B 3.2.2</t>
  </si>
  <si>
    <t>B 3.2.3</t>
  </si>
  <si>
    <t>B 3.2.4</t>
  </si>
  <si>
    <t>B 3.2.5</t>
  </si>
  <si>
    <t>B 3.2.6</t>
  </si>
  <si>
    <t>B 3.2.7</t>
  </si>
  <si>
    <t>B 3.2.8</t>
  </si>
  <si>
    <t>B 3.2.9</t>
  </si>
  <si>
    <t>Business</t>
  </si>
  <si>
    <t>Incomplete</t>
  </si>
  <si>
    <t>Partially complete</t>
  </si>
  <si>
    <t>Mostly complete</t>
  </si>
  <si>
    <t>Fully complete</t>
  </si>
  <si>
    <t>No</t>
  </si>
  <si>
    <t>Yes</t>
  </si>
  <si>
    <t>B 3.2</t>
  </si>
  <si>
    <t>Governance</t>
  </si>
  <si>
    <t>4.1</t>
  </si>
  <si>
    <t>4.2</t>
  </si>
  <si>
    <t>Detailed</t>
  </si>
  <si>
    <t>Partially</t>
  </si>
  <si>
    <t>Mostly</t>
  </si>
  <si>
    <t>Fully</t>
  </si>
  <si>
    <t>remarks</t>
  </si>
  <si>
    <t>3.3</t>
  </si>
  <si>
    <t>3.4</t>
  </si>
  <si>
    <t>B 3.3</t>
  </si>
  <si>
    <t>B 3.4</t>
  </si>
  <si>
    <t>Please specify identified governance elements</t>
  </si>
  <si>
    <t>Business Alignment</t>
  </si>
  <si>
    <t>Accountability</t>
  </si>
  <si>
    <t>Sponsorship</t>
  </si>
  <si>
    <t>Vendor Engagement</t>
  </si>
  <si>
    <t>Service Commitment</t>
  </si>
  <si>
    <t>Project / Program Management</t>
  </si>
  <si>
    <t>Continual Improvement</t>
  </si>
  <si>
    <t>Knowledge Management</t>
  </si>
  <si>
    <t>4.3</t>
  </si>
  <si>
    <t>4.3.1</t>
  </si>
  <si>
    <t>4.3.2</t>
  </si>
  <si>
    <t>4.3.3</t>
  </si>
  <si>
    <t>4.3.4</t>
  </si>
  <si>
    <t>4.3.5</t>
  </si>
  <si>
    <t>4.3.6</t>
  </si>
  <si>
    <t>4.3.7</t>
  </si>
  <si>
    <t>4.3.8</t>
  </si>
  <si>
    <t>4.3.9</t>
  </si>
  <si>
    <t>4.3.10</t>
  </si>
  <si>
    <t>4.3.11</t>
  </si>
  <si>
    <t>4.3.12</t>
  </si>
  <si>
    <t>4.3.13</t>
  </si>
  <si>
    <t>B 4.1</t>
  </si>
  <si>
    <t>B 4.2</t>
  </si>
  <si>
    <t>B 4.3</t>
  </si>
  <si>
    <t>B 4.3.1</t>
  </si>
  <si>
    <t>B 4.3.2</t>
  </si>
  <si>
    <t>B 4.3.3</t>
  </si>
  <si>
    <t>B 4.3.4</t>
  </si>
  <si>
    <t>B 4.3.5</t>
  </si>
  <si>
    <t>B 4.3.6</t>
  </si>
  <si>
    <t>B 4.3.7</t>
  </si>
  <si>
    <t>B 4.3.8</t>
  </si>
  <si>
    <t>B 4.3.9</t>
  </si>
  <si>
    <t>B 4.3.10</t>
  </si>
  <si>
    <t>B 4.3.11</t>
  </si>
  <si>
    <t>B 4.3.12</t>
  </si>
  <si>
    <t>B 4.3.13</t>
  </si>
  <si>
    <t>B 3.1</t>
  </si>
  <si>
    <t>4.4</t>
  </si>
  <si>
    <t>Is the governance process regularly reviewed?</t>
  </si>
  <si>
    <t>4.5</t>
  </si>
  <si>
    <t>Is the governance process aligned with all stakeholders?</t>
  </si>
  <si>
    <t>None</t>
  </si>
  <si>
    <t>Low</t>
  </si>
  <si>
    <t>Normal</t>
  </si>
  <si>
    <t>High</t>
  </si>
  <si>
    <t>Critical</t>
  </si>
  <si>
    <t>Importance</t>
  </si>
  <si>
    <t>x1</t>
  </si>
  <si>
    <t>x2</t>
  </si>
  <si>
    <t>x3</t>
  </si>
  <si>
    <t>x4</t>
  </si>
  <si>
    <t>x5</t>
  </si>
  <si>
    <t>importance</t>
  </si>
  <si>
    <t>Never</t>
  </si>
  <si>
    <t>Sometimes</t>
  </si>
  <si>
    <t>Always</t>
  </si>
  <si>
    <t>Occurrence</t>
  </si>
  <si>
    <t>question type</t>
  </si>
  <si>
    <t>answer options</t>
  </si>
  <si>
    <t>e.g. to determine priorities or make decisions regarding the on-boarding of new services or operations</t>
  </si>
  <si>
    <t>B 1.4</t>
  </si>
  <si>
    <t>B 1.5</t>
  </si>
  <si>
    <t>B 2.1</t>
  </si>
  <si>
    <t>B 2.2</t>
  </si>
  <si>
    <t>B 2.3</t>
  </si>
  <si>
    <t>B 2.4</t>
  </si>
  <si>
    <t>Business Drivers</t>
  </si>
  <si>
    <t>Answer</t>
  </si>
  <si>
    <t>Remarks</t>
  </si>
  <si>
    <t>total score</t>
  </si>
  <si>
    <t>People</t>
  </si>
  <si>
    <t>Process</t>
  </si>
  <si>
    <t>Security Incident Management</t>
  </si>
  <si>
    <t>Technology</t>
  </si>
  <si>
    <t>Author</t>
  </si>
  <si>
    <t>Contact</t>
  </si>
  <si>
    <t>B 2.5</t>
  </si>
  <si>
    <t>score matrix 2 - criticallity versus completeness</t>
  </si>
  <si>
    <t>score matrix 1 - criticallity versus occurrence</t>
  </si>
  <si>
    <t>score matrix 3 - criticallity versus existence</t>
  </si>
  <si>
    <t>never</t>
  </si>
  <si>
    <t>mostly</t>
  </si>
  <si>
    <t>always</t>
  </si>
  <si>
    <t>sometimes</t>
  </si>
  <si>
    <t>none</t>
  </si>
  <si>
    <t>low</t>
  </si>
  <si>
    <t>normal</t>
  </si>
  <si>
    <t>high</t>
  </si>
  <si>
    <t>critical</t>
  </si>
  <si>
    <t>partially</t>
  </si>
  <si>
    <t>incomplete</t>
  </si>
  <si>
    <t>fully</t>
  </si>
  <si>
    <t>no</t>
  </si>
  <si>
    <t>yes</t>
  </si>
  <si>
    <t>3.5</t>
  </si>
  <si>
    <t>B 3.5</t>
  </si>
  <si>
    <t>B4 - Governance</t>
  </si>
  <si>
    <t>B1 - Business Drivers</t>
  </si>
  <si>
    <t>B2 - Customers</t>
  </si>
  <si>
    <t>Legal</t>
  </si>
  <si>
    <t>Audit</t>
  </si>
  <si>
    <t>Engineering / R&amp;D</t>
  </si>
  <si>
    <t>IT</t>
  </si>
  <si>
    <t>Others, specify:</t>
  </si>
  <si>
    <t>3.2.10</t>
  </si>
  <si>
    <t>B 3.2.10</t>
  </si>
  <si>
    <t>B 4.4</t>
  </si>
  <si>
    <t>B 4.5</t>
  </si>
  <si>
    <t>Have the business drivers been validated with business stakeholders?</t>
  </si>
  <si>
    <t>Business stakeholders can be C-level management</t>
  </si>
  <si>
    <t>Specify any additional customers</t>
  </si>
  <si>
    <t>Please specify your customers:</t>
  </si>
  <si>
    <t>2.6</t>
  </si>
  <si>
    <t>B 2.2.1</t>
  </si>
  <si>
    <t>B 2.2.2</t>
  </si>
  <si>
    <t>B 2.2.3</t>
  </si>
  <si>
    <t>B 2.2.4</t>
  </si>
  <si>
    <t>B 2.2.5</t>
  </si>
  <si>
    <t>B 2.2.6</t>
  </si>
  <si>
    <t>B 2.2.7</t>
  </si>
  <si>
    <t>B 2.2.8</t>
  </si>
  <si>
    <t>B 2.6</t>
  </si>
  <si>
    <t>Do you differentiate tiers within these roles?</t>
  </si>
  <si>
    <t>Training on the Job</t>
  </si>
  <si>
    <t>Formal education</t>
  </si>
  <si>
    <t>Role-based specific training</t>
  </si>
  <si>
    <t>Re-certification track (continuous education)</t>
  </si>
  <si>
    <t>Role description</t>
  </si>
  <si>
    <t>Role tasks</t>
  </si>
  <si>
    <t>Role responsibilities</t>
  </si>
  <si>
    <t>1.2.1</t>
  </si>
  <si>
    <t>If yes, specify the number of external FTE's</t>
  </si>
  <si>
    <t>5.1</t>
  </si>
  <si>
    <t>Other customers:</t>
  </si>
  <si>
    <t>Specify any comments or remarks you feel are important to this part of the assessment</t>
  </si>
  <si>
    <t>Comments and/or Remarks</t>
  </si>
  <si>
    <t>If you have no tiers, and you feel this is not a restriction, select importance 'None'</t>
  </si>
  <si>
    <t>If you have no hierarchy, and you feel this is not a restriction, select importance 'None'</t>
  </si>
  <si>
    <t>Do you have a job rotation plan in place?</t>
  </si>
  <si>
    <t>4.2.1</t>
  </si>
  <si>
    <t>Please specify elements of the training program:</t>
  </si>
  <si>
    <t>Do you have a career progression process in place?</t>
  </si>
  <si>
    <t>Career development, promotion, etc.</t>
  </si>
  <si>
    <t>Required technical skills</t>
  </si>
  <si>
    <t>Role expectations</t>
  </si>
  <si>
    <t>2.2.1</t>
  </si>
  <si>
    <t>2.2.2</t>
  </si>
  <si>
    <t>2.2.3</t>
  </si>
  <si>
    <t>2.2.4</t>
  </si>
  <si>
    <t>2.2.5</t>
  </si>
  <si>
    <t>2.2.6</t>
  </si>
  <si>
    <t>2.2.7</t>
  </si>
  <si>
    <t>2.2.8</t>
  </si>
  <si>
    <t>2.7</t>
  </si>
  <si>
    <t>Please specify elements in  the role documentation:</t>
  </si>
  <si>
    <t>Required educational level</t>
  </si>
  <si>
    <t>e.g. university college, university</t>
  </si>
  <si>
    <t>Required or preferred certifications</t>
  </si>
  <si>
    <t>2.3.1</t>
  </si>
  <si>
    <t>Comments / remarks</t>
  </si>
  <si>
    <t>P 2.1</t>
  </si>
  <si>
    <t>P 2.2</t>
  </si>
  <si>
    <t>P 2.2.1</t>
  </si>
  <si>
    <t>P 2.2.2</t>
  </si>
  <si>
    <t>P 2.2.3</t>
  </si>
  <si>
    <t>P 2.2.4</t>
  </si>
  <si>
    <t>P 2.2.5</t>
  </si>
  <si>
    <t>P 2.2.6</t>
  </si>
  <si>
    <t>P 2.2.7</t>
  </si>
  <si>
    <t>P 2.2.8</t>
  </si>
  <si>
    <t>Specify any additional roles</t>
  </si>
  <si>
    <t>P 2.3</t>
  </si>
  <si>
    <t>P 2.4</t>
  </si>
  <si>
    <t>P 2.5</t>
  </si>
  <si>
    <t>P 2.6</t>
  </si>
  <si>
    <t>P 2.7</t>
  </si>
  <si>
    <t>2.8</t>
  </si>
  <si>
    <t>Do you regularly revise or update the role descriptions?</t>
  </si>
  <si>
    <t>P 2.8</t>
  </si>
  <si>
    <t>Training and Education</t>
  </si>
  <si>
    <t>e.g. background diversity, ethnic diversity, gender diversity, etc.</t>
  </si>
  <si>
    <t>3.6</t>
  </si>
  <si>
    <t>Yes/No/Unknown</t>
  </si>
  <si>
    <t>Unknown</t>
  </si>
  <si>
    <t>P 3.1</t>
  </si>
  <si>
    <t>P 3.2</t>
  </si>
  <si>
    <t>P 3.3</t>
  </si>
  <si>
    <t>P 3.4</t>
  </si>
  <si>
    <t>P 3.5</t>
  </si>
  <si>
    <t>P 3.6</t>
  </si>
  <si>
    <t>Do you have a training program in place?</t>
  </si>
  <si>
    <t>Do you have a certification program in place?</t>
  </si>
  <si>
    <t>Please specify elements of the certification program:</t>
  </si>
  <si>
    <t>Internal certification track</t>
  </si>
  <si>
    <t>External certification track</t>
  </si>
  <si>
    <t>Do you have regular workshops for knowledge development?</t>
  </si>
  <si>
    <t>4.2.2</t>
  </si>
  <si>
    <t>4.2.3</t>
  </si>
  <si>
    <t>4.2.4</t>
  </si>
  <si>
    <t>Internal company training</t>
  </si>
  <si>
    <t>Product-specific training</t>
  </si>
  <si>
    <t>4.6</t>
  </si>
  <si>
    <t>P 4.1</t>
  </si>
  <si>
    <t>P 4.2</t>
  </si>
  <si>
    <t>P 4.2.1</t>
  </si>
  <si>
    <t>P 4.2.2</t>
  </si>
  <si>
    <t>P 4.2.3</t>
  </si>
  <si>
    <t>P 4.2.4</t>
  </si>
  <si>
    <t>P 4.3</t>
  </si>
  <si>
    <t>P 4.4</t>
  </si>
  <si>
    <t>Is there a reserved budget for education and training?</t>
  </si>
  <si>
    <t>4.2.5</t>
  </si>
  <si>
    <t>P 4.2.5</t>
  </si>
  <si>
    <t>Satisfaction</t>
  </si>
  <si>
    <t>Somewhat</t>
  </si>
  <si>
    <t>P 1.1</t>
  </si>
  <si>
    <t>P 1.2</t>
  </si>
  <si>
    <t>P 1.3</t>
  </si>
  <si>
    <t>P 1.4</t>
  </si>
  <si>
    <t>P 1.5</t>
  </si>
  <si>
    <t>P 1.2.1</t>
  </si>
  <si>
    <t>1.3.1</t>
  </si>
  <si>
    <t>1.3.2</t>
  </si>
  <si>
    <t>1.3.3</t>
  </si>
  <si>
    <t>1.3.4</t>
  </si>
  <si>
    <t>1.3.5</t>
  </si>
  <si>
    <t>1.3.6</t>
  </si>
  <si>
    <t>1.3.7</t>
  </si>
  <si>
    <t>1.3.8</t>
  </si>
  <si>
    <t>1.3.9</t>
  </si>
  <si>
    <t>S 1.1</t>
  </si>
  <si>
    <t>S 1.3</t>
  </si>
  <si>
    <t>S 1.4</t>
  </si>
  <si>
    <t>S 1.5</t>
  </si>
  <si>
    <t>Averagely complete</t>
  </si>
  <si>
    <t>Averagely</t>
  </si>
  <si>
    <t>SUM</t>
  </si>
  <si>
    <t>2.5.1</t>
  </si>
  <si>
    <t>2.5.2</t>
  </si>
  <si>
    <t>Not required</t>
  </si>
  <si>
    <t>Optional</t>
  </si>
  <si>
    <t>1.6</t>
  </si>
  <si>
    <t>optional</t>
  </si>
  <si>
    <t>5.2</t>
  </si>
  <si>
    <t>5.3</t>
  </si>
  <si>
    <t>5.4</t>
  </si>
  <si>
    <t>5.4.1</t>
  </si>
  <si>
    <t>5.4.2</t>
  </si>
  <si>
    <t>5.4.3</t>
  </si>
  <si>
    <t>Asset management integration</t>
  </si>
  <si>
    <t>5.5</t>
  </si>
  <si>
    <t>score matrix 4 - scoring factors for criticallity</t>
  </si>
  <si>
    <t>factor</t>
  </si>
  <si>
    <t>MAX score</t>
  </si>
  <si>
    <t>factor
(SUM = MIN score)</t>
  </si>
  <si>
    <t>final score</t>
  </si>
  <si>
    <t>not used in calculations, but to determine 3.1</t>
  </si>
  <si>
    <t>Governance elements completeness</t>
  </si>
  <si>
    <t>Charter document completeness</t>
  </si>
  <si>
    <t>Role documentation completeness</t>
  </si>
  <si>
    <t>Capability SUM</t>
  </si>
  <si>
    <t>Maturity SUM</t>
  </si>
  <si>
    <t>Is the knowledge matrix regularly updated?</t>
  </si>
  <si>
    <t>Do you have a 'new hire' process in place?</t>
  </si>
  <si>
    <t>Is the knowledge matrix used to determine training and education needs?</t>
  </si>
  <si>
    <t>Training program completeness</t>
  </si>
  <si>
    <t>i.e. Are there any crucial skills amongst external employees? Set importance to 'None' if you have no external employees</t>
  </si>
  <si>
    <t>Certification program completeness</t>
  </si>
  <si>
    <t>P3 - People Management</t>
  </si>
  <si>
    <t>Roles and Hierarchy</t>
  </si>
  <si>
    <t>Employees</t>
  </si>
  <si>
    <t>not used in calculations, but to determine 4.2</t>
  </si>
  <si>
    <t>Not part of scoring</t>
  </si>
  <si>
    <t>Weighing</t>
  </si>
  <si>
    <t>Do you regularly revise and update the training and certification programs?</t>
  </si>
  <si>
    <t>Security Incident Management documentation completeness</t>
  </si>
  <si>
    <t>Security Incident Management Maturity indicators completeness</t>
  </si>
  <si>
    <t>General documentation completeness</t>
  </si>
  <si>
    <t>General Maturity indicators completeness</t>
  </si>
  <si>
    <t>1.7</t>
  </si>
  <si>
    <t>S 1.6</t>
  </si>
  <si>
    <t>P4 - Knowledge Management</t>
  </si>
  <si>
    <t>Do you have a formal knowledge management process in place?</t>
  </si>
  <si>
    <t>Do you regularly assess and revise the knowledge management process?</t>
  </si>
  <si>
    <t>P 4.3.1</t>
  </si>
  <si>
    <t>P 4.3.2</t>
  </si>
  <si>
    <t>P 4.3.3</t>
  </si>
  <si>
    <t>P 4.3.4</t>
  </si>
  <si>
    <t>P5 - Training &amp; Education</t>
  </si>
  <si>
    <t>5.2.1</t>
  </si>
  <si>
    <t>5.6</t>
  </si>
  <si>
    <t>5.7</t>
  </si>
  <si>
    <t>5.8</t>
  </si>
  <si>
    <t>5.2.2</t>
  </si>
  <si>
    <t>5.2.3</t>
  </si>
  <si>
    <t>5.2.4</t>
  </si>
  <si>
    <t>5.2.5</t>
  </si>
  <si>
    <t>5.2.6</t>
  </si>
  <si>
    <t>P 5.1</t>
  </si>
  <si>
    <t>P 5.2</t>
  </si>
  <si>
    <t>P 5.2.1</t>
  </si>
  <si>
    <t>P 5.2.2</t>
  </si>
  <si>
    <t>P 5.2.3</t>
  </si>
  <si>
    <t>P 5.2.4</t>
  </si>
  <si>
    <t>P 5.2.5</t>
  </si>
  <si>
    <t>P 5.2.6</t>
  </si>
  <si>
    <t>P 5.3</t>
  </si>
  <si>
    <t>P 5.4</t>
  </si>
  <si>
    <t>P 5.4.1</t>
  </si>
  <si>
    <t>P 5.4.2</t>
  </si>
  <si>
    <t>P 5.4.3</t>
  </si>
  <si>
    <t>P 5.5</t>
  </si>
  <si>
    <t>P 5.6</t>
  </si>
  <si>
    <t>P 5.7</t>
  </si>
  <si>
    <t>P 5.8</t>
  </si>
  <si>
    <t>Internal relationship management</t>
  </si>
  <si>
    <t>External relationship management</t>
  </si>
  <si>
    <t>Continuous service improvement</t>
  </si>
  <si>
    <t>Project methodology</t>
  </si>
  <si>
    <t>For example: LEAN or agile project approach</t>
  </si>
  <si>
    <t>Process documentation and diagrams</t>
  </si>
  <si>
    <t>Service Catalogue</t>
  </si>
  <si>
    <t>Procedure to remove existing services and customers from service delivery</t>
  </si>
  <si>
    <t>Procedure for intake, evaluation and move-to-production for requests for new services or customers</t>
  </si>
  <si>
    <t>SOC Management elements completeness</t>
  </si>
  <si>
    <t>Knowledge &amp; document management</t>
  </si>
  <si>
    <t>Process integration</t>
  </si>
  <si>
    <t>Do you use checklists for recurring activities?</t>
  </si>
  <si>
    <t>Do you use documented workflows?</t>
  </si>
  <si>
    <t>Operational shifts</t>
  </si>
  <si>
    <t>Do you use shift schedules?</t>
  </si>
  <si>
    <t>Do you have a shift log?</t>
  </si>
  <si>
    <t>Maturity Score</t>
  </si>
  <si>
    <t>M 2.1.1</t>
  </si>
  <si>
    <t>M 2.1.2</t>
  </si>
  <si>
    <t>M 2.1.3</t>
  </si>
  <si>
    <t>M 2.1.4</t>
  </si>
  <si>
    <t>M 2.1.5</t>
  </si>
  <si>
    <t>M 2.2</t>
  </si>
  <si>
    <t>M 2.2.1</t>
  </si>
  <si>
    <t>M 2.2.2</t>
  </si>
  <si>
    <t>M 2.2.3</t>
  </si>
  <si>
    <t>M 2.2.4</t>
  </si>
  <si>
    <t>M 2.2.5</t>
  </si>
  <si>
    <t>M 2.3</t>
  </si>
  <si>
    <t>M 2.3.1</t>
  </si>
  <si>
    <t>M 2.3.2</t>
  </si>
  <si>
    <t>M 2.3.3</t>
  </si>
  <si>
    <t>M 2.3.4</t>
  </si>
  <si>
    <t>M 2.4</t>
  </si>
  <si>
    <t>M 2.4.1</t>
  </si>
  <si>
    <t>M 2.4.2</t>
  </si>
  <si>
    <t>M 2.4.3</t>
  </si>
  <si>
    <t>M 2.4.4</t>
  </si>
  <si>
    <t>M 2.5</t>
  </si>
  <si>
    <t>M 2.5.1</t>
  </si>
  <si>
    <t>M 2.5.2</t>
  </si>
  <si>
    <t>M 2.1</t>
  </si>
  <si>
    <t>M 1.1</t>
  </si>
  <si>
    <t>M 1.2</t>
  </si>
  <si>
    <t>M 1.3</t>
  </si>
  <si>
    <t>M 1.3.1</t>
  </si>
  <si>
    <t>M 1.3.2</t>
  </si>
  <si>
    <t>M 1.3.3</t>
  </si>
  <si>
    <t>M 1.3.4</t>
  </si>
  <si>
    <t>M 1.3.5</t>
  </si>
  <si>
    <t>M 1.3.6</t>
  </si>
  <si>
    <t>M 1.3.7</t>
  </si>
  <si>
    <t>M 1.3.8</t>
  </si>
  <si>
    <t>M 1.3.9</t>
  </si>
  <si>
    <t>M 1.4</t>
  </si>
  <si>
    <t>M 1.5</t>
  </si>
  <si>
    <t>2.1.1</t>
  </si>
  <si>
    <t>2.1.2</t>
  </si>
  <si>
    <t>2.1.3</t>
  </si>
  <si>
    <t>2.1.4</t>
  </si>
  <si>
    <t>2.1.5</t>
  </si>
  <si>
    <t>2.4.1</t>
  </si>
  <si>
    <t>2.3.2</t>
  </si>
  <si>
    <t>2.3.3</t>
  </si>
  <si>
    <t>2.3.4</t>
  </si>
  <si>
    <t>2.4.2</t>
  </si>
  <si>
    <t>2.4.3</t>
  </si>
  <si>
    <t>2.4.4</t>
  </si>
  <si>
    <t>3.7</t>
  </si>
  <si>
    <t>P 3.7</t>
  </si>
  <si>
    <t>2.3.5</t>
  </si>
  <si>
    <t>M 2.3.5</t>
  </si>
  <si>
    <t>Do you perform regular teambuilding exercises?</t>
  </si>
  <si>
    <t>Services</t>
  </si>
  <si>
    <t>Reporting</t>
  </si>
  <si>
    <t>Are these reports tailored to the recipients?</t>
  </si>
  <si>
    <t>Report types</t>
  </si>
  <si>
    <t>Are the report contents approved by or reviewed by the recipients?</t>
  </si>
  <si>
    <t>Do you regularly revise and update the report templates?</t>
  </si>
  <si>
    <t>3.7.1</t>
  </si>
  <si>
    <t>3.7.2</t>
  </si>
  <si>
    <t>3.7.3</t>
  </si>
  <si>
    <t>3.7.4</t>
  </si>
  <si>
    <t>3.7.5</t>
  </si>
  <si>
    <t>3.8</t>
  </si>
  <si>
    <t>3.8.1</t>
  </si>
  <si>
    <t>3.8.2</t>
  </si>
  <si>
    <t>3.8.3</t>
  </si>
  <si>
    <t>M3 - Reporting</t>
  </si>
  <si>
    <t>M 3.1</t>
  </si>
  <si>
    <t>M 3.2</t>
  </si>
  <si>
    <t>M 3.3</t>
  </si>
  <si>
    <t>M 3.4</t>
  </si>
  <si>
    <t>M 3.5</t>
  </si>
  <si>
    <t>M 3.6</t>
  </si>
  <si>
    <t>M 3.7</t>
  </si>
  <si>
    <t>M 3.7.1</t>
  </si>
  <si>
    <t>M 3.7.2</t>
  </si>
  <si>
    <t>M 3.7.3</t>
  </si>
  <si>
    <t>M 3.7.4</t>
  </si>
  <si>
    <t>M 3.7.5</t>
  </si>
  <si>
    <t>M 3.8</t>
  </si>
  <si>
    <t>M 3.8.1</t>
  </si>
  <si>
    <t>M 3.8.2</t>
  </si>
  <si>
    <t>M 3.8.3</t>
  </si>
  <si>
    <t>Do you provide operational reports?</t>
  </si>
  <si>
    <t>i.e. reports regarding security operations in general</t>
  </si>
  <si>
    <t>Ad-hoc reports created to provide insight into incidents. This can also be part of incident management</t>
  </si>
  <si>
    <t>Do you provide incident reports?</t>
  </si>
  <si>
    <t>Do you provide a newsletter or digest?</t>
  </si>
  <si>
    <t>Do you provide KPI reports?</t>
  </si>
  <si>
    <t>Do you provide trend reports?</t>
  </si>
  <si>
    <t>Trend reports can be used to determine changes over time</t>
  </si>
  <si>
    <t>Advisories</t>
  </si>
  <si>
    <t>Do you perform risk / impact assessments of these advisories?</t>
  </si>
  <si>
    <t>3.9</t>
  </si>
  <si>
    <t>3.9.1</t>
  </si>
  <si>
    <t>3.9.2</t>
  </si>
  <si>
    <t>3.9.3</t>
  </si>
  <si>
    <t>M 3.9</t>
  </si>
  <si>
    <t>M 3.9.1</t>
  </si>
  <si>
    <t>M 3.9.2</t>
  </si>
  <si>
    <t>M 3.9.3</t>
  </si>
  <si>
    <t>1.2.2</t>
  </si>
  <si>
    <t>SOC-CMM - Technology Domain</t>
  </si>
  <si>
    <t>SOC-CMM - Services Domain</t>
  </si>
  <si>
    <t>SOC-CMM - Process Domain</t>
  </si>
  <si>
    <t>SOC-CMM - People Domain</t>
  </si>
  <si>
    <t>SOC-CMM - Business Domain</t>
  </si>
  <si>
    <t>T 1.1</t>
  </si>
  <si>
    <t>T 1.2</t>
  </si>
  <si>
    <t>T 1.2.1</t>
  </si>
  <si>
    <t>T 1.2.2</t>
  </si>
  <si>
    <t>T 1.3</t>
  </si>
  <si>
    <t>T 1.3.1</t>
  </si>
  <si>
    <t>T 1.3.2</t>
  </si>
  <si>
    <t>T 1.4</t>
  </si>
  <si>
    <t>T 1.4.1</t>
  </si>
  <si>
    <t>T 1.4.2</t>
  </si>
  <si>
    <t>T 1.4.3</t>
  </si>
  <si>
    <t>T 1.6</t>
  </si>
  <si>
    <t>T 1.6.1</t>
  </si>
  <si>
    <t>T 1.6.2</t>
  </si>
  <si>
    <t>Completeness (%)</t>
  </si>
  <si>
    <t>T 2.2.1</t>
  </si>
  <si>
    <t>T 2.2.2</t>
  </si>
  <si>
    <t>T 2.3.1</t>
  </si>
  <si>
    <t>T 2.3.2</t>
  </si>
  <si>
    <t>T 2.4.1</t>
  </si>
  <si>
    <t>T 2.4.2</t>
  </si>
  <si>
    <t>T 2.6.1</t>
  </si>
  <si>
    <t>T 2.6.2</t>
  </si>
  <si>
    <t>Version</t>
  </si>
  <si>
    <t>Background</t>
  </si>
  <si>
    <t>Example business drivers: cyber crime prevention, risk reduction, law / regulation, audit / compliance, business continuity</t>
  </si>
  <si>
    <t>See 3.2 for charter document elements</t>
  </si>
  <si>
    <t>Can be part of stakeholder management</t>
  </si>
  <si>
    <t>Both management of internal and external relationships</t>
  </si>
  <si>
    <t>These are discussed in more detail in the Process section regarding reporting</t>
  </si>
  <si>
    <t>Include both internal and external FTE's</t>
  </si>
  <si>
    <t>P 1.6</t>
  </si>
  <si>
    <t>P 1.7</t>
  </si>
  <si>
    <t>This is an extension of responsibilities. Example expectation: take a pro-active leading role in case of security incidents</t>
  </si>
  <si>
    <t>Required soft skills</t>
  </si>
  <si>
    <t>e.g. communication skills, presentation skills</t>
  </si>
  <si>
    <t>Use this outcome as a guideline to determine the score for 2.6</t>
  </si>
  <si>
    <t>Use this outcome as a guideline to determine the score for 4.2</t>
  </si>
  <si>
    <t>Use this outcome as a guideline to determine the score for 3.1</t>
  </si>
  <si>
    <t>Use this a guideline for answering 2.1 This is also potentially useful for insights and comparison with previous assessments</t>
  </si>
  <si>
    <t>Job rotation can be used to train employees in a variety of tasks and avoid too much routine</t>
  </si>
  <si>
    <t>This refers to the knowledge management process as a whole</t>
  </si>
  <si>
    <t>This is an extension of education budget</t>
  </si>
  <si>
    <t>Do you have standard operating procedures?</t>
  </si>
  <si>
    <t>Checklists can be useful to avoid recurring activities from being overlooked</t>
  </si>
  <si>
    <t>i.e. a procedure for handing over a shift and exchanging information regarding running tasks or issues for further follow-up</t>
  </si>
  <si>
    <t>i.e. risk level, customer satisfaction</t>
  </si>
  <si>
    <t>i.e. do you assist in coordination when required?</t>
  </si>
  <si>
    <t>Identify</t>
  </si>
  <si>
    <t>Protect</t>
  </si>
  <si>
    <t>Detect</t>
  </si>
  <si>
    <t>Respond</t>
  </si>
  <si>
    <t>Recover</t>
  </si>
  <si>
    <t>4.2.6</t>
  </si>
  <si>
    <t>P 4.2.6</t>
  </si>
  <si>
    <t>Use this outcome as a guideline to determine the score for 1.2</t>
  </si>
  <si>
    <t>Customer Engagement / Satisfaction</t>
  </si>
  <si>
    <t>Security Analyst</t>
  </si>
  <si>
    <t>Maturity Levels</t>
  </si>
  <si>
    <t>info [at] SOC-CMM.com</t>
  </si>
  <si>
    <t>Scoring mechanism</t>
  </si>
  <si>
    <t>The weighing mechanism in the tool works by applying a factor to the element score as follows:
- Importance 'None', factor = 0 (not included in scoring)
- Importance 'Low', factor = 0.5 (score divided by 2)
- Importance 'Normal', factor = 1 (score not affected)
- Importance 'High', factor = 2 (score doubled)
- Importance 'Critical', factor = 4 (score quadrupled)</t>
  </si>
  <si>
    <t>Profile</t>
  </si>
  <si>
    <t>Date of assessment</t>
  </si>
  <si>
    <t>Intended purpose of the assessment</t>
  </si>
  <si>
    <t>Number of FTE's</t>
  </si>
  <si>
    <t>Target overall maturity level</t>
  </si>
  <si>
    <t>Notes or comments</t>
  </si>
  <si>
    <t>Scope</t>
  </si>
  <si>
    <t>Number of year in operation</t>
  </si>
  <si>
    <t>Name(s)</t>
  </si>
  <si>
    <t>Department(s)</t>
  </si>
  <si>
    <t>In scope?</t>
  </si>
  <si>
    <t>T 1 - Scope</t>
  </si>
  <si>
    <t>T 1.1.1</t>
  </si>
  <si>
    <t>T 1.1.2</t>
  </si>
  <si>
    <t>T 1.3.3</t>
  </si>
  <si>
    <t>T 1.3.4</t>
  </si>
  <si>
    <t>T 1.5</t>
  </si>
  <si>
    <t>T 1.5.1</t>
  </si>
  <si>
    <t>T 1.5.2</t>
  </si>
  <si>
    <t>T 2.1.1</t>
  </si>
  <si>
    <t>T 2.1.2</t>
  </si>
  <si>
    <t>T 2.3.3</t>
  </si>
  <si>
    <t>T 2.3.4</t>
  </si>
  <si>
    <t>T 2.5.1</t>
  </si>
  <si>
    <t>T 2.5.2</t>
  </si>
  <si>
    <t>Regularity should be matched to your own internal policy. At least yearly is recommended</t>
  </si>
  <si>
    <t>Types of customers, customer requirements / expectations, etc.</t>
  </si>
  <si>
    <t>Do you have formal agreements with the recipients regarding reports?</t>
  </si>
  <si>
    <t>3.10</t>
  </si>
  <si>
    <t>M 3.7.6</t>
  </si>
  <si>
    <t>M 3.7.7</t>
  </si>
  <si>
    <t>M 3.8.4</t>
  </si>
  <si>
    <t>M 3.8.5</t>
  </si>
  <si>
    <t>For example: timelines of delivery, report contents, etc.</t>
  </si>
  <si>
    <t>B 4.6</t>
  </si>
  <si>
    <t>(Senior) Management</t>
  </si>
  <si>
    <t>Assessment Details</t>
  </si>
  <si>
    <t>NIST Cyber Security Framework scoring</t>
  </si>
  <si>
    <t>For example: service level agreements and IT controls</t>
  </si>
  <si>
    <t>Do you have team diversity goals?</t>
  </si>
  <si>
    <t>Is a skill assessment regularly carried out?</t>
  </si>
  <si>
    <t>Are the results from skill assessments used for team and personal improvement?</t>
  </si>
  <si>
    <t>Use this outcome as a guideline to determine the score for 5.1</t>
  </si>
  <si>
    <t>Use this outcome as a guideline to determine the score for 5.3</t>
  </si>
  <si>
    <t>Target maturity level business domain</t>
  </si>
  <si>
    <t>Target maturity level people domain</t>
  </si>
  <si>
    <t>Target maturity level process domain</t>
  </si>
  <si>
    <t>Target maturity level technology domain</t>
  </si>
  <si>
    <t>Target maturity level services domain</t>
  </si>
  <si>
    <t>Regional, National, Continental, Global</t>
  </si>
  <si>
    <t>Comparison</t>
  </si>
  <si>
    <t>Each question that is part of the maturity scoring can be answered by selecting one of 5 options. These options vary based on the type of question. For example, for questions regarding completeness, the following applies:
- Incomplete, score: 0
- Partially complete, score: 1,25
- Averagely complete, score: 2,5
- Mostly complete, score: 3,75
- Fully complete, score: 5
As indicated, the score can be modified by using the weighing mechanism (use with care)</t>
  </si>
  <si>
    <t>Assessment Model</t>
  </si>
  <si>
    <t>Indicate a score from 1 to 5. Decimals can be used</t>
  </si>
  <si>
    <t>Rob van Os</t>
  </si>
  <si>
    <t>Target Maturity (optional)</t>
  </si>
  <si>
    <t>Disclaimer</t>
  </si>
  <si>
    <t>License</t>
  </si>
  <si>
    <t>4.7</t>
  </si>
  <si>
    <t>4.8</t>
  </si>
  <si>
    <t>4.9</t>
  </si>
  <si>
    <t>4.10</t>
  </si>
  <si>
    <t>M 4.1</t>
  </si>
  <si>
    <t>M 4.2</t>
  </si>
  <si>
    <t>M 4.3</t>
  </si>
  <si>
    <t>M 4.4</t>
  </si>
  <si>
    <t>M 4.5</t>
  </si>
  <si>
    <t>M 4.6</t>
  </si>
  <si>
    <t>M 4.7</t>
  </si>
  <si>
    <t>M 4.8</t>
  </si>
  <si>
    <t>M 4.9</t>
  </si>
  <si>
    <t>e.g. multiple screen setup, virtual machines, etc.</t>
  </si>
  <si>
    <t>S 1.7</t>
  </si>
  <si>
    <t>S 1.8</t>
  </si>
  <si>
    <t>S 1.9</t>
  </si>
  <si>
    <t>S 1.10</t>
  </si>
  <si>
    <t>S 1.11</t>
  </si>
  <si>
    <t>S 1.12</t>
  </si>
  <si>
    <t>S 1.13</t>
  </si>
  <si>
    <t>S 1.14</t>
  </si>
  <si>
    <t>S 1.15</t>
  </si>
  <si>
    <t>S 1.16</t>
  </si>
  <si>
    <t>S 1.15.1</t>
  </si>
  <si>
    <t>S 1.15.2</t>
  </si>
  <si>
    <t>S 1.15.3</t>
  </si>
  <si>
    <t>S 1.15.4</t>
  </si>
  <si>
    <t>S 1.15.5</t>
  </si>
  <si>
    <t>S 1.15.6</t>
  </si>
  <si>
    <t>S 1.15.7</t>
  </si>
  <si>
    <t>S 1.15.8</t>
  </si>
  <si>
    <t>S 1.15.9</t>
  </si>
  <si>
    <t>S 1.15.10</t>
  </si>
  <si>
    <t>S 1.15.11</t>
  </si>
  <si>
    <t>S 1.15.12</t>
  </si>
  <si>
    <t>S 1.15.13</t>
  </si>
  <si>
    <t>S 1.15.14</t>
  </si>
  <si>
    <t>S 1.15.15</t>
  </si>
  <si>
    <t>S 1.15.16</t>
  </si>
  <si>
    <t>S 1.15.17</t>
  </si>
  <si>
    <t>S 1.15.18</t>
  </si>
  <si>
    <t>S 1.15.19</t>
  </si>
  <si>
    <t>S 1.15.20</t>
  </si>
  <si>
    <t>Maturity</t>
  </si>
  <si>
    <t>Service levels</t>
  </si>
  <si>
    <t>Hours of operation</t>
  </si>
  <si>
    <t>Service customers and stakeholders</t>
  </si>
  <si>
    <t>Purpose</t>
  </si>
  <si>
    <t>Service input / triggers</t>
  </si>
  <si>
    <t>Service output / deliverables</t>
  </si>
  <si>
    <t>Service activities</t>
  </si>
  <si>
    <t>Service roles &amp; responsibilities</t>
  </si>
  <si>
    <t>Is the service measured for quality?</t>
  </si>
  <si>
    <t>Is the service measured for service delivery in accordance with service levels?</t>
  </si>
  <si>
    <t>Are customers and/or stakeholders regularly updated about the service?</t>
  </si>
  <si>
    <t>1.8</t>
  </si>
  <si>
    <t>1.9</t>
  </si>
  <si>
    <t>Are best practices applied to the service?</t>
  </si>
  <si>
    <t>Is process data gathered for prediction of service performance?</t>
  </si>
  <si>
    <t>Capability</t>
  </si>
  <si>
    <t>False-positive reduction</t>
  </si>
  <si>
    <t>Have you adopted a standard for the Security Incident Management process?</t>
  </si>
  <si>
    <t>Have you formally described the security incident management process?</t>
  </si>
  <si>
    <t>Please specify elements of the security incident management document:</t>
  </si>
  <si>
    <t>Security incident definition</t>
  </si>
  <si>
    <t>Workflow</t>
  </si>
  <si>
    <t>Decision tree</t>
  </si>
  <si>
    <t>2.4.5</t>
  </si>
  <si>
    <t>2.4.6</t>
  </si>
  <si>
    <t>2.9</t>
  </si>
  <si>
    <t>2.10</t>
  </si>
  <si>
    <t>2.11</t>
  </si>
  <si>
    <t>Please specify capabilities and artefacts of the security incident management service:</t>
  </si>
  <si>
    <t>Incident logging procedure</t>
  </si>
  <si>
    <t>Incident resolution procedure</t>
  </si>
  <si>
    <t>Incident investigation procedure</t>
  </si>
  <si>
    <t>Escalation procedure</t>
  </si>
  <si>
    <t>Evidence collection procedure</t>
  </si>
  <si>
    <t>RACI matrix</t>
  </si>
  <si>
    <t>Incident template</t>
  </si>
  <si>
    <t>Priority assignment</t>
  </si>
  <si>
    <t>Severity assignment</t>
  </si>
  <si>
    <t>Critical bridge</t>
  </si>
  <si>
    <t>Communication plan &amp; email templates</t>
  </si>
  <si>
    <t>(dedicated) information sharing platform</t>
  </si>
  <si>
    <t>Malware extraction &amp; analysis</t>
  </si>
  <si>
    <t>On-site incident response</t>
  </si>
  <si>
    <t>Remote incident response</t>
  </si>
  <si>
    <t>Evaluation template</t>
  </si>
  <si>
    <t>Reporting template</t>
  </si>
  <si>
    <t>Incident closure</t>
  </si>
  <si>
    <t>Lessons learned extraction for process improvement</t>
  </si>
  <si>
    <t>3.2.11</t>
  </si>
  <si>
    <t>3.11</t>
  </si>
  <si>
    <t>3.15</t>
  </si>
  <si>
    <t>5.9</t>
  </si>
  <si>
    <t>5.10</t>
  </si>
  <si>
    <t>CMMI level</t>
  </si>
  <si>
    <t>CMMI level 2</t>
  </si>
  <si>
    <t>The customers and stakeholders for this service (e.g. IT management)</t>
  </si>
  <si>
    <t>CMMI level 3</t>
  </si>
  <si>
    <t>The purpose and objectives for this service</t>
  </si>
  <si>
    <t>The service input: what triggers this service to run?</t>
  </si>
  <si>
    <t>The service output: what does the service deliver? Can be tangible (e.g. reports) or intangible (e.g. situational awareness )</t>
  </si>
  <si>
    <t>Which activities are carried out within the scope of the service?</t>
  </si>
  <si>
    <t>Which roles and responsibilities apply to this service?</t>
  </si>
  <si>
    <t>Changes to the service scope, delivery, etc.</t>
  </si>
  <si>
    <t>e.g. alignment with configuration management, incident management, etc.</t>
  </si>
  <si>
    <t>CMMI level 4</t>
  </si>
  <si>
    <t>CMMI level 5</t>
  </si>
  <si>
    <t>Improvement based on based evaluation, (maturity) assessment, tests, etc.</t>
  </si>
  <si>
    <t>A clear and unambiguous definition of a security incident</t>
  </si>
  <si>
    <t>e.g. response times</t>
  </si>
  <si>
    <t>The process steps that are part of the security incident management process (e.g. detection, triage, etc.)</t>
  </si>
  <si>
    <t>Decision tree for escalation and starting of the process</t>
  </si>
  <si>
    <t>When can the security incident response process be started?</t>
  </si>
  <si>
    <t>A procedure to avoid false-positives in the security incident management process</t>
  </si>
  <si>
    <t>A communication bridge for continuous alignment of employees involved in security incident management</t>
  </si>
  <si>
    <t>A dedicated facility for coordination of security incidents</t>
  </si>
  <si>
    <t>Escalation process to third parties (vendors, partners, etc.)</t>
  </si>
  <si>
    <t>A template for post-incident evaluation</t>
  </si>
  <si>
    <t>A template for reporting on the security incident</t>
  </si>
  <si>
    <t>A policy that defines how long logging should (or may) be stored</t>
  </si>
  <si>
    <t>Objectives and goals should be concrete and measurable so that they are fit for reporting purposes</t>
  </si>
  <si>
    <t>guidance</t>
  </si>
  <si>
    <t>Guidance</t>
  </si>
  <si>
    <t>Basic awareness of business drivers</t>
  </si>
  <si>
    <t>Some business drivers have been identified</t>
  </si>
  <si>
    <t>Most business drivers have been identified</t>
  </si>
  <si>
    <t>No documentation in place</t>
  </si>
  <si>
    <t>Some ad-hoc information across documents</t>
  </si>
  <si>
    <t>Basic documentation of business drivers</t>
  </si>
  <si>
    <t>Business drivers are not part of decision making</t>
  </si>
  <si>
    <t>Business drivers are used in all relevant decisions</t>
  </si>
  <si>
    <t>Business drivers are referred to on an ad-hoc basis</t>
  </si>
  <si>
    <t>Business drivers are used in most decision</t>
  </si>
  <si>
    <t>Business drivers are occasionally used in decisions</t>
  </si>
  <si>
    <t>Alignment is performed on an ad-hoc basis</t>
  </si>
  <si>
    <t>Alignment was performed but not maintained</t>
  </si>
  <si>
    <t>Alignment is performed and maintained regularly</t>
  </si>
  <si>
    <t>Business drivers have not been validated</t>
  </si>
  <si>
    <t>Document completed, approved and formally published</t>
  </si>
  <si>
    <t>Single document, full description of business drivers</t>
  </si>
  <si>
    <t>Business drivers are formally validated by stakeholders</t>
  </si>
  <si>
    <t xml:space="preserve"> </t>
  </si>
  <si>
    <t>Business drivers are unknown</t>
  </si>
  <si>
    <t>For example: changes in service scope or delivery. Can also be reports, dashboards, etc.</t>
  </si>
  <si>
    <t>For example, are communication style and contents to Business customers different than that to IT?</t>
  </si>
  <si>
    <t>Some customers have been identified</t>
  </si>
  <si>
    <t>Customers have mostly been identified</t>
  </si>
  <si>
    <t xml:space="preserve">All customers are identified, including relevance and context </t>
  </si>
  <si>
    <t>Output is the same for all customers</t>
  </si>
  <si>
    <t>No updates sent to customers</t>
  </si>
  <si>
    <t>Ad-hoc updates sent to some customers</t>
  </si>
  <si>
    <t>All customers receive specific output based on context and type</t>
  </si>
  <si>
    <t>Some customers receive differentiated output</t>
  </si>
  <si>
    <t>All important customers receive differentiated output</t>
  </si>
  <si>
    <t>No charter document in place</t>
  </si>
  <si>
    <t>Charter completed, approved and formally published</t>
  </si>
  <si>
    <t>Charter periodically updated and realigned with business strategy</t>
  </si>
  <si>
    <t>Charter is never updated</t>
  </si>
  <si>
    <t>Charter is updated on ad-hoc basis</t>
  </si>
  <si>
    <t>Charter is updated on major changes in business strategy</t>
  </si>
  <si>
    <t>Charter is regularly updated</t>
  </si>
  <si>
    <t>Basic charter document created</t>
  </si>
  <si>
    <t>Charter is not approved</t>
  </si>
  <si>
    <t>Stakeholders are unfamiliar with the charter</t>
  </si>
  <si>
    <t>All stakeholders are aware, not all stakeholders know its contents</t>
  </si>
  <si>
    <t>Some stakeholders are aware of the charter and its contents</t>
  </si>
  <si>
    <t>Charter is formally approved by the business / CISO</t>
  </si>
  <si>
    <t>Business / CISO has basic awareness of the charter</t>
  </si>
  <si>
    <t>Some stakeholders are aware of the charter, but not its contents</t>
  </si>
  <si>
    <t>All Stakeholders are aware of the charter and its contents</t>
  </si>
  <si>
    <t>Business / CISO approves of the content, but not formally</t>
  </si>
  <si>
    <t>Business / CISO has full awareness of the charter</t>
  </si>
  <si>
    <t>Are specific procedures in place for dealing with privacy related investigations?</t>
  </si>
  <si>
    <t>Such information includes IP addresses, customer identifiers, user names, host names (for personally owned devices), etc.</t>
  </si>
  <si>
    <t>B 5.1</t>
  </si>
  <si>
    <t>B 5.2</t>
  </si>
  <si>
    <t>B 5.3</t>
  </si>
  <si>
    <t>B 5.4</t>
  </si>
  <si>
    <t>B 5.5</t>
  </si>
  <si>
    <t>B 5.6</t>
  </si>
  <si>
    <t>Several governance elements are in place, but not structurally</t>
  </si>
  <si>
    <t>Have all governance elements been identified?</t>
  </si>
  <si>
    <t>B 4.7</t>
  </si>
  <si>
    <t>All elements are identified and actively governed</t>
  </si>
  <si>
    <t>Most governance elements are identified and actively governed</t>
  </si>
  <si>
    <t>No governance elements have been identified</t>
  </si>
  <si>
    <t>Some governance elements are identified and governed actively</t>
  </si>
  <si>
    <t>Some governance elements are identified and governed ad-hoc</t>
  </si>
  <si>
    <t>No governance document in place</t>
  </si>
  <si>
    <t>Basic governance document created</t>
  </si>
  <si>
    <t xml:space="preserve">Single document, full description of governance elements </t>
  </si>
  <si>
    <t>Governance document completed, approved and formally published</t>
  </si>
  <si>
    <t>Governance process is not reviewed</t>
  </si>
  <si>
    <t>Process is regularly and formally reviewed and updated with findings</t>
  </si>
  <si>
    <t>Process is regularly and informally reviewed and updated</t>
  </si>
  <si>
    <t>Stakeholders are unfamiliar with the process</t>
  </si>
  <si>
    <t>Some stakeholders are aware of the process, but not its details</t>
  </si>
  <si>
    <t>Some stakeholders are aware of the process and its details</t>
  </si>
  <si>
    <t>All stakeholders are aware, not all stakeholders know its details</t>
  </si>
  <si>
    <t>No assessments are performed</t>
  </si>
  <si>
    <t>Governance process is reviewed in an ad-hoc fashion</t>
  </si>
  <si>
    <t>Process is reviewed using a structured approach in an ad-hoc fashion</t>
  </si>
  <si>
    <t>No policy is in place</t>
  </si>
  <si>
    <t>No privacy procedures in place</t>
  </si>
  <si>
    <t>Basic privacy procedure created</t>
  </si>
  <si>
    <t>Single document, full description of privacy investigations</t>
  </si>
  <si>
    <t>Procedure completed, approved and formally published</t>
  </si>
  <si>
    <t>All privacy related information is identified and documented</t>
  </si>
  <si>
    <t>PIAs are not conducted</t>
  </si>
  <si>
    <t>PIAs are conducted formally and regularly</t>
  </si>
  <si>
    <t>PIAs are conducted informally and regularly</t>
  </si>
  <si>
    <t>PIAs are conducted in an ad-hoc fashion</t>
  </si>
  <si>
    <t>PIAs are conducted using a structured approach in an ad-hoc fashion</t>
  </si>
  <si>
    <t>Is a Privacy Impact Assessment (PIA) regularly conducted?</t>
  </si>
  <si>
    <t>IDENTIFY (ID)</t>
  </si>
  <si>
    <t>Asset Management (ID.AM)</t>
  </si>
  <si>
    <t>ID.AM-1</t>
  </si>
  <si>
    <t>ID.AM-2</t>
  </si>
  <si>
    <t>ID.AM-3</t>
  </si>
  <si>
    <t>ID.AM-4</t>
  </si>
  <si>
    <t>ID.AM-5</t>
  </si>
  <si>
    <t>ID.AM-6</t>
  </si>
  <si>
    <t>Business Environment (ID.BE)</t>
  </si>
  <si>
    <t>ID.BE-1</t>
  </si>
  <si>
    <t>ID.BE-2</t>
  </si>
  <si>
    <t>ID.BE-3</t>
  </si>
  <si>
    <t>ID.BE-4</t>
  </si>
  <si>
    <t>ID.BE-5</t>
  </si>
  <si>
    <t>NIST CSF version</t>
  </si>
  <si>
    <t>Governance (ID.GV)</t>
  </si>
  <si>
    <t>ID.GV-1</t>
  </si>
  <si>
    <t>ID.GV-2</t>
  </si>
  <si>
    <t>ID.GV-3</t>
  </si>
  <si>
    <t>ID.GV-4</t>
  </si>
  <si>
    <t>Risk Assessment (ID.RA)</t>
  </si>
  <si>
    <t>ID.RA-1</t>
  </si>
  <si>
    <t>ID.RA-2</t>
  </si>
  <si>
    <t>ID.RA-3</t>
  </si>
  <si>
    <t>ID.RA-4</t>
  </si>
  <si>
    <t>ID.RA-5</t>
  </si>
  <si>
    <t>ID.RA-6</t>
  </si>
  <si>
    <t>Function</t>
  </si>
  <si>
    <t>Category</t>
  </si>
  <si>
    <t>Subcategory</t>
  </si>
  <si>
    <t>Risk Management Strategy (ID.RM)</t>
  </si>
  <si>
    <t>ID.RM-1</t>
  </si>
  <si>
    <t>ID.RM-2</t>
  </si>
  <si>
    <t>ID.RM-3</t>
  </si>
  <si>
    <t>PROTECT (PR)</t>
  </si>
  <si>
    <t>DETECT (DE)</t>
  </si>
  <si>
    <t>RESPOND (RS)</t>
  </si>
  <si>
    <t>RECOVER (RC)</t>
  </si>
  <si>
    <t>Access Control (PR.AC)</t>
  </si>
  <si>
    <t>PR.DS-1</t>
  </si>
  <si>
    <t>PR.DS-2</t>
  </si>
  <si>
    <t>PR.DS-3</t>
  </si>
  <si>
    <t>PR.DS-4</t>
  </si>
  <si>
    <t>PR.DS-5</t>
  </si>
  <si>
    <t>PR.DS-6</t>
  </si>
  <si>
    <t>PR.DS-7</t>
  </si>
  <si>
    <t>PR.IP-1</t>
  </si>
  <si>
    <t>PR.IP-2</t>
  </si>
  <si>
    <t>PR.IP-3</t>
  </si>
  <si>
    <t>PR.IP-4</t>
  </si>
  <si>
    <t>PR.IP-5</t>
  </si>
  <si>
    <t>PR.IP-6</t>
  </si>
  <si>
    <t>PR.IP-7</t>
  </si>
  <si>
    <t>PR.IP-8</t>
  </si>
  <si>
    <t>PR.IP-9</t>
  </si>
  <si>
    <t>PR.MA-1</t>
  </si>
  <si>
    <t>PR.MA-2</t>
  </si>
  <si>
    <t>PR.PT-1</t>
  </si>
  <si>
    <t>PR.PT-2</t>
  </si>
  <si>
    <t>PR.PT-3</t>
  </si>
  <si>
    <t>PR.PT-4</t>
  </si>
  <si>
    <t>Awareness and Training (PR.AT)</t>
  </si>
  <si>
    <t>Data Security (PR.DS)</t>
  </si>
  <si>
    <t>Information Protection Processes and Procedures (PR.IP)</t>
  </si>
  <si>
    <t>PR.IP-11</t>
  </si>
  <si>
    <t>PR.IP-12</t>
  </si>
  <si>
    <t>PR.IP-10</t>
  </si>
  <si>
    <t>Maintenance (PR.MA)</t>
  </si>
  <si>
    <t>Protective Technology (PR.PT)</t>
  </si>
  <si>
    <t>Anomalies and Events (DE.AE)</t>
  </si>
  <si>
    <t>Security Continuous Monitoring (DE.CM)</t>
  </si>
  <si>
    <t>Detection Processes (DE.DP)</t>
  </si>
  <si>
    <t>Response Planning (RS.RP)</t>
  </si>
  <si>
    <t>Communications (RS.CO)</t>
  </si>
  <si>
    <t>Analysis (RS.AN)</t>
  </si>
  <si>
    <t>Mitigation (RS.MI)</t>
  </si>
  <si>
    <t>Improvements (RS.IM)</t>
  </si>
  <si>
    <t>Recovery Planning (RC.RP)</t>
  </si>
  <si>
    <t>Improvements (RC.IM)</t>
  </si>
  <si>
    <t>Communications (RC.CO)</t>
  </si>
  <si>
    <t>PR.AC-1</t>
  </si>
  <si>
    <t>PR.AC-2</t>
  </si>
  <si>
    <t>PR.AC-3</t>
  </si>
  <si>
    <t>PR.AC-4</t>
  </si>
  <si>
    <t>PR.AC-5</t>
  </si>
  <si>
    <t>PR.AT-1</t>
  </si>
  <si>
    <t>PR.AT-2</t>
  </si>
  <si>
    <t>PR.AT-3</t>
  </si>
  <si>
    <t>PR.AT-4</t>
  </si>
  <si>
    <t>PR.AT-5</t>
  </si>
  <si>
    <t>DE.AE-1</t>
  </si>
  <si>
    <t>DE.AE-2</t>
  </si>
  <si>
    <t>DE.AE-3</t>
  </si>
  <si>
    <t>DE.AE-4</t>
  </si>
  <si>
    <t>DE.AE-5</t>
  </si>
  <si>
    <t>DE.CM-1</t>
  </si>
  <si>
    <t>DE.CM-2</t>
  </si>
  <si>
    <t>DE.CM-3</t>
  </si>
  <si>
    <t>DE.CM-4</t>
  </si>
  <si>
    <t>DE.CM-5</t>
  </si>
  <si>
    <t>DE.CM-6</t>
  </si>
  <si>
    <t>DE.CM-7</t>
  </si>
  <si>
    <t>DE.CM-8</t>
  </si>
  <si>
    <t>DE.DP-1</t>
  </si>
  <si>
    <t>DE.DP-2</t>
  </si>
  <si>
    <t>DE.DP-3</t>
  </si>
  <si>
    <t>DE.DP-4</t>
  </si>
  <si>
    <t>DE.DP-5</t>
  </si>
  <si>
    <t>RS.RP-1</t>
  </si>
  <si>
    <t>RS.CO-1</t>
  </si>
  <si>
    <t>RS.CO-2</t>
  </si>
  <si>
    <t>RS.CO-3</t>
  </si>
  <si>
    <t>RS.CO-4</t>
  </si>
  <si>
    <t>RS.CO-5</t>
  </si>
  <si>
    <t>RS.AN-1</t>
  </si>
  <si>
    <t>RS.AN-2</t>
  </si>
  <si>
    <t>RS.AN-3</t>
  </si>
  <si>
    <t>RS.AN-4</t>
  </si>
  <si>
    <t>RS.MI-1</t>
  </si>
  <si>
    <t>RS.MI-2</t>
  </si>
  <si>
    <t>RS.MI-3</t>
  </si>
  <si>
    <t>RS.IM-1</t>
  </si>
  <si>
    <t>RS.IM-2</t>
  </si>
  <si>
    <t>RC.RP-1</t>
  </si>
  <si>
    <t>RC.IM-1</t>
  </si>
  <si>
    <t>RC.IM-2</t>
  </si>
  <si>
    <t>RC.CO-1</t>
  </si>
  <si>
    <t>RC.CO-2</t>
  </si>
  <si>
    <t>RC.CO-3</t>
  </si>
  <si>
    <t>type</t>
  </si>
  <si>
    <t>M</t>
  </si>
  <si>
    <t>NIST CSF</t>
  </si>
  <si>
    <t>Applicable?</t>
  </si>
  <si>
    <t>Category 
maturity</t>
  </si>
  <si>
    <t>Function maturity</t>
  </si>
  <si>
    <t>Total</t>
  </si>
  <si>
    <t>Subcategory maturity TOTAL</t>
  </si>
  <si>
    <t>Subcategory capability TOTAL</t>
  </si>
  <si>
    <t>Subcategory capability MAX</t>
  </si>
  <si>
    <t>Subcategory capability MIN</t>
  </si>
  <si>
    <t>Subcategory maturity MAX</t>
  </si>
  <si>
    <t>Subcategory maturity MIN</t>
  </si>
  <si>
    <t>Category applicability</t>
  </si>
  <si>
    <t>Function capability</t>
  </si>
  <si>
    <t>in scope</t>
  </si>
  <si>
    <t>Category 
capability</t>
  </si>
  <si>
    <t>Category 
applicability</t>
  </si>
  <si>
    <t>not used in calculations, but to determine 2.1</t>
  </si>
  <si>
    <t>Does the knowledge matrix cover all employees?</t>
  </si>
  <si>
    <t>Is there effective tooling in place to support knowledge documentation and distribution?</t>
  </si>
  <si>
    <t>P 4.5</t>
  </si>
  <si>
    <t>Have you documented career progression requirements for each of these roles?</t>
  </si>
  <si>
    <t>To revise is to review and verify whether to documentation is still correct or requires an update</t>
  </si>
  <si>
    <t>Career progression for roles can be documented through training, certification, experience and soft skills requirements</t>
  </si>
  <si>
    <t>P 2.9</t>
  </si>
  <si>
    <t>Are all roles sufficiently staffed?</t>
  </si>
  <si>
    <t>Consider the staffing levels (desired FTE count) as well as knowledge and experience for all roles</t>
  </si>
  <si>
    <t>e.g. certain training and certifications are required to grow from a junior level function to a more senior level function</t>
  </si>
  <si>
    <t>P 5.9</t>
  </si>
  <si>
    <t>P 3.8</t>
  </si>
  <si>
    <t>There are either way too few or too many external employees</t>
  </si>
  <si>
    <t xml:space="preserve">Note: requirements do not need to be explicit. Set importance to 'None' if you have no external employees. </t>
  </si>
  <si>
    <t>The external employee ratio meets all requirements</t>
  </si>
  <si>
    <t>There are too many skills only present within the external employees</t>
  </si>
  <si>
    <t>All required skills are covered with internal employees as well</t>
  </si>
  <si>
    <t>There is no recruitment process in place</t>
  </si>
  <si>
    <t>There are too few or too many external employees</t>
  </si>
  <si>
    <t>Most skills are covered with internal employees</t>
  </si>
  <si>
    <t>Some required skills are not present internally, but being transferred</t>
  </si>
  <si>
    <t>Some required skills are not present internally, and not transferred</t>
  </si>
  <si>
    <t>Recruitment is performed at an ad-hoc basis</t>
  </si>
  <si>
    <t>A full recruitment process is in place and performing effectively</t>
  </si>
  <si>
    <t>Talent management is performed at an ad-hoc basis</t>
  </si>
  <si>
    <t>A basic talent management process is in place</t>
  </si>
  <si>
    <t>A full process is in place, but not performing effectively</t>
  </si>
  <si>
    <t>A full talent management process is in place and performing effectively</t>
  </si>
  <si>
    <t>A full recruitment process is in place, but not performing effectively</t>
  </si>
  <si>
    <t>None of the roles meets FTE requirements</t>
  </si>
  <si>
    <t>P 2.4.1</t>
  </si>
  <si>
    <t>No tiers exist within these roles</t>
  </si>
  <si>
    <t>No hierarchy exists</t>
  </si>
  <si>
    <t>Basic documentation of career progression for roles</t>
  </si>
  <si>
    <t>Single document, full description of career progression for roles</t>
  </si>
  <si>
    <t>Documentation is regularly and informally reviewed and updated</t>
  </si>
  <si>
    <t>Documentation is regularly and formally reviewed and updated</t>
  </si>
  <si>
    <t>Documentation is not reviewed</t>
  </si>
  <si>
    <t>Documentation is reviewed ad-hoc, using a structured approach</t>
  </si>
  <si>
    <t>Some roles exist, but are not actively being used</t>
  </si>
  <si>
    <t>Some roles exist, and are actively being used</t>
  </si>
  <si>
    <t>Some tiers exist, but are not actively being used</t>
  </si>
  <si>
    <t>Some tiers exist, and are actively being used</t>
  </si>
  <si>
    <t>All roles fully meet FTE requirements</t>
  </si>
  <si>
    <t>Vital roles meet FTE requirements</t>
  </si>
  <si>
    <t>Some roles meet FTE requirements</t>
  </si>
  <si>
    <t>All vital roles and most other roles meet FTE requirements</t>
  </si>
  <si>
    <t>No career progression process is in place</t>
  </si>
  <si>
    <t>No diversity goals exist</t>
  </si>
  <si>
    <t>No periodic evaluation is performed</t>
  </si>
  <si>
    <t>Periodic evaluation is perform in an ad-hoc fashion</t>
  </si>
  <si>
    <t>Periodic evaluation is perform in a structured fashion</t>
  </si>
  <si>
    <t>Periodic evaluation is performed, but results are not used structurally</t>
  </si>
  <si>
    <t>Periodic evaluation is performed, results are used for personal growth</t>
  </si>
  <si>
    <t>No new hire process in place</t>
  </si>
  <si>
    <t>A formal process covering people, process and technology is in place</t>
  </si>
  <si>
    <t>An informal process covering people, process and technology is in place</t>
  </si>
  <si>
    <t>A process is in place, but does not cover all aspects</t>
  </si>
  <si>
    <t>New hire training is done in an ad-hoc fashion</t>
  </si>
  <si>
    <t>Employee satisfaction is not measured</t>
  </si>
  <si>
    <t>Employee satisfaction is measured in an ad-hoc fashion</t>
  </si>
  <si>
    <t>Employee satisfaction measured periodically and used for improvement</t>
  </si>
  <si>
    <t>Employee satisfaction is measured, not used for improvement</t>
  </si>
  <si>
    <t>1-on-1 meetings are regularly held and used for coaching and growth</t>
  </si>
  <si>
    <t>1-on-1 meetings are held on ad-hoc basis</t>
  </si>
  <si>
    <t xml:space="preserve">Informal 1-on-1 meetings are held periodically </t>
  </si>
  <si>
    <t>Formal 1-on-1 meetings are regularly held, results are not structured</t>
  </si>
  <si>
    <t>No team building exercises are performed</t>
  </si>
  <si>
    <t>Exercises are regularly done and focused on improving team dynamics</t>
  </si>
  <si>
    <t>Exercises are performed in an ad-hoc fashion</t>
  </si>
  <si>
    <t>Exercises are regularly done, but not focused on improvement</t>
  </si>
  <si>
    <t>Satisfaction is usually measured, but not embedded in processes</t>
  </si>
  <si>
    <t>Exercises are usually performed, but not embedded in processes</t>
  </si>
  <si>
    <t>Knowledge management is done in an ad-hoc fashion</t>
  </si>
  <si>
    <t>A knowledge management process is not in place</t>
  </si>
  <si>
    <t>A formal process is in place, covering all knowledge aspects</t>
  </si>
  <si>
    <t>A basic process is in place, that covers some knowledge aspects</t>
  </si>
  <si>
    <t>Skill assessment is not conducted</t>
  </si>
  <si>
    <t>Skill assessment is conducted in an ad-hoc fashion</t>
  </si>
  <si>
    <t>All soft skills are formally evaluated</t>
  </si>
  <si>
    <t>Most soft skills are formally evaluated</t>
  </si>
  <si>
    <t>Skill assessment is regularly and formally conducted</t>
  </si>
  <si>
    <t>Skill assessment is regularly and informally conducted</t>
  </si>
  <si>
    <t>Only basic soft skill are being evaluated</t>
  </si>
  <si>
    <t>All vital soft skills are being evaluated</t>
  </si>
  <si>
    <t>Only basic hard skill are being evaluated</t>
  </si>
  <si>
    <t>All vital hard skills are being evaluated</t>
  </si>
  <si>
    <t>Most hard skills are formally evaluated</t>
  </si>
  <si>
    <t>All hard skills are formally evaluated</t>
  </si>
  <si>
    <t>Skills are usually assessed, but not embedded in processes</t>
  </si>
  <si>
    <t>Results are not used for improvement</t>
  </si>
  <si>
    <t>Results are used for improvement in an ad-hoc fashion</t>
  </si>
  <si>
    <t>Results are used to improve personal and team results</t>
  </si>
  <si>
    <t>Results are used to improve personal results</t>
  </si>
  <si>
    <t>Results are used to improve team results</t>
  </si>
  <si>
    <t>A knowledge matrix is not in place</t>
  </si>
  <si>
    <t>A full knowledge matrix covering is in place, but not regularly updated</t>
  </si>
  <si>
    <t>A full knowledge matrix is in place and regularly updated</t>
  </si>
  <si>
    <t>A knowledge matrix covering only vital skills is in place</t>
  </si>
  <si>
    <t>A knowledge matric covering only basic skills is in place</t>
  </si>
  <si>
    <t>Does the knowledge matrix cover all relevant knowledge areas?</t>
  </si>
  <si>
    <t>The matrix covers all employees and is regularly updated</t>
  </si>
  <si>
    <t>The matrix covers all employees, but is not regularly updated</t>
  </si>
  <si>
    <t>The matrix only covers some employees</t>
  </si>
  <si>
    <t>The matrix only covers all vital employees</t>
  </si>
  <si>
    <t>Tooling is not in place</t>
  </si>
  <si>
    <t>Tooling is in place, but used in an ad-hoc fashion</t>
  </si>
  <si>
    <t>Tooling is in place, and used regularly</t>
  </si>
  <si>
    <t>Tooling is in place and use of the tool is embedded in processes</t>
  </si>
  <si>
    <t>The skill assessment process is updated in an ad-hoc fashion</t>
  </si>
  <si>
    <t>Is the skill assessment process regularly updated with new skills?</t>
  </si>
  <si>
    <t>The process is informally and regularly reviewed and updated</t>
  </si>
  <si>
    <t>The process is formally and regularly reviewed and updated</t>
  </si>
  <si>
    <t>The knowledge matrix is not used to determine training needs</t>
  </si>
  <si>
    <t>The  matrix is fully aligned with the training &amp; certification programs</t>
  </si>
  <si>
    <t>The matrix is used in an ad-hoc fashion</t>
  </si>
  <si>
    <t>Training is based on the knowledge matrix but not regularly updated</t>
  </si>
  <si>
    <t>Training is based on the knowledge matrix and regularly updated</t>
  </si>
  <si>
    <t>The assessment process is never updated</t>
  </si>
  <si>
    <t>The knowledge matrix is never updated</t>
  </si>
  <si>
    <t>The knowledge matrix is updated in an ad-hoc fashion</t>
  </si>
  <si>
    <t>The assessment process is updated, but not embedded in processes</t>
  </si>
  <si>
    <t>The matrix is updated, but not embedded in processes</t>
  </si>
  <si>
    <t>The matrix is informally and regularly reviewed and updated</t>
  </si>
  <si>
    <t>The matrix is formally and regularly reviewed and updated</t>
  </si>
  <si>
    <t>A knowledge matrix is incomplete</t>
  </si>
  <si>
    <t>A training program is not in place</t>
  </si>
  <si>
    <t>Hard skills are not being evaluated</t>
  </si>
  <si>
    <t>Soft skills are not being evaluated</t>
  </si>
  <si>
    <t>A certification program is not in place</t>
  </si>
  <si>
    <t>A certification program covering some roles is in place and operational</t>
  </si>
  <si>
    <t>A certification program some roles is in place, but not operational</t>
  </si>
  <si>
    <t>A basic hierarchy exists, but is not fully operational</t>
  </si>
  <si>
    <t>A basic hierarchy is in place and fully operational</t>
  </si>
  <si>
    <t>A plan covering some roles is in place, but not operational</t>
  </si>
  <si>
    <t>A  plan covering some roles is in place and operational</t>
  </si>
  <si>
    <t>A process covering some roles is in place, but not operational</t>
  </si>
  <si>
    <t>A process covering some roles is in place and operational</t>
  </si>
  <si>
    <t>A training program some roles is in place, but not operational</t>
  </si>
  <si>
    <t>A training program covering some roles is in place and operational</t>
  </si>
  <si>
    <t>Is the training and certification program connected to evaluation and career progression?</t>
  </si>
  <si>
    <t>The programs are not connected</t>
  </si>
  <si>
    <t>No budget is allocated</t>
  </si>
  <si>
    <t>Sufficient budget is allocated for the team as a whole</t>
  </si>
  <si>
    <t>Employees have sufficient budget, not encouraged to attend training</t>
  </si>
  <si>
    <t>Employees have sufficient budget, encouraged to attend training</t>
  </si>
  <si>
    <t>Workshops are not held</t>
  </si>
  <si>
    <t>Workshops are held in an ad-hoc fashion</t>
  </si>
  <si>
    <t>Workshops are held regularly and aligned with knowledge &amp; training</t>
  </si>
  <si>
    <t>Workshops are held regularly, not aligned with knowledge &amp; training</t>
  </si>
  <si>
    <t>Workshops are held periodically</t>
  </si>
  <si>
    <t>Programs are not reviewed</t>
  </si>
  <si>
    <t>Programs are regularly and informally reviewed and updated</t>
  </si>
  <si>
    <t>Programs are regularly and formally reviewed and updated</t>
  </si>
  <si>
    <t>Is there a reserved amount of time for education and training?</t>
  </si>
  <si>
    <t>Sufficient time is allocated for the team as a whole</t>
  </si>
  <si>
    <t>Employees have sufficient time, but not encouraged to attend training</t>
  </si>
  <si>
    <t>No time is allocated</t>
  </si>
  <si>
    <t>Insufficient budget is allocated for the team as a whole</t>
  </si>
  <si>
    <t>Insufficient time is allocated for the team as a whole</t>
  </si>
  <si>
    <t>Employees have sufficient time, and encouraged to attend training</t>
  </si>
  <si>
    <t>The programs are connected in an ad-hoc fashion</t>
  </si>
  <si>
    <t>The programs are regularly used, but not embedded in processes</t>
  </si>
  <si>
    <t>The programs are mostly aligned, but not formally</t>
  </si>
  <si>
    <t>The programs are formally embedded in evaluation and progression</t>
  </si>
  <si>
    <t>Vendor management</t>
  </si>
  <si>
    <t>1.3.10</t>
  </si>
  <si>
    <t>M 1.3.10</t>
  </si>
  <si>
    <t>A basic process is in place, that covers some aspects</t>
  </si>
  <si>
    <t>An informal process is in place that covers most aspects</t>
  </si>
  <si>
    <t>A formal process is in place, covering all aspects</t>
  </si>
  <si>
    <t>An informal process is in place that covers most knowledge aspects</t>
  </si>
  <si>
    <t>All stakeholders are aware of the process and its details</t>
  </si>
  <si>
    <t>No standard operating procedures are in place</t>
  </si>
  <si>
    <t>All vital procedures are in place</t>
  </si>
  <si>
    <t>No checklists are in place</t>
  </si>
  <si>
    <t>Checklists are in place, but not used consistently</t>
  </si>
  <si>
    <t>Checklists are used consistently, but not formally signed off</t>
  </si>
  <si>
    <t>Checklists are used consistently and formally signed off</t>
  </si>
  <si>
    <t>A basic checklist is used in an ad-hoc fashion</t>
  </si>
  <si>
    <t>An operational handbook is not in place</t>
  </si>
  <si>
    <t>Handbook is completed, approved and formally published</t>
  </si>
  <si>
    <t>Standard operating procedures are used to provide consistent output</t>
  </si>
  <si>
    <t>Workflows are not in place</t>
  </si>
  <si>
    <t>Basic documentation of workflows</t>
  </si>
  <si>
    <t>Single document, full description of workflows</t>
  </si>
  <si>
    <t>Workflows are completed, approved and formally published</t>
  </si>
  <si>
    <t>Most procedures are in place</t>
  </si>
  <si>
    <t>Formal exercises are performed regularly, reported and improved on</t>
  </si>
  <si>
    <t>Exercises are sometimes performed in a structured manner</t>
  </si>
  <si>
    <t>Informal structured exercises are performed regularly</t>
  </si>
  <si>
    <t>Process not integrated</t>
  </si>
  <si>
    <t>All configuration updates reflected in CMDB and security tooling</t>
  </si>
  <si>
    <t>All asset management updates reflected in CMDB and security tooling</t>
  </si>
  <si>
    <t>Problem management is executed in an ad-hoc fashion</t>
  </si>
  <si>
    <t>Change management is executed in an ad-hoc fashion</t>
  </si>
  <si>
    <t>Incident management is executed in an ad-hoc fashion</t>
  </si>
  <si>
    <t>Asset management is executed in an ad-hoc fashion</t>
  </si>
  <si>
    <t>Asset management is executed structurally, but not automated</t>
  </si>
  <si>
    <t>Asset management is mostly automated</t>
  </si>
  <si>
    <t>Configuration management is executed in an ad-hoc fashion</t>
  </si>
  <si>
    <t>Configuration management is mostly automated</t>
  </si>
  <si>
    <t>Baselines established and documented</t>
  </si>
  <si>
    <t>Change management process in place, not structurally executed</t>
  </si>
  <si>
    <t>Change management process in place, structurally executed</t>
  </si>
  <si>
    <t>Problem management process in place, not structurally executed</t>
  </si>
  <si>
    <t>Problem management process in place, structurally executed</t>
  </si>
  <si>
    <t>Problem management is executed and reviewed for all problems</t>
  </si>
  <si>
    <t>Incident management process in place, not structurally executed</t>
  </si>
  <si>
    <t>Incident management process in place, structurally executed</t>
  </si>
  <si>
    <t>Incident management is executed and reviewed for all incidents</t>
  </si>
  <si>
    <t>No dedicated physical location</t>
  </si>
  <si>
    <t>Physical access controls not in place</t>
  </si>
  <si>
    <t>No dedicated workstations in place</t>
  </si>
  <si>
    <t>Access secured through badges, authorizations restricted and monitored</t>
  </si>
  <si>
    <t>Single screen in place showing basic security information</t>
  </si>
  <si>
    <t>Call-center capability not in place</t>
  </si>
  <si>
    <t>Multiple screens in place showing basic static security information</t>
  </si>
  <si>
    <t>Dedicated insecure location established</t>
  </si>
  <si>
    <t>Do you have a Document Management System in place?</t>
  </si>
  <si>
    <t>Do you have a knowledge &amp; collaboration platform in place?</t>
  </si>
  <si>
    <t>Shift schedules not in place</t>
  </si>
  <si>
    <t>No shift log in place</t>
  </si>
  <si>
    <t>Shift log in place, fully accurate and up to date</t>
  </si>
  <si>
    <t>Shift log in place, used structurally but not checked for accuracy</t>
  </si>
  <si>
    <t>No shift turnover procedures in place</t>
  </si>
  <si>
    <t>Basic shift turnover procedure created</t>
  </si>
  <si>
    <t>Single document, full description of shift turnover handling</t>
  </si>
  <si>
    <t>This can also be a call in case physical attendance is not possible for all attendees</t>
  </si>
  <si>
    <t>No daily stand-up procedure in place</t>
  </si>
  <si>
    <t>No DMS in place</t>
  </si>
  <si>
    <t>No knowledge &amp; collaboration platform in place</t>
  </si>
  <si>
    <t>P 3.9</t>
  </si>
  <si>
    <t>No stand-by arrangements exist</t>
  </si>
  <si>
    <t>Best-effort stand-by arrangement in place</t>
  </si>
  <si>
    <t>M 2.4.5</t>
  </si>
  <si>
    <t>Stand-by arrangements in place, supported by tooling and tested</t>
  </si>
  <si>
    <t>Stand-by arrangements in place, supported by tooling, but not tested</t>
  </si>
  <si>
    <t>Stand-by arrangement in place, not supported by tooling and not tested</t>
  </si>
  <si>
    <t>DMS in place, documentation updates not enforced</t>
  </si>
  <si>
    <t>DMS in place, documentation updates and versions enforced</t>
  </si>
  <si>
    <t>Stand-up carried out in an ad-hoc fashion and not regularly</t>
  </si>
  <si>
    <t>Stand-up carried out regularly, but not in structured fashion</t>
  </si>
  <si>
    <t>Central shift log in place, but not used structurally</t>
  </si>
  <si>
    <t>Dedicated access control in place using badges, access not reviewed</t>
  </si>
  <si>
    <t>Dedicated access control in place using badges, access restricted</t>
  </si>
  <si>
    <t>Some basic communication means in place</t>
  </si>
  <si>
    <t>e.g. key cards (badges) for access with access logging</t>
  </si>
  <si>
    <t>No reports are provided</t>
  </si>
  <si>
    <t>Reports are provided in an ad-hoc fashion</t>
  </si>
  <si>
    <t>Reports not tailored</t>
  </si>
  <si>
    <t>Reports fully tailored to recipients using automated templates</t>
  </si>
  <si>
    <t>No established reporting lines</t>
  </si>
  <si>
    <t>Reports have limited dissemination</t>
  </si>
  <si>
    <t>Reports have a standard distribution list</t>
  </si>
  <si>
    <t>Reports dissemination through standard and approved reporting lines</t>
  </si>
  <si>
    <t>Communication means in place, not separate from regular comms</t>
  </si>
  <si>
    <t>Basic schedule in place, applied structurally</t>
  </si>
  <si>
    <t>Basic schedule in place, not applied structurally</t>
  </si>
  <si>
    <t>Shift schedules in place, guaranteeing full shift coverage for all roles</t>
  </si>
  <si>
    <t>Knowledge &amp; collaboration performed in an ad-hoc fashion</t>
  </si>
  <si>
    <t>Reports dissemination through standard reporting lines, not approved</t>
  </si>
  <si>
    <t>Only basic customizations for customers applied</t>
  </si>
  <si>
    <t>Customizations applied structurally to customer reports</t>
  </si>
  <si>
    <t>Reports not approved or reviewed</t>
  </si>
  <si>
    <t>Informal report review conducted</t>
  </si>
  <si>
    <t>Reports regularly reviewed and formally signed off by recipients</t>
  </si>
  <si>
    <t>Reports regularly reviewed, not formally signed off by recipients</t>
  </si>
  <si>
    <t>Structural report review conducted</t>
  </si>
  <si>
    <t>Report templates not updated</t>
  </si>
  <si>
    <t>Reports templates regularly updated and formally approved</t>
  </si>
  <si>
    <t>Report templates updated in an ad-hoc fashion</t>
  </si>
  <si>
    <t>Report templates regularly revised and updated</t>
  </si>
  <si>
    <t>No agreements exist</t>
  </si>
  <si>
    <t>Formal agreements exists, metrics applied to reporting</t>
  </si>
  <si>
    <t>Formal agreements exists, not measured</t>
  </si>
  <si>
    <t>Informal agreements made, not applied structurally</t>
  </si>
  <si>
    <t>Informal agreements made, applied structurally</t>
  </si>
  <si>
    <t>Report templates revised and updated using customer feedback</t>
  </si>
  <si>
    <t>3.7.6</t>
  </si>
  <si>
    <t>3.7.7</t>
  </si>
  <si>
    <t>3.8.4</t>
  </si>
  <si>
    <t>3.8.5</t>
  </si>
  <si>
    <t>Report type not provided</t>
  </si>
  <si>
    <t>Report type provided regularly and contents formally approved</t>
  </si>
  <si>
    <t>Report type provided in an ad-hoc fashion</t>
  </si>
  <si>
    <t>Report type provided regularly</t>
  </si>
  <si>
    <t>Report type provided regularly, contents discussed but not approved</t>
  </si>
  <si>
    <t>Are quantitative metrics used in reports?</t>
  </si>
  <si>
    <t>Are qualitative metrics used in reports?</t>
  </si>
  <si>
    <t>Are incident &amp; case metrics used in reports?</t>
  </si>
  <si>
    <t>Are timing metrics used in reports?</t>
  </si>
  <si>
    <t>Are metrics regarding SLAs used in reports?</t>
  </si>
  <si>
    <t>Metric type not used</t>
  </si>
  <si>
    <t>Metric type used in an ad-hoc fashion</t>
  </si>
  <si>
    <t>Advisories not provided</t>
  </si>
  <si>
    <t>Advisories provided in an ad-hoc fashion</t>
  </si>
  <si>
    <t>Advisories provided regularly</t>
  </si>
  <si>
    <t>Advisories provided regularly, format discussed but not approved</t>
  </si>
  <si>
    <t>Advisories provided regularly and format formally approved</t>
  </si>
  <si>
    <t>Unstructured risk &amp; impact assessments performed</t>
  </si>
  <si>
    <t>Risk &amp; impact assessment not performed</t>
  </si>
  <si>
    <t>Risk &amp; impact assessments performed in an ad-hoc fashion</t>
  </si>
  <si>
    <t>Formal risk &amp; impact assessment performed for all advisories</t>
  </si>
  <si>
    <t>Follow-up performed for all advisories, aligned with ITSM processes</t>
  </si>
  <si>
    <t>Follow-up of advisories not performed</t>
  </si>
  <si>
    <t>Do you perform follow-up of these advisories?</t>
  </si>
  <si>
    <t>Follow-up of advisories performed in an ad-hoc fashion</t>
  </si>
  <si>
    <t>Follow-up performed for critical advisories</t>
  </si>
  <si>
    <t>Follow-up performed for most advisories, aligned with ITSM processes</t>
  </si>
  <si>
    <t>KPI reports are used to measure service performance</t>
  </si>
  <si>
    <t>3.7.8</t>
  </si>
  <si>
    <t>M 3.7.8</t>
  </si>
  <si>
    <t>Real-time reporting dashboards provide immediate insight into the current threat level</t>
  </si>
  <si>
    <t>Dashboards not provided</t>
  </si>
  <si>
    <t>Real-time dashboard provided, contents discussed but not approved</t>
  </si>
  <si>
    <t>Real-time dashboards provided and contents formally approved</t>
  </si>
  <si>
    <t>Dashboards provided, updated ad-hoc</t>
  </si>
  <si>
    <t>Dashboards provided, updated periodically</t>
  </si>
  <si>
    <t>Alignment done in an ad-hoc fashion</t>
  </si>
  <si>
    <t>Alignment done structurally and regularly with relevant processes</t>
  </si>
  <si>
    <t>Alignment done regularly, but not in a structured fashion</t>
  </si>
  <si>
    <t>Testing is performed in an ad-hoc fashion</t>
  </si>
  <si>
    <t>Programs are reviewed ad-hoc, not using a structured approach</t>
  </si>
  <si>
    <t>Programs are reviewed ad-hoc, using a structured approach</t>
  </si>
  <si>
    <t>formal sign-off can be part of a larger service delivery sign-off</t>
  </si>
  <si>
    <t>i.e. reports regarding technical issues or technical solutions to security issues</t>
  </si>
  <si>
    <t>Documentation of business drivers is important for demonstrable business alignment</t>
  </si>
  <si>
    <t>Possible governance elements can be found in under 4.3</t>
  </si>
  <si>
    <t>Formal documentation should be signed off and stored in a quality management system</t>
  </si>
  <si>
    <t>Privacy related issues require careful examination, especially those potentially leading to court cases</t>
  </si>
  <si>
    <t>Can be used to determine the impact of monitoring on privacy, and can help uncover potential violations</t>
  </si>
  <si>
    <t>The engineering departments deal with Intellectual Property that may require additional access monitoring</t>
  </si>
  <si>
    <t>IT departments can be supported by monitoring for anomalies in their infrastructure and systems</t>
  </si>
  <si>
    <t>A strategy should be in place to show how to meet goals and targets set by mission and vision</t>
  </si>
  <si>
    <t xml:space="preserve">Making stakeholders aware of the contents can help in </t>
  </si>
  <si>
    <t>Primarily responsible for analysis of threat intelligence</t>
  </si>
  <si>
    <t>Primarily responsible for triage and analysis of security alerts</t>
  </si>
  <si>
    <t>Advisories are used to inform customers of security threats and vulnerabilities</t>
  </si>
  <si>
    <t>External employees can be hired experts to fill in vacant positions or perform project activities</t>
  </si>
  <si>
    <t>Possible documentation elements can be found in under 2.7</t>
  </si>
  <si>
    <t>A formal description of the role</t>
  </si>
  <si>
    <t>A description of tasks that are part of the role</t>
  </si>
  <si>
    <t>The responsibilities of the role</t>
  </si>
  <si>
    <t>e.g. technical security certifications or security management certifications</t>
  </si>
  <si>
    <t>e.g. experience with specific technologies or products</t>
  </si>
  <si>
    <t>Employee satisfaction should be taken seriously as lack of satisfaction may lead to key personnel leaving</t>
  </si>
  <si>
    <t>Teambuilding exercises are used to promote collaboration between individuals in the team and to raise team spirit</t>
  </si>
  <si>
    <t>e.g. ability to effectively use analysis tools</t>
  </si>
  <si>
    <t>e.g. communication skills</t>
  </si>
  <si>
    <t>Formal knowledge management helps to optimize knowledge creation and distribution</t>
  </si>
  <si>
    <t>New skills may become relevant when new technologies are introduced</t>
  </si>
  <si>
    <t>Include both internal and external employees</t>
  </si>
  <si>
    <t>Training on the job can be done internally by senior employees or using external consultants</t>
  </si>
  <si>
    <t>Product-specific training may be required for new technologies or complex solutions</t>
  </si>
  <si>
    <t>Formal education may be university or university college degrees</t>
  </si>
  <si>
    <t xml:space="preserve">Soft-skill training </t>
  </si>
  <si>
    <t>To complement hard skills, soft skills should be trained as well</t>
  </si>
  <si>
    <t>For example: security analysis training for the security analyst role</t>
  </si>
  <si>
    <t>e.g. training on internal policies</t>
  </si>
  <si>
    <t>A training program is used to ensure a minimal level of knowledge for employees</t>
  </si>
  <si>
    <t>A certification program is used to provide a demonstrable minimum level of knowledge and skills</t>
  </si>
  <si>
    <t>Permanent education (PE) may be part of the certification itself</t>
  </si>
  <si>
    <t>Internal certifications may be in place to demonstrate knowledge of company processes and policies</t>
  </si>
  <si>
    <t>Workshops are an informal way of distributing knowledge</t>
  </si>
  <si>
    <t>Functional ownership not assigned</t>
  </si>
  <si>
    <t>Some elements of ownership identified, not described</t>
  </si>
  <si>
    <t>All elements of ownership described, not assigned</t>
  </si>
  <si>
    <t>Technical ownership fully described and assigned, not approved</t>
  </si>
  <si>
    <t>Technical ownership fully described, assigned and formally approved</t>
  </si>
  <si>
    <t>Functional ownership fully described, assigned and formally approved</t>
  </si>
  <si>
    <t>Functional ownership fully described and assigned, not approved</t>
  </si>
  <si>
    <t>Personnel not formally trained</t>
  </si>
  <si>
    <t>Product training identified, no training currently in place</t>
  </si>
  <si>
    <t>All personnel formally trained</t>
  </si>
  <si>
    <t>Training part of training program, all key personnel trained</t>
  </si>
  <si>
    <t>Individual training, not part of the training program</t>
  </si>
  <si>
    <t>Support contract not in place</t>
  </si>
  <si>
    <t>Sufficient dedicated personnel available, not documented</t>
  </si>
  <si>
    <t>Basic access control in place</t>
  </si>
  <si>
    <t>Data backup or replication not in place</t>
  </si>
  <si>
    <t>Data backed up in ad-hoc fashion</t>
  </si>
  <si>
    <t>Daily backup routine in place</t>
  </si>
  <si>
    <t>Real-time replication of data implemented</t>
  </si>
  <si>
    <t>Configuration backup or replication not in place</t>
  </si>
  <si>
    <t>Configuration backed up in ad-hoc fashion</t>
  </si>
  <si>
    <t>Configuration backed up manually after each change</t>
  </si>
  <si>
    <t>Real-time replication of configuration implemented</t>
  </si>
  <si>
    <t>Weekly backup routine in place</t>
  </si>
  <si>
    <t>Full DR plan in place, not approved by business continuity stakeholders</t>
  </si>
  <si>
    <t>Basic DR plan in place</t>
  </si>
  <si>
    <t>DR requirements identified, plan not yet in place</t>
  </si>
  <si>
    <t>Fully automated HA in place, aligned with business continuity plans</t>
  </si>
  <si>
    <t>Fully automated HA in place, nog aligned with business continuity plans</t>
  </si>
  <si>
    <t>HA not in place</t>
  </si>
  <si>
    <t>DR plan not in place</t>
  </si>
  <si>
    <t>HA requirements identified, not implemented</t>
  </si>
  <si>
    <t>Manual actions required for achieving redundancy</t>
  </si>
  <si>
    <t>Review of access rights not performed</t>
  </si>
  <si>
    <t>Review of access rights performed in ad-hoc fashion</t>
  </si>
  <si>
    <t>Access rights reviewed periodically and after each change in employees</t>
  </si>
  <si>
    <t>Access rights reviewed periodically and structurally</t>
  </si>
  <si>
    <t>Access right review documented, but not executed structurally</t>
  </si>
  <si>
    <t>Granular access rights implements, monitored and subjected to audit</t>
  </si>
  <si>
    <t>Granular access rights implemented, not monitored</t>
  </si>
  <si>
    <t>Granular access rights implemented and monitored, not audited</t>
  </si>
  <si>
    <t>Personnel not formally certified</t>
  </si>
  <si>
    <t>Product certification identified, no certification currently in place</t>
  </si>
  <si>
    <t>Individual certification, not part of the certification program</t>
  </si>
  <si>
    <t>Certification part of certification program, all key personnel certified</t>
  </si>
  <si>
    <t>All personnel formally certified</t>
  </si>
  <si>
    <t>Basic documentation of the analytics system in place</t>
  </si>
  <si>
    <t>Single document, full technical description of analytics system</t>
  </si>
  <si>
    <t>Single document, full functional description of analytics system</t>
  </si>
  <si>
    <t>T 2.4.3</t>
  </si>
  <si>
    <t>C</t>
  </si>
  <si>
    <t>Technical ownership not assigned</t>
  </si>
  <si>
    <t>Full DR plan in place, approved by business continuity stakeholders</t>
  </si>
  <si>
    <t>B 2.7</t>
  </si>
  <si>
    <t>Access to the security automation system not restricted</t>
  </si>
  <si>
    <t>Access to the system not restricted</t>
  </si>
  <si>
    <t>No personnel for security automation &amp; orchestration support</t>
  </si>
  <si>
    <t>Personnel for support available, not dedicated or sufficient</t>
  </si>
  <si>
    <t>Service not measured for quality</t>
  </si>
  <si>
    <t>Formal and approved metrics in place, feedback used for improvement</t>
  </si>
  <si>
    <t>Service not measured</t>
  </si>
  <si>
    <t>SLA compliance reported periodically, not discussed with customers</t>
  </si>
  <si>
    <t>Sufficient dedicated personnel available, trained and fully capable</t>
  </si>
  <si>
    <t>Best practices applied to service architecture and service delivery</t>
  </si>
  <si>
    <t>Service performance not measured</t>
  </si>
  <si>
    <t>Improvement not done</t>
  </si>
  <si>
    <t>Continuous measurement to determine progress &amp; adjust process</t>
  </si>
  <si>
    <t>Goals set for service performance, measured ad-hoc</t>
  </si>
  <si>
    <t>Goals set for service performance, measured structurally but informally</t>
  </si>
  <si>
    <t>Goals set for service performance, measured structurally and formally</t>
  </si>
  <si>
    <t>Metrics defined, applied in an ad-hoc fashion</t>
  </si>
  <si>
    <t>Metrics defined, applied in a structured but informal fashion</t>
  </si>
  <si>
    <t>SLA defined, measured in an ad-hoc fashion</t>
  </si>
  <si>
    <t>Do you actively measure and manage customer satisfaction?</t>
  </si>
  <si>
    <t>Contract signed, but not regularly reviewed</t>
  </si>
  <si>
    <t>No contract in place, ad-hoc agreements made</t>
  </si>
  <si>
    <t>Basic contract in place, not formally signed of</t>
  </si>
  <si>
    <t>Is sufficient personnel allocated to the process to ensure required service delivery?</t>
  </si>
  <si>
    <t>No personnel allocated</t>
  </si>
  <si>
    <t>Personnel allocated, but not sufficient for required service delivery</t>
  </si>
  <si>
    <t>Personnel allocated, not dedicated for this service</t>
  </si>
  <si>
    <t>Sufficient dedicated personnel available, not fully trained and capable</t>
  </si>
  <si>
    <t>Process not aligned</t>
  </si>
  <si>
    <t>SLA defined, measured periodically but not reported</t>
  </si>
  <si>
    <t>Best practices identified, but not applied</t>
  </si>
  <si>
    <t>Best practices applied and adherence checked regularly</t>
  </si>
  <si>
    <t>Best practices applied, but not structurally</t>
  </si>
  <si>
    <t>Is the service continuously being improved based on improvement goals?</t>
  </si>
  <si>
    <t>Goals defined, but not pursued</t>
  </si>
  <si>
    <t>Goals formally defined and pursued structurally and periodically</t>
  </si>
  <si>
    <t>Continuous improvement based on targets and feedback loops</t>
  </si>
  <si>
    <t>Frequent updates sent to most customers</t>
  </si>
  <si>
    <t>Periodical updates sent to all customers</t>
  </si>
  <si>
    <t>Periodical updates sent and discussed with all customers</t>
  </si>
  <si>
    <t>Contract signed, approved by- and regularly reviewed with customers</t>
  </si>
  <si>
    <t>Contractual agreements not in place</t>
  </si>
  <si>
    <t>Best practices not applied</t>
  </si>
  <si>
    <t>Standard not adopted</t>
  </si>
  <si>
    <t>Many elements adopted, not fully aligned</t>
  </si>
  <si>
    <t>Standard fully adopted, process set up and executed using standard</t>
  </si>
  <si>
    <t>Awareness of standards, used in ad-hoc fashion</t>
  </si>
  <si>
    <t>Standard used structurally as reference during incident response</t>
  </si>
  <si>
    <t>No mandate</t>
  </si>
  <si>
    <t>Full mandate, formally documented, approved and published</t>
  </si>
  <si>
    <t>Mandate requested in ad-hoc fashion during incident response</t>
  </si>
  <si>
    <t>Mandate informally given, not supported by all stakeholders</t>
  </si>
  <si>
    <t>No workflows or scenarios in place</t>
  </si>
  <si>
    <t>Single document, full description of service</t>
  </si>
  <si>
    <t>Basic documentation of service in place</t>
  </si>
  <si>
    <t>Basic workflows in place, not covering all incident types</t>
  </si>
  <si>
    <t>Introduction</t>
  </si>
  <si>
    <t>1. Employees</t>
  </si>
  <si>
    <t>2. Roles and Hierarchy</t>
  </si>
  <si>
    <t>4. Knowledge Management</t>
  </si>
  <si>
    <t>5. Training and Education</t>
  </si>
  <si>
    <t>% complete</t>
  </si>
  <si>
    <t>Domain</t>
  </si>
  <si>
    <t>Section</t>
  </si>
  <si>
    <t>General</t>
  </si>
  <si>
    <t>N/A</t>
  </si>
  <si>
    <t>Index</t>
  </si>
  <si>
    <t>1. Business Drivers</t>
  </si>
  <si>
    <t>2. Customers</t>
  </si>
  <si>
    <t>3. Charter</t>
  </si>
  <si>
    <t>Charter</t>
  </si>
  <si>
    <t>4. Governance</t>
  </si>
  <si>
    <t>5. Privacy</t>
  </si>
  <si>
    <t>Frequency should be matched to your own internal policy. At least yearly is recommended</t>
  </si>
  <si>
    <t>1. Business drivers</t>
  </si>
  <si>
    <t>Operations and Facilities</t>
  </si>
  <si>
    <t>1. Management</t>
  </si>
  <si>
    <t>2. Operations and Facilities</t>
  </si>
  <si>
    <t>3. Reporting</t>
  </si>
  <si>
    <t>Click on any section name to proceed directly to that part of the assessment</t>
  </si>
  <si>
    <t>1. Profile</t>
  </si>
  <si>
    <t>2. Scope</t>
  </si>
  <si>
    <t>Target Capability (optional)</t>
  </si>
  <si>
    <t>Geographic operation</t>
  </si>
  <si>
    <t>1. Introduction</t>
  </si>
  <si>
    <t>2. Usage</t>
  </si>
  <si>
    <t>General information</t>
  </si>
  <si>
    <t>Site</t>
  </si>
  <si>
    <t>https://www.soc-cmm.com/</t>
  </si>
  <si>
    <t>Purpose and intended audience</t>
  </si>
  <si>
    <t>Navigation</t>
  </si>
  <si>
    <t>navigate to previous domain</t>
  </si>
  <si>
    <t>navigate to index</t>
  </si>
  <si>
    <t>navigate to next domain</t>
  </si>
  <si>
    <t>navigate to next section within the domain</t>
  </si>
  <si>
    <t>navigate to previous section within the domain</t>
  </si>
  <si>
    <t>Capability Levels</t>
  </si>
  <si>
    <t>1.1.1</t>
  </si>
  <si>
    <t>Has functional ownership of the solution been formally assigned?</t>
  </si>
  <si>
    <t>1.1.2</t>
  </si>
  <si>
    <t>Documentation</t>
  </si>
  <si>
    <t>Has the solution been technically described?</t>
  </si>
  <si>
    <t>Has the solution been functionally described?</t>
  </si>
  <si>
    <t>Personnel &amp; support</t>
  </si>
  <si>
    <t>Is there dedicated personnel for support?</t>
  </si>
  <si>
    <t>Is the personnel for support formally trained?</t>
  </si>
  <si>
    <t>Is the personnel for support certified?</t>
  </si>
  <si>
    <t>Is there a support contract for the solution?</t>
  </si>
  <si>
    <t>Availability &amp; Integrity</t>
  </si>
  <si>
    <t>1.4.1</t>
  </si>
  <si>
    <t>Is there data backup / replication in place for the solution?</t>
  </si>
  <si>
    <t>1.4.2</t>
  </si>
  <si>
    <t>1.4.3</t>
  </si>
  <si>
    <t>Is there configuration backup / replication in place for the solution?</t>
  </si>
  <si>
    <t>Is there a Disaster Recovery plan in place for this solution?</t>
  </si>
  <si>
    <t>Confidentiality</t>
  </si>
  <si>
    <t>1.5.1</t>
  </si>
  <si>
    <t>1.5.2</t>
  </si>
  <si>
    <t>Are access rights regularly reviewed and revoked if required?</t>
  </si>
  <si>
    <t>Specify which technological capabilities and artefacts are present:</t>
  </si>
  <si>
    <t>1.6.1</t>
  </si>
  <si>
    <t>1.6.2</t>
  </si>
  <si>
    <t>Has technical ownership of the solution been formally assigned?</t>
  </si>
  <si>
    <t>Functional ownership includes functional accountability</t>
  </si>
  <si>
    <t>Technical ownership includes technical accountability</t>
  </si>
  <si>
    <t>Training helps to jump start new hires, and to learn a proper way of working with the tool</t>
  </si>
  <si>
    <t>Certification demonstrates ability to handle the tooling properly</t>
  </si>
  <si>
    <t>A support contract may cover on-site support, support availability, response times, escalation and full access to resources</t>
  </si>
  <si>
    <t>Can be fully implemented HA, partially implemented, hot spare, etc.</t>
  </si>
  <si>
    <t>A DR plan is required to restore service in case of catastrophic events</t>
  </si>
  <si>
    <t>Revocation is part of normal employee termination. Special emergency revocation should be in place for suspected misuse</t>
  </si>
  <si>
    <t>4.4.1</t>
  </si>
  <si>
    <t>4.5.1</t>
  </si>
  <si>
    <t>4.5.2</t>
  </si>
  <si>
    <t>SIEM Integration</t>
  </si>
  <si>
    <t>Threat intelligence integration</t>
  </si>
  <si>
    <t>User management integration</t>
  </si>
  <si>
    <t>Vulnerability management integration</t>
  </si>
  <si>
    <t>Knowledge base integration</t>
  </si>
  <si>
    <t>Risk-based event prioritization</t>
  </si>
  <si>
    <t>Firewall integration</t>
  </si>
  <si>
    <t>IDPS integration</t>
  </si>
  <si>
    <t>Email protection integration</t>
  </si>
  <si>
    <t>Sandbox integration</t>
  </si>
  <si>
    <t>Active Directory / IAM integration</t>
  </si>
  <si>
    <t>Ticket workflow support</t>
  </si>
  <si>
    <t>Performance tracking</t>
  </si>
  <si>
    <t>Runbook support</t>
  </si>
  <si>
    <t>Automation &amp; Orchestration Tooling</t>
  </si>
  <si>
    <t>The automation &amp; orchestration tool receives events from the SIEM system</t>
  </si>
  <si>
    <t>Contextualize potential incidents using threat intelligence</t>
  </si>
  <si>
    <t>Contextualize potential incidents using asset information</t>
  </si>
  <si>
    <t>Contextualize potential incidents using user information</t>
  </si>
  <si>
    <t>Contextualize potential incidents using vulnerability management information</t>
  </si>
  <si>
    <t>Contextualize potential incidents using similar historical events</t>
  </si>
  <si>
    <t>Automatically update the knowledge base using event information</t>
  </si>
  <si>
    <t>Risk-based prioritization of security events using contextualized information</t>
  </si>
  <si>
    <t>Automated remediation by blocking attackers on the firewall</t>
  </si>
  <si>
    <t>Automated remediation by blocking attackers in the network</t>
  </si>
  <si>
    <t>Automated remediation by blocking email senders</t>
  </si>
  <si>
    <t>Automated delivery of malware samples to sandbox environments for extensive analysis</t>
  </si>
  <si>
    <t>Automated locking and suspension of user accounts or revocation of access rights based on event outcome</t>
  </si>
  <si>
    <t>Automated ticket creation and workflow support</t>
  </si>
  <si>
    <t>Application of KPIs and metrics to ticket workflow</t>
  </si>
  <si>
    <t>Support for runbooks that allow for automated decision making based on predefined parameters</t>
  </si>
  <si>
    <t>A technical description of the automation &amp; orchestration system components and configuration</t>
  </si>
  <si>
    <t>A description of the automation &amp; orchestration system functional configuration (workflows, integrations, etc.)</t>
  </si>
  <si>
    <t>May not be required for this particular solution</t>
  </si>
  <si>
    <t>The automation system may have automated actions that can impact the usage of systems and should be restricted</t>
  </si>
  <si>
    <t>navigate directly to results</t>
  </si>
  <si>
    <t>Results</t>
  </si>
  <si>
    <t>Maturity Target</t>
  </si>
  <si>
    <t>Capability score</t>
  </si>
  <si>
    <t>Capability target</t>
  </si>
  <si>
    <t>Aspect</t>
  </si>
  <si>
    <t>overall</t>
  </si>
  <si>
    <t>1. Results</t>
  </si>
  <si>
    <t>Target overall capability level</t>
  </si>
  <si>
    <t>Threat Hunting maturity indicators completeness</t>
  </si>
  <si>
    <t>A service description should be in place</t>
  </si>
  <si>
    <t>Are the quality indicators from the previous questions used for reporting on the service?</t>
  </si>
  <si>
    <t>Contractual agreements should also cover penalties</t>
  </si>
  <si>
    <t>Allocation of dedicated personnel will ensure highest service quality</t>
  </si>
  <si>
    <t>Best practices should be used to optimize this service</t>
  </si>
  <si>
    <t>Service performance measurement requires establishment of performance goals</t>
  </si>
  <si>
    <t>Workflows and scenario's can be used to structure follow-up and determine expected incident progression</t>
  </si>
  <si>
    <t>Alignment done structurally &amp; regularly with most relevant processes</t>
  </si>
  <si>
    <t>Alignment done structurally &amp; regularly with all relevant processes</t>
  </si>
  <si>
    <t>Periodical updates sent and discussed with all customers/stakeholders</t>
  </si>
  <si>
    <t>Periodical updates sent to all customers/stakeholders</t>
  </si>
  <si>
    <t>Frequent updates sent to most customers/stakeholders</t>
  </si>
  <si>
    <t>Ad-hoc updates sent to some customers/stakeholders</t>
  </si>
  <si>
    <t>No updates sent to customers/stakeholders</t>
  </si>
  <si>
    <t>Informal structured risk &amp; impact assessment performed for advisories</t>
  </si>
  <si>
    <t>No central shift log in place, notes are kept, not always disseminated</t>
  </si>
  <si>
    <t>Dedicated communication in place, separate from regular comms</t>
  </si>
  <si>
    <t>Next steps</t>
  </si>
  <si>
    <t>1. Next steps for improvement</t>
  </si>
  <si>
    <t>Maturity improvement</t>
  </si>
  <si>
    <t>Capability improvement</t>
  </si>
  <si>
    <t>1. Next steps</t>
  </si>
  <si>
    <t>Are responsibilities for each role understood?</t>
  </si>
  <si>
    <t>P 2.10</t>
  </si>
  <si>
    <t>Responsibilities not understood</t>
  </si>
  <si>
    <t>Basic awareness of responsibilities</t>
  </si>
  <si>
    <t>e.g. business stakeholders, IT stakeholders, CISOs, audit &amp; compliance, risk management, etc.</t>
  </si>
  <si>
    <t>M 2.3.6</t>
  </si>
  <si>
    <t>NIST mapping (CSF 1.1)</t>
  </si>
  <si>
    <t>Formal workflows created, approved &amp; published for all incident types</t>
  </si>
  <si>
    <t>Output is somewhat contextualized</t>
  </si>
  <si>
    <t>Most privacy related information is identified and documented</t>
  </si>
  <si>
    <t>A basic recruitment process is in place</t>
  </si>
  <si>
    <t>All roles are fully in use, but not formalized</t>
  </si>
  <si>
    <t>All roles are fully in use and formalized</t>
  </si>
  <si>
    <t>All tiers are fully in use, but not formalized</t>
  </si>
  <si>
    <t>All relevant roles are tiered and formalized</t>
  </si>
  <si>
    <t>A full hierarchy is in place, but not formalized</t>
  </si>
  <si>
    <t>A full hierarchy is in place and formalized</t>
  </si>
  <si>
    <t>Documentation is reviewed ad-hoc, not using a structured approach</t>
  </si>
  <si>
    <t>A plan covering all roles is in place, but not formalized</t>
  </si>
  <si>
    <t>A plan covering all roles is in place and formalized</t>
  </si>
  <si>
    <t>A process covering all roles is in place, but not formalized</t>
  </si>
  <si>
    <t>A process covering all roles is in place and formalized</t>
  </si>
  <si>
    <t>Diversity goals are recognized but not defined</t>
  </si>
  <si>
    <t>Diversity goals are defined but not formalized</t>
  </si>
  <si>
    <t>Tooling is in place and optimized for knowledge management purposes</t>
  </si>
  <si>
    <t>A training program covering all roles is in place, but not formalized</t>
  </si>
  <si>
    <t>A training program covering all roles is in place and formalized</t>
  </si>
  <si>
    <t>A certification program covering all roles is in place, but not formalized</t>
  </si>
  <si>
    <t>A certification program covering all roles is in place and formalized</t>
  </si>
  <si>
    <t>No security operations exercises are performed</t>
  </si>
  <si>
    <t>Exercises are performed on ad-hoc basis</t>
  </si>
  <si>
    <t>All procedures are in place, not optimized through feedback</t>
  </si>
  <si>
    <t>All procedures are in place, up to date and optimized for performance</t>
  </si>
  <si>
    <t>Floorplan in place, not operationalized</t>
  </si>
  <si>
    <t>Dedicated secure location established, fully optimized for sec ops</t>
  </si>
  <si>
    <t>Multiple screens in place, showing prioritized events and alerts</t>
  </si>
  <si>
    <t>Call-center in place, fully optimized for coordination &amp; communication</t>
  </si>
  <si>
    <t>Workstations customized by individual analysts</t>
  </si>
  <si>
    <t>Dedicated analyst workstations, toolset not standardized</t>
  </si>
  <si>
    <t>Dedicated analyst workstations, toolset standardized but incomplete</t>
  </si>
  <si>
    <t>Dedicated analyst workstations, optimized for monitoring &amp; analysis</t>
  </si>
  <si>
    <t>Dedicated platform, fully supporting sec ops, integrated in ITSM process</t>
  </si>
  <si>
    <t>Reports are provided regularly, not standardized</t>
  </si>
  <si>
    <t>Reports are provided regularly and standardized using quality criteria</t>
  </si>
  <si>
    <t>Reports are provided regularly, standardized and regularly optimized</t>
  </si>
  <si>
    <t>Reports fully tailored to recipients, manual customization required</t>
  </si>
  <si>
    <t>Sufficient dedicated personnel available &amp; documented, not formalized</t>
  </si>
  <si>
    <t>Sufficient dedicated personnel available, documented and formalized</t>
  </si>
  <si>
    <t>Metrics formalized and used in regular reports</t>
  </si>
  <si>
    <t>SLA compliance discussed with customers regularly for improvement</t>
  </si>
  <si>
    <t>Goals defined and pursued structurally, but not formalized</t>
  </si>
  <si>
    <t>Mandate given and supported by all stakeholders, not formalized</t>
  </si>
  <si>
    <t>Workflows created for all incident types, not formalized</t>
  </si>
  <si>
    <t>Are all governance elements formally documented?</t>
  </si>
  <si>
    <t>Can also be included  in the regular organization evaluation process</t>
  </si>
  <si>
    <t>Personal improvement is trivial, team improvement requires insight in team dynamics and knowledge distribution</t>
  </si>
  <si>
    <t>The matrix should be used as a means to identify and resolve knowledge gaps</t>
  </si>
  <si>
    <t>Certification track with external certification organizations (e.g. ISACA, (ISC)2, SANS</t>
  </si>
  <si>
    <t>Relationship management within the organization</t>
  </si>
  <si>
    <t>Relationship management outside of the organization</t>
  </si>
  <si>
    <t>The system should support different file types, authorizations and version management; possibly even encryption</t>
  </si>
  <si>
    <t>e.g. a wiki space or SharePoint that allows collaboration and supports team efforts</t>
  </si>
  <si>
    <t>Service delivery standardization</t>
  </si>
  <si>
    <t>Workflows are used to standardize steps in, for example, security analysis</t>
  </si>
  <si>
    <t>A dedicated physical location decreases likelihood of unauthorized access and provides confidentiality for security incidents</t>
  </si>
  <si>
    <t>Do you have specialized analyst workstations?</t>
  </si>
  <si>
    <t>e.g. management reports for senior management, technical reports for the IT organization</t>
  </si>
  <si>
    <t>Do you have established reporting lines within the organization?</t>
  </si>
  <si>
    <t xml:space="preserve">Report templates should be regularly optimized to ensure continued </t>
  </si>
  <si>
    <t>A newsletter can be an informal way to provide updates to the organization</t>
  </si>
  <si>
    <t>Do you provide advisories to the organization regarding threats and vulnerabilities?</t>
  </si>
  <si>
    <t>i.e. do you add organizational context to these advisories?</t>
  </si>
  <si>
    <t>Configuration synchronization could be part of a HA setup</t>
  </si>
  <si>
    <t>Is access to the solution limited to authorized personnel?</t>
  </si>
  <si>
    <t>Categorization</t>
  </si>
  <si>
    <t>Is the incident response team authorized to perform (invasive) actions when required?</t>
  </si>
  <si>
    <t>This is a mandate issue. The team should have mandate beforehand to optimize incident response times</t>
  </si>
  <si>
    <t>Granular access control</t>
  </si>
  <si>
    <t>Customer satisfaction not measured or managed</t>
  </si>
  <si>
    <t>Customer satisfaction managed in ad-hoc fashion</t>
  </si>
  <si>
    <t>Customer satisfaction fully managed and improved over time</t>
  </si>
  <si>
    <t>Customer satisfaction measured structurally, not actively managed</t>
  </si>
  <si>
    <t>2.7.1</t>
  </si>
  <si>
    <t>2.7.2</t>
  </si>
  <si>
    <t>2.7.3</t>
  </si>
  <si>
    <t>2.7.4</t>
  </si>
  <si>
    <t>2.7.5</t>
  </si>
  <si>
    <t>2.7.6</t>
  </si>
  <si>
    <t>2.7.7</t>
  </si>
  <si>
    <t>2.7.8</t>
  </si>
  <si>
    <t>P 2.7.1</t>
  </si>
  <si>
    <t>P 2.7.2</t>
  </si>
  <si>
    <t>P 2.7.3</t>
  </si>
  <si>
    <t>P 2.7.4</t>
  </si>
  <si>
    <t>P 2.7.5</t>
  </si>
  <si>
    <t>P 2.7.6</t>
  </si>
  <si>
    <t>P 2.7.7</t>
  </si>
  <si>
    <t>P 2.7.8</t>
  </si>
  <si>
    <t>Responsibilities for all roles mostly understood and adhered to</t>
  </si>
  <si>
    <t>Responsibilities for some roles understood and adhered to</t>
  </si>
  <si>
    <t>No dedicated network</t>
  </si>
  <si>
    <t>Customer satisfaction metrics defined, not applied structurally</t>
  </si>
  <si>
    <t>Full understanding of responsibilities formalized in training sessions</t>
  </si>
  <si>
    <t>Is there high availability (HA) in place for the solution?</t>
  </si>
  <si>
    <t>Screening not performed</t>
  </si>
  <si>
    <t>Basic screening performed in ad-hoc fashion</t>
  </si>
  <si>
    <t>Formal screening procedure and background checks applied structurally</t>
  </si>
  <si>
    <t>Basic screening procedure in place, applied structurally</t>
  </si>
  <si>
    <t>For backwards compatibility, add any guidance implemented after version 1.0 hereafter</t>
  </si>
  <si>
    <t>A separate test environment allows for testing of new configurations before deployment in production</t>
  </si>
  <si>
    <t>Is there a separate development / test environment for this solution?</t>
  </si>
  <si>
    <t>Separate test environment with formal procedures in place</t>
  </si>
  <si>
    <t>Separate test environment in place, not used structurally</t>
  </si>
  <si>
    <t>Test environment not in place, testing not performed</t>
  </si>
  <si>
    <t>Test environment not in place, testing performed in ad-hoc fashion</t>
  </si>
  <si>
    <t>Separate test environment with informal procedures in place</t>
  </si>
  <si>
    <t>Is cost management in place?</t>
  </si>
  <si>
    <t>4.5.3</t>
  </si>
  <si>
    <t>4.5.4</t>
  </si>
  <si>
    <t>4.5.5</t>
  </si>
  <si>
    <t>Technology cost</t>
  </si>
  <si>
    <t>People cost</t>
  </si>
  <si>
    <t>Facility cost</t>
  </si>
  <si>
    <t>Return on investment</t>
  </si>
  <si>
    <t>4.5.6</t>
  </si>
  <si>
    <t>Process cost</t>
  </si>
  <si>
    <t>Budget forecasting</t>
  </si>
  <si>
    <t>Services cost</t>
  </si>
  <si>
    <t>4.5.7</t>
  </si>
  <si>
    <t>Budget alignment</t>
  </si>
  <si>
    <t>4.5.8</t>
  </si>
  <si>
    <t>Forecasting of required budget over time. Should be aligned with business needs; increased spending must be justified</t>
  </si>
  <si>
    <t>Prove the return on investment to stakeholders to ensure continued budget allocation</t>
  </si>
  <si>
    <t>B 4.5.1</t>
  </si>
  <si>
    <t>B 4.5.2</t>
  </si>
  <si>
    <t>B 4.5.3</t>
  </si>
  <si>
    <t>B 4.5.4</t>
  </si>
  <si>
    <t>B 4.5.5</t>
  </si>
  <si>
    <t>B 4.5.6</t>
  </si>
  <si>
    <t>B 4.5.7</t>
  </si>
  <si>
    <t>B 4.5.8</t>
  </si>
  <si>
    <t>B 4.8</t>
  </si>
  <si>
    <t>B 4.9</t>
  </si>
  <si>
    <t>Cost management elements completeness</t>
  </si>
  <si>
    <t>Use this outcome as a guideline to determine the score for 4.4</t>
  </si>
  <si>
    <t>Please specify cost management elements</t>
  </si>
  <si>
    <t>Cost management not in place</t>
  </si>
  <si>
    <t>Costs fully managed and formally aligned with business stakeholders</t>
  </si>
  <si>
    <t>Costs fully managed, not formally aligned with business stakeholders</t>
  </si>
  <si>
    <t>Cost visible, basic budget allocation in place</t>
  </si>
  <si>
    <t>Costs fully visible and mostly managed, forecasting in place</t>
  </si>
  <si>
    <t>Do you use business drivers in the decision making process?</t>
  </si>
  <si>
    <t>Do you regularly send updates to your customers?</t>
  </si>
  <si>
    <t>Statement of success</t>
  </si>
  <si>
    <t>B 3.2.11</t>
  </si>
  <si>
    <t>Threat Intelligence Analyst</t>
  </si>
  <si>
    <t>Is the Disaster Recovery plan regularly tested?</t>
  </si>
  <si>
    <t>DR plans should be tested to ensure restoring services and resuming normal operations is possible</t>
  </si>
  <si>
    <t>DR plan not tested</t>
  </si>
  <si>
    <t>DR plan regularly tested, results formally published and followed up</t>
  </si>
  <si>
    <t>DR plan tested on ad-hoc basis</t>
  </si>
  <si>
    <t>DR plan regularly and fully tested, results not formally published</t>
  </si>
  <si>
    <t>DR plan tested, but not formally</t>
  </si>
  <si>
    <t>Dedicated personnel should be in place to ensure that support is always available. Can also be staff with outsourced provider</t>
  </si>
  <si>
    <t>Assignment of severity to the incident, part of impact assessment</t>
  </si>
  <si>
    <t>Backup communication technology</t>
  </si>
  <si>
    <t>Secure communication channels</t>
  </si>
  <si>
    <t>Security Information and Event management tooling. Used to gather logging information from company assets and correlate events</t>
  </si>
  <si>
    <t>Are all positions filled?</t>
  </si>
  <si>
    <t>Unfilled positions may be due to deficiencies in the recruitment process</t>
  </si>
  <si>
    <t>Do you have a talent acquisition process in place?</t>
  </si>
  <si>
    <t>Do you have a talent management process in place?</t>
  </si>
  <si>
    <t>Talent should be adequately managed to retain such staff and fully develop their potential.</t>
  </si>
  <si>
    <t>P 3.10</t>
  </si>
  <si>
    <t>P 1.8</t>
  </si>
  <si>
    <t>All positions currently filled, meeting external ratio requirements</t>
  </si>
  <si>
    <t>All positions currently filled, not meeting external ration requirements</t>
  </si>
  <si>
    <t>All key positions filled</t>
  </si>
  <si>
    <t>Sufficient positions filled to ensure service delivery</t>
  </si>
  <si>
    <t>Not all positions filled, service delivery cannot be assured</t>
  </si>
  <si>
    <t>Span of control / federation governance</t>
  </si>
  <si>
    <t>Outsourced service management</t>
  </si>
  <si>
    <t>Stakeholders informally informed of business drivers</t>
  </si>
  <si>
    <t>2.3.6</t>
  </si>
  <si>
    <t>Does the skill matrix cover hard skills?</t>
  </si>
  <si>
    <t>Does the skill matrix cover soft skills?</t>
  </si>
  <si>
    <t>No gaps or shortages in the skill matrix</t>
  </si>
  <si>
    <t>Significant gaps or shortages exist in the skill matrix</t>
  </si>
  <si>
    <t>P 4.3.5</t>
  </si>
  <si>
    <t>Significant gaps or shortages exist in the knowledge matrix</t>
  </si>
  <si>
    <t>No gaps or shortages in the knowledge matrix</t>
  </si>
  <si>
    <t>No gaps exists, but shortages are present</t>
  </si>
  <si>
    <t>No current gaps or shortages, but coverage is minimal for some topics</t>
  </si>
  <si>
    <t>No gaps exists, shortages only exist in non-vital knowledge areas</t>
  </si>
  <si>
    <t>No gaps exists, shortages only exist in non-vital skillset</t>
  </si>
  <si>
    <t>No current gaps or shortages, but coverage is minimal for some skills</t>
  </si>
  <si>
    <t>No talent acquisition process in place</t>
  </si>
  <si>
    <t>Talent acquisition is performed at an ad-hoc basis</t>
  </si>
  <si>
    <t>A basic talent acquisition process is in place</t>
  </si>
  <si>
    <t>A full acquisition process is in place and performing effectively</t>
  </si>
  <si>
    <t>No talent management process in place</t>
  </si>
  <si>
    <t>The assessment model consists of 5 domains and 25 aspects. All domains are evaluated for maturity (blue), only technology and services are evaluated for both maturity and capability (purple)</t>
  </si>
  <si>
    <t>NIST in scope (CSF 1.1)</t>
  </si>
  <si>
    <t>Attacker identification</t>
  </si>
  <si>
    <t>Encrypted and secure communications (includes email and phones) that can be used during incident response</t>
  </si>
  <si>
    <t>Backup communication technology in case of failure of primary means. Includes internet access, email systems and phones</t>
  </si>
  <si>
    <t>Time to detect, time to contain, time to eradicate</t>
  </si>
  <si>
    <t>Event count, false-positive rate, number of service requests, etc.</t>
  </si>
  <si>
    <t>i.e. is there a formal stand-by function that obligates employees to be able to be reached within a certain time?</t>
  </si>
  <si>
    <t xml:space="preserve">Navigation through this tool is done using the navigation bar at the top of each page. Each of the numbered sections can be clicked to proceed directly to that section. Furthermore, the icons can be used to navigate through sections within a domain and between domains. The icons are as follows:
</t>
  </si>
  <si>
    <t>For each of the maturity questions, guidance is available. When a value is selected from the dropdown box, guidance for that value is show under the guidance column. This guidance can be used to help determine the correct level. Note that this is truly meant as guidance on interpretation and scoring, not as the single truth.</t>
  </si>
  <si>
    <t>Formal registration of customer contact details, place in the organization, geolocation, etc.</t>
  </si>
  <si>
    <t>A shift log covers all exceptions found during the shift, running investigations, etc.</t>
  </si>
  <si>
    <t>e.g. service availability, incidents handled within agreed time period, etc.</t>
  </si>
  <si>
    <t>A full acquisition process is in place, but not performing effectively</t>
  </si>
  <si>
    <t>Full screening procedure in place, applied structurally, not formalized</t>
  </si>
  <si>
    <t>Structured stand-up procedure in place, not optimized</t>
  </si>
  <si>
    <t>Stand-up procedure in place, executed daily, optimized for efficiency</t>
  </si>
  <si>
    <t>Documentation centralized on file shares</t>
  </si>
  <si>
    <t>Supply Chain Risk Management (ID.SC)</t>
  </si>
  <si>
    <t>ID.SC-1</t>
  </si>
  <si>
    <t>ID.SC-2</t>
  </si>
  <si>
    <t>ID.SC-3</t>
  </si>
  <si>
    <t>ID.SC-4</t>
  </si>
  <si>
    <t>ID.SC-5</t>
  </si>
  <si>
    <t>PR.AC-6</t>
  </si>
  <si>
    <t>PR.AC-7</t>
  </si>
  <si>
    <t>PR.DS-8</t>
  </si>
  <si>
    <t>PR.PT-5</t>
  </si>
  <si>
    <t>RS.AN-5</t>
  </si>
  <si>
    <t>Indicate a score from 0 to 3. Decimals can be used</t>
  </si>
  <si>
    <t>2. NIST CSF 1.1 Scoring</t>
  </si>
  <si>
    <t>Relationships &amp; Third Party Management</t>
  </si>
  <si>
    <t>Weighing mechanism (advanced version only)</t>
  </si>
  <si>
    <t>Community</t>
  </si>
  <si>
    <t>https://www.soc-cmm.com/forum/</t>
  </si>
  <si>
    <t>Root Cause Analysis</t>
  </si>
  <si>
    <t>Investigation and reporting on the root cause of the incident. Required for optimizing lessons learned for the organization</t>
  </si>
  <si>
    <r>
      <t>Metric types</t>
    </r>
    <r>
      <rPr>
        <i/>
        <vertAlign val="superscript"/>
        <sz val="11"/>
        <color theme="1"/>
        <rFont val="Calibri"/>
        <family val="2"/>
        <scheme val="minor"/>
      </rPr>
      <t>[1]</t>
    </r>
  </si>
  <si>
    <t>https://www.betaalvereniging.nl/wp-content/uploads/Library-of-Cyber-Resilience-Metrics-Shared-Research-Program-Cybersecurity.pdf</t>
  </si>
  <si>
    <t xml:space="preserve">- Library of Cyber Resilience Metrics: </t>
  </si>
  <si>
    <t>https://www.cisecurity.org/white-papers/cis-controls-v7-measures-metrics/</t>
  </si>
  <si>
    <t>- CIS Controls metrics (v7)</t>
  </si>
  <si>
    <t>Categorization of the incident. For example, the VERIS framework could be used for classification</t>
  </si>
  <si>
    <t>Please fill in the information below to create a short profile of the CERT and the assessment</t>
  </si>
  <si>
    <t>CERT Profile</t>
  </si>
  <si>
    <t>CERT model</t>
  </si>
  <si>
    <t>Have you identified the CERT customers?</t>
  </si>
  <si>
    <t>External parties</t>
  </si>
  <si>
    <t>Could be: other CERT teams, ISP, law enforcement, etc.</t>
  </si>
  <si>
    <t>Have you documented the main CERT customers?</t>
  </si>
  <si>
    <t>Do you have agreements with these customers?</t>
  </si>
  <si>
    <t>Agreements could be service levels (internal) or non-disclosure agreements (external)</t>
  </si>
  <si>
    <t>Please specify elements of the policy document:</t>
  </si>
  <si>
    <t>Stakeholders and commitment</t>
  </si>
  <si>
    <t>Service and Policy Scope</t>
  </si>
  <si>
    <t>Roles, Responsibilities and authorization</t>
  </si>
  <si>
    <t>Roles and Responsibilities of the CERT, including authorization to take action when required</t>
  </si>
  <si>
    <t>Objectives / Goals and roadmap</t>
  </si>
  <si>
    <t>Does the CERT have a governance process in place?</t>
  </si>
  <si>
    <t>CERT KPIs &amp; Metrics</t>
  </si>
  <si>
    <t>Is the CERT regularly audited or subjected to external assessments?</t>
  </si>
  <si>
    <t>5. Laws &amp; regulations</t>
  </si>
  <si>
    <t>Is the CERT aware of all information that it processes and is subject to privacy regulations?</t>
  </si>
  <si>
    <t>Does the CERT operate in compliance with all applicable privacy laws and regulations?</t>
  </si>
  <si>
    <t>Does the CERT cooperate with legal departments regarding security incidents?</t>
  </si>
  <si>
    <t>Is a reporting policy for security incidents in place?</t>
  </si>
  <si>
    <t>The reporting policy may include reporting incidents to supervisors, law enforcement, the government, etc.</t>
  </si>
  <si>
    <t>How many FTE’s are in your CERT?</t>
  </si>
  <si>
    <t>Do you use external employees / contractors in your CERT?</t>
  </si>
  <si>
    <t>Does the current size of the CERT meet FTE requirements?</t>
  </si>
  <si>
    <t>Does the CERT meet requirements for internal to external employee skillset?</t>
  </si>
  <si>
    <t>Does the CERT meet requirements for internal to external employee CERT ratio?</t>
  </si>
  <si>
    <t>Do you formally differentiate roles within the CERT?</t>
  </si>
  <si>
    <t xml:space="preserve">Which of the following roles are present in your CERT? </t>
  </si>
  <si>
    <t>Technical lead / specialist</t>
  </si>
  <si>
    <t>Communications &amp; PR</t>
  </si>
  <si>
    <t>Forensic Analyst</t>
  </si>
  <si>
    <t>Primarily responsible for technical investigations into the incident</t>
  </si>
  <si>
    <t>Primarily responsible for handling communications to media</t>
  </si>
  <si>
    <t>Primarily responsible for conducting forensic investigations</t>
  </si>
  <si>
    <t>Is there a role-based hierarchy in your CERT?</t>
  </si>
  <si>
    <t>Have you formally documented all CERT roles?</t>
  </si>
  <si>
    <t>Primarily in charge of the security incident response and communications with stakeholders</t>
  </si>
  <si>
    <t>Person to take over responsibilities of the team manager if so required</t>
  </si>
  <si>
    <t>Do you perform a periodic evaluation of CERT employees?</t>
  </si>
  <si>
    <t>Do you measure employee satisfaction for improving the CERT?</t>
  </si>
  <si>
    <t>Are all CERT team members subjected to screening?</t>
  </si>
  <si>
    <t>Are there regular 1-on-1 meetings between the CERT manager and the employees?</t>
  </si>
  <si>
    <t>CERT Manager</t>
  </si>
  <si>
    <t>Deputy CERT Manager</t>
  </si>
  <si>
    <t>CERT skill matrix:</t>
  </si>
  <si>
    <t>Is the skill matrix fully covered by current CERT personnel?</t>
  </si>
  <si>
    <t>CERT knowledge matrix:</t>
  </si>
  <si>
    <t>Is the knowledge matrix fully covered by current CERT personnel?</t>
  </si>
  <si>
    <t>Is there a CERT management process in place?</t>
  </si>
  <si>
    <t>Are CERT management elements formally identified and documented?</t>
  </si>
  <si>
    <t>Is the CERT management process regularly reviewed?</t>
  </si>
  <si>
    <t>Is the CERT management process aligned with all stakeholders?</t>
  </si>
  <si>
    <t>On-boarding procedure</t>
  </si>
  <si>
    <t>Off-loading procedure</t>
  </si>
  <si>
    <t>Do you perform IR exercises regularly?</t>
  </si>
  <si>
    <t>Do you have a CERT incident response handbook?</t>
  </si>
  <si>
    <t>How well is the configuration management process integrated in the CERT?</t>
  </si>
  <si>
    <t>How well is the change management process integrated in the CERT?</t>
  </si>
  <si>
    <t>How well is the problem management process integrated in the CERT?</t>
  </si>
  <si>
    <t>How well is the regular incident management process integrated in the CERT?</t>
  </si>
  <si>
    <t>How well is the asset management process integrated in the CERT?</t>
  </si>
  <si>
    <t>Do you have a dedicated physical CERT location?</t>
  </si>
  <si>
    <t>Do you have physical access control to the CERT location?</t>
  </si>
  <si>
    <t>Do you have a call-center capability for the CERT?</t>
  </si>
  <si>
    <t>Do you regularly provide IR reports?</t>
  </si>
  <si>
    <t>Do you have secure storage facilities?</t>
  </si>
  <si>
    <t>Secure storage facilities can be used to store evidence collected during investigations</t>
  </si>
  <si>
    <t>4. Scenarios</t>
  </si>
  <si>
    <t>Are scenarios formally documented?</t>
  </si>
  <si>
    <t>Are scenarios approved by relevant stakeholders?</t>
  </si>
  <si>
    <t>Is the scenario management process aligned with other important processes?</t>
  </si>
  <si>
    <t>Are scenarios created using a standardized process?</t>
  </si>
  <si>
    <t>Do you perform scenario test and exercises?</t>
  </si>
  <si>
    <t>Are scenarios regularly revised and updated?</t>
  </si>
  <si>
    <t>1. Incident Tracking System</t>
  </si>
  <si>
    <t>Education and Awareness</t>
  </si>
  <si>
    <t>Do you measure the effect of education and awareness efforts?</t>
  </si>
  <si>
    <t>3.10.1</t>
  </si>
  <si>
    <t>3.10.2</t>
  </si>
  <si>
    <t>Historical incident matching</t>
  </si>
  <si>
    <t>Workflow support</t>
  </si>
  <si>
    <t>Trend reporting</t>
  </si>
  <si>
    <t>Incident reporting</t>
  </si>
  <si>
    <t>Contact information</t>
  </si>
  <si>
    <t>Secure storage of attachments and evidence</t>
  </si>
  <si>
    <t>Audit log</t>
  </si>
  <si>
    <t>Incident classification</t>
  </si>
  <si>
    <t>Incident impact determination</t>
  </si>
  <si>
    <t>To determine impact of incident. If possible, using a customized incident impact assessment schema.</t>
  </si>
  <si>
    <t>Support for a standardized workflow for incidents. For example, based on the NIST standard</t>
  </si>
  <si>
    <t>Detailed performance management</t>
  </si>
  <si>
    <t>Status tracking and updates</t>
  </si>
  <si>
    <t>The tooling should be able to track and report on incident status. Status updates should be sent from the system</t>
  </si>
  <si>
    <t>Creating incident reports from the information in the incident tracking system</t>
  </si>
  <si>
    <t>Contact information of external contacts should be available in the incident tracking system</t>
  </si>
  <si>
    <t>Granular access control should be used to allow access on a need to know basis. This may differ per incident</t>
  </si>
  <si>
    <t>Evidence of incidents must be stored securely (encrypted) by the incident tracking system</t>
  </si>
  <si>
    <t>The incident tracking system should have an audit log in which changes and possible access to tickets is logged</t>
  </si>
  <si>
    <t>Preparation</t>
  </si>
  <si>
    <t>Log retention policy</t>
  </si>
  <si>
    <t>Incident checklists</t>
  </si>
  <si>
    <t>IR hardware kit</t>
  </si>
  <si>
    <t>IR software kit</t>
  </si>
  <si>
    <t>Detection &amp; Analysis</t>
  </si>
  <si>
    <t>Hardware includes: phones, mobile printers, bootable drives, write blockers, IR laptop, networking equipment</t>
  </si>
  <si>
    <t>Security monitoring integration</t>
  </si>
  <si>
    <t>Incident notification procedure</t>
  </si>
  <si>
    <t>Do you have a war room for the CERT?</t>
  </si>
  <si>
    <t>Regularity should be matched to your own internal policy. Exercises must include external parties as well</t>
  </si>
  <si>
    <t>Incident assessment</t>
  </si>
  <si>
    <t>Should include both objective assessments (evidence- and metric based) and subjective assessments (personal experience)</t>
  </si>
  <si>
    <t>Are scenarios based on known incident vectors?</t>
  </si>
  <si>
    <t>Containment strategy</t>
  </si>
  <si>
    <t>Strategies for containment. These depend on the type of incident. Should include both long-term and short-term strategies</t>
  </si>
  <si>
    <t>Analysis of the attacker. The diamond model for intrusion analysis can serve as a basis</t>
  </si>
  <si>
    <t>Eradication options differ per type of incident. May include password reset, account locking, system restore, etc.</t>
  </si>
  <si>
    <t>Differ per type of incident. Includes patching, hardening and increase of logging. Also covers when to restore to production</t>
  </si>
  <si>
    <t>Extracting training material for IR training and exercises</t>
  </si>
  <si>
    <t>Forensic software, computer images, packet sniffers, protocol analyzers</t>
  </si>
  <si>
    <t>1. Security Incident Management</t>
  </si>
  <si>
    <t>2. SOAR tooling</t>
  </si>
  <si>
    <t>Standardized incident format</t>
  </si>
  <si>
    <t>The incident tracking system should store incident information in a standardized format (such as VERIS) for sharing purposes</t>
  </si>
  <si>
    <t>Training material extraction</t>
  </si>
  <si>
    <t>Assignment of priority to the incident, part of impact assessment. Use functional impact, information impact and recoverability</t>
  </si>
  <si>
    <t>A platform for sharing information regarding the security incident. Use the ticketing system to avoid information spreading</t>
  </si>
  <si>
    <t>e.g. NIST 800-61r2, CERT handbook, etc.</t>
  </si>
  <si>
    <t>NIST 800-61R2</t>
  </si>
  <si>
    <t>Containment, Eradication &amp; Recovery</t>
  </si>
  <si>
    <t>Post-incident Activity</t>
  </si>
  <si>
    <t>PRE</t>
  </si>
  <si>
    <t>CER</t>
  </si>
  <si>
    <t>PIA</t>
  </si>
  <si>
    <t>DAA</t>
  </si>
  <si>
    <t>Legal department, may be a stakeholder for privacy, or may request forensic investigation to the CERT</t>
  </si>
  <si>
    <t>The audit department can be supported by logging provided by the CERT</t>
  </si>
  <si>
    <t>Business should be the most important customer, as all CERT activities ultimately support business processes</t>
  </si>
  <si>
    <t>Senior management may be a direct CERT customer, depending on organization hierarchy</t>
  </si>
  <si>
    <t>A CERT mission should be established to provide insight into the reason for existence of the CERT</t>
  </si>
  <si>
    <t>A vision should be created to determine long-term goals for the CERT</t>
  </si>
  <si>
    <t>Service scope is documented to provide insight into CERT service delivery</t>
  </si>
  <si>
    <t>The output provided by the CERT, for example: reports, incidents, investigations, advisories, etc.</t>
  </si>
  <si>
    <t>Accountability for the CERT for actions taken</t>
  </si>
  <si>
    <t>Operational hours of the CERT</t>
  </si>
  <si>
    <t>All relevant stakeholders for the CERT</t>
  </si>
  <si>
    <t>A statement of success is used to determine when the CERT is successful. Should be aligned with goals and objectives</t>
  </si>
  <si>
    <t>Approval from the relevant stakeholders will aid in business support for CERT operations</t>
  </si>
  <si>
    <t xml:space="preserve">A governance process is required to determine the way the CERT should be managed </t>
  </si>
  <si>
    <t>Aligning CERT operations to business needs</t>
  </si>
  <si>
    <t>Note that this can be part of the CERT charter document. This does not automatically make it part of the governance process</t>
  </si>
  <si>
    <t>Mandate for the CERT should be established so that the CERT can take action in crisis situations</t>
  </si>
  <si>
    <t>For example: active involvement of vendors in the creation of a vision and strategy for the CERT</t>
  </si>
  <si>
    <t>Project management for individual projects within the CERT / program management for larger transitions</t>
  </si>
  <si>
    <t>Improvement of the CERT and of CERT management</t>
  </si>
  <si>
    <t>Especially important for hybrid CERT setups. When using outsourcing, SLAs and oversight should be in place</t>
  </si>
  <si>
    <t>Are customers an integral part of your security operations? Is their satisfaction of CERT services every inquired about?</t>
  </si>
  <si>
    <t>Managing costs is required to justify budget allocation for the CERT and ensure continued service delivery in the future</t>
  </si>
  <si>
    <t>Alignment of budget with business requirements and drivers to ensure balanced spending on the CERT</t>
  </si>
  <si>
    <t>Alignment will help the CERT obtain required mandate, budget and management support</t>
  </si>
  <si>
    <t>Cooperation will ensure that the CERT is enabled to perform activities, rather than blocked</t>
  </si>
  <si>
    <t>Laws &amp; regulations</t>
  </si>
  <si>
    <t>Any comments or remarks regarding 2.4</t>
  </si>
  <si>
    <t>i.e. is the CERT size sufficient to realize business goals?</t>
  </si>
  <si>
    <t>Talent recruitment can be vital for CERT success, but talent retaining is equally important</t>
  </si>
  <si>
    <t>Use the roles in 2.2 to determine if you have all roles required in the CERT</t>
  </si>
  <si>
    <t>Responsibilities for each role should be clearly understood by all CERT personnel</t>
  </si>
  <si>
    <t>Personnel screening is performed to avoid infiltration or misbehavior by CERT employees</t>
  </si>
  <si>
    <t>Such informal 1-on-1 conversations are used to coach employees and help the CERT manager gain insight in personal challenges</t>
  </si>
  <si>
    <t>Gaps and shortages in the skill matrix may impair CERT capabilities and service delivery</t>
  </si>
  <si>
    <t>The interval depends on organizational requirements, changes to the CERT and CERT maturity level</t>
  </si>
  <si>
    <t>The knowledge matrix should cover all relevant knowledge to carry out CERT tasks</t>
  </si>
  <si>
    <t>Similar to gaps in the skill matrix, gaps and shortages in the knowledge matrix may impair CERT capabilities and service delivery</t>
  </si>
  <si>
    <t>i.e. a fixed percentage of the total CERT budget that is allocated for education and cannot be used for other purposes</t>
  </si>
  <si>
    <t>Training and certification must be a relevant reflection of CERT knowledge and skill requirements</t>
  </si>
  <si>
    <t>1. CERT Management</t>
  </si>
  <si>
    <t>CERT Management</t>
  </si>
  <si>
    <t>A CERT management process is used to manage all aspects CERT service delivery and quality</t>
  </si>
  <si>
    <t>Possible CERT management elements can be found in under 1.3</t>
  </si>
  <si>
    <t>Please specify identified CERT management elements:</t>
  </si>
  <si>
    <t>Relationship management with relevant vendors for CERT technologies</t>
  </si>
  <si>
    <t>A methodology for continuously improving on CERT service delivery and internal processes supporting service delivery</t>
  </si>
  <si>
    <t>Any documentation on CERT processes or services. May contains diagrams explaining relationships between processes</t>
  </si>
  <si>
    <t>A description of all CERT responsibilities, accountabilities and cases in which the CERT is informed or consulted</t>
  </si>
  <si>
    <t>A description of all CERT services and service levels</t>
  </si>
  <si>
    <t>Regular review of the CERT management process ensures optimal performance</t>
  </si>
  <si>
    <t>Alignment with stakeholders will ensure the CERT delivers services that meet customer expectations</t>
  </si>
  <si>
    <t>A CERT operational handbook contains an overview of CERT tasks, as well as rules of engagement and expected behavior</t>
  </si>
  <si>
    <t>Are CERT services and procedures aligned and integrated with the organization's configuration management process?</t>
  </si>
  <si>
    <t>Are CERT services and procedures aligned and integrated with the organization's change management process?</t>
  </si>
  <si>
    <t>Are CERT services and procedures aligned and integrated with the organization's problem management process?</t>
  </si>
  <si>
    <t>Are CERT services and procedures aligned and integrated with the organization's incident management process?</t>
  </si>
  <si>
    <t>Are CERT services and procedures aligned and integrated with the organization's asset management process?</t>
  </si>
  <si>
    <t>CERT Facilities</t>
  </si>
  <si>
    <t>Since communication and coordination are important features of a CERT, call-center capability may be required</t>
  </si>
  <si>
    <t>Do you have a daily CERT operational stand-up?</t>
  </si>
  <si>
    <t>Do you have stand-by arrangements with employees within the CERT?</t>
  </si>
  <si>
    <t>Do you have a formally described turnover procedure?</t>
  </si>
  <si>
    <t>Do you provide technical reports?</t>
  </si>
  <si>
    <t>Do you provide executive reports?</t>
  </si>
  <si>
    <t>Measuring the effectiveness of awareness initiatives can help to optimize the effort</t>
  </si>
  <si>
    <t>Scenarios should be subjected to life cycle management and may require updates or may be outdated and decommissioned</t>
  </si>
  <si>
    <t>Scenarios</t>
  </si>
  <si>
    <t>Is threat information included in scenario development?</t>
  </si>
  <si>
    <t>Threat should be monitored closely for new techniques that may result in new or updated scenarios</t>
  </si>
  <si>
    <t>T1 - Issue Tracking System</t>
  </si>
  <si>
    <t>M4 - Scenarios</t>
  </si>
  <si>
    <t>Mandate &amp; Authority</t>
  </si>
  <si>
    <t>i.e. a defined process to quickly let new employees find their place and perform well in the CERT. Includes code of conduct</t>
  </si>
  <si>
    <t>2.2.9</t>
  </si>
  <si>
    <t>Business continuity integration</t>
  </si>
  <si>
    <t>Security analysis &amp; forensics integration</t>
  </si>
  <si>
    <t>Templates for security incident management registration: a detailed log of events and actions</t>
  </si>
  <si>
    <t>Public relations</t>
  </si>
  <si>
    <t>PR may be necessary in case of severe incidents with impact on customer data</t>
  </si>
  <si>
    <t>Infrastructure information</t>
  </si>
  <si>
    <t>Central security incident reporting point</t>
  </si>
  <si>
    <t>IT helpdesk collaboration</t>
  </si>
  <si>
    <t>Impact assessment</t>
  </si>
  <si>
    <t>Vector analysis</t>
  </si>
  <si>
    <t>Attack path analysis</t>
  </si>
  <si>
    <t>TTP extraction</t>
  </si>
  <si>
    <t>Extraction of techniques, tools and procedures used by the attack</t>
  </si>
  <si>
    <t>An analysis of the vector used by the attacker (e.g. exploit, etc.)</t>
  </si>
  <si>
    <t>An analysis of the attack path used by the attacker to gain entry (which systems were compromised in which order)</t>
  </si>
  <si>
    <t>Third-party escalation procedure</t>
  </si>
  <si>
    <t>Disaster recovery integration</t>
  </si>
  <si>
    <t>Recovery validation</t>
  </si>
  <si>
    <r>
      <rPr>
        <b/>
        <i/>
        <sz val="11"/>
        <color theme="1"/>
        <rFont val="Calibri"/>
        <family val="2"/>
        <scheme val="minor"/>
      </rPr>
      <t>POST-INCIDENT ACTIVITY:</t>
    </r>
    <r>
      <rPr>
        <i/>
        <sz val="11"/>
        <color theme="1"/>
        <rFont val="Calibri"/>
        <family val="2"/>
        <scheme val="minor"/>
      </rPr>
      <t xml:space="preserve"> Reporting, Evaluation and Continuous Improvement</t>
    </r>
  </si>
  <si>
    <r>
      <rPr>
        <b/>
        <i/>
        <sz val="11"/>
        <color theme="1"/>
        <rFont val="Calibri"/>
        <family val="2"/>
        <scheme val="minor"/>
      </rPr>
      <t xml:space="preserve">PREPARATION: </t>
    </r>
    <r>
      <rPr>
        <i/>
        <sz val="11"/>
        <color theme="1"/>
        <rFont val="Calibri"/>
        <family val="2"/>
        <scheme val="minor"/>
      </rPr>
      <t>Process Integrations</t>
    </r>
  </si>
  <si>
    <r>
      <rPr>
        <b/>
        <i/>
        <sz val="11"/>
        <color theme="1"/>
        <rFont val="Calibri"/>
        <family val="2"/>
        <scheme val="minor"/>
      </rPr>
      <t xml:space="preserve">PREPARATION: </t>
    </r>
    <r>
      <rPr>
        <i/>
        <sz val="11"/>
        <color theme="1"/>
        <rFont val="Calibri"/>
        <family val="2"/>
        <scheme val="minor"/>
      </rPr>
      <t>Procedures, templates and checklists</t>
    </r>
  </si>
  <si>
    <r>
      <rPr>
        <b/>
        <i/>
        <sz val="11"/>
        <color theme="1"/>
        <rFont val="Calibri"/>
        <family val="2"/>
        <scheme val="minor"/>
      </rPr>
      <t xml:space="preserve">PREPARATION: </t>
    </r>
    <r>
      <rPr>
        <i/>
        <sz val="11"/>
        <color theme="1"/>
        <rFont val="Calibri"/>
        <family val="2"/>
        <scheme val="minor"/>
      </rPr>
      <t>IR Toolkit</t>
    </r>
  </si>
  <si>
    <r>
      <rPr>
        <b/>
        <i/>
        <sz val="11"/>
        <color theme="1"/>
        <rFont val="Calibri"/>
        <family val="2"/>
        <scheme val="minor"/>
      </rPr>
      <t>PREPARATION:</t>
    </r>
    <r>
      <rPr>
        <i/>
        <sz val="11"/>
        <color theme="1"/>
        <rFont val="Calibri"/>
        <family val="2"/>
        <scheme val="minor"/>
      </rPr>
      <t xml:space="preserve"> Communications</t>
    </r>
  </si>
  <si>
    <r>
      <rPr>
        <b/>
        <i/>
        <sz val="11"/>
        <color theme="1"/>
        <rFont val="Calibri"/>
        <family val="2"/>
        <scheme val="minor"/>
      </rPr>
      <t>DETECTION &amp; ANALYSIS:</t>
    </r>
    <r>
      <rPr>
        <i/>
        <sz val="11"/>
        <color theme="1"/>
        <rFont val="Calibri"/>
        <family val="2"/>
        <scheme val="minor"/>
      </rPr>
      <t xml:space="preserve"> Incident analysis</t>
    </r>
  </si>
  <si>
    <r>
      <rPr>
        <b/>
        <i/>
        <sz val="11"/>
        <color theme="1"/>
        <rFont val="Calibri"/>
        <family val="2"/>
        <scheme val="minor"/>
      </rPr>
      <t xml:space="preserve">DETECTION &amp; ANALYSIS: </t>
    </r>
    <r>
      <rPr>
        <i/>
        <sz val="11"/>
        <color theme="1"/>
        <rFont val="Calibri"/>
        <family val="2"/>
        <scheme val="minor"/>
      </rPr>
      <t>Incident detection</t>
    </r>
  </si>
  <si>
    <t>System isolation</t>
  </si>
  <si>
    <t>Network isolation</t>
  </si>
  <si>
    <t>User isolation</t>
  </si>
  <si>
    <t>Monitoring attacker response</t>
  </si>
  <si>
    <t>System compromise identification</t>
  </si>
  <si>
    <t>Patch management integration</t>
  </si>
  <si>
    <t>Likely involves a checklist and a workflow for incident handling</t>
  </si>
  <si>
    <t>Password reset procedure</t>
  </si>
  <si>
    <t>Should include resetting multiple privileged accounts at once</t>
  </si>
  <si>
    <t>Isolate a single system of a few systems in the network</t>
  </si>
  <si>
    <t>Isolate a user account (for example, through account locking)</t>
  </si>
  <si>
    <t>Identifying compromised systems based on IoCs</t>
  </si>
  <si>
    <t>IoC extraction</t>
  </si>
  <si>
    <t>Extraction of IoCs, to be used in containment steps</t>
  </si>
  <si>
    <t>System hardening improvement</t>
  </si>
  <si>
    <t>Validating that the recovery actions were effective, for example through pen testing</t>
  </si>
  <si>
    <t>Improving system security posture to avoid another compromise</t>
  </si>
  <si>
    <t>M 3.10.1</t>
  </si>
  <si>
    <t>M 3.10.2</t>
  </si>
  <si>
    <r>
      <rPr>
        <b/>
        <i/>
        <sz val="11"/>
        <color theme="1"/>
        <rFont val="Calibri"/>
        <family val="2"/>
        <scheme val="minor"/>
      </rPr>
      <t>CONTAINMENT, ERADICATION &amp; RECOVERY:</t>
    </r>
    <r>
      <rPr>
        <i/>
        <sz val="11"/>
        <color theme="1"/>
        <rFont val="Calibri"/>
        <family val="2"/>
        <scheme val="minor"/>
      </rPr>
      <t xml:space="preserve"> eradication</t>
    </r>
  </si>
  <si>
    <r>
      <rPr>
        <b/>
        <i/>
        <sz val="11"/>
        <color theme="1"/>
        <rFont val="Calibri"/>
        <family val="2"/>
        <scheme val="minor"/>
      </rPr>
      <t>CONTAINMENT, ERADICATION &amp; RECOVERY:</t>
    </r>
    <r>
      <rPr>
        <i/>
        <sz val="11"/>
        <color theme="1"/>
        <rFont val="Calibri"/>
        <family val="2"/>
        <scheme val="minor"/>
      </rPr>
      <t xml:space="preserve"> containment</t>
    </r>
  </si>
  <si>
    <r>
      <rPr>
        <b/>
        <i/>
        <sz val="11"/>
        <color theme="1"/>
        <rFont val="Calibri"/>
        <family val="2"/>
        <scheme val="minor"/>
      </rPr>
      <t>CONTAINMENT, ERADICATION &amp; RECOVERY:</t>
    </r>
    <r>
      <rPr>
        <i/>
        <sz val="11"/>
        <color theme="1"/>
        <rFont val="Calibri"/>
        <family val="2"/>
        <scheme val="minor"/>
      </rPr>
      <t xml:space="preserve"> recovery</t>
    </r>
  </si>
  <si>
    <t>Business continuity integration is required, because impact of incidents depends on earlier business impact analysis</t>
  </si>
  <si>
    <t>Threat intelligence can be used to add context to running incidents. Incidents should also be shared with communities</t>
  </si>
  <si>
    <t>Vulnerability information can be used to determine the impact of incidents and the likelihood of spreading</t>
  </si>
  <si>
    <t>Patches are deployed as eradication and recovery measures</t>
  </si>
  <si>
    <t>Ensures detection, correlation and precursor identification. Incidents should feed back to security monitoring use cases</t>
  </si>
  <si>
    <t xml:space="preserve">In some cases, forensic investigation or other advanced analysis may be required </t>
  </si>
  <si>
    <t>Disaster Recovery procedures may be required in case of large-scale security incidents (e.g. widespread ransomware infections)</t>
  </si>
  <si>
    <t>Contains instructions on what and how to document during incidents</t>
  </si>
  <si>
    <t>Outlines how to notify stakeholders in case of incidents</t>
  </si>
  <si>
    <t>Includes procedures for maintaining the chain of custody in case an incident is taken to court</t>
  </si>
  <si>
    <t>Incident response capabilities on the local physical premise</t>
  </si>
  <si>
    <t>Incident response capabilities on a remote site</t>
  </si>
  <si>
    <t>Checklists that should be followed by the incident handlers</t>
  </si>
  <si>
    <t>Such awareness should be done to ensure security incidents are recognized and reported to the team</t>
  </si>
  <si>
    <t>The IT helpdesk must be able to identify potential security incidents and report them to the team</t>
  </si>
  <si>
    <t>Assessment of the impact of incidents. Depends on multiple factors, including asset relevance, incident type, etc.</t>
  </si>
  <si>
    <t>Extraction of malware from systems for static and dynamic analysis</t>
  </si>
  <si>
    <t>Incident Tracking System</t>
  </si>
  <si>
    <t>B 2.2.9</t>
  </si>
  <si>
    <t>Do you have a recruitment process in place customized to CERT needs?</t>
  </si>
  <si>
    <t>Do you document and track individual team member goals?</t>
  </si>
  <si>
    <t>Have you established team goals?</t>
  </si>
  <si>
    <t>Do you perform regular teambuilding with other teams relevant to the CERT?</t>
  </si>
  <si>
    <t>- Metrics overview as mention by the CSIRT social maturity handbook, pages 74-75</t>
  </si>
  <si>
    <t>Pre-mission briefing</t>
  </si>
  <si>
    <t>Multi-team system collaboration plan</t>
  </si>
  <si>
    <t>Standardized methods, norms  and templates for communication. Includes reachability in case of emergency and outreach to customers</t>
  </si>
  <si>
    <t>Shift schedules are used to ensure full shift coverage. Shift schedules should plan for maximizing attentiveness</t>
  </si>
  <si>
    <t>3. People and Team Management</t>
  </si>
  <si>
    <t>People and Team Management</t>
  </si>
  <si>
    <t>Do you measure team performance?</t>
  </si>
  <si>
    <t>A recruitment process is required to obtain new employees in a market where talent is scarce [1]</t>
  </si>
  <si>
    <t>[2] See the CSIRT social maturity handbook, pages 41-42</t>
  </si>
  <si>
    <t>[1] See the CSIRT social maturity handbook, pages 134-135</t>
  </si>
  <si>
    <t>Knowledge, Skills, Abilities and other attributes (KSAOs) should be in place: technical, cognitive, social and character [2], [3]</t>
  </si>
  <si>
    <t>https://www.nist.gov/itl/applied-cybersecurity/nice/resources/nice-cybersecurity-workforce-framework</t>
  </si>
  <si>
    <r>
      <t xml:space="preserve">[3] See the NIST NICE framework, </t>
    </r>
    <r>
      <rPr>
        <b/>
        <sz val="11"/>
        <color theme="1"/>
        <rFont val="Calibri"/>
        <family val="2"/>
        <scheme val="minor"/>
      </rPr>
      <t>Cyber Defense Incident Responder</t>
    </r>
    <r>
      <rPr>
        <sz val="11"/>
        <color theme="1"/>
        <rFont val="Calibri"/>
        <family val="2"/>
        <scheme val="minor"/>
      </rPr>
      <t xml:space="preserve"> role:</t>
    </r>
  </si>
  <si>
    <t>Have you documented CERT team member abilities?</t>
  </si>
  <si>
    <t>Do you have a central display for the CERT location?</t>
  </si>
  <si>
    <t>This plan requires prior identification of all relevant teams in a multi-team system</t>
  </si>
  <si>
    <t>Schedules should be created to optimize vigilance. Thus, shift should include mandatory breaks and not be too long</t>
  </si>
  <si>
    <t>Are proactive and reactive performance metrics used in reports?</t>
  </si>
  <si>
    <t>Do you provide balanced score card reports?</t>
  </si>
  <si>
    <t>Do you actively create a psychologically safe environment for CERT personnel?</t>
  </si>
  <si>
    <t>1.10</t>
  </si>
  <si>
    <t>3.12</t>
  </si>
  <si>
    <t>P 3.11</t>
  </si>
  <si>
    <t>P 3.12</t>
  </si>
  <si>
    <t>P 3.13</t>
  </si>
  <si>
    <t>P 3.14</t>
  </si>
  <si>
    <t>3.13</t>
  </si>
  <si>
    <t>3.14</t>
  </si>
  <si>
    <t>P 4.6</t>
  </si>
  <si>
    <t>P 4.4.1</t>
  </si>
  <si>
    <t>1.11</t>
  </si>
  <si>
    <t>M 3.10</t>
  </si>
  <si>
    <t>2.6.1</t>
  </si>
  <si>
    <t>2.6.2</t>
  </si>
  <si>
    <t>T2 - Security Automation &amp; Orchestration</t>
  </si>
  <si>
    <t>T 2 - Scope</t>
  </si>
  <si>
    <t>T 2.6</t>
  </si>
  <si>
    <t>T 2.1</t>
  </si>
  <si>
    <t>T 2.2</t>
  </si>
  <si>
    <t>T 2.3</t>
  </si>
  <si>
    <t>T 2.4</t>
  </si>
  <si>
    <t>T 2.5</t>
  </si>
  <si>
    <t>S 1 - Security incident Management</t>
  </si>
  <si>
    <t>S 1.2</t>
  </si>
  <si>
    <t>Do you regularly check if service delivery is aligned with business drivers?</t>
  </si>
  <si>
    <t>i.e. do you check activities within the CERT that are outside the scope of business drivers?</t>
  </si>
  <si>
    <t>Service delivery has not been checked for alignment</t>
  </si>
  <si>
    <t>Every change in service delivery is checked against business drivers</t>
  </si>
  <si>
    <t>Information regarding security incidents is scattered across documents</t>
  </si>
  <si>
    <t>The policy is complete, approved and formally published</t>
  </si>
  <si>
    <t>A basic policy exists</t>
  </si>
  <si>
    <t>Single document, not formally approved or published</t>
  </si>
  <si>
    <t>P 1.9</t>
  </si>
  <si>
    <t>P 1.10</t>
  </si>
  <si>
    <t>A safe enviroment is not actively created</t>
  </si>
  <si>
    <t>A KSAO has not been created</t>
  </si>
  <si>
    <t>Do you have specific KSAOs established for CERT personnel?</t>
  </si>
  <si>
    <t>A full KSAO is created, regularly updated and actively used in staffing</t>
  </si>
  <si>
    <t>A full KSAO is created, but not actively used in staffing</t>
  </si>
  <si>
    <t>Basic awareness of a safe enviroment exists, but is not implemented</t>
  </si>
  <si>
    <t>A basic standardized KSAO set is created</t>
  </si>
  <si>
    <t>KSOAs are used ad-hoc in staffing attempts</t>
  </si>
  <si>
    <t>A safe environment has been established, but not actively managed</t>
  </si>
  <si>
    <t>A safe environment has been established, and actively managed</t>
  </si>
  <si>
    <t>A safe and actively managed enviroment exists and is evaluated</t>
  </si>
  <si>
    <t>All business drivers are well known within the CERT</t>
  </si>
  <si>
    <t>Basic awareness of CERT drivers exists among stakeholders</t>
  </si>
  <si>
    <t>Alignment of CERT drivers with stakeholders is performed</t>
  </si>
  <si>
    <t>CERT customers are not known</t>
  </si>
  <si>
    <t>Basic awareness of CERT customers</t>
  </si>
  <si>
    <t>Basic documentation of CERT customers</t>
  </si>
  <si>
    <t>Single document, full description of CERT customers</t>
  </si>
  <si>
    <t>Single charter, full description of CERT strategic elements</t>
  </si>
  <si>
    <t>CERT  governance process is not in place</t>
  </si>
  <si>
    <t>CERT governance is done in an ad-hoc fashion</t>
  </si>
  <si>
    <t>Formal governance process is in place that covers most CERT aspects</t>
  </si>
  <si>
    <t>Formal governance process is in place and covers all CERT aspects</t>
  </si>
  <si>
    <t>The CERT is assessed in an ad-hoc fashion</t>
  </si>
  <si>
    <t>The CERT is assessed using a structured approach in an ad-hoc fashion</t>
  </si>
  <si>
    <t>The CERT is regularly and informally assessed</t>
  </si>
  <si>
    <t>The CERT is regularly and formally assessed by a third party</t>
  </si>
  <si>
    <t>Regulations are not known and the CERT is non-compliant</t>
  </si>
  <si>
    <t>Some regulations are known and the CERT is non-compliant</t>
  </si>
  <si>
    <t>Most regulations are known and the CERT is partially compliant</t>
  </si>
  <si>
    <t>Regulations are fully known and the CERT is mostly compliant</t>
  </si>
  <si>
    <t>Regulations are fully known and the CERT is fully compliant</t>
  </si>
  <si>
    <t>There is no cooperation between the CERT and legal</t>
  </si>
  <si>
    <t>There is some ad-hoc cooperation between CERT and legal</t>
  </si>
  <si>
    <t>There is structural cooperation between CERT and legal</t>
  </si>
  <si>
    <t>Alignment exists between CERT and legal</t>
  </si>
  <si>
    <t>Full and regular alignment exists between CERT and legal</t>
  </si>
  <si>
    <t>The CERT is unaware of any information</t>
  </si>
  <si>
    <t>The CERT is aware of such information, no formal identification</t>
  </si>
  <si>
    <t>The CERT is fully aware, some information is formally identified</t>
  </si>
  <si>
    <t>The CERT is either heavily overstaffed or understaffed</t>
  </si>
  <si>
    <t>The CERT is overstaffed or understaffed</t>
  </si>
  <si>
    <t>The CERT is somewhat overstaffed or understaffed</t>
  </si>
  <si>
    <t>The CERT mostly meets FTE requirements</t>
  </si>
  <si>
    <t>The CERT is staffed to full satisfaction in terms of FTE requirements</t>
  </si>
  <si>
    <t>The CERT has somewhat too many or too few external employees</t>
  </si>
  <si>
    <t>The CERT mostly meets requirements for external employee FTE count</t>
  </si>
  <si>
    <t>No roles are used in the CERT</t>
  </si>
  <si>
    <t>Basic documentation of CERT roles</t>
  </si>
  <si>
    <t>Single document, full description of CERT roles</t>
  </si>
  <si>
    <t>1-on-1 meetings are not held within the CERT</t>
  </si>
  <si>
    <t>A CERT management process is not in place</t>
  </si>
  <si>
    <t>CERT management is done in an ad-hoc fashion</t>
  </si>
  <si>
    <t>Basic documentation of CERT tasks &amp; rules</t>
  </si>
  <si>
    <t>Single document, full description of CERT tasks &amp; rules</t>
  </si>
  <si>
    <t>CERT follows change management, all changes embedded in monitoring</t>
  </si>
  <si>
    <t>CERT established on single floor</t>
  </si>
  <si>
    <t>Critical CERT components placed in separate network</t>
  </si>
  <si>
    <t>Most CERT equipment in separate network, basic access controls in place</t>
  </si>
  <si>
    <t>All CERT equipment in separate network, full access control in place</t>
  </si>
  <si>
    <t>Dedicated CERT network in place, fully protected and monitored</t>
  </si>
  <si>
    <t>Physical access controls in place, not dedicated for CERT</t>
  </si>
  <si>
    <t>Shift schedules in place, coverage mostly guaranteed for CERT roles</t>
  </si>
  <si>
    <t>DMS in place, fully supporting CERT documentation requirements</t>
  </si>
  <si>
    <t>Platform in place, not dedicated, not restricted to CERT</t>
  </si>
  <si>
    <t>Platform, in place, not dedicated, restricted to CERT</t>
  </si>
  <si>
    <t>Basic support contract in place, not covering CERT requirements</t>
  </si>
  <si>
    <t>Support contract in place, covering basic CERT requirements</t>
  </si>
  <si>
    <t>Support contract in place, covering most CERT requirements</t>
  </si>
  <si>
    <t>Support contract in place, covering all CERT requirements</t>
  </si>
  <si>
    <t>No team goals exist</t>
  </si>
  <si>
    <t>Team goals are defined but not formalized</t>
  </si>
  <si>
    <t>Team goals are recognized but not defined</t>
  </si>
  <si>
    <t>Team goals have been formally defined, but are not approved</t>
  </si>
  <si>
    <t>Team goals have been formally defined and approved by the team</t>
  </si>
  <si>
    <t>Diversity goals have been formally defined, but are not approved</t>
  </si>
  <si>
    <t>Diversity goals have been formally defined and approved by the team</t>
  </si>
  <si>
    <t>Individual goals are not determined</t>
  </si>
  <si>
    <t>Individual goals are determined, but not formally documented</t>
  </si>
  <si>
    <t>Individual goals are determined, and formally documented</t>
  </si>
  <si>
    <t>Individual goals are determinged, approved and tracked regularly</t>
  </si>
  <si>
    <t>Individual goals are determined and documented, but not tracked</t>
  </si>
  <si>
    <t>No MTS team building exercises are performed</t>
  </si>
  <si>
    <t>MTS exercises are performed in an ad-hoc fashion</t>
  </si>
  <si>
    <t>MTS exercises are usually performed, but not embedded in processes</t>
  </si>
  <si>
    <t>MTS exercises are regularly done, but not focused on improvement</t>
  </si>
  <si>
    <t>MTS exercises done regularly and focused on improving team dynamics</t>
  </si>
  <si>
    <t>Periodic evaluation is performed, results are used for team growth</t>
  </si>
  <si>
    <t>In multi-team systems (MTS), the CERT collaborates with other teams. Use cross-team teambuilding to maximize performance</t>
  </si>
  <si>
    <t>Besides individual performance, team performance and dynamics are also important to measure and improve on</t>
  </si>
  <si>
    <t>Team goals help to bring focus to the team and monitor progress</t>
  </si>
  <si>
    <t>Besides knowledge and skills, team member abilities are also important to document</t>
  </si>
  <si>
    <t>CERT ability documentation:</t>
  </si>
  <si>
    <t>Documentation is not in place</t>
  </si>
  <si>
    <t>Documentation only covers some employees</t>
  </si>
  <si>
    <t>Documentation all employees, but is not regularly updated</t>
  </si>
  <si>
    <t>Documentation all employees and is regularly updated</t>
  </si>
  <si>
    <t>Documentation covers the most relevant abilities for the team</t>
  </si>
  <si>
    <t>2.3.7</t>
  </si>
  <si>
    <t>M 2.3.7</t>
  </si>
  <si>
    <t>M 2.4.6</t>
  </si>
  <si>
    <t>No central display in place</t>
  </si>
  <si>
    <t>Central display in place, fully optimized for incident tracking</t>
  </si>
  <si>
    <t>Secure storage facilities in place</t>
  </si>
  <si>
    <t>Secure storage facilities in place, not dedicated for CERT</t>
  </si>
  <si>
    <t>Dedicated secure storage in place, basic access control</t>
  </si>
  <si>
    <t>Dedicated secure storage in place, granular access control, no monitoring</t>
  </si>
  <si>
    <t>Access secured, granular access, regularly reviewed and monitored</t>
  </si>
  <si>
    <t>Have schedules been created to optimize vigilance?</t>
  </si>
  <si>
    <t>Shift schedules not created with vigilance in mind</t>
  </si>
  <si>
    <t>Vigilance requirements understood, but not implemented</t>
  </si>
  <si>
    <t>Shift schedule optimized for vigilance and regularly tested and improved</t>
  </si>
  <si>
    <t>Vigilance requirements implemented, but not optimized</t>
  </si>
  <si>
    <t>Shift schedule optimized for vigilance, but not regularly tested or improved</t>
  </si>
  <si>
    <t>3.8.6</t>
  </si>
  <si>
    <t>M 3.8.6</t>
  </si>
  <si>
    <t>A central display to show relevant information to all analysts present at the CERT location. May also show management metrics</t>
  </si>
  <si>
    <t>Customer satisfaction largely determines the success of the team and can help to demonstrate its added value</t>
  </si>
  <si>
    <t>3.7.9</t>
  </si>
  <si>
    <t>M 3.7.9</t>
  </si>
  <si>
    <t>Metric type applied to some CERT activities</t>
  </si>
  <si>
    <t>Metric type fully and consistently applied to all CERT activities</t>
  </si>
  <si>
    <t>Metric type consistently applied to most CERT activities</t>
  </si>
  <si>
    <t>Efforts not measured</t>
  </si>
  <si>
    <t>Efforts measured in an ad-hoc fashion</t>
  </si>
  <si>
    <t>Efforts measured in a structured fashion, output not used in improvement</t>
  </si>
  <si>
    <t>Efforts measured in a structured fashion, output used in improvement</t>
  </si>
  <si>
    <t>Efforts continuously being measured and optimized</t>
  </si>
  <si>
    <t>E&amp;A provided and improved through an established program</t>
  </si>
  <si>
    <t>E&amp;A not provided</t>
  </si>
  <si>
    <t>E&amp;A provided in an ad-hoc fashion</t>
  </si>
  <si>
    <t>E&amp;A provided in a structured manner</t>
  </si>
  <si>
    <t>E&amp;A provided through an established program</t>
  </si>
  <si>
    <t>Is a scenario management process in place for the CERT?</t>
  </si>
  <si>
    <t>Scenarios are used to describe possible security incidents. The NIST 800-61r2 contains a section on scenario definition</t>
  </si>
  <si>
    <t>A scenario management process is not in place</t>
  </si>
  <si>
    <t>scenario management is done in an ad-hoc fashion</t>
  </si>
  <si>
    <t>Basic process in place, not applied to all phases of the scenario lifecycle</t>
  </si>
  <si>
    <t>Informal process in place covering all aspects of the scenario lifecycle</t>
  </si>
  <si>
    <t>Formal process in place, covering all aspects of the scenario lifecycle</t>
  </si>
  <si>
    <t>scenarios not approved</t>
  </si>
  <si>
    <t>scenarios not approved, but some are known to stakeholders</t>
  </si>
  <si>
    <t>scenarios not approved, all critical scenarios known to stakeholders</t>
  </si>
  <si>
    <t>All important scenarios approved by relevant stakeholders</t>
  </si>
  <si>
    <t>All scenarios formally approved by relevant stakeholders</t>
  </si>
  <si>
    <t>scenario management process not aligned</t>
  </si>
  <si>
    <t>scenario management process fully aligned with relevant processes</t>
  </si>
  <si>
    <t>scenario not created using a standardized approach</t>
  </si>
  <si>
    <t>scenarios created in a structured but undocumented fashion</t>
  </si>
  <si>
    <t>scenarios mostly created in a structured and documented fashion</t>
  </si>
  <si>
    <t>All scenarios created using a standardized but unapproved approach</t>
  </si>
  <si>
    <t>All scenarios created using a standardized and approved approach</t>
  </si>
  <si>
    <t>scenarios are not reviewed</t>
  </si>
  <si>
    <t>scenarios are reviewed ad-hoc, not using a structured approach</t>
  </si>
  <si>
    <t>All critical scenarios are reviewed using a structured approach</t>
  </si>
  <si>
    <t>All scenarios are regularly and informally reviewed and updated</t>
  </si>
  <si>
    <t>All scenarios are regularly and formally reviewed and updated</t>
  </si>
  <si>
    <t>Basic documentation of scenarios</t>
  </si>
  <si>
    <t>Single document, full description of scenarios</t>
  </si>
  <si>
    <t>No tests are performed</t>
  </si>
  <si>
    <t>Scenarios not based on incident vectors</t>
  </si>
  <si>
    <t>Incident vectors are considered for scenarios in an ad-hoc fashion</t>
  </si>
  <si>
    <t>Historical vectors are structurally used to define scenarios</t>
  </si>
  <si>
    <t>Historical and current vectors are structurally used to define scenarios</t>
  </si>
  <si>
    <t>Historical, current and predicted vectors are structurally used in scenarios</t>
  </si>
  <si>
    <t>Threat information not included in scenarios</t>
  </si>
  <si>
    <t>Scenario management fully aligned with threat management</t>
  </si>
  <si>
    <t>Threat information used in an ad-hoc fashion</t>
  </si>
  <si>
    <t>Threat information structurally used in scenario definition</t>
  </si>
  <si>
    <t>Threat information structurally used in scenario definition and updates</t>
  </si>
  <si>
    <t>Single document, full technical description of system</t>
  </si>
  <si>
    <t>Basic documentation of the system in place</t>
  </si>
  <si>
    <t>Single document, full functional description of system</t>
  </si>
  <si>
    <t>No personnel for system support</t>
  </si>
  <si>
    <t>T1 - Incident Tracking System</t>
  </si>
  <si>
    <t>T 2.5.5</t>
  </si>
  <si>
    <t>Security automation &amp; orchestration tooling (SOAR)</t>
  </si>
  <si>
    <t xml:space="preserve">Used to automate workflows and actions, support incident response and orchestrate between different security products </t>
  </si>
  <si>
    <t>Use this outcome to determine the score for 2.2</t>
  </si>
  <si>
    <t>S 1.3.1</t>
  </si>
  <si>
    <t>1.3.11</t>
  </si>
  <si>
    <t>1.12</t>
  </si>
  <si>
    <t>1.13</t>
  </si>
  <si>
    <t>1.14</t>
  </si>
  <si>
    <t>1.15</t>
  </si>
  <si>
    <t>1.15.1</t>
  </si>
  <si>
    <t>1.15.2</t>
  </si>
  <si>
    <t>1.15.3</t>
  </si>
  <si>
    <t>1.15.4</t>
  </si>
  <si>
    <t>1.15.5</t>
  </si>
  <si>
    <t>1.15.6</t>
  </si>
  <si>
    <t>1.15.7</t>
  </si>
  <si>
    <t>1.15.8</t>
  </si>
  <si>
    <t>1.15.9</t>
  </si>
  <si>
    <t>1.15.10</t>
  </si>
  <si>
    <t>1.15.11</t>
  </si>
  <si>
    <t>1.15.12</t>
  </si>
  <si>
    <t>1.15.13</t>
  </si>
  <si>
    <t>1.15.14</t>
  </si>
  <si>
    <t>1.15.15</t>
  </si>
  <si>
    <t>1.15.16</t>
  </si>
  <si>
    <t>1.15.17</t>
  </si>
  <si>
    <t>1.15.18</t>
  </si>
  <si>
    <t>1.15.19</t>
  </si>
  <si>
    <t>1.15.20</t>
  </si>
  <si>
    <t>1.15.21</t>
  </si>
  <si>
    <t>1.15.22</t>
  </si>
  <si>
    <t>1.15.23</t>
  </si>
  <si>
    <t>1.15.24</t>
  </si>
  <si>
    <t>1.15.25</t>
  </si>
  <si>
    <t>1.15.26</t>
  </si>
  <si>
    <t>1.15.27</t>
  </si>
  <si>
    <t>1.15.28</t>
  </si>
  <si>
    <t>1.15.29</t>
  </si>
  <si>
    <t>1.15.30</t>
  </si>
  <si>
    <t>1.15.31</t>
  </si>
  <si>
    <t>1.15.32</t>
  </si>
  <si>
    <t>1.15.33</t>
  </si>
  <si>
    <t>1.15.34</t>
  </si>
  <si>
    <t>1.15.35</t>
  </si>
  <si>
    <t>1.15.36</t>
  </si>
  <si>
    <t>1.15.37</t>
  </si>
  <si>
    <t>1.15.38</t>
  </si>
  <si>
    <t>1.15.39</t>
  </si>
  <si>
    <t>1.15.40</t>
  </si>
  <si>
    <t>1.15.41</t>
  </si>
  <si>
    <t>1.15.42</t>
  </si>
  <si>
    <t>1.15.43</t>
  </si>
  <si>
    <t>1.15.44</t>
  </si>
  <si>
    <t>1.15.45</t>
  </si>
  <si>
    <t>1.15.46</t>
  </si>
  <si>
    <t>1.15.47</t>
  </si>
  <si>
    <t>1.15.48</t>
  </si>
  <si>
    <t>1.15.49</t>
  </si>
  <si>
    <t>1.15.50</t>
  </si>
  <si>
    <t>1.15.51</t>
  </si>
  <si>
    <t>1.15.52</t>
  </si>
  <si>
    <t>1.15.53</t>
  </si>
  <si>
    <t>1.15.54</t>
  </si>
  <si>
    <t>1.15.55</t>
  </si>
  <si>
    <t>1.15.56</t>
  </si>
  <si>
    <t>1.15.57</t>
  </si>
  <si>
    <t>1.15.58</t>
  </si>
  <si>
    <t>1.15.59</t>
  </si>
  <si>
    <t>1.15.60</t>
  </si>
  <si>
    <t>1.15.61</t>
  </si>
  <si>
    <t>1.16</t>
  </si>
  <si>
    <t>S 1.15.21</t>
  </si>
  <si>
    <t>S 1.15.22</t>
  </si>
  <si>
    <t>S 1.15.23</t>
  </si>
  <si>
    <t>S 1.15.24</t>
  </si>
  <si>
    <t>S 1.15.25</t>
  </si>
  <si>
    <t>S 1.15.26</t>
  </si>
  <si>
    <t>S 1.15.27</t>
  </si>
  <si>
    <t>S 1.15.28</t>
  </si>
  <si>
    <t>S 1.15.29</t>
  </si>
  <si>
    <t>S 1.15.30</t>
  </si>
  <si>
    <t>S 1.15.31</t>
  </si>
  <si>
    <t>S 1.15.32</t>
  </si>
  <si>
    <t>S 1.15.33</t>
  </si>
  <si>
    <t>S 1.15.34</t>
  </si>
  <si>
    <t>S 1.15.35</t>
  </si>
  <si>
    <t>S 1.15.36</t>
  </si>
  <si>
    <t>S 1.15.37</t>
  </si>
  <si>
    <t>S 1.15.38</t>
  </si>
  <si>
    <t>S 1.15.39</t>
  </si>
  <si>
    <t>S 1.15.40</t>
  </si>
  <si>
    <t>S 1.15.41</t>
  </si>
  <si>
    <t>S 1.15.42</t>
  </si>
  <si>
    <t>S 1.15.43</t>
  </si>
  <si>
    <t>S 1.15.44</t>
  </si>
  <si>
    <t>S 1.15.45</t>
  </si>
  <si>
    <t>S 1.15.46</t>
  </si>
  <si>
    <t>S 1.15.47</t>
  </si>
  <si>
    <t>S 1.15.48</t>
  </si>
  <si>
    <t>S 1.15.49</t>
  </si>
  <si>
    <t>S 1.15.50</t>
  </si>
  <si>
    <t>S 1.15.51</t>
  </si>
  <si>
    <t>S 1.15.52</t>
  </si>
  <si>
    <t>S 1.15.53</t>
  </si>
  <si>
    <t>S 1.15.54</t>
  </si>
  <si>
    <t>S 1.15.55</t>
  </si>
  <si>
    <t>S 1.15.56</t>
  </si>
  <si>
    <t>S 1.15.57</t>
  </si>
  <si>
    <t>S 1.15.58</t>
  </si>
  <si>
    <t>S 1.15.59</t>
  </si>
  <si>
    <t>S 1.15.60</t>
  </si>
  <si>
    <t>S 1.15.61</t>
  </si>
  <si>
    <t>Pre-mission briefing is done to align all participants for the upcoming activities and to assigned roles and responsibilities</t>
  </si>
  <si>
    <t>Please select the technologies that should be included into the assessment. Excluding a service or technology here will exclude it from scoring.</t>
  </si>
  <si>
    <t>Local laws and regulations and company policy may apply and should be considered as well</t>
  </si>
  <si>
    <t>Formal documentation may include scenario documentation templates</t>
  </si>
  <si>
    <t>e.g. integration with the threat / risk management process to revise scenarios when the threat landscape changes</t>
  </si>
  <si>
    <t>i.e. a standardized approach to derive scenarios from threats or business requirements</t>
  </si>
  <si>
    <t>e.g. scenarios can be derived from business requirements, risk assessments, threat management / intelligence</t>
  </si>
  <si>
    <t>2. SOAR Tooling</t>
  </si>
  <si>
    <t>Does the CERT have a formal charter in place?</t>
  </si>
  <si>
    <t>Is the charter document regularly updated?</t>
  </si>
  <si>
    <t>Are all stakeholders familiar with the charter contents?</t>
  </si>
  <si>
    <t>4.11</t>
  </si>
  <si>
    <t>Is there an security incident response policy in place?</t>
  </si>
  <si>
    <t>B3 - CERT Charter</t>
  </si>
  <si>
    <t>B 4.10</t>
  </si>
  <si>
    <t>No policy in place</t>
  </si>
  <si>
    <t>Basic security incident response policy created</t>
  </si>
  <si>
    <t>Single policy document, full description of all relevant aspects</t>
  </si>
  <si>
    <t>Policy document completed, approved and formally published</t>
  </si>
  <si>
    <t>Maintenance</t>
  </si>
  <si>
    <t>Is the system regularly maintained?</t>
  </si>
  <si>
    <t>Is maintenance executed through the change management process?</t>
  </si>
  <si>
    <t>T 2.5.3</t>
  </si>
  <si>
    <t>T 2.5.4</t>
  </si>
  <si>
    <t>T 2.5.6</t>
  </si>
  <si>
    <t>T 2.7</t>
  </si>
  <si>
    <t>T 2.7.1</t>
  </si>
  <si>
    <t>T 2.7.2</t>
  </si>
  <si>
    <t>T 2.7.3</t>
  </si>
  <si>
    <t>T 2.7.4</t>
  </si>
  <si>
    <t>T 2.7.5</t>
  </si>
  <si>
    <t>T 2.7.6</t>
  </si>
  <si>
    <t>T 2.7.7</t>
  </si>
  <si>
    <t>T 2.7.8</t>
  </si>
  <si>
    <t>T 2.7.9</t>
  </si>
  <si>
    <t>T 2.7.10</t>
  </si>
  <si>
    <t>T 2.7.11</t>
  </si>
  <si>
    <t>T 2.7.12</t>
  </si>
  <si>
    <t>T 2.7.13</t>
  </si>
  <si>
    <t>T 2.7.14</t>
  </si>
  <si>
    <t>T 2.7.15</t>
  </si>
  <si>
    <t>T 2.7.16</t>
  </si>
  <si>
    <t>T 2.7.17</t>
  </si>
  <si>
    <t>T 2.7.18</t>
  </si>
  <si>
    <t>2.7.9</t>
  </si>
  <si>
    <t>2.7.10</t>
  </si>
  <si>
    <t>2.7.11</t>
  </si>
  <si>
    <t>2.7.12</t>
  </si>
  <si>
    <t>2.7.13</t>
  </si>
  <si>
    <t>2.7.14</t>
  </si>
  <si>
    <t>2.7.15</t>
  </si>
  <si>
    <t>2.7.16</t>
  </si>
  <si>
    <t>2.7.17</t>
  </si>
  <si>
    <t>2.7.18</t>
  </si>
  <si>
    <t>Remote maintenance by a third party may be part of system maintenance procedures</t>
  </si>
  <si>
    <t>Maintenance should be done through formal changes</t>
  </si>
  <si>
    <t>System maintenance not performed</t>
  </si>
  <si>
    <t>System maintenance done in an ad-hoc fashion</t>
  </si>
  <si>
    <t>Maintenance done during windows, using procedures and approved tools</t>
  </si>
  <si>
    <t>Maintenance done during windows, using procedures</t>
  </si>
  <si>
    <t>Is remote maintenance on the system managed?</t>
  </si>
  <si>
    <t>System maintenance done periodically, not using maintenance windows</t>
  </si>
  <si>
    <t>Remote maintenance not managed</t>
  </si>
  <si>
    <t>Remote maintenance controlled, not using maintenance windows</t>
  </si>
  <si>
    <t>Remote maintanance done in an ad-hoc fashion</t>
  </si>
  <si>
    <t>Remote maintenance controlled, done during maintenance windows</t>
  </si>
  <si>
    <t>Remote maintenance approved, controlled &amp; monitored, done during windows</t>
  </si>
  <si>
    <t>All maintenance executed through changes, with formal approval</t>
  </si>
  <si>
    <t>All maintenance executed through changes, no formal approval</t>
  </si>
  <si>
    <t>Some maintenance executed through change management</t>
  </si>
  <si>
    <t>All major maintance executed through change management</t>
  </si>
  <si>
    <t>Maintenance performed without changes</t>
  </si>
  <si>
    <t>T 1.5.3</t>
  </si>
  <si>
    <t>T 1.5.4</t>
  </si>
  <si>
    <t>T 1.5.5</t>
  </si>
  <si>
    <t>T 1.5.6</t>
  </si>
  <si>
    <t>T 1.7</t>
  </si>
  <si>
    <t>T 1.7.1</t>
  </si>
  <si>
    <t>T 1.7.2</t>
  </si>
  <si>
    <t>T 1.7.3</t>
  </si>
  <si>
    <t>T 1.7.4</t>
  </si>
  <si>
    <t>T 1.7.5</t>
  </si>
  <si>
    <t>T 1.7.6</t>
  </si>
  <si>
    <t>T 1.7.7</t>
  </si>
  <si>
    <t>T 1.7.8</t>
  </si>
  <si>
    <t>T 1.7.9</t>
  </si>
  <si>
    <t>T 1.7.10</t>
  </si>
  <si>
    <t>T 1.7.11</t>
  </si>
  <si>
    <t>T 1.7.12</t>
  </si>
  <si>
    <t>T 1.7.13</t>
  </si>
  <si>
    <t>T 1.7.14</t>
  </si>
  <si>
    <t>T 1.7.15</t>
  </si>
  <si>
    <t>T 1.7.16</t>
  </si>
  <si>
    <t>T 1.7.17</t>
  </si>
  <si>
    <t>T 1.7.18</t>
  </si>
  <si>
    <t>T 1.7.19</t>
  </si>
  <si>
    <t>T 1.7.20</t>
  </si>
  <si>
    <t>T 1.7.21</t>
  </si>
  <si>
    <t>T 1.7.22</t>
  </si>
  <si>
    <t>T 1.7.23</t>
  </si>
  <si>
    <t>T 1.7.24</t>
  </si>
  <si>
    <t>T 1.7.25</t>
  </si>
  <si>
    <t>1.5.3</t>
  </si>
  <si>
    <t>1.5.4</t>
  </si>
  <si>
    <t>1.5.5</t>
  </si>
  <si>
    <t>1.5.6</t>
  </si>
  <si>
    <t>1.7.1</t>
  </si>
  <si>
    <t>1.7.2</t>
  </si>
  <si>
    <t>1.7.3</t>
  </si>
  <si>
    <t>1.7.4</t>
  </si>
  <si>
    <t>1.7.5</t>
  </si>
  <si>
    <t>1.7.6</t>
  </si>
  <si>
    <t>1.7.7</t>
  </si>
  <si>
    <t>1.7.8</t>
  </si>
  <si>
    <t>1.7.9</t>
  </si>
  <si>
    <t>1.7.10</t>
  </si>
  <si>
    <t>1.7.11</t>
  </si>
  <si>
    <t>1.7.12</t>
  </si>
  <si>
    <t>1.7.13</t>
  </si>
  <si>
    <t>1.7.14</t>
  </si>
  <si>
    <t>1.7.15</t>
  </si>
  <si>
    <t>1.7.16</t>
  </si>
  <si>
    <t>1.7.17</t>
  </si>
  <si>
    <t>1.7.18</t>
  </si>
  <si>
    <t>1.7.19</t>
  </si>
  <si>
    <t>Endpoint protection integration</t>
  </si>
  <si>
    <t>Automated remediation by quarantining systems and scanning end-points for malware threats</t>
  </si>
  <si>
    <t>Change management integration</t>
  </si>
  <si>
    <t>Automated creation of changes for remediation efforts</t>
  </si>
  <si>
    <t>Is the service supported by predefined analysis workflows and scenarios?</t>
  </si>
  <si>
    <t>CMMI defines maturity as a means for an organization "to characterize its performance" for a specific entity (here: the CERT). 
The SOC-CMM for CERT calculates a maturity score using 6 maturity levels:
- Level 0: non-existent
- Level 1: initial
- Level 2: managed
- Level 3: defined
- Level 4: quantitatively managed
- Level 5: optimizing
These maturity levels are measured across 5 domains: business, people, process, technology and services. The maturity levels as implemented in this tool are not staged with pre-requisites for each level. Instead, every element adds individually to the maturity score: a continuous maturity model.</t>
  </si>
  <si>
    <t>Capabilities are indicators of completeness. In essence, capabilities can support maturity. 
The SOC-CMM for CERT calculates a capability score using 4 capability levels, similar to CMMi:
- Level 0: incomplete
- Level 1: performed
- Level 2: managed
- Level 3: defined
These capability levels have a strong technical focus and are measured across 2 domains: technology and services. Similar to maturity levels, progress to a higher capability level is continuous. There are no prerequisites for advancing to a higher level, thus the capability growth is continuous as well.</t>
  </si>
  <si>
    <t>The SOC-CMM for CERT is provided without warranty of any kind. The author of the document cannot assure its accuracy and is not liable for any cost as a result of decisions based on the output of this tool. The usage of this tool does not in any way entitle the user to support or consultancy. By using this tool, you agree to these conditions.</t>
  </si>
  <si>
    <r>
      <t xml:space="preserve">The SOC-CMM for CERT has an embedded workflow that guides the assessment. First, the profile sheet is filled in and the scope for assessment is selected. Then, the 5 domains of the SOC-CMM for CERT (i.e. Business, People, Process, Technology and Services) are each evaluated in separate sections of this tool.
The evaluation is based on questions that can be answered using a drop-down that presents a 5-point scale. This scale relates to the maturity level as explained below under 'Scoring mechanism'. This tool should be used by assessing each sheet in order. When all domains are completed, the sheet 'Results' will provide you with the total scoring and detailed scoring for each domain. A sheet 'Next steps' is also included to provide pointers for follow-up.
In the </t>
    </r>
    <r>
      <rPr>
        <b/>
        <i/>
        <sz val="11"/>
        <color theme="1"/>
        <rFont val="Calibri"/>
        <family val="2"/>
        <scheme val="minor"/>
      </rPr>
      <t>advanced version only</t>
    </r>
    <r>
      <rPr>
        <i/>
        <sz val="11"/>
        <color theme="1"/>
        <rFont val="Calibri"/>
        <family val="2"/>
        <scheme val="minor"/>
      </rPr>
      <t>, there is also a weighing mechanism in place. For each question, the importance of that element can be changed. The standard importance is 'normal', which means that the score is not modified. Changing to importance to 'low' will cause the element to have less impact on the score. Changing it to 'High' or 'Critical' will cause the element to have more impact on the score. Setting it to 'none' will ignore the element in scoring entirely, as explained under 'Weighing mechanism'. This feature should be used with care.
Some additional remarks regarding the usage of the SOC-CMM for CERT:
1. Some elements are not used directly for scoring (this is also indicated), but are a guideline for answering other questions. These elements have a lighter color. For example, question 3.1 (part of maturity score) can be answered by using the elements in 3.2 (not part of maturity score) as a guideline.
2. Elements with a green color are calculated fields. These will be filled in automatically by filling in those parts of the assessment.
3. The services and Technology domains evaluate both maturity and capability. These capabilities do not have a 5-point scale and an importance, but use a 6-point scale instead. This is to reduce the amount of clicks and answers. The sixth element in the scale is 'not required'. Use this if you do not feel like you need that particular capability and to exclude it from scoring.
4. Every sheet has a part where you can fill in some comments or remarks. Discussing the questions in this self-assessments will likely uncover some improvements. This is added value for a self-assessment, so it is worthwhile to create notes.
5. The weighing mechanisms allows for manipulation of the maturity  score. Therefore, it is important to strongly consider and possibly document why you wish to deviate from the standard. The goal of the SOC-CMM for CERT is to provide insight into strengths and weaknesses and to improve the CERT, not to obtain the highest score possible.
6. The NIST score is calculated automatically as explained below
7. Performing a full SOC-CMM for CERT assessment can take a significant amount of time, depending on the level of detail you put into the assessment. Before you start, ensure that you have allocated sufficient time. A way to reduce effort is to have a single knowledgeable SOC employee perform a quick scan and subsequently focus on areas that are debatable. Also, reducing scope for an initial assessment is a way to reduce the assessment effort.</t>
    </r>
  </si>
  <si>
    <t>The mapping of the SOC-CMM for CERT to het NIST Cyber Security Framework (CSF) is overlaps mostly with the existing mapping for the regular SOC-CMM.</t>
  </si>
  <si>
    <t>CERT Tooling (Technology domain)</t>
  </si>
  <si>
    <t>How to use the SOC-CMM for CERT</t>
  </si>
  <si>
    <t>Regular reports help to keep customers informed of CERT activities</t>
  </si>
  <si>
    <t>i.e. reports aimed at senior executives to inform them of CERT activities</t>
  </si>
  <si>
    <t>Do you have real-time reporting dashboards available to CERT customers?</t>
  </si>
  <si>
    <t>e.g. the number of cases and incidents, number of incidents detected by CERT, average cost per incident, etc.</t>
  </si>
  <si>
    <t>[1] the SOC-CMM for CERT does not contain a KPI metrics library. Some resources that may be interesting:</t>
  </si>
  <si>
    <t>Service levels should be used to formally commit the CERT to service delivery</t>
  </si>
  <si>
    <t>Is there a contractual agreement between the CERT and the customers?</t>
  </si>
  <si>
    <t>B3 - Charter</t>
  </si>
  <si>
    <t>B5 - Laws &amp; Regulations</t>
  </si>
  <si>
    <t>P1 - Employees</t>
  </si>
  <si>
    <t>P2 - Roles and Hierarchy</t>
  </si>
  <si>
    <t>P3 - People and Team Management</t>
  </si>
  <si>
    <t>M1 - CERT Management</t>
  </si>
  <si>
    <t>M2 - Operations &amp; Facilities</t>
  </si>
  <si>
    <t>S 1.16.1</t>
  </si>
  <si>
    <t>S 1.16.2</t>
  </si>
  <si>
    <t>S 1.16.3</t>
  </si>
  <si>
    <t>S 1.16.4</t>
  </si>
  <si>
    <t>S 1.16.5</t>
  </si>
  <si>
    <t>S 1.16.6</t>
  </si>
  <si>
    <t>S 1.16.7</t>
  </si>
  <si>
    <t>S 1.16.8</t>
  </si>
  <si>
    <t>S 1.16.9</t>
  </si>
  <si>
    <t>S 1.16.10</t>
  </si>
  <si>
    <t>S 1.16.11</t>
  </si>
  <si>
    <t>S 1.16.12</t>
  </si>
  <si>
    <t>S 1.16.13</t>
  </si>
  <si>
    <t>S 1.16.14</t>
  </si>
  <si>
    <t>S 1.16.15</t>
  </si>
  <si>
    <t>S 1.16.16</t>
  </si>
  <si>
    <t>S 1.16.17</t>
  </si>
  <si>
    <t>S 1.16.18</t>
  </si>
  <si>
    <t>S 1.16.19</t>
  </si>
  <si>
    <t>S 1.16.20</t>
  </si>
  <si>
    <t>S 1.16.21</t>
  </si>
  <si>
    <t>S 1.16.22</t>
  </si>
  <si>
    <t>S 1.16.23</t>
  </si>
  <si>
    <t>S 1.16.24</t>
  </si>
  <si>
    <t>S 1.16.25</t>
  </si>
  <si>
    <t>S 1.16.26</t>
  </si>
  <si>
    <t>S 1.16.27</t>
  </si>
  <si>
    <t>S 1.16.28</t>
  </si>
  <si>
    <t>S 1.16.29</t>
  </si>
  <si>
    <t>S 1.16.30</t>
  </si>
  <si>
    <t>S 1.17</t>
  </si>
  <si>
    <t>When a second assessment is performed, the results should be compared to the previous assessment to determine the growth and evolution of the CERT. This includes both the high-level and the detailed information about the improvement. Use the result tables to determine the differences and then drill down to those specific parts of the assessment to see where actual improvement was made, and if this is in line with goals set for improvement.</t>
  </si>
  <si>
    <t>4.12</t>
  </si>
  <si>
    <t>The security incident policy should be the basis for security incident response</t>
  </si>
  <si>
    <t>Collaborations and communities (such as IR Community and FIRST or localized sector communities) help to improve IR</t>
  </si>
  <si>
    <t>Is the CERT team registered to an incident response collaboration initiative?</t>
  </si>
  <si>
    <t>B 4.11</t>
  </si>
  <si>
    <t>The CERT is not aware of any communities</t>
  </si>
  <si>
    <t>The CERT is aware of communities, but not part of it</t>
  </si>
  <si>
    <t>The CERT is a passive member of a community</t>
  </si>
  <si>
    <t>The CERT is an proactive community member, helping to improve it</t>
  </si>
  <si>
    <t>The CERT is an active member of a community, sharing information</t>
  </si>
  <si>
    <t>4.3.14</t>
  </si>
  <si>
    <t>B 4.3.14</t>
  </si>
  <si>
    <t>Roadmap &amp; Strategy</t>
  </si>
  <si>
    <t>Strategy &amp; roadmaps are a vital part of moving the CERT in the right strategic direction</t>
  </si>
  <si>
    <t>Especially important for CERT setups where multiple CERT teams exist within the same company</t>
  </si>
  <si>
    <t>The purpose of the SOC-CMM for CERT is to gain insight into the strengths and weaknesses of the security incident response process. This enables the team to make informed decisions about which elements of the CERT require additional attention and/or budget. By regularly assessing the CERT for maturity and capability, progress can be monitored.
Besides the primary purpose of performing an assessment of the CERT, the assessment can also be used for extensive discussions about the CERT and can thus provide valuable insights.
This tool is intended for use by CERT and security managers, CERT team members, incident response leads and security consultants. Although the SOC-CMM for CERT has different capabilities, the assessment guidance provided in the CMU/SEI Incident Management Capability Assessment document on pages 14 to 16 provides a nice starting point for conducting assessments.</t>
  </si>
  <si>
    <t>Is the charter document approved by the business / CIO / CISO?</t>
  </si>
  <si>
    <t>Baselines, file hashes of critical files, network diagrams, component documentation, mission-critical systems and data, etc.</t>
  </si>
  <si>
    <t>A central point for reporting security incidents should be available, both for internal and external reporters</t>
  </si>
  <si>
    <t>Note that backups must be protected from unauthorized access as well</t>
  </si>
  <si>
    <t>A technical description of the system components and configuration</t>
  </si>
  <si>
    <t>A description of the functional configuration (workflows, filters, lists, etc.)</t>
  </si>
  <si>
    <t>Has the solution been technically documented?</t>
  </si>
  <si>
    <t>Has the solution been functionally documented?</t>
  </si>
  <si>
    <t>Example reporting lines: CERT management, IT management, senior management. Includes reporting to external parties</t>
  </si>
  <si>
    <t>Includes triage procedure and investigation / analysis procedures</t>
  </si>
  <si>
    <t>Formal closure of the incident, including verification and debriefing sessions. Team feedback should be part of incident debriefing</t>
  </si>
  <si>
    <t>The system will contain confidential information and information that possibly impacts employee privacy. Hardening must be applied</t>
  </si>
  <si>
    <t>The ticketing system receives events from the SIEM system. The SIEM should also monitor the IR tooling environment</t>
  </si>
  <si>
    <t>2.1.6</t>
  </si>
  <si>
    <t>M 2.1.6</t>
  </si>
  <si>
    <t>An OPSEC program dictates security rules to ensure the integrity and confidentiality of CERT processes, tools and information</t>
  </si>
  <si>
    <t>An OPSEC program is not in place</t>
  </si>
  <si>
    <t>Some ad-hoc information across documents regarding OPSEC</t>
  </si>
  <si>
    <t>Consistent OPSEC documentation, no program</t>
  </si>
  <si>
    <t>Comprehensive OPSEC program exists, not consistently enforced/maintained</t>
  </si>
  <si>
    <t>OPSEC program is formally approved, enforced and regularly maintained</t>
  </si>
  <si>
    <t>Do you have an Operational Security (OPSEC) program?</t>
  </si>
  <si>
    <t>Definitions and criteria</t>
  </si>
  <si>
    <t>Tests can be training exercises, table-top test or any other form of formal testing. Ensure tests are realistic and appropriate</t>
  </si>
  <si>
    <t>Tests are regularly performed, measured and used for improvement</t>
  </si>
  <si>
    <t>Testing is performed structurally, but not all scenarios are tested</t>
  </si>
  <si>
    <t>Tests are regularly performed and all scenarios are tested</t>
  </si>
  <si>
    <t>S 1.3.2</t>
  </si>
  <si>
    <t>S 1.3.3</t>
  </si>
  <si>
    <t>S 1.3.4</t>
  </si>
  <si>
    <t>S 1.3.5</t>
  </si>
  <si>
    <t>S 1.3.6</t>
  </si>
  <si>
    <t>S 1.3.7</t>
  </si>
  <si>
    <t>S 1.3.8</t>
  </si>
  <si>
    <t>S 1.3.9</t>
  </si>
  <si>
    <t>S 1.3.10</t>
  </si>
  <si>
    <t>S 1.3.12</t>
  </si>
  <si>
    <t>S 1.3.11</t>
  </si>
  <si>
    <t>1.3.12</t>
  </si>
  <si>
    <t>Definitions and criteria for security incidents, major security incidents, event &amp; incident escalation, etc.</t>
  </si>
  <si>
    <t>Continuous improvement based on previous experiences. Includes feedback and improvement suggestions to other teams</t>
  </si>
  <si>
    <t>Execute eradication strategy</t>
  </si>
  <si>
    <t>Execute recovery strategy</t>
  </si>
  <si>
    <t>Generic capability guidance</t>
  </si>
  <si>
    <t>Not in place</t>
  </si>
  <si>
    <t>Some elements in place, but incomplete</t>
  </si>
  <si>
    <t>Complete and documented</t>
  </si>
  <si>
    <t>Complete, documented and formally approved</t>
  </si>
  <si>
    <t>Not required for CERT operations</t>
  </si>
  <si>
    <t>Complete, documented, formally approved, maintained and regularly checked</t>
  </si>
  <si>
    <t>The SOC-CMM is a capability maturity model that can be used to perform a self-assessment of your Computer Emergency Response Team (CERT) or Computer Security Incident Response Team (CSIRT). The model is based on review conducted on literature regarding CERT setup and existing CERT models as well as literature on specific elements within a CERT. 
This version of the SOC-CMM has a specific focus on CERT teams. All original SOC-CMM questions have been reviewed to determine if they are appropriate in CERT context. Many additions and enhancements have also been introduced.
The SOC-CMM for CERT is based on the original SOC-CMM, version 2.1. Additionally, the following resources have been used to create this tool:
- SANS Institute, incident handler's handbook
- NIST Computer Security Incident Handling Guide
- Crest Cyber Security Incident Response Guide
- Security Incident Management Maturity Model (SIM3)
- CSIRT social maturity handbook
- NIST Cyber Security Framework
- CMU/SEI Incident Management Capability Assessment
If you have any questions or comments regarding the contents of this document, please use the above information to contact me. There is also a SOC-CMM community where you can post your questions or suggestions for improvement or extension of the SOC-CMM.</t>
  </si>
  <si>
    <t>Central CERT capability, distributed CERT capability, coordinating CERT</t>
  </si>
  <si>
    <t>Costs associated with employees. Should be managed to prove FTE requirements to stakeholders</t>
  </si>
  <si>
    <t>Cost associated with processes. Should be managed to ensure process elements can be delivered</t>
  </si>
  <si>
    <t>Cost associated with technology. Should be managed to prove budget requirements for new technology or replacement</t>
  </si>
  <si>
    <t>Cost associated with service delivery. Includes training and education</t>
  </si>
  <si>
    <t>Cost associated with facilities used by the CERT</t>
  </si>
  <si>
    <t>A psychologically safe environment is an environment where everyone is able to speak their mind and feel valued</t>
  </si>
  <si>
    <t>Individual team member goals should be set to help grow the employee to full potential</t>
  </si>
  <si>
    <t>Such tooling (such as wikis) can help to speed up the incident response process in case of recurring incidents</t>
  </si>
  <si>
    <t>Balanced score cards can be used to quickly and efficiently communicate the most relevant information to stakeholders</t>
  </si>
  <si>
    <t>Proactive metrics can help to show how the team is actively preventing incidents from occurring</t>
  </si>
  <si>
    <t>Do you provide education and awareness to the organization?</t>
  </si>
  <si>
    <t>Education and awareness (E&amp;A) may be part of CERT duties and help to prevent incidents from occurring</t>
  </si>
  <si>
    <t>- Metrics provided as 'Quality indicators' in the CMU/SEI Incident Management Capability Assessment document per capability</t>
  </si>
  <si>
    <t>Systems should be regularly maintained to keep up with the latest features and bug fixes</t>
  </si>
  <si>
    <t>Classification of incidents using a standardized framework such as VERIS or US-CERT</t>
  </si>
  <si>
    <t>Measure the performance of the incident management process. This requires timing metrics for each step of the workflow</t>
  </si>
  <si>
    <t>Reporting on incident trends, such as number of incidents, number of incidents per classification and severity, etc.</t>
  </si>
  <si>
    <t>Is the service aligned with all relevant processes?</t>
  </si>
  <si>
    <t>Includes escalation to senior management and other functions within the organization</t>
  </si>
  <si>
    <t>Organizational awareness for security incidents</t>
  </si>
  <si>
    <t>Isolate network segments and providing other network filter techniques (firewalls, proxies)</t>
  </si>
  <si>
    <t>Attackers may respond to eradication activity. To ensure successful eradication, attacker behavior must be monitored</t>
  </si>
  <si>
    <t>With the SOC-CMM for CERT assessment completed, the next steps are to determine the areas to improve. This requires some analysis of the results. The results should be analyzed top-down. First, determine which domains are scoring less than the target maturity level. Then, drill down into those domains using the graphs. If a target maturity level was not used, then the domains should be chosen that underperform in comparison to the other domains. The next step is to determine which aspects of those domains yield the lowest scores.
When the domains and the respective aspects that require improvement have been identified, detailed information is required to determine the exact improvements that need to be made. The sheets for those domains provide the detailed information that is required for improvement. Use the scoring mechanism as described in the 'Usage' sheet to determine which of the individual elements is negatively contributing to the overall score. Those elements are candidate for improvement. Improvement can as simple as creating and maintaining the appropriate documentation or as complex as introducing new management elements to the CERT. The SOC-CMM for CERT does not provide guidance on how to execute the improvement. This should be determined by internal experts or external consultants.</t>
  </si>
  <si>
    <t>Capabilities apply to services and technologies and indicate how capable a service or technology is to reach it's goals. To determine which specific capabilities need to be improved, the first question to ask is: what impact does the absence or lower maturity level of that capability have on service delivery?
Similar to maturity improvement, the detailed information is provided in the sheets for those domains. The elements that score the lowest are the elements that need to be addressed. It is recommended to search for groups of elements that perhaps have the same underlying reason (root cause) for underscoring. This way, improvement of capabilities can be optimized. A common root cause is lack of documentation and formalization.</t>
  </si>
  <si>
    <t>SOC-CMM for CERT 1.0, advanced version</t>
  </si>
  <si>
    <t>February 12th, 2020</t>
  </si>
  <si>
    <t>Special thanks to Kyle Villano for valuable input and Jeff Bollinger for inspiring the creation of the SOC-CMM for CERT</t>
  </si>
  <si>
    <t>Copyright (C) 2020 - Rob van Os
The SOC-CMM for CERT is part of the SOC-CMM.
The SOC-CMM is free software: you can redistribute it and/or modify it under the terms of the GNU General Public License as published by the Free Software Foundation, either version 3 of the License, or (at your option) any later version.
This program is distributed in the hope that it will be useful, but WITHOUT ANY WARRANTY; without even the implied warranty of MERCHANTABILITY or FITNESS FOR A PARTICULAR PURPOSE.  See the GNU General Public License for more details.
You should have received a copy of the GNU General Public License along with this program.  If not, see &lt;http://www.gnu.org/licenses/&gt;.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</si>
</sst>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b/>
      <sz val="36"/>
      <color theme="1"/>
      <name val="Calibri"/>
      <family val="2"/>
      <scheme val="minor"/>
    </font>
    <font>
      <i/>
      <sz val="11"/>
      <color theme="1"/>
      <name val="Calibri"/>
      <family val="2"/>
      <scheme val="minor"/>
    </font>
    <font>
      <b/>
      <i/>
      <sz val="11"/>
      <color theme="1"/>
      <name val="Calibri"/>
      <family val="2"/>
      <scheme val="minor"/>
    </font>
    <font>
      <sz val="11"/>
      <name val="Calibri"/>
      <family val="2"/>
      <scheme val="minor"/>
    </font>
    <font>
      <sz val="11"/>
      <color theme="1"/>
      <name val="Calibri"/>
      <family val="2"/>
    </font>
    <font>
      <b/>
      <sz val="36"/>
      <color rgb="FF000000"/>
      <name val="Calibri"/>
      <family val="2"/>
    </font>
    <font>
      <sz val="12"/>
      <color rgb="FF000000"/>
      <name val="Calibri"/>
      <family val="2"/>
    </font>
    <font>
      <b/>
      <sz val="11"/>
      <color rgb="FF000000"/>
      <name val="Calibri"/>
      <family val="2"/>
    </font>
    <font>
      <sz val="10"/>
      <color theme="1"/>
      <name val="Calibri"/>
      <family val="2"/>
      <scheme val="minor"/>
    </font>
    <font>
      <b/>
      <sz val="11"/>
      <color theme="0"/>
      <name val="Calibri"/>
      <family val="2"/>
      <scheme val="minor"/>
    </font>
    <font>
      <sz val="11"/>
      <color rgb="FF000000"/>
      <name val="Calibri"/>
      <family val="2"/>
    </font>
    <font>
      <b/>
      <sz val="36"/>
      <color theme="0"/>
      <name val="Calibri"/>
      <family val="2"/>
    </font>
    <font>
      <b/>
      <sz val="14"/>
      <color theme="0"/>
      <name val="Calibri"/>
      <family val="2"/>
    </font>
    <font>
      <u/>
      <sz val="11"/>
      <color theme="10"/>
      <name val="Calibri"/>
      <family val="2"/>
      <scheme val="minor"/>
    </font>
    <font>
      <b/>
      <sz val="14"/>
      <color theme="0"/>
      <name val="Calibri"/>
      <family val="2"/>
      <scheme val="minor"/>
    </font>
    <font>
      <b/>
      <sz val="11"/>
      <color theme="1"/>
      <name val="Calibri"/>
      <family val="2"/>
    </font>
    <font>
      <b/>
      <i/>
      <sz val="11"/>
      <color theme="1"/>
      <name val="Calibri"/>
      <family val="2"/>
    </font>
    <font>
      <i/>
      <vertAlign val="superscript"/>
      <sz val="11"/>
      <color theme="1"/>
      <name val="Calibri"/>
      <family val="2"/>
      <scheme val="minor"/>
    </font>
    <font>
      <sz val="14"/>
      <color theme="0"/>
      <name val="Calibri"/>
      <family val="2"/>
      <scheme val="minor"/>
    </font>
    <font>
      <sz val="8"/>
      <name val="Calibri"/>
      <family val="2"/>
      <scheme val="minor"/>
    </font>
  </fonts>
  <fills count="21">
    <fill>
      <patternFill patternType="none"/>
    </fill>
    <fill>
      <patternFill patternType="gray125"/>
    </fill>
    <fill>
      <patternFill patternType="solid">
        <fgColor theme="4" tint="0.79998168889431442"/>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6" tint="0.39997558519241921"/>
        <bgColor indexed="64"/>
      </patternFill>
    </fill>
    <fill>
      <patternFill patternType="solid">
        <fgColor rgb="FF538DD5"/>
        <bgColor rgb="FF000000"/>
      </patternFill>
    </fill>
    <fill>
      <patternFill patternType="solid">
        <fgColor rgb="FFC5D9F1"/>
        <bgColor rgb="FF000000"/>
      </patternFill>
    </fill>
    <fill>
      <patternFill patternType="solid">
        <fgColor theme="3" tint="0.79998168889431442"/>
        <bgColor rgb="FF000000"/>
      </patternFill>
    </fill>
    <fill>
      <patternFill patternType="solid">
        <fgColor theme="4" tint="0.79998168889431442"/>
        <bgColor rgb="FF000000"/>
      </patternFill>
    </fill>
    <fill>
      <patternFill patternType="solid">
        <fgColor theme="6" tint="0.39997558519241921"/>
        <bgColor rgb="FF000000"/>
      </patternFill>
    </fill>
    <fill>
      <patternFill patternType="solid">
        <fgColor theme="0"/>
        <bgColor rgb="FF000000"/>
      </patternFill>
    </fill>
    <fill>
      <patternFill patternType="solid">
        <fgColor theme="0"/>
        <bgColor indexed="64"/>
      </patternFill>
    </fill>
    <fill>
      <patternFill patternType="solid">
        <fgColor rgb="FF0070C0"/>
        <bgColor indexed="64"/>
      </patternFill>
    </fill>
    <fill>
      <patternFill patternType="solid">
        <fgColor rgb="FF7030A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002060"/>
        <bgColor rgb="FF000000"/>
      </patternFill>
    </fill>
    <fill>
      <patternFill patternType="solid">
        <fgColor theme="3" tint="-0.499984740745262"/>
        <bgColor indexed="64"/>
      </patternFill>
    </fill>
    <fill>
      <patternFill patternType="solid">
        <fgColor rgb="FF002060"/>
        <bgColor indexed="64"/>
      </patternFill>
    </fill>
  </fills>
  <borders count="13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dotted">
        <color indexed="64"/>
      </left>
      <right style="dotted">
        <color indexed="64"/>
      </right>
      <top style="dotted">
        <color indexed="64"/>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dotted">
        <color indexed="64"/>
      </right>
      <top style="medium">
        <color indexed="64"/>
      </top>
      <bottom style="dotted">
        <color indexed="64"/>
      </bottom>
      <diagonal/>
    </border>
    <border>
      <left style="dotted">
        <color indexed="64"/>
      </left>
      <right style="dotted">
        <color indexed="64"/>
      </right>
      <top style="medium">
        <color indexed="64"/>
      </top>
      <bottom style="dotted">
        <color indexed="64"/>
      </bottom>
      <diagonal/>
    </border>
    <border>
      <left style="dotted">
        <color indexed="64"/>
      </left>
      <right style="medium">
        <color indexed="64"/>
      </right>
      <top style="medium">
        <color indexed="64"/>
      </top>
      <bottom style="dotted">
        <color indexed="64"/>
      </bottom>
      <diagonal/>
    </border>
    <border>
      <left style="medium">
        <color indexed="64"/>
      </left>
      <right style="dotted">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medium">
        <color indexed="64"/>
      </left>
      <right style="dotted">
        <color indexed="64"/>
      </right>
      <top style="dotted">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dotted">
        <color indexed="64"/>
      </left>
      <right/>
      <top style="dotted">
        <color indexed="64"/>
      </top>
      <bottom/>
      <diagonal/>
    </border>
    <border>
      <left/>
      <right style="dotted">
        <color indexed="64"/>
      </right>
      <top style="dotted">
        <color indexed="64"/>
      </top>
      <bottom/>
      <diagonal/>
    </border>
    <border>
      <left style="dotted">
        <color indexed="64"/>
      </left>
      <right style="dotted">
        <color indexed="64"/>
      </right>
      <top/>
      <bottom/>
      <diagonal/>
    </border>
    <border>
      <left style="medium">
        <color indexed="64"/>
      </left>
      <right style="dotted">
        <color indexed="64"/>
      </right>
      <top style="dotted">
        <color indexed="64"/>
      </top>
      <bottom/>
      <diagonal/>
    </border>
    <border>
      <left style="dotted">
        <color indexed="64"/>
      </left>
      <right style="dotted">
        <color indexed="64"/>
      </right>
      <top style="dotted">
        <color indexed="64"/>
      </top>
      <bottom/>
      <diagonal/>
    </border>
    <border>
      <left style="dotted">
        <color indexed="64"/>
      </left>
      <right style="medium">
        <color indexed="64"/>
      </right>
      <top style="dotted">
        <color indexed="64"/>
      </top>
      <bottom/>
      <diagonal/>
    </border>
    <border>
      <left style="medium">
        <color indexed="64"/>
      </left>
      <right style="dotted">
        <color indexed="64"/>
      </right>
      <top style="medium">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style="medium">
        <color indexed="64"/>
      </left>
      <right style="dotted">
        <color indexed="64"/>
      </right>
      <top/>
      <bottom/>
      <diagonal/>
    </border>
    <border>
      <left style="dotted">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dotted">
        <color indexed="64"/>
      </right>
      <top/>
      <bottom style="dotted">
        <color indexed="64"/>
      </bottom>
      <diagonal/>
    </border>
    <border>
      <left/>
      <right/>
      <top/>
      <bottom style="dotted">
        <color indexed="64"/>
      </bottom>
      <diagonal/>
    </border>
    <border>
      <left/>
      <right style="medium">
        <color indexed="64"/>
      </right>
      <top style="dotted">
        <color indexed="64"/>
      </top>
      <bottom style="dotted">
        <color indexed="64"/>
      </bottom>
      <diagonal/>
    </border>
    <border>
      <left style="dotted">
        <color indexed="64"/>
      </left>
      <right/>
      <top/>
      <bottom/>
      <diagonal/>
    </border>
    <border>
      <left style="dotted">
        <color indexed="64"/>
      </left>
      <right style="dotted">
        <color indexed="64"/>
      </right>
      <top/>
      <bottom style="dotted">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dotted">
        <color indexed="64"/>
      </right>
      <top/>
      <bottom style="medium">
        <color indexed="64"/>
      </bottom>
      <diagonal/>
    </border>
    <border>
      <left style="dotted">
        <color indexed="64"/>
      </left>
      <right style="dotted">
        <color indexed="64"/>
      </right>
      <top/>
      <bottom style="medium">
        <color indexed="64"/>
      </bottom>
      <diagonal/>
    </border>
    <border>
      <left style="dotted">
        <color indexed="64"/>
      </left>
      <right style="medium">
        <color indexed="64"/>
      </right>
      <top/>
      <bottom style="medium">
        <color indexed="64"/>
      </bottom>
      <diagonal/>
    </border>
    <border>
      <left/>
      <right style="medium">
        <color indexed="64"/>
      </right>
      <top/>
      <bottom style="dotted">
        <color indexed="64"/>
      </bottom>
      <diagonal/>
    </border>
    <border>
      <left style="medium">
        <color indexed="64"/>
      </left>
      <right/>
      <top/>
      <bottom style="dotted">
        <color indexed="64"/>
      </bottom>
      <diagonal/>
    </border>
    <border>
      <left style="dotted">
        <color indexed="64"/>
      </left>
      <right style="medium">
        <color indexed="64"/>
      </right>
      <top/>
      <bottom style="dotted">
        <color indexed="64"/>
      </bottom>
      <diagonal/>
    </border>
    <border>
      <left style="thin">
        <color indexed="64"/>
      </left>
      <right style="thin">
        <color indexed="64"/>
      </right>
      <top style="thin">
        <color indexed="64"/>
      </top>
      <bottom/>
      <diagonal/>
    </border>
    <border>
      <left style="dotted">
        <color indexed="64"/>
      </left>
      <right/>
      <top/>
      <bottom style="thin">
        <color indexed="64"/>
      </bottom>
      <diagonal/>
    </border>
    <border>
      <left style="dotted">
        <color indexed="64"/>
      </left>
      <right/>
      <top/>
      <bottom style="dotted">
        <color indexed="64"/>
      </bottom>
      <diagonal/>
    </border>
    <border>
      <left style="dotted">
        <color indexed="64"/>
      </left>
      <right/>
      <top style="thin">
        <color indexed="64"/>
      </top>
      <bottom/>
      <diagonal/>
    </border>
    <border>
      <left/>
      <right/>
      <top style="dotted">
        <color indexed="64"/>
      </top>
      <bottom style="thin">
        <color indexed="64"/>
      </bottom>
      <diagonal/>
    </border>
    <border>
      <left style="dotted">
        <color indexed="64"/>
      </left>
      <right/>
      <top style="dotted">
        <color indexed="64"/>
      </top>
      <bottom style="thin">
        <color indexed="64"/>
      </bottom>
      <diagonal/>
    </border>
    <border>
      <left/>
      <right style="dotted">
        <color indexed="64"/>
      </right>
      <top/>
      <bottom style="dotted">
        <color indexed="64"/>
      </bottom>
      <diagonal/>
    </border>
    <border>
      <left/>
      <right style="dotted">
        <color indexed="64"/>
      </right>
      <top/>
      <bottom style="thin">
        <color indexed="64"/>
      </bottom>
      <diagonal/>
    </border>
    <border>
      <left/>
      <right style="dotted">
        <color indexed="64"/>
      </right>
      <top/>
      <bottom/>
      <diagonal/>
    </border>
    <border>
      <left style="dotted">
        <color indexed="64"/>
      </left>
      <right/>
      <top style="medium">
        <color indexed="64"/>
      </top>
      <bottom style="dotted">
        <color indexed="64"/>
      </bottom>
      <diagonal/>
    </border>
    <border>
      <left style="dotted">
        <color indexed="64"/>
      </left>
      <right/>
      <top style="dotted">
        <color indexed="64"/>
      </top>
      <bottom style="dotted">
        <color indexed="64"/>
      </bottom>
      <diagonal/>
    </border>
    <border>
      <left style="dotted">
        <color indexed="64"/>
      </left>
      <right/>
      <top style="medium">
        <color indexed="64"/>
      </top>
      <bottom style="medium">
        <color indexed="64"/>
      </bottom>
      <diagonal/>
    </border>
    <border>
      <left style="dotted">
        <color indexed="64"/>
      </left>
      <right/>
      <top style="dotted">
        <color indexed="64"/>
      </top>
      <bottom style="medium">
        <color indexed="64"/>
      </bottom>
      <diagonal/>
    </border>
    <border>
      <left style="dotted">
        <color indexed="64"/>
      </left>
      <right/>
      <top/>
      <bottom style="medium">
        <color indexed="64"/>
      </bottom>
      <diagonal/>
    </border>
    <border>
      <left/>
      <right/>
      <top style="dotted">
        <color indexed="64"/>
      </top>
      <bottom style="dotted">
        <color indexed="64"/>
      </bottom>
      <diagonal/>
    </border>
    <border>
      <left/>
      <right/>
      <top style="dotted">
        <color indexed="64"/>
      </top>
      <bottom style="medium">
        <color indexed="64"/>
      </bottom>
      <diagonal/>
    </border>
    <border>
      <left/>
      <right style="dotted">
        <color indexed="64"/>
      </right>
      <top style="dotted">
        <color indexed="64"/>
      </top>
      <bottom style="medium">
        <color indexed="64"/>
      </bottom>
      <diagonal/>
    </border>
    <border>
      <left/>
      <right style="dotted">
        <color indexed="64"/>
      </right>
      <top style="medium">
        <color indexed="64"/>
      </top>
      <bottom style="dotted">
        <color indexed="64"/>
      </bottom>
      <diagonal/>
    </border>
    <border>
      <left/>
      <right style="dotted">
        <color indexed="64"/>
      </right>
      <top style="dotted">
        <color indexed="64"/>
      </top>
      <bottom style="dotted">
        <color indexed="64"/>
      </bottom>
      <diagonal/>
    </border>
    <border>
      <left/>
      <right style="dotted">
        <color indexed="64"/>
      </right>
      <top style="medium">
        <color indexed="64"/>
      </top>
      <bottom style="medium">
        <color indexed="64"/>
      </bottom>
      <diagonal/>
    </border>
    <border>
      <left/>
      <right style="dotted">
        <color indexed="64"/>
      </right>
      <top/>
      <bottom style="medium">
        <color indexed="64"/>
      </bottom>
      <diagonal/>
    </border>
    <border>
      <left style="thin">
        <color indexed="64"/>
      </left>
      <right style="thin">
        <color indexed="64"/>
      </right>
      <top style="medium">
        <color indexed="64"/>
      </top>
      <bottom style="thin">
        <color indexed="64"/>
      </bottom>
      <diagonal/>
    </border>
    <border>
      <left/>
      <right/>
      <top style="dotted">
        <color indexed="64"/>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dotted">
        <color indexed="64"/>
      </right>
      <top style="medium">
        <color indexed="64"/>
      </top>
      <bottom/>
      <diagonal/>
    </border>
    <border>
      <left style="dotted">
        <color indexed="64"/>
      </left>
      <right style="dotted">
        <color indexed="64"/>
      </right>
      <top style="medium">
        <color indexed="64"/>
      </top>
      <bottom/>
      <diagonal/>
    </border>
    <border>
      <left style="dotted">
        <color indexed="64"/>
      </left>
      <right style="medium">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diagonal/>
    </border>
    <border>
      <left style="thin">
        <color indexed="64"/>
      </left>
      <right style="thin">
        <color indexed="64"/>
      </right>
      <top/>
      <bottom style="dotted">
        <color indexed="64"/>
      </bottom>
      <diagonal/>
    </border>
    <border>
      <left style="medium">
        <color indexed="64"/>
      </left>
      <right/>
      <top style="medium">
        <color indexed="64"/>
      </top>
      <bottom style="dotted">
        <color indexed="64"/>
      </bottom>
      <diagonal/>
    </border>
    <border>
      <left style="medium">
        <color indexed="64"/>
      </left>
      <right/>
      <top style="dotted">
        <color indexed="64"/>
      </top>
      <bottom style="dotted">
        <color indexed="64"/>
      </bottom>
      <diagonal/>
    </border>
    <border>
      <left style="thin">
        <color indexed="64"/>
      </left>
      <right/>
      <top style="medium">
        <color indexed="64"/>
      </top>
      <bottom style="dotted">
        <color indexed="64"/>
      </bottom>
      <diagonal/>
    </border>
    <border>
      <left style="thin">
        <color indexed="64"/>
      </left>
      <right/>
      <top style="dotted">
        <color indexed="64"/>
      </top>
      <bottom style="dotted">
        <color indexed="64"/>
      </bottom>
      <diagonal/>
    </border>
    <border>
      <left style="thin">
        <color indexed="64"/>
      </left>
      <right/>
      <top/>
      <bottom style="dotted">
        <color indexed="64"/>
      </bottom>
      <diagonal/>
    </border>
    <border>
      <left/>
      <right style="medium">
        <color indexed="64"/>
      </right>
      <top style="medium">
        <color indexed="64"/>
      </top>
      <bottom style="dotted">
        <color indexed="64"/>
      </bottom>
      <diagonal/>
    </border>
    <border>
      <left style="medium">
        <color indexed="64"/>
      </left>
      <right style="thin">
        <color indexed="64"/>
      </right>
      <top style="dotted">
        <color indexed="64"/>
      </top>
      <bottom style="dotted">
        <color indexed="64"/>
      </bottom>
      <diagonal/>
    </border>
    <border>
      <left style="medium">
        <color indexed="64"/>
      </left>
      <right style="thin">
        <color indexed="64"/>
      </right>
      <top/>
      <bottom style="dotted">
        <color indexed="64"/>
      </bottom>
      <diagonal/>
    </border>
    <border>
      <left style="medium">
        <color indexed="64"/>
      </left>
      <right/>
      <top style="dotted">
        <color indexed="64"/>
      </top>
      <bottom/>
      <diagonal/>
    </border>
    <border>
      <left style="thin">
        <color indexed="64"/>
      </left>
      <right/>
      <top style="dotted">
        <color indexed="64"/>
      </top>
      <bottom/>
      <diagonal/>
    </border>
    <border>
      <left/>
      <right style="medium">
        <color indexed="64"/>
      </right>
      <top style="dotted">
        <color indexed="64"/>
      </top>
      <bottom/>
      <diagonal/>
    </border>
    <border>
      <left style="medium">
        <color indexed="64"/>
      </left>
      <right style="thin">
        <color indexed="64"/>
      </right>
      <top style="dotted">
        <color indexed="64"/>
      </top>
      <bottom/>
      <diagonal/>
    </border>
    <border>
      <left/>
      <right style="thin">
        <color indexed="64"/>
      </right>
      <top style="dotted">
        <color indexed="64"/>
      </top>
      <bottom style="dotted">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dotted">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diagonal/>
    </border>
    <border>
      <left/>
      <right style="thin">
        <color indexed="64"/>
      </right>
      <top style="dotted">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style="dotted">
        <color indexed="64"/>
      </right>
      <top style="medium">
        <color indexed="64"/>
      </top>
      <bottom/>
      <diagonal/>
    </border>
    <border>
      <left style="dotted">
        <color indexed="64"/>
      </left>
      <right/>
      <top style="medium">
        <color indexed="64"/>
      </top>
      <bottom/>
      <diagonal/>
    </border>
    <border>
      <left style="thin">
        <color indexed="64"/>
      </left>
      <right style="medium">
        <color indexed="64"/>
      </right>
      <top/>
      <bottom style="dotted">
        <color indexed="64"/>
      </bottom>
      <diagonal/>
    </border>
    <border>
      <left/>
      <right style="medium">
        <color indexed="64"/>
      </right>
      <top/>
      <bottom style="thin">
        <color indexed="64"/>
      </bottom>
      <diagonal/>
    </border>
    <border>
      <left style="dotted">
        <color indexed="64"/>
      </left>
      <right/>
      <top style="thin">
        <color indexed="64"/>
      </top>
      <bottom style="thin">
        <color indexed="64"/>
      </bottom>
      <diagonal/>
    </border>
    <border>
      <left/>
      <right style="dotted">
        <color indexed="64"/>
      </right>
      <top style="thin">
        <color indexed="64"/>
      </top>
      <bottom style="thin">
        <color indexed="64"/>
      </bottom>
      <diagonal/>
    </border>
    <border>
      <left/>
      <right/>
      <top style="medium">
        <color indexed="64"/>
      </top>
      <bottom style="dotted">
        <color indexed="64"/>
      </bottom>
      <diagonal/>
    </border>
    <border>
      <left/>
      <right style="dotted">
        <color indexed="64"/>
      </right>
      <top style="thin">
        <color indexed="64"/>
      </top>
      <bottom/>
      <diagonal/>
    </border>
    <border>
      <left style="thin">
        <color indexed="64"/>
      </left>
      <right style="thin">
        <color indexed="64"/>
      </right>
      <top style="thin">
        <color indexed="64"/>
      </top>
      <bottom style="dotted">
        <color indexed="64"/>
      </bottom>
      <diagonal/>
    </border>
    <border>
      <left/>
      <right style="medium">
        <color indexed="64"/>
      </right>
      <top style="thin">
        <color indexed="64"/>
      </top>
      <bottom style="dotted">
        <color indexed="64"/>
      </bottom>
      <diagonal/>
    </border>
    <border>
      <left style="medium">
        <color indexed="64"/>
      </left>
      <right style="thin">
        <color indexed="64"/>
      </right>
      <top style="thin">
        <color indexed="64"/>
      </top>
      <bottom style="dotted">
        <color indexed="64"/>
      </bottom>
      <diagonal/>
    </border>
    <border>
      <left style="thin">
        <color indexed="64"/>
      </left>
      <right/>
      <top style="thin">
        <color indexed="64"/>
      </top>
      <bottom style="dotted">
        <color indexed="64"/>
      </bottom>
      <diagonal/>
    </border>
    <border>
      <left style="medium">
        <color indexed="64"/>
      </left>
      <right style="thin">
        <color indexed="64"/>
      </right>
      <top style="thin">
        <color indexed="64"/>
      </top>
      <bottom style="medium">
        <color indexed="64"/>
      </bottom>
      <diagonal/>
    </border>
    <border>
      <left style="dotted">
        <color indexed="64"/>
      </left>
      <right style="dotted">
        <color indexed="64"/>
      </right>
      <top/>
      <bottom style="thin">
        <color indexed="64"/>
      </bottom>
      <diagonal/>
    </border>
  </borders>
  <cellStyleXfs count="2">
    <xf numFmtId="0" fontId="0" fillId="0" borderId="0"/>
    <xf numFmtId="0" fontId="15" fillId="0" borderId="0" applyNumberFormat="0" applyFill="0" applyBorder="0" applyAlignment="0" applyProtection="0"/>
  </cellStyleXfs>
  <cellXfs count="933">
    <xf numFmtId="0" fontId="0" fillId="0" borderId="0" xfId="0"/>
    <xf numFmtId="0" fontId="0" fillId="0" borderId="0" xfId="0" applyAlignment="1">
      <alignment horizontal="center"/>
    </xf>
    <xf numFmtId="0" fontId="0" fillId="0" borderId="0" xfId="0" applyAlignment="1">
      <alignment vertical="center"/>
    </xf>
    <xf numFmtId="0" fontId="0" fillId="3" borderId="0" xfId="0" applyFill="1" applyBorder="1" applyAlignment="1">
      <alignment vertical="center"/>
    </xf>
    <xf numFmtId="0" fontId="1" fillId="3" borderId="5" xfId="0" applyFont="1" applyFill="1" applyBorder="1" applyAlignment="1">
      <alignment vertical="center"/>
    </xf>
    <xf numFmtId="0" fontId="0" fillId="3" borderId="0" xfId="0" applyFont="1" applyFill="1" applyBorder="1"/>
    <xf numFmtId="0" fontId="0" fillId="3" borderId="5" xfId="0" applyFill="1" applyBorder="1" applyAlignment="1">
      <alignment vertical="center"/>
    </xf>
    <xf numFmtId="0" fontId="0" fillId="3" borderId="0" xfId="0" applyFill="1" applyBorder="1"/>
    <xf numFmtId="0" fontId="3" fillId="3" borderId="0" xfId="0" applyFont="1" applyFill="1" applyBorder="1" applyAlignment="1">
      <alignment vertical="center"/>
    </xf>
    <xf numFmtId="0" fontId="0" fillId="3" borderId="0" xfId="0" applyFill="1" applyBorder="1" applyAlignment="1">
      <alignment horizontal="center" vertical="center"/>
    </xf>
    <xf numFmtId="0" fontId="0" fillId="3" borderId="5" xfId="0" applyFill="1" applyBorder="1"/>
    <xf numFmtId="0" fontId="0" fillId="3" borderId="7" xfId="0" applyFill="1" applyBorder="1"/>
    <xf numFmtId="0" fontId="0" fillId="3" borderId="8" xfId="0" applyFill="1" applyBorder="1"/>
    <xf numFmtId="0" fontId="0" fillId="3" borderId="0" xfId="0" applyFont="1" applyFill="1" applyBorder="1" applyAlignment="1">
      <alignment vertical="center"/>
    </xf>
    <xf numFmtId="0" fontId="0" fillId="3" borderId="0" xfId="0" applyFill="1" applyBorder="1" applyAlignment="1">
      <alignment horizontal="left" vertical="center"/>
    </xf>
    <xf numFmtId="0" fontId="0" fillId="3" borderId="6" xfId="0" applyFill="1" applyBorder="1" applyAlignment="1">
      <alignment vertical="center"/>
    </xf>
    <xf numFmtId="0" fontId="0" fillId="3" borderId="6" xfId="0" applyFill="1" applyBorder="1"/>
    <xf numFmtId="0" fontId="0" fillId="3" borderId="9" xfId="0" applyFill="1" applyBorder="1"/>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4" fillId="0" borderId="0" xfId="0" applyFont="1" applyFill="1" applyBorder="1"/>
    <xf numFmtId="0" fontId="0" fillId="0" borderId="0" xfId="0" applyFill="1"/>
    <xf numFmtId="0" fontId="4" fillId="0" borderId="37" xfId="0" applyFont="1" applyFill="1" applyBorder="1"/>
    <xf numFmtId="0" fontId="0" fillId="3" borderId="0" xfId="0" applyFill="1" applyBorder="1" applyAlignment="1">
      <alignment vertical="top"/>
    </xf>
    <xf numFmtId="0" fontId="0" fillId="3" borderId="0" xfId="0" applyFill="1"/>
    <xf numFmtId="0" fontId="0" fillId="0" borderId="0" xfId="0" applyFont="1" applyFill="1" applyBorder="1"/>
    <xf numFmtId="0" fontId="0" fillId="0" borderId="18" xfId="0" applyFont="1" applyFill="1" applyBorder="1"/>
    <xf numFmtId="0" fontId="4" fillId="0" borderId="23" xfId="0" applyFont="1" applyFill="1" applyBorder="1"/>
    <xf numFmtId="0" fontId="0" fillId="0" borderId="25" xfId="0" applyFont="1" applyFill="1" applyBorder="1"/>
    <xf numFmtId="0" fontId="0" fillId="0" borderId="33" xfId="0" applyFont="1" applyFill="1" applyBorder="1"/>
    <xf numFmtId="0" fontId="0" fillId="0" borderId="34" xfId="0" applyFont="1" applyFill="1" applyBorder="1"/>
    <xf numFmtId="0" fontId="4" fillId="0" borderId="32" xfId="0" applyFont="1" applyFill="1" applyBorder="1"/>
    <xf numFmtId="0" fontId="0" fillId="3" borderId="0" xfId="0" applyFill="1" applyBorder="1" applyAlignment="1"/>
    <xf numFmtId="0" fontId="0" fillId="0" borderId="0" xfId="0" applyAlignment="1"/>
    <xf numFmtId="0" fontId="0" fillId="3" borderId="5" xfId="0" applyFill="1" applyBorder="1" applyAlignment="1"/>
    <xf numFmtId="0" fontId="0" fillId="3" borderId="2" xfId="0" applyFill="1" applyBorder="1"/>
    <xf numFmtId="0" fontId="0" fillId="3" borderId="3" xfId="0" applyFill="1" applyBorder="1"/>
    <xf numFmtId="0" fontId="0" fillId="3" borderId="4" xfId="0" applyFill="1" applyBorder="1"/>
    <xf numFmtId="0" fontId="0" fillId="3" borderId="6" xfId="0" applyFill="1" applyBorder="1" applyAlignment="1"/>
    <xf numFmtId="0" fontId="0" fillId="3" borderId="8" xfId="0" applyFill="1" applyBorder="1" applyAlignment="1">
      <alignment horizontal="left" vertical="center"/>
    </xf>
    <xf numFmtId="0" fontId="0" fillId="0" borderId="0" xfId="0" applyAlignment="1">
      <alignment horizontal="left" vertical="center"/>
    </xf>
    <xf numFmtId="0" fontId="4" fillId="3" borderId="37" xfId="0" applyFont="1" applyFill="1" applyBorder="1"/>
    <xf numFmtId="0" fontId="0" fillId="3" borderId="0" xfId="0" applyFont="1" applyFill="1"/>
    <xf numFmtId="0" fontId="4" fillId="3" borderId="28" xfId="0" applyFont="1" applyFill="1" applyBorder="1"/>
    <xf numFmtId="0" fontId="1" fillId="3" borderId="18" xfId="0" applyFont="1" applyFill="1" applyBorder="1"/>
    <xf numFmtId="0" fontId="1" fillId="3" borderId="23" xfId="0" applyFont="1" applyFill="1" applyBorder="1"/>
    <xf numFmtId="0" fontId="0" fillId="3" borderId="18" xfId="0" applyFill="1" applyBorder="1"/>
    <xf numFmtId="0" fontId="0" fillId="3" borderId="34" xfId="0" applyFill="1" applyBorder="1"/>
    <xf numFmtId="0" fontId="0" fillId="3" borderId="32" xfId="0" applyFill="1" applyBorder="1"/>
    <xf numFmtId="0" fontId="4" fillId="3" borderId="32" xfId="0" applyFont="1" applyFill="1" applyBorder="1"/>
    <xf numFmtId="0" fontId="4" fillId="3" borderId="0" xfId="0" applyFont="1" applyFill="1" applyBorder="1"/>
    <xf numFmtId="0" fontId="0" fillId="3" borderId="23" xfId="0" applyFill="1" applyBorder="1"/>
    <xf numFmtId="0" fontId="4" fillId="3" borderId="23" xfId="0" applyFont="1" applyFill="1" applyBorder="1"/>
    <xf numFmtId="0" fontId="0" fillId="3" borderId="18" xfId="0" applyFont="1" applyFill="1" applyBorder="1"/>
    <xf numFmtId="0" fontId="0" fillId="3" borderId="34" xfId="0" applyFont="1" applyFill="1" applyBorder="1"/>
    <xf numFmtId="0" fontId="0" fillId="3" borderId="28" xfId="0" applyFill="1" applyBorder="1"/>
    <xf numFmtId="0" fontId="1" fillId="3" borderId="18" xfId="0" applyFont="1" applyFill="1" applyBorder="1" applyAlignment="1">
      <alignment horizontal="center" wrapText="1"/>
    </xf>
    <xf numFmtId="0" fontId="1" fillId="3" borderId="23" xfId="0" applyFont="1" applyFill="1" applyBorder="1" applyAlignment="1">
      <alignment horizontal="center" wrapText="1"/>
    </xf>
    <xf numFmtId="0" fontId="4" fillId="3" borderId="47" xfId="0" applyFont="1" applyFill="1" applyBorder="1"/>
    <xf numFmtId="0" fontId="1" fillId="0" borderId="18" xfId="0" applyFont="1" applyFill="1" applyBorder="1"/>
    <xf numFmtId="0" fontId="1" fillId="0" borderId="22" xfId="0" applyFont="1" applyFill="1" applyBorder="1" applyAlignment="1">
      <alignment horizontal="left"/>
    </xf>
    <xf numFmtId="0" fontId="0" fillId="3" borderId="0" xfId="0" applyFont="1" applyFill="1" applyBorder="1" applyAlignment="1">
      <alignment horizontal="left" vertical="center"/>
    </xf>
    <xf numFmtId="0" fontId="3" fillId="3" borderId="0" xfId="0" applyFont="1" applyFill="1" applyBorder="1" applyAlignment="1">
      <alignment horizontal="left" vertical="center"/>
    </xf>
    <xf numFmtId="0" fontId="0" fillId="3" borderId="23" xfId="0" applyFont="1" applyFill="1" applyBorder="1"/>
    <xf numFmtId="0" fontId="1" fillId="0" borderId="22" xfId="0" applyFont="1" applyFill="1" applyBorder="1"/>
    <xf numFmtId="0" fontId="1" fillId="0" borderId="24" xfId="0" applyFont="1" applyFill="1" applyBorder="1"/>
    <xf numFmtId="0" fontId="0" fillId="0" borderId="26" xfId="0" applyFill="1" applyBorder="1"/>
    <xf numFmtId="0" fontId="0" fillId="0" borderId="35" xfId="0" applyFill="1" applyBorder="1"/>
    <xf numFmtId="0" fontId="4" fillId="0" borderId="38" xfId="0" applyFont="1" applyFill="1" applyBorder="1"/>
    <xf numFmtId="0" fontId="0" fillId="0" borderId="32" xfId="0" applyFill="1" applyBorder="1"/>
    <xf numFmtId="0" fontId="0" fillId="0" borderId="24" xfId="0" applyFill="1" applyBorder="1"/>
    <xf numFmtId="0" fontId="0" fillId="0" borderId="38" xfId="0" applyFill="1" applyBorder="1"/>
    <xf numFmtId="0" fontId="0" fillId="0" borderId="0" xfId="0" applyFill="1" applyBorder="1"/>
    <xf numFmtId="0" fontId="0" fillId="0" borderId="40" xfId="0" applyFill="1" applyBorder="1"/>
    <xf numFmtId="0" fontId="0" fillId="0" borderId="26" xfId="0" applyFont="1" applyFill="1" applyBorder="1"/>
    <xf numFmtId="0" fontId="0" fillId="0" borderId="38" xfId="0" applyFont="1" applyFill="1" applyBorder="1"/>
    <xf numFmtId="0" fontId="0" fillId="0" borderId="35" xfId="0" applyFont="1" applyFill="1" applyBorder="1"/>
    <xf numFmtId="0" fontId="0" fillId="0" borderId="0" xfId="0" applyFont="1" applyFill="1"/>
    <xf numFmtId="0" fontId="0" fillId="0" borderId="29" xfId="0" applyFill="1" applyBorder="1"/>
    <xf numFmtId="0" fontId="0" fillId="0" borderId="24" xfId="0" applyFont="1" applyFill="1" applyBorder="1"/>
    <xf numFmtId="0" fontId="0" fillId="0" borderId="46" xfId="0" applyFill="1" applyBorder="1"/>
    <xf numFmtId="0" fontId="0" fillId="0" borderId="53" xfId="0" applyFill="1" applyBorder="1"/>
    <xf numFmtId="0" fontId="1" fillId="0" borderId="23" xfId="0" applyFont="1" applyFill="1" applyBorder="1"/>
    <xf numFmtId="0" fontId="0" fillId="0" borderId="18" xfId="0" applyFill="1" applyBorder="1"/>
    <xf numFmtId="0" fontId="0" fillId="0" borderId="34" xfId="0" applyFill="1" applyBorder="1"/>
    <xf numFmtId="0" fontId="0" fillId="0" borderId="23" xfId="0" applyFill="1" applyBorder="1"/>
    <xf numFmtId="0" fontId="0" fillId="0" borderId="28" xfId="0" applyFill="1" applyBorder="1"/>
    <xf numFmtId="0" fontId="0" fillId="0" borderId="23" xfId="0" applyFont="1" applyFill="1" applyBorder="1"/>
    <xf numFmtId="0" fontId="4" fillId="0" borderId="28" xfId="0" applyFont="1" applyFill="1" applyBorder="1"/>
    <xf numFmtId="0" fontId="0" fillId="0" borderId="25" xfId="0" applyFill="1" applyBorder="1"/>
    <xf numFmtId="0" fontId="0" fillId="0" borderId="33" xfId="0" applyFill="1" applyBorder="1"/>
    <xf numFmtId="0" fontId="4" fillId="0" borderId="36" xfId="0" applyFont="1" applyFill="1" applyBorder="1"/>
    <xf numFmtId="0" fontId="4" fillId="0" borderId="39" xfId="0" applyFont="1" applyFill="1" applyBorder="1"/>
    <xf numFmtId="0" fontId="4" fillId="0" borderId="22" xfId="0" applyFont="1" applyFill="1" applyBorder="1"/>
    <xf numFmtId="0" fontId="0" fillId="0" borderId="25" xfId="0" applyFill="1" applyBorder="1" applyAlignment="1">
      <alignment horizontal="left"/>
    </xf>
    <xf numFmtId="0" fontId="0" fillId="0" borderId="25" xfId="0" applyFill="1" applyBorder="1" applyAlignment="1">
      <alignment horizontal="left" vertical="center"/>
    </xf>
    <xf numFmtId="0" fontId="4" fillId="0" borderId="27" xfId="0" applyFont="1" applyFill="1" applyBorder="1"/>
    <xf numFmtId="0" fontId="0" fillId="0" borderId="39" xfId="0" applyFill="1" applyBorder="1" applyAlignment="1">
      <alignment horizontal="left"/>
    </xf>
    <xf numFmtId="0" fontId="0" fillId="0" borderId="25" xfId="0" applyFont="1" applyFill="1" applyBorder="1" applyAlignment="1">
      <alignment horizontal="left"/>
    </xf>
    <xf numFmtId="0" fontId="0" fillId="2" borderId="0" xfId="0" applyFill="1" applyBorder="1" applyAlignment="1">
      <alignment vertical="center"/>
    </xf>
    <xf numFmtId="0" fontId="0" fillId="2" borderId="0" xfId="0" applyFill="1" applyBorder="1" applyAlignment="1">
      <alignment horizontal="center" vertical="center"/>
    </xf>
    <xf numFmtId="0" fontId="0" fillId="2" borderId="0" xfId="0" applyFill="1" applyBorder="1"/>
    <xf numFmtId="0" fontId="0" fillId="2" borderId="6" xfId="0" applyFill="1" applyBorder="1" applyAlignment="1">
      <alignment horizontal="left" vertical="center"/>
    </xf>
    <xf numFmtId="0" fontId="4" fillId="2" borderId="0" xfId="0" applyFont="1" applyFill="1" applyBorder="1" applyAlignment="1">
      <alignment vertical="center"/>
    </xf>
    <xf numFmtId="0" fontId="3" fillId="2" borderId="0" xfId="0" applyFont="1" applyFill="1" applyBorder="1" applyAlignment="1">
      <alignment vertical="center"/>
    </xf>
    <xf numFmtId="0" fontId="0" fillId="2" borderId="0" xfId="0" applyFill="1" applyBorder="1" applyAlignment="1">
      <alignment horizontal="center" vertical="top"/>
    </xf>
    <xf numFmtId="0" fontId="0" fillId="2" borderId="0" xfId="0" applyFill="1" applyBorder="1" applyAlignment="1">
      <alignment vertical="top"/>
    </xf>
    <xf numFmtId="0" fontId="0" fillId="0" borderId="56" xfId="0" applyFill="1" applyBorder="1"/>
    <xf numFmtId="0" fontId="0" fillId="2" borderId="6" xfId="0" applyFill="1" applyBorder="1" applyAlignment="1">
      <alignment vertical="center"/>
    </xf>
    <xf numFmtId="0" fontId="0" fillId="2" borderId="0" xfId="0" applyFont="1" applyFill="1" applyBorder="1" applyAlignment="1">
      <alignment vertical="center"/>
    </xf>
    <xf numFmtId="0" fontId="0" fillId="2" borderId="14" xfId="0" applyFill="1" applyBorder="1" applyAlignment="1">
      <alignment vertical="center"/>
    </xf>
    <xf numFmtId="0" fontId="0" fillId="2" borderId="14" xfId="0" applyFill="1" applyBorder="1"/>
    <xf numFmtId="0" fontId="0" fillId="2" borderId="0" xfId="0" applyFill="1" applyBorder="1" applyAlignment="1">
      <alignment horizontal="left" vertical="center"/>
    </xf>
    <xf numFmtId="0" fontId="4" fillId="2" borderId="0" xfId="0" applyFont="1" applyFill="1" applyBorder="1" applyAlignment="1">
      <alignment horizontal="left" vertical="center"/>
    </xf>
    <xf numFmtId="0" fontId="0" fillId="2" borderId="5" xfId="0" applyFill="1" applyBorder="1" applyAlignment="1">
      <alignment vertical="center"/>
    </xf>
    <xf numFmtId="0" fontId="0" fillId="2" borderId="5" xfId="0" applyFill="1" applyBorder="1"/>
    <xf numFmtId="0" fontId="0" fillId="2" borderId="5" xfId="0" applyFill="1" applyBorder="1" applyAlignment="1">
      <alignment horizontal="left" vertical="center"/>
    </xf>
    <xf numFmtId="0" fontId="0" fillId="3" borderId="0" xfId="0" applyFill="1" applyBorder="1" applyAlignment="1">
      <alignment horizontal="right" vertical="center"/>
    </xf>
    <xf numFmtId="0" fontId="0" fillId="0" borderId="0" xfId="0" applyFill="1" applyBorder="1" applyAlignment="1">
      <alignment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0" xfId="0" applyFill="1" applyBorder="1" applyAlignment="1">
      <alignment horizontal="right" vertical="center"/>
    </xf>
    <xf numFmtId="0" fontId="0" fillId="0" borderId="0" xfId="0" applyFont="1" applyFill="1" applyBorder="1" applyAlignment="1">
      <alignment vertical="center"/>
    </xf>
    <xf numFmtId="0" fontId="0" fillId="0" borderId="0" xfId="0" applyFill="1" applyBorder="1" applyAlignment="1">
      <alignment horizontal="left" vertical="top"/>
    </xf>
    <xf numFmtId="0" fontId="1" fillId="3" borderId="0" xfId="0" applyFont="1" applyFill="1" applyBorder="1" applyAlignment="1">
      <alignment horizontal="left" vertical="center"/>
    </xf>
    <xf numFmtId="0" fontId="1" fillId="3" borderId="0" xfId="0" applyFont="1" applyFill="1" applyBorder="1" applyAlignment="1">
      <alignment vertical="center"/>
    </xf>
    <xf numFmtId="0" fontId="1" fillId="3" borderId="2" xfId="0" applyFont="1" applyFill="1" applyBorder="1" applyAlignment="1">
      <alignment horizontal="center" vertical="center"/>
    </xf>
    <xf numFmtId="0" fontId="1" fillId="3" borderId="6" xfId="0" applyFont="1" applyFill="1" applyBorder="1"/>
    <xf numFmtId="0" fontId="0" fillId="2" borderId="6" xfId="0" applyFill="1" applyBorder="1"/>
    <xf numFmtId="0" fontId="1" fillId="3" borderId="55" xfId="0" applyFont="1" applyFill="1" applyBorder="1" applyAlignment="1">
      <alignment vertical="center"/>
    </xf>
    <xf numFmtId="0" fontId="1" fillId="3" borderId="45" xfId="0" applyFont="1" applyFill="1" applyBorder="1" applyAlignment="1">
      <alignment vertical="center"/>
    </xf>
    <xf numFmtId="0" fontId="0" fillId="3" borderId="45" xfId="0" applyFill="1" applyBorder="1" applyAlignment="1">
      <alignment vertical="center"/>
    </xf>
    <xf numFmtId="0" fontId="0" fillId="3" borderId="45" xfId="0" applyFont="1" applyFill="1" applyBorder="1" applyAlignment="1">
      <alignment vertical="center"/>
    </xf>
    <xf numFmtId="0" fontId="1" fillId="3" borderId="59" xfId="0" applyFont="1" applyFill="1" applyBorder="1" applyAlignment="1">
      <alignment vertical="center"/>
    </xf>
    <xf numFmtId="0" fontId="0" fillId="3" borderId="47" xfId="0" applyFill="1" applyBorder="1"/>
    <xf numFmtId="0" fontId="0" fillId="2" borderId="47" xfId="0" applyFill="1" applyBorder="1"/>
    <xf numFmtId="0" fontId="0" fillId="2" borderId="58" xfId="0" applyFill="1" applyBorder="1"/>
    <xf numFmtId="0" fontId="0" fillId="3" borderId="47" xfId="0" applyFill="1" applyBorder="1" applyAlignment="1">
      <alignment vertical="center"/>
    </xf>
    <xf numFmtId="0" fontId="0" fillId="3" borderId="58" xfId="0" applyFill="1" applyBorder="1"/>
    <xf numFmtId="0" fontId="1" fillId="3" borderId="59" xfId="0" applyFont="1" applyFill="1" applyBorder="1" applyAlignment="1">
      <alignment horizontal="left" vertical="center"/>
    </xf>
    <xf numFmtId="0" fontId="0" fillId="3" borderId="47" xfId="0" applyFill="1" applyBorder="1" applyAlignment="1">
      <alignment horizontal="left" vertical="center"/>
    </xf>
    <xf numFmtId="0" fontId="4" fillId="2" borderId="47" xfId="0" applyFont="1" applyFill="1" applyBorder="1" applyAlignment="1">
      <alignment horizontal="left" vertical="center"/>
    </xf>
    <xf numFmtId="0" fontId="0" fillId="2" borderId="47" xfId="0" applyFill="1" applyBorder="1" applyAlignment="1">
      <alignment horizontal="left" vertical="center"/>
    </xf>
    <xf numFmtId="0" fontId="0" fillId="2" borderId="47" xfId="0" applyFill="1" applyBorder="1" applyAlignment="1">
      <alignment horizontal="left" vertical="top"/>
    </xf>
    <xf numFmtId="0" fontId="0" fillId="2" borderId="58" xfId="0" applyFill="1" applyBorder="1" applyAlignment="1">
      <alignment horizontal="left" vertical="center"/>
    </xf>
    <xf numFmtId="0" fontId="0" fillId="3" borderId="58" xfId="0" applyFill="1" applyBorder="1" applyAlignment="1">
      <alignment horizontal="left" vertical="center"/>
    </xf>
    <xf numFmtId="0" fontId="0" fillId="5" borderId="1" xfId="0" applyFill="1" applyBorder="1" applyAlignment="1">
      <alignment vertical="center"/>
    </xf>
    <xf numFmtId="0" fontId="1" fillId="3" borderId="6" xfId="0" applyFont="1" applyFill="1" applyBorder="1" applyAlignment="1">
      <alignment vertical="center"/>
    </xf>
    <xf numFmtId="0" fontId="1" fillId="3" borderId="45" xfId="0" applyFont="1" applyFill="1" applyBorder="1" applyAlignment="1">
      <alignment horizontal="left" vertical="center"/>
    </xf>
    <xf numFmtId="0" fontId="0" fillId="2" borderId="47" xfId="0" applyFill="1" applyBorder="1" applyAlignment="1">
      <alignment vertical="center"/>
    </xf>
    <xf numFmtId="0" fontId="0" fillId="2" borderId="58" xfId="0" applyFill="1" applyBorder="1" applyAlignment="1">
      <alignment vertical="center"/>
    </xf>
    <xf numFmtId="0" fontId="0" fillId="3" borderId="58" xfId="0" applyFill="1" applyBorder="1" applyAlignment="1">
      <alignment vertical="center"/>
    </xf>
    <xf numFmtId="0" fontId="0" fillId="3" borderId="47" xfId="0" applyFill="1" applyBorder="1" applyAlignment="1">
      <alignment vertical="center" wrapText="1"/>
    </xf>
    <xf numFmtId="0" fontId="1" fillId="3" borderId="45" xfId="0" applyFont="1" applyFill="1" applyBorder="1" applyAlignment="1">
      <alignment horizontal="center" vertical="center"/>
    </xf>
    <xf numFmtId="0" fontId="0" fillId="3" borderId="47" xfId="0" applyFill="1" applyBorder="1" applyAlignment="1"/>
    <xf numFmtId="0" fontId="5" fillId="5" borderId="1" xfId="0" applyFont="1" applyFill="1" applyBorder="1" applyAlignment="1">
      <alignment horizontal="left" vertical="center"/>
    </xf>
    <xf numFmtId="0" fontId="0" fillId="0" borderId="4" xfId="0" applyFill="1" applyBorder="1"/>
    <xf numFmtId="0" fontId="4" fillId="3" borderId="18" xfId="0" applyFont="1" applyFill="1" applyBorder="1"/>
    <xf numFmtId="0" fontId="0" fillId="3" borderId="28" xfId="0" applyFont="1" applyFill="1" applyBorder="1"/>
    <xf numFmtId="0" fontId="6" fillId="7" borderId="0" xfId="0" applyFont="1" applyFill="1" applyBorder="1" applyAlignment="1">
      <alignment horizontal="right" vertical="center"/>
    </xf>
    <xf numFmtId="0" fontId="8" fillId="7" borderId="0" xfId="0" applyFont="1" applyFill="1" applyBorder="1" applyAlignment="1">
      <alignment vertical="center"/>
    </xf>
    <xf numFmtId="0" fontId="9" fillId="7" borderId="0" xfId="0" applyFont="1" applyFill="1" applyBorder="1" applyAlignment="1">
      <alignment vertical="center"/>
    </xf>
    <xf numFmtId="0" fontId="6" fillId="7" borderId="0" xfId="0" applyFont="1" applyFill="1" applyBorder="1" applyAlignment="1">
      <alignment vertical="center"/>
    </xf>
    <xf numFmtId="0" fontId="0" fillId="8" borderId="47" xfId="0" applyFill="1" applyBorder="1"/>
    <xf numFmtId="0" fontId="0" fillId="9" borderId="47" xfId="0" applyFill="1" applyBorder="1"/>
    <xf numFmtId="0" fontId="0" fillId="8" borderId="58" xfId="0" applyFill="1" applyBorder="1"/>
    <xf numFmtId="0" fontId="0" fillId="8" borderId="0" xfId="0" applyFill="1" applyBorder="1"/>
    <xf numFmtId="0" fontId="0" fillId="9" borderId="0" xfId="0" applyFill="1" applyBorder="1"/>
    <xf numFmtId="0" fontId="0" fillId="8" borderId="0" xfId="0" applyFill="1" applyBorder="1" applyAlignment="1">
      <alignment vertical="top"/>
    </xf>
    <xf numFmtId="0" fontId="0" fillId="8" borderId="14" xfId="0" applyFill="1" applyBorder="1"/>
    <xf numFmtId="0" fontId="1" fillId="8" borderId="47" xfId="0" applyFont="1" applyFill="1" applyBorder="1"/>
    <xf numFmtId="0" fontId="0" fillId="9" borderId="58" xfId="0" applyFill="1" applyBorder="1"/>
    <xf numFmtId="0" fontId="0" fillId="8" borderId="61" xfId="0" applyFill="1" applyBorder="1"/>
    <xf numFmtId="0" fontId="0" fillId="8" borderId="62" xfId="0" applyFill="1" applyBorder="1"/>
    <xf numFmtId="0" fontId="0" fillId="9" borderId="14" xfId="0" applyFill="1" applyBorder="1"/>
    <xf numFmtId="0" fontId="4" fillId="8" borderId="61" xfId="0" applyFont="1" applyFill="1" applyBorder="1"/>
    <xf numFmtId="0" fontId="4" fillId="8" borderId="14" xfId="0" applyFont="1" applyFill="1" applyBorder="1"/>
    <xf numFmtId="0" fontId="7" fillId="8" borderId="2" xfId="0" applyFont="1" applyFill="1" applyBorder="1" applyAlignment="1">
      <alignment horizontal="center" vertical="center"/>
    </xf>
    <xf numFmtId="0" fontId="7" fillId="8" borderId="3" xfId="0" applyFont="1" applyFill="1" applyBorder="1" applyAlignment="1">
      <alignment horizontal="center" vertical="center"/>
    </xf>
    <xf numFmtId="0" fontId="7" fillId="8" borderId="4" xfId="0" applyFont="1" applyFill="1" applyBorder="1" applyAlignment="1">
      <alignment horizontal="center" vertical="center"/>
    </xf>
    <xf numFmtId="0" fontId="0" fillId="8" borderId="6" xfId="0" applyFill="1" applyBorder="1"/>
    <xf numFmtId="0" fontId="0" fillId="8" borderId="5" xfId="0" applyFill="1" applyBorder="1"/>
    <xf numFmtId="0" fontId="0" fillId="9" borderId="5" xfId="0" applyFill="1" applyBorder="1"/>
    <xf numFmtId="0" fontId="0" fillId="9" borderId="6" xfId="0" applyFill="1" applyBorder="1"/>
    <xf numFmtId="0" fontId="4" fillId="8" borderId="0" xfId="0" applyFont="1" applyFill="1" applyBorder="1"/>
    <xf numFmtId="0" fontId="0" fillId="2" borderId="47" xfId="0" applyFill="1" applyBorder="1" applyAlignment="1">
      <alignment horizontal="left" vertical="center" wrapText="1"/>
    </xf>
    <xf numFmtId="0" fontId="0" fillId="12" borderId="1" xfId="0" applyFill="1" applyBorder="1" applyAlignment="1">
      <alignment horizontal="left" vertical="center"/>
    </xf>
    <xf numFmtId="0" fontId="0" fillId="8" borderId="0" xfId="0" applyFill="1" applyBorder="1" applyAlignment="1">
      <alignment vertical="center"/>
    </xf>
    <xf numFmtId="0" fontId="0" fillId="9" borderId="0" xfId="0" applyFill="1" applyBorder="1" applyAlignment="1">
      <alignment vertical="center"/>
    </xf>
    <xf numFmtId="0" fontId="3" fillId="9" borderId="0" xfId="0" applyFont="1" applyFill="1" applyBorder="1" applyAlignment="1">
      <alignment vertical="center"/>
    </xf>
    <xf numFmtId="0" fontId="0" fillId="9" borderId="14" xfId="0" applyFill="1" applyBorder="1" applyAlignment="1">
      <alignment vertical="center"/>
    </xf>
    <xf numFmtId="0" fontId="0" fillId="9" borderId="0" xfId="0" applyFill="1" applyBorder="1" applyAlignment="1">
      <alignment horizontal="center" vertical="center"/>
    </xf>
    <xf numFmtId="0" fontId="4" fillId="9" borderId="0" xfId="0" applyFont="1" applyFill="1" applyBorder="1" applyAlignment="1">
      <alignment vertical="center"/>
    </xf>
    <xf numFmtId="0" fontId="3" fillId="8" borderId="0" xfId="0" applyFont="1" applyFill="1" applyBorder="1" applyAlignment="1">
      <alignment vertical="center"/>
    </xf>
    <xf numFmtId="0" fontId="0" fillId="8" borderId="0" xfId="0" applyFill="1" applyBorder="1" applyAlignment="1">
      <alignment horizontal="center" vertical="center"/>
    </xf>
    <xf numFmtId="0" fontId="0" fillId="8" borderId="14" xfId="0" applyFill="1" applyBorder="1" applyAlignment="1">
      <alignment vertical="center"/>
    </xf>
    <xf numFmtId="0" fontId="4" fillId="8" borderId="0" xfId="0" applyFont="1" applyFill="1" applyBorder="1" applyAlignment="1">
      <alignment vertical="center"/>
    </xf>
    <xf numFmtId="0" fontId="1" fillId="8" borderId="45" xfId="0" applyFont="1" applyFill="1" applyBorder="1" applyAlignment="1">
      <alignment vertical="center"/>
    </xf>
    <xf numFmtId="0" fontId="0" fillId="8" borderId="0" xfId="0" applyFill="1" applyBorder="1" applyAlignment="1">
      <alignment horizontal="left" vertical="center"/>
    </xf>
    <xf numFmtId="0" fontId="1" fillId="8" borderId="55" xfId="0" applyFont="1" applyFill="1" applyBorder="1" applyAlignment="1">
      <alignment vertical="center"/>
    </xf>
    <xf numFmtId="0" fontId="1" fillId="8" borderId="59" xfId="0" applyFont="1" applyFill="1" applyBorder="1" applyAlignment="1">
      <alignment vertical="center"/>
    </xf>
    <xf numFmtId="0" fontId="1" fillId="8" borderId="59" xfId="0" applyFont="1" applyFill="1" applyBorder="1" applyAlignment="1">
      <alignment horizontal="left" vertical="center"/>
    </xf>
    <xf numFmtId="0" fontId="0" fillId="8" borderId="62" xfId="0" applyFill="1" applyBorder="1" applyAlignment="1">
      <alignment horizontal="left" vertical="center"/>
    </xf>
    <xf numFmtId="0" fontId="0" fillId="8" borderId="47" xfId="0" applyFill="1" applyBorder="1" applyAlignment="1">
      <alignment horizontal="left" vertical="center"/>
    </xf>
    <xf numFmtId="0" fontId="0" fillId="9" borderId="47" xfId="0" applyFill="1" applyBorder="1" applyAlignment="1">
      <alignment horizontal="left" vertical="center"/>
    </xf>
    <xf numFmtId="0" fontId="0" fillId="9" borderId="58" xfId="0" applyFill="1" applyBorder="1" applyAlignment="1">
      <alignment horizontal="left" vertical="center"/>
    </xf>
    <xf numFmtId="0" fontId="0" fillId="8" borderId="58" xfId="0" applyFill="1" applyBorder="1" applyAlignment="1">
      <alignment horizontal="left" vertical="center"/>
    </xf>
    <xf numFmtId="0" fontId="0" fillId="3" borderId="59" xfId="0" applyFill="1" applyBorder="1"/>
    <xf numFmtId="0" fontId="1" fillId="3" borderId="63" xfId="0" applyFont="1" applyFill="1" applyBorder="1" applyAlignment="1">
      <alignment vertical="center"/>
    </xf>
    <xf numFmtId="0" fontId="0" fillId="0" borderId="51" xfId="0" applyFont="1" applyFill="1" applyBorder="1"/>
    <xf numFmtId="0" fontId="0" fillId="0" borderId="52" xfId="0" applyFill="1" applyBorder="1"/>
    <xf numFmtId="0" fontId="0" fillId="3" borderId="52" xfId="0" applyFill="1" applyBorder="1"/>
    <xf numFmtId="0" fontId="0" fillId="0" borderId="27" xfId="0" applyFill="1" applyBorder="1"/>
    <xf numFmtId="0" fontId="1" fillId="0" borderId="34" xfId="0" applyFont="1" applyFill="1" applyBorder="1"/>
    <xf numFmtId="0" fontId="1" fillId="0" borderId="44" xfId="0" applyFont="1" applyFill="1" applyBorder="1"/>
    <xf numFmtId="0" fontId="1" fillId="0" borderId="48" xfId="0" applyFont="1" applyFill="1" applyBorder="1"/>
    <xf numFmtId="0" fontId="0" fillId="3" borderId="60" xfId="0" applyFill="1" applyBorder="1" applyAlignment="1">
      <alignment vertical="center"/>
    </xf>
    <xf numFmtId="0" fontId="1" fillId="3" borderId="63" xfId="0" applyFont="1" applyFill="1" applyBorder="1"/>
    <xf numFmtId="0" fontId="0" fillId="3" borderId="65" xfId="0" applyFill="1" applyBorder="1"/>
    <xf numFmtId="0" fontId="0" fillId="2" borderId="65" xfId="0" applyFill="1" applyBorder="1"/>
    <xf numFmtId="0" fontId="0" fillId="2" borderId="64" xfId="0" applyFill="1" applyBorder="1"/>
    <xf numFmtId="0" fontId="0" fillId="3" borderId="65" xfId="0" applyFill="1" applyBorder="1" applyAlignment="1">
      <alignment vertical="center"/>
    </xf>
    <xf numFmtId="0" fontId="0" fillId="3" borderId="64" xfId="0" applyFill="1" applyBorder="1"/>
    <xf numFmtId="0" fontId="2" fillId="3" borderId="3" xfId="0" applyFont="1" applyFill="1" applyBorder="1" applyAlignment="1">
      <alignment horizontal="left" vertical="center"/>
    </xf>
    <xf numFmtId="0" fontId="1" fillId="3" borderId="63" xfId="0" applyFont="1" applyFill="1" applyBorder="1" applyAlignment="1">
      <alignment horizontal="left" vertical="center"/>
    </xf>
    <xf numFmtId="0" fontId="10" fillId="3" borderId="0" xfId="0" applyFont="1" applyFill="1" applyBorder="1" applyAlignment="1">
      <alignment horizontal="left" vertical="center"/>
    </xf>
    <xf numFmtId="0" fontId="0" fillId="2" borderId="14" xfId="0" applyFill="1" applyBorder="1" applyAlignment="1">
      <alignment horizontal="left" vertical="center"/>
    </xf>
    <xf numFmtId="0" fontId="0" fillId="2" borderId="65" xfId="0" applyFill="1" applyBorder="1" applyAlignment="1">
      <alignment vertical="center"/>
    </xf>
    <xf numFmtId="0" fontId="0" fillId="3" borderId="63" xfId="0" applyFill="1" applyBorder="1" applyAlignment="1">
      <alignment vertical="center"/>
    </xf>
    <xf numFmtId="0" fontId="0" fillId="2" borderId="64" xfId="0" applyFill="1" applyBorder="1" applyAlignment="1">
      <alignment vertical="center"/>
    </xf>
    <xf numFmtId="0" fontId="10" fillId="3" borderId="0" xfId="0" applyFont="1" applyFill="1" applyBorder="1" applyAlignment="1">
      <alignment vertical="center"/>
    </xf>
    <xf numFmtId="0" fontId="10" fillId="2" borderId="0" xfId="0" applyFont="1" applyFill="1" applyBorder="1" applyAlignment="1">
      <alignment vertical="center"/>
    </xf>
    <xf numFmtId="0" fontId="10" fillId="3" borderId="45" xfId="0" applyFont="1" applyFill="1" applyBorder="1" applyAlignment="1">
      <alignment vertical="center"/>
    </xf>
    <xf numFmtId="0" fontId="10" fillId="2" borderId="14" xfId="0" applyFont="1" applyFill="1" applyBorder="1" applyAlignment="1">
      <alignment vertical="center"/>
    </xf>
    <xf numFmtId="0" fontId="1" fillId="3" borderId="66" xfId="0" applyFont="1" applyFill="1" applyBorder="1"/>
    <xf numFmtId="0" fontId="0" fillId="3" borderId="67" xfId="0" applyFill="1" applyBorder="1"/>
    <xf numFmtId="0" fontId="0" fillId="3" borderId="30" xfId="0" applyFill="1" applyBorder="1"/>
    <xf numFmtId="0" fontId="4" fillId="3" borderId="68" xfId="0" applyFont="1" applyFill="1" applyBorder="1"/>
    <xf numFmtId="0" fontId="0" fillId="3" borderId="69" xfId="0" applyFill="1" applyBorder="1"/>
    <xf numFmtId="0" fontId="0" fillId="3" borderId="70" xfId="0" applyFill="1" applyBorder="1"/>
    <xf numFmtId="0" fontId="0" fillId="3" borderId="66" xfId="0" applyFill="1" applyBorder="1"/>
    <xf numFmtId="0" fontId="4" fillId="3" borderId="66" xfId="0" applyFont="1" applyFill="1" applyBorder="1"/>
    <xf numFmtId="0" fontId="0" fillId="3" borderId="67" xfId="0" applyFont="1" applyFill="1" applyBorder="1"/>
    <xf numFmtId="0" fontId="0" fillId="3" borderId="30" xfId="0" applyFont="1" applyFill="1" applyBorder="1"/>
    <xf numFmtId="0" fontId="4" fillId="3" borderId="69" xfId="0" applyFont="1" applyFill="1" applyBorder="1"/>
    <xf numFmtId="0" fontId="0" fillId="3" borderId="66" xfId="0" applyFont="1" applyFill="1" applyBorder="1"/>
    <xf numFmtId="0" fontId="0" fillId="3" borderId="71" xfId="0" applyFill="1" applyBorder="1"/>
    <xf numFmtId="0" fontId="1" fillId="4" borderId="69" xfId="0" applyFont="1" applyFill="1" applyBorder="1" applyAlignment="1">
      <alignment vertical="center"/>
    </xf>
    <xf numFmtId="0" fontId="1" fillId="4" borderId="72" xfId="0" applyFont="1" applyFill="1" applyBorder="1" applyAlignment="1">
      <alignment vertical="center"/>
    </xf>
    <xf numFmtId="0" fontId="1" fillId="4" borderId="73" xfId="0" applyFont="1" applyFill="1" applyBorder="1" applyAlignment="1">
      <alignment vertical="center"/>
    </xf>
    <xf numFmtId="0" fontId="1" fillId="4" borderId="41" xfId="0" applyFont="1" applyFill="1" applyBorder="1" applyAlignment="1"/>
    <xf numFmtId="0" fontId="1" fillId="4" borderId="42" xfId="0" applyFont="1" applyFill="1" applyBorder="1" applyAlignment="1"/>
    <xf numFmtId="0" fontId="1" fillId="4" borderId="43" xfId="0" applyFont="1" applyFill="1" applyBorder="1" applyAlignment="1"/>
    <xf numFmtId="0" fontId="1" fillId="2" borderId="83" xfId="0" applyFont="1" applyFill="1" applyBorder="1" applyAlignment="1">
      <alignment horizontal="left" vertical="top" wrapText="1"/>
    </xf>
    <xf numFmtId="0" fontId="1" fillId="2" borderId="84" xfId="0" applyFont="1" applyFill="1" applyBorder="1" applyAlignment="1">
      <alignment horizontal="left" vertical="top" wrapText="1"/>
    </xf>
    <xf numFmtId="0" fontId="1" fillId="2" borderId="85" xfId="0" applyFont="1" applyFill="1" applyBorder="1" applyAlignment="1">
      <alignment horizontal="left" vertical="top" wrapText="1"/>
    </xf>
    <xf numFmtId="0" fontId="0" fillId="0" borderId="90" xfId="0" applyBorder="1" applyAlignment="1">
      <alignment horizontal="left" vertical="top" wrapText="1"/>
    </xf>
    <xf numFmtId="0" fontId="0" fillId="0" borderId="91" xfId="0" applyBorder="1" applyAlignment="1">
      <alignment horizontal="left" vertical="top" wrapText="1"/>
    </xf>
    <xf numFmtId="0" fontId="0" fillId="0" borderId="92" xfId="0" applyBorder="1" applyAlignment="1">
      <alignment horizontal="left" vertical="top" wrapText="1"/>
    </xf>
    <xf numFmtId="0" fontId="0" fillId="0" borderId="90" xfId="0" applyBorder="1"/>
    <xf numFmtId="0" fontId="0" fillId="0" borderId="91" xfId="0" applyBorder="1"/>
    <xf numFmtId="0" fontId="0" fillId="0" borderId="93" xfId="0" applyBorder="1"/>
    <xf numFmtId="0" fontId="1" fillId="2" borderId="41" xfId="0" applyFont="1" applyFill="1" applyBorder="1" applyAlignment="1">
      <alignment horizontal="left" vertical="top" wrapText="1"/>
    </xf>
    <xf numFmtId="0" fontId="11" fillId="13" borderId="90" xfId="0" applyFont="1" applyFill="1" applyBorder="1" applyAlignment="1">
      <alignment horizontal="left" vertical="top" wrapText="1"/>
    </xf>
    <xf numFmtId="0" fontId="11" fillId="13" borderId="91" xfId="0" applyFont="1" applyFill="1" applyBorder="1" applyAlignment="1">
      <alignment horizontal="left" vertical="top" wrapText="1"/>
    </xf>
    <xf numFmtId="0" fontId="11" fillId="14" borderId="90" xfId="0" applyFont="1" applyFill="1" applyBorder="1" applyAlignment="1">
      <alignment horizontal="left" vertical="top" wrapText="1"/>
    </xf>
    <xf numFmtId="0" fontId="11" fillId="14" borderId="91" xfId="0" applyFont="1" applyFill="1" applyBorder="1" applyAlignment="1">
      <alignment horizontal="left" vertical="top" wrapText="1"/>
    </xf>
    <xf numFmtId="0" fontId="1" fillId="15" borderId="90" xfId="0" applyFont="1" applyFill="1" applyBorder="1" applyAlignment="1">
      <alignment horizontal="left" vertical="top" wrapText="1"/>
    </xf>
    <xf numFmtId="0" fontId="1" fillId="15" borderId="91" xfId="0" applyFont="1" applyFill="1" applyBorder="1" applyAlignment="1">
      <alignment horizontal="left" vertical="top" wrapText="1"/>
    </xf>
    <xf numFmtId="0" fontId="11" fillId="16" borderId="91" xfId="0" applyFont="1" applyFill="1" applyBorder="1" applyAlignment="1">
      <alignment horizontal="left" vertical="top" wrapText="1"/>
    </xf>
    <xf numFmtId="0" fontId="0" fillId="0" borderId="96" xfId="0" applyBorder="1"/>
    <xf numFmtId="0" fontId="0" fillId="0" borderId="97" xfId="0" applyBorder="1"/>
    <xf numFmtId="0" fontId="0" fillId="0" borderId="98" xfId="0" applyBorder="1"/>
    <xf numFmtId="0" fontId="0" fillId="0" borderId="96" xfId="0" applyFill="1" applyBorder="1"/>
    <xf numFmtId="0" fontId="0" fillId="0" borderId="97" xfId="0" applyFill="1" applyBorder="1"/>
    <xf numFmtId="0" fontId="1" fillId="2" borderId="43" xfId="0" applyFont="1" applyFill="1" applyBorder="1" applyAlignment="1">
      <alignment horizontal="left" vertical="top" wrapText="1"/>
    </xf>
    <xf numFmtId="0" fontId="0" fillId="0" borderId="99" xfId="0" applyFill="1" applyBorder="1"/>
    <xf numFmtId="0" fontId="0" fillId="0" borderId="99" xfId="0" applyBorder="1"/>
    <xf numFmtId="0" fontId="0" fillId="0" borderId="46" xfId="0" applyBorder="1"/>
    <xf numFmtId="0" fontId="0" fillId="0" borderId="54" xfId="0" applyBorder="1"/>
    <xf numFmtId="0" fontId="0" fillId="0" borderId="90" xfId="0" applyFill="1" applyBorder="1"/>
    <xf numFmtId="0" fontId="0" fillId="0" borderId="91" xfId="0" applyFill="1" applyBorder="1"/>
    <xf numFmtId="0" fontId="11" fillId="13" borderId="94" xfId="0" applyFont="1" applyFill="1" applyBorder="1" applyAlignment="1">
      <alignment horizontal="center" vertical="top" wrapText="1"/>
    </xf>
    <xf numFmtId="0" fontId="11" fillId="13" borderId="95" xfId="0" applyFont="1" applyFill="1" applyBorder="1" applyAlignment="1">
      <alignment horizontal="center" vertical="top" wrapText="1"/>
    </xf>
    <xf numFmtId="0" fontId="11" fillId="14" borderId="94" xfId="0" applyFont="1" applyFill="1" applyBorder="1" applyAlignment="1">
      <alignment horizontal="center" vertical="top" wrapText="1"/>
    </xf>
    <xf numFmtId="0" fontId="11" fillId="14" borderId="95" xfId="0" applyFont="1" applyFill="1" applyBorder="1" applyAlignment="1">
      <alignment horizontal="center" vertical="top" wrapText="1"/>
    </xf>
    <xf numFmtId="0" fontId="1" fillId="15" borderId="94" xfId="0" applyFont="1" applyFill="1" applyBorder="1" applyAlignment="1">
      <alignment horizontal="center" vertical="top" wrapText="1"/>
    </xf>
    <xf numFmtId="0" fontId="1" fillId="15" borderId="95" xfId="0" applyFont="1" applyFill="1" applyBorder="1" applyAlignment="1">
      <alignment horizontal="center" vertical="top" wrapText="1"/>
    </xf>
    <xf numFmtId="0" fontId="11" fillId="16" borderId="95" xfId="0" applyFont="1" applyFill="1" applyBorder="1" applyAlignment="1">
      <alignment horizontal="center" vertical="top" wrapText="1"/>
    </xf>
    <xf numFmtId="0" fontId="11" fillId="13" borderId="102" xfId="0" applyFont="1" applyFill="1" applyBorder="1" applyAlignment="1">
      <alignment horizontal="center" vertical="top" wrapText="1"/>
    </xf>
    <xf numFmtId="0" fontId="11" fillId="13" borderId="92" xfId="0" applyFont="1" applyFill="1" applyBorder="1" applyAlignment="1">
      <alignment horizontal="left" vertical="top" wrapText="1"/>
    </xf>
    <xf numFmtId="0" fontId="11" fillId="13" borderId="41" xfId="0" applyFont="1" applyFill="1" applyBorder="1" applyAlignment="1">
      <alignment horizontal="center" vertical="top" wrapText="1"/>
    </xf>
    <xf numFmtId="0" fontId="11" fillId="13" borderId="84" xfId="0" applyFont="1" applyFill="1" applyBorder="1" applyAlignment="1">
      <alignment horizontal="left" vertical="top" wrapText="1"/>
    </xf>
    <xf numFmtId="0" fontId="4" fillId="3" borderId="84" xfId="0" applyFont="1" applyFill="1" applyBorder="1" applyAlignment="1">
      <alignment horizontal="left" vertical="top" wrapText="1"/>
    </xf>
    <xf numFmtId="0" fontId="4" fillId="3" borderId="85" xfId="0" applyFont="1" applyFill="1" applyBorder="1"/>
    <xf numFmtId="0" fontId="4" fillId="3" borderId="84" xfId="0" applyFont="1" applyFill="1" applyBorder="1"/>
    <xf numFmtId="0" fontId="4" fillId="3" borderId="43" xfId="0" applyFont="1" applyFill="1" applyBorder="1"/>
    <xf numFmtId="0" fontId="4" fillId="3" borderId="83" xfId="0" applyFont="1" applyFill="1" applyBorder="1" applyAlignment="1">
      <alignment horizontal="right"/>
    </xf>
    <xf numFmtId="0" fontId="11" fillId="16" borderId="92" xfId="0" applyFont="1" applyFill="1" applyBorder="1" applyAlignment="1">
      <alignment horizontal="left" vertical="top" wrapText="1"/>
    </xf>
    <xf numFmtId="0" fontId="0" fillId="0" borderId="92" xfId="0" applyBorder="1"/>
    <xf numFmtId="0" fontId="0" fillId="0" borderId="103" xfId="0" applyBorder="1"/>
    <xf numFmtId="0" fontId="0" fillId="0" borderId="104" xfId="0" applyBorder="1"/>
    <xf numFmtId="0" fontId="0" fillId="0" borderId="49" xfId="0" applyBorder="1"/>
    <xf numFmtId="0" fontId="0" fillId="0" borderId="16" xfId="0" applyBorder="1"/>
    <xf numFmtId="0" fontId="0" fillId="0" borderId="6" xfId="0" applyBorder="1"/>
    <xf numFmtId="0" fontId="11" fillId="14" borderId="102" xfId="0" applyFont="1" applyFill="1" applyBorder="1" applyAlignment="1">
      <alignment horizontal="center" vertical="top" wrapText="1"/>
    </xf>
    <xf numFmtId="0" fontId="11" fillId="14" borderId="92" xfId="0" applyFont="1" applyFill="1" applyBorder="1" applyAlignment="1">
      <alignment horizontal="left" vertical="top" wrapText="1"/>
    </xf>
    <xf numFmtId="0" fontId="0" fillId="0" borderId="105" xfId="0" applyFill="1" applyBorder="1"/>
    <xf numFmtId="0" fontId="0" fillId="0" borderId="92" xfId="0" applyFill="1" applyBorder="1"/>
    <xf numFmtId="0" fontId="11" fillId="14" borderId="41" xfId="0" applyFont="1" applyFill="1" applyBorder="1" applyAlignment="1">
      <alignment horizontal="center" vertical="top" wrapText="1"/>
    </xf>
    <xf numFmtId="0" fontId="11" fillId="14" borderId="84" xfId="0" applyFont="1" applyFill="1" applyBorder="1" applyAlignment="1">
      <alignment horizontal="left" vertical="top" wrapText="1"/>
    </xf>
    <xf numFmtId="0" fontId="1" fillId="15" borderId="102" xfId="0" applyFont="1" applyFill="1" applyBorder="1" applyAlignment="1">
      <alignment horizontal="center" vertical="top" wrapText="1"/>
    </xf>
    <xf numFmtId="0" fontId="1" fillId="15" borderId="92" xfId="0" applyFont="1" applyFill="1" applyBorder="1" applyAlignment="1">
      <alignment horizontal="left" vertical="top" wrapText="1"/>
    </xf>
    <xf numFmtId="0" fontId="1" fillId="15" borderId="41" xfId="0" applyFont="1" applyFill="1" applyBorder="1" applyAlignment="1">
      <alignment horizontal="center" vertical="top" wrapText="1"/>
    </xf>
    <xf numFmtId="0" fontId="1" fillId="15" borderId="84" xfId="0" applyFont="1" applyFill="1" applyBorder="1" applyAlignment="1">
      <alignment horizontal="left" vertical="top" wrapText="1"/>
    </xf>
    <xf numFmtId="0" fontId="4" fillId="3" borderId="107" xfId="0" applyFont="1" applyFill="1" applyBorder="1" applyAlignment="1">
      <alignment horizontal="left" vertical="top" wrapText="1"/>
    </xf>
    <xf numFmtId="0" fontId="11" fillId="16" borderId="102" xfId="0" applyFont="1" applyFill="1" applyBorder="1" applyAlignment="1">
      <alignment horizontal="center" vertical="top" wrapText="1"/>
    </xf>
    <xf numFmtId="0" fontId="11" fillId="16" borderId="89" xfId="0" applyFont="1" applyFill="1" applyBorder="1" applyAlignment="1">
      <alignment horizontal="left" vertical="top" wrapText="1"/>
    </xf>
    <xf numFmtId="0" fontId="0" fillId="0" borderId="93" xfId="0" applyFill="1" applyBorder="1"/>
    <xf numFmtId="0" fontId="11" fillId="17" borderId="42" xfId="0" applyFont="1" applyFill="1" applyBorder="1" applyAlignment="1">
      <alignment horizontal="left" vertical="top" wrapText="1"/>
    </xf>
    <xf numFmtId="0" fontId="4" fillId="3" borderId="43" xfId="0" applyFont="1" applyFill="1" applyBorder="1" applyAlignment="1">
      <alignment horizontal="left" vertical="top" wrapText="1"/>
    </xf>
    <xf numFmtId="0" fontId="11" fillId="17" borderId="108" xfId="0" applyFont="1" applyFill="1" applyBorder="1" applyAlignment="1">
      <alignment horizontal="left" vertical="top" wrapText="1"/>
    </xf>
    <xf numFmtId="0" fontId="11" fillId="17" borderId="106" xfId="0" applyFont="1" applyFill="1" applyBorder="1" applyAlignment="1">
      <alignment horizontal="left" vertical="top" wrapText="1"/>
    </xf>
    <xf numFmtId="0" fontId="11" fillId="16" borderId="83" xfId="0" applyFont="1" applyFill="1" applyBorder="1" applyAlignment="1">
      <alignment horizontal="center" vertical="top" wrapText="1"/>
    </xf>
    <xf numFmtId="0" fontId="11" fillId="17" borderId="101" xfId="0" applyFont="1" applyFill="1" applyBorder="1" applyAlignment="1">
      <alignment horizontal="center" vertical="top" wrapText="1"/>
    </xf>
    <xf numFmtId="0" fontId="11" fillId="17" borderId="100" xfId="0" applyFont="1" applyFill="1" applyBorder="1" applyAlignment="1">
      <alignment horizontal="center" vertical="top" wrapText="1"/>
    </xf>
    <xf numFmtId="0" fontId="11" fillId="17" borderId="83" xfId="0" applyFont="1" applyFill="1" applyBorder="1" applyAlignment="1">
      <alignment horizontal="center" vertical="top" wrapText="1"/>
    </xf>
    <xf numFmtId="0" fontId="0" fillId="0" borderId="103" xfId="0" applyFill="1" applyBorder="1"/>
    <xf numFmtId="0" fontId="0" fillId="0" borderId="104" xfId="0" applyFill="1" applyBorder="1"/>
    <xf numFmtId="0" fontId="11" fillId="13" borderId="55" xfId="0" applyFont="1" applyFill="1" applyBorder="1" applyAlignment="1">
      <alignment horizontal="center" vertical="top" wrapText="1"/>
    </xf>
    <xf numFmtId="0" fontId="11" fillId="13" borderId="93" xfId="0" applyFont="1" applyFill="1" applyBorder="1" applyAlignment="1">
      <alignment horizontal="left" vertical="top" wrapText="1"/>
    </xf>
    <xf numFmtId="0" fontId="0" fillId="0" borderId="93" xfId="0" applyBorder="1" applyAlignment="1">
      <alignment horizontal="left" vertical="top" wrapText="1"/>
    </xf>
    <xf numFmtId="0" fontId="0" fillId="0" borderId="98" xfId="0" applyFill="1" applyBorder="1"/>
    <xf numFmtId="0" fontId="0" fillId="0" borderId="54" xfId="0" applyFill="1" applyBorder="1"/>
    <xf numFmtId="0" fontId="11" fillId="13"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4" fillId="3" borderId="19" xfId="0" applyFont="1" applyFill="1" applyBorder="1"/>
    <xf numFmtId="0" fontId="4" fillId="3" borderId="1" xfId="0" applyFont="1" applyFill="1" applyBorder="1"/>
    <xf numFmtId="0" fontId="4" fillId="3" borderId="109" xfId="0" applyFont="1" applyFill="1" applyBorder="1"/>
    <xf numFmtId="0" fontId="4" fillId="3" borderId="110" xfId="0" applyFont="1" applyFill="1" applyBorder="1" applyAlignment="1">
      <alignment horizontal="right"/>
    </xf>
    <xf numFmtId="0" fontId="11" fillId="14" borderId="55" xfId="0" applyFont="1" applyFill="1" applyBorder="1" applyAlignment="1">
      <alignment horizontal="center" vertical="top" wrapText="1"/>
    </xf>
    <xf numFmtId="0" fontId="11" fillId="14" borderId="93" xfId="0" applyFont="1" applyFill="1" applyBorder="1" applyAlignment="1">
      <alignment horizontal="left" vertical="top" wrapText="1"/>
    </xf>
    <xf numFmtId="0" fontId="11" fillId="14" borderId="1" xfId="0" applyFont="1" applyFill="1" applyBorder="1" applyAlignment="1">
      <alignment horizontal="left" vertical="top" wrapText="1"/>
    </xf>
    <xf numFmtId="0" fontId="1" fillId="15" borderId="55" xfId="0" applyFont="1" applyFill="1" applyBorder="1" applyAlignment="1">
      <alignment horizontal="center" vertical="top" wrapText="1"/>
    </xf>
    <xf numFmtId="0" fontId="1" fillId="15" borderId="93" xfId="0" applyFont="1" applyFill="1" applyBorder="1" applyAlignment="1">
      <alignment horizontal="left" vertical="top" wrapText="1"/>
    </xf>
    <xf numFmtId="0" fontId="1" fillId="15" borderId="1" xfId="0" applyFont="1" applyFill="1" applyBorder="1" applyAlignment="1">
      <alignment horizontal="left" vertical="top" wrapText="1"/>
    </xf>
    <xf numFmtId="0" fontId="11" fillId="16" borderId="55" xfId="0" applyFont="1" applyFill="1" applyBorder="1" applyAlignment="1">
      <alignment horizontal="center" vertical="top" wrapText="1"/>
    </xf>
    <xf numFmtId="0" fontId="11" fillId="16" borderId="93" xfId="0" applyFont="1" applyFill="1" applyBorder="1" applyAlignment="1">
      <alignment horizontal="left" vertical="top" wrapText="1"/>
    </xf>
    <xf numFmtId="0" fontId="11" fillId="16" borderId="1" xfId="0" applyFont="1" applyFill="1" applyBorder="1" applyAlignment="1">
      <alignment horizontal="left" vertical="top" wrapText="1"/>
    </xf>
    <xf numFmtId="0" fontId="11" fillId="17" borderId="111" xfId="0" applyFont="1" applyFill="1" applyBorder="1" applyAlignment="1">
      <alignment horizontal="center" vertical="top" wrapText="1"/>
    </xf>
    <xf numFmtId="0" fontId="11" fillId="17" borderId="17" xfId="0" applyFont="1" applyFill="1" applyBorder="1" applyAlignment="1">
      <alignment horizontal="left" vertical="top" wrapText="1"/>
    </xf>
    <xf numFmtId="0" fontId="11" fillId="17" borderId="21" xfId="0" applyFont="1" applyFill="1" applyBorder="1" applyAlignment="1">
      <alignment horizontal="left" vertical="top" wrapText="1"/>
    </xf>
    <xf numFmtId="0" fontId="11" fillId="17" borderId="105" xfId="0" applyFont="1" applyFill="1" applyBorder="1" applyAlignment="1">
      <alignment horizontal="center" vertical="top" wrapText="1"/>
    </xf>
    <xf numFmtId="0" fontId="11" fillId="17" borderId="112" xfId="0" applyFont="1" applyFill="1" applyBorder="1" applyAlignment="1">
      <alignment horizontal="left" vertical="top" wrapText="1"/>
    </xf>
    <xf numFmtId="0" fontId="4" fillId="3" borderId="109" xfId="0" applyFont="1" applyFill="1" applyBorder="1" applyAlignment="1">
      <alignment horizontal="left" vertical="top" wrapText="1"/>
    </xf>
    <xf numFmtId="0" fontId="4" fillId="3" borderId="113" xfId="0" applyFont="1" applyFill="1" applyBorder="1" applyAlignment="1">
      <alignment horizontal="left" vertical="top" wrapText="1"/>
    </xf>
    <xf numFmtId="1" fontId="0" fillId="0" borderId="105" xfId="0" applyNumberFormat="1" applyBorder="1" applyAlignment="1">
      <alignment horizontal="right" vertical="top" wrapText="1"/>
    </xf>
    <xf numFmtId="1" fontId="4" fillId="3" borderId="110" xfId="0" applyNumberFormat="1" applyFont="1" applyFill="1" applyBorder="1" applyAlignment="1">
      <alignment horizontal="right" vertical="top" wrapText="1"/>
    </xf>
    <xf numFmtId="0" fontId="4" fillId="3" borderId="110" xfId="0" applyFont="1" applyFill="1" applyBorder="1" applyAlignment="1">
      <alignment horizontal="right" vertical="top" wrapText="1"/>
    </xf>
    <xf numFmtId="0" fontId="0" fillId="0" borderId="99" xfId="0" applyBorder="1" applyAlignment="1">
      <alignment horizontal="left" vertical="top" wrapText="1"/>
    </xf>
    <xf numFmtId="0" fontId="0" fillId="0" borderId="46" xfId="0" applyBorder="1" applyAlignment="1">
      <alignment horizontal="left" vertical="top" wrapText="1"/>
    </xf>
    <xf numFmtId="0" fontId="0" fillId="0" borderId="104" xfId="0" applyBorder="1" applyAlignment="1">
      <alignment horizontal="left" vertical="top" wrapText="1"/>
    </xf>
    <xf numFmtId="0" fontId="11" fillId="13" borderId="115" xfId="0" applyFont="1" applyFill="1" applyBorder="1" applyAlignment="1">
      <alignment horizontal="center" vertical="top" wrapText="1"/>
    </xf>
    <xf numFmtId="0" fontId="0" fillId="0" borderId="54" xfId="0" applyBorder="1" applyAlignment="1">
      <alignment horizontal="left" vertical="top" wrapText="1"/>
    </xf>
    <xf numFmtId="0" fontId="11" fillId="14" borderId="115" xfId="0" applyFont="1" applyFill="1" applyBorder="1" applyAlignment="1">
      <alignment horizontal="center" vertical="top" wrapText="1"/>
    </xf>
    <xf numFmtId="0" fontId="1" fillId="15" borderId="115" xfId="0" applyFont="1" applyFill="1" applyBorder="1" applyAlignment="1">
      <alignment horizontal="center" vertical="top" wrapText="1"/>
    </xf>
    <xf numFmtId="0" fontId="11" fillId="16" borderId="115" xfId="0" applyFont="1" applyFill="1" applyBorder="1" applyAlignment="1">
      <alignment horizontal="center" vertical="top" wrapText="1"/>
    </xf>
    <xf numFmtId="0" fontId="11" fillId="17" borderId="110" xfId="0" applyFont="1" applyFill="1" applyBorder="1" applyAlignment="1">
      <alignment horizontal="center" vertical="top" wrapText="1"/>
    </xf>
    <xf numFmtId="0" fontId="11" fillId="17" borderId="116" xfId="0" applyFont="1" applyFill="1" applyBorder="1" applyAlignment="1">
      <alignment horizontal="center" vertical="top" wrapText="1"/>
    </xf>
    <xf numFmtId="0" fontId="11" fillId="17" borderId="11" xfId="0" applyFont="1" applyFill="1" applyBorder="1" applyAlignment="1">
      <alignment horizontal="left" vertical="top" wrapText="1"/>
    </xf>
    <xf numFmtId="0" fontId="4" fillId="3" borderId="57" xfId="0" applyFont="1" applyFill="1" applyBorder="1" applyAlignment="1">
      <alignment horizontal="left" vertical="top" wrapText="1"/>
    </xf>
    <xf numFmtId="0" fontId="4" fillId="3" borderId="117" xfId="0" applyFont="1" applyFill="1" applyBorder="1" applyAlignment="1">
      <alignment horizontal="left" vertical="top" wrapText="1"/>
    </xf>
    <xf numFmtId="0" fontId="4" fillId="3" borderId="116" xfId="0" applyFont="1" applyFill="1" applyBorder="1" applyAlignment="1">
      <alignment horizontal="right" vertical="top" wrapText="1"/>
    </xf>
    <xf numFmtId="0" fontId="4" fillId="3" borderId="10" xfId="0" applyFont="1" applyFill="1" applyBorder="1"/>
    <xf numFmtId="0" fontId="4" fillId="3" borderId="57" xfId="0" applyFont="1" applyFill="1" applyBorder="1"/>
    <xf numFmtId="0" fontId="4" fillId="3" borderId="118" xfId="0" applyFont="1" applyFill="1" applyBorder="1"/>
    <xf numFmtId="0" fontId="4" fillId="3" borderId="116" xfId="0" applyFont="1" applyFill="1" applyBorder="1" applyAlignment="1">
      <alignment horizontal="right"/>
    </xf>
    <xf numFmtId="0" fontId="4" fillId="3" borderId="118" xfId="0" applyFont="1" applyFill="1" applyBorder="1" applyAlignment="1">
      <alignment horizontal="left" vertical="top" wrapText="1"/>
    </xf>
    <xf numFmtId="0" fontId="4" fillId="3" borderId="83" xfId="0" applyFont="1" applyFill="1" applyBorder="1" applyAlignment="1">
      <alignment horizontal="right" vertical="top" wrapText="1"/>
    </xf>
    <xf numFmtId="0" fontId="1" fillId="15" borderId="119" xfId="0" applyFont="1" applyFill="1" applyBorder="1" applyAlignment="1">
      <alignment horizontal="center" vertical="top" wrapText="1"/>
    </xf>
    <xf numFmtId="0" fontId="1" fillId="15" borderId="57" xfId="0" applyFont="1" applyFill="1" applyBorder="1" applyAlignment="1">
      <alignment horizontal="left" vertical="top" wrapText="1"/>
    </xf>
    <xf numFmtId="1" fontId="4" fillId="3" borderId="116" xfId="0" applyNumberFormat="1" applyFont="1" applyFill="1" applyBorder="1" applyAlignment="1">
      <alignment horizontal="right" vertical="top" wrapText="1"/>
    </xf>
    <xf numFmtId="0" fontId="11" fillId="14" borderId="119" xfId="0" applyFont="1" applyFill="1" applyBorder="1" applyAlignment="1">
      <alignment horizontal="center" vertical="top" wrapText="1"/>
    </xf>
    <xf numFmtId="0" fontId="11" fillId="14" borderId="57" xfId="0" applyFont="1" applyFill="1" applyBorder="1" applyAlignment="1">
      <alignment horizontal="left" vertical="top" wrapText="1"/>
    </xf>
    <xf numFmtId="0" fontId="11" fillId="16" borderId="116" xfId="0" applyFont="1" applyFill="1" applyBorder="1" applyAlignment="1">
      <alignment horizontal="center" vertical="top" wrapText="1"/>
    </xf>
    <xf numFmtId="0" fontId="11" fillId="16" borderId="12" xfId="0" applyFont="1" applyFill="1" applyBorder="1" applyAlignment="1">
      <alignment horizontal="left" vertical="top" wrapText="1"/>
    </xf>
    <xf numFmtId="0" fontId="11" fillId="16" borderId="120" xfId="0" applyFont="1" applyFill="1" applyBorder="1" applyAlignment="1">
      <alignment horizontal="center" vertical="top" wrapText="1"/>
    </xf>
    <xf numFmtId="0" fontId="11" fillId="16" borderId="50" xfId="0" applyFont="1" applyFill="1" applyBorder="1" applyAlignment="1">
      <alignment horizontal="left" vertical="top" wrapText="1"/>
    </xf>
    <xf numFmtId="0" fontId="4" fillId="3" borderId="50" xfId="0" applyFont="1" applyFill="1" applyBorder="1" applyAlignment="1">
      <alignment horizontal="left" vertical="top" wrapText="1"/>
    </xf>
    <xf numFmtId="0" fontId="11" fillId="16" borderId="80" xfId="0" applyFont="1" applyFill="1" applyBorder="1" applyAlignment="1">
      <alignment horizontal="center" vertical="top" wrapText="1"/>
    </xf>
    <xf numFmtId="0" fontId="11" fillId="16" borderId="78" xfId="0" applyFont="1" applyFill="1" applyBorder="1" applyAlignment="1">
      <alignment horizontal="left" vertical="top" wrapText="1"/>
    </xf>
    <xf numFmtId="0" fontId="0" fillId="0" borderId="78" xfId="0" applyBorder="1"/>
    <xf numFmtId="0" fontId="0" fillId="0" borderId="52" xfId="0" applyFont="1" applyFill="1" applyBorder="1"/>
    <xf numFmtId="0" fontId="0" fillId="5" borderId="18" xfId="0" applyFont="1" applyFill="1" applyBorder="1"/>
    <xf numFmtId="0" fontId="0" fillId="5" borderId="67" xfId="0" applyFill="1" applyBorder="1"/>
    <xf numFmtId="0" fontId="0" fillId="5" borderId="18" xfId="0" applyFill="1" applyBorder="1"/>
    <xf numFmtId="0" fontId="0" fillId="3" borderId="47" xfId="0" applyFont="1" applyFill="1" applyBorder="1" applyAlignment="1">
      <alignment horizontal="left" vertical="center"/>
    </xf>
    <xf numFmtId="0" fontId="0" fillId="3" borderId="65" xfId="0" applyFont="1" applyFill="1" applyBorder="1" applyAlignment="1">
      <alignment vertical="center"/>
    </xf>
    <xf numFmtId="0" fontId="0" fillId="0" borderId="28" xfId="0" applyFont="1" applyFill="1" applyBorder="1"/>
    <xf numFmtId="0" fontId="1" fillId="4" borderId="42" xfId="0" applyFont="1" applyFill="1" applyBorder="1" applyAlignment="1">
      <alignment horizontal="center"/>
    </xf>
    <xf numFmtId="0" fontId="0" fillId="0" borderId="1" xfId="0" applyFill="1" applyBorder="1" applyAlignment="1">
      <alignment horizontal="left" vertical="top" wrapText="1"/>
    </xf>
    <xf numFmtId="0" fontId="0" fillId="0" borderId="75" xfId="0" applyFill="1" applyBorder="1" applyAlignment="1">
      <alignment horizontal="right"/>
    </xf>
    <xf numFmtId="0" fontId="1" fillId="0" borderId="18" xfId="0" applyFont="1" applyFill="1" applyBorder="1" applyAlignment="1">
      <alignment horizontal="right"/>
    </xf>
    <xf numFmtId="0" fontId="1" fillId="4" borderId="72" xfId="0" applyFont="1" applyFill="1" applyBorder="1" applyAlignment="1">
      <alignment horizontal="right"/>
    </xf>
    <xf numFmtId="0" fontId="1" fillId="0" borderId="74" xfId="0" applyFont="1" applyFill="1" applyBorder="1" applyAlignment="1">
      <alignment horizontal="right"/>
    </xf>
    <xf numFmtId="0" fontId="0" fillId="0" borderId="31" xfId="0" applyFill="1" applyBorder="1" applyAlignment="1">
      <alignment horizontal="right"/>
    </xf>
    <xf numFmtId="0" fontId="4" fillId="0" borderId="76" xfId="0" applyFont="1" applyFill="1" applyBorder="1" applyAlignment="1">
      <alignment horizontal="right"/>
    </xf>
    <xf numFmtId="0" fontId="0" fillId="0" borderId="32" xfId="0" applyFill="1" applyBorder="1" applyAlignment="1">
      <alignment horizontal="right"/>
    </xf>
    <xf numFmtId="0" fontId="0" fillId="0" borderId="73" xfId="0" applyFill="1" applyBorder="1" applyAlignment="1">
      <alignment horizontal="right"/>
    </xf>
    <xf numFmtId="0" fontId="0" fillId="0" borderId="77" xfId="0" applyFill="1" applyBorder="1" applyAlignment="1">
      <alignment horizontal="right"/>
    </xf>
    <xf numFmtId="0" fontId="4" fillId="0" borderId="65" xfId="0" applyFont="1" applyFill="1" applyBorder="1" applyAlignment="1">
      <alignment horizontal="right"/>
    </xf>
    <xf numFmtId="0" fontId="0" fillId="0" borderId="18" xfId="0" applyFont="1" applyFill="1" applyBorder="1" applyAlignment="1">
      <alignment horizontal="right"/>
    </xf>
    <xf numFmtId="0" fontId="0" fillId="0" borderId="75" xfId="0" applyFont="1" applyFill="1" applyBorder="1" applyAlignment="1">
      <alignment horizontal="right"/>
    </xf>
    <xf numFmtId="0" fontId="0" fillId="0" borderId="77" xfId="0" applyFont="1" applyFill="1" applyBorder="1" applyAlignment="1">
      <alignment horizontal="right"/>
    </xf>
    <xf numFmtId="0" fontId="1" fillId="4" borderId="42" xfId="0" applyFont="1" applyFill="1" applyBorder="1" applyAlignment="1">
      <alignment horizontal="right"/>
    </xf>
    <xf numFmtId="0" fontId="0" fillId="0" borderId="18" xfId="0" applyFill="1" applyBorder="1" applyAlignment="1">
      <alignment horizontal="right"/>
    </xf>
    <xf numFmtId="0" fontId="0" fillId="0" borderId="0" xfId="0" applyFill="1" applyAlignment="1">
      <alignment horizontal="right"/>
    </xf>
    <xf numFmtId="0" fontId="4" fillId="0" borderId="0" xfId="0" applyFont="1" applyFill="1" applyBorder="1" applyAlignment="1">
      <alignment horizontal="right"/>
    </xf>
    <xf numFmtId="0" fontId="0" fillId="0" borderId="0" xfId="0" applyFont="1" applyFill="1" applyBorder="1" applyAlignment="1">
      <alignment horizontal="right"/>
    </xf>
    <xf numFmtId="0" fontId="0" fillId="0" borderId="31" xfId="0" applyFont="1" applyFill="1" applyBorder="1" applyAlignment="1">
      <alignment horizontal="right"/>
    </xf>
    <xf numFmtId="0" fontId="0" fillId="0" borderId="0" xfId="0" applyFont="1" applyFill="1" applyAlignment="1">
      <alignment horizontal="right"/>
    </xf>
    <xf numFmtId="0" fontId="4" fillId="0" borderId="74" xfId="0" applyFont="1" applyFill="1" applyBorder="1" applyAlignment="1">
      <alignment horizontal="right"/>
    </xf>
    <xf numFmtId="0" fontId="4" fillId="0" borderId="23" xfId="0" applyFont="1" applyFill="1" applyBorder="1" applyAlignment="1">
      <alignment horizontal="right"/>
    </xf>
    <xf numFmtId="0" fontId="4" fillId="0" borderId="73" xfId="0" applyFont="1" applyFill="1" applyBorder="1" applyAlignment="1">
      <alignment horizontal="right"/>
    </xf>
    <xf numFmtId="0" fontId="1" fillId="0" borderId="18" xfId="0" applyFont="1" applyFill="1" applyBorder="1" applyAlignment="1">
      <alignment horizontal="center"/>
    </xf>
    <xf numFmtId="0" fontId="1" fillId="4" borderId="72" xfId="0" applyFont="1" applyFill="1" applyBorder="1" applyAlignment="1">
      <alignment horizontal="center" vertical="center"/>
    </xf>
    <xf numFmtId="0" fontId="1" fillId="0" borderId="74" xfId="0" applyFont="1" applyFill="1" applyBorder="1" applyAlignment="1">
      <alignment horizontal="center"/>
    </xf>
    <xf numFmtId="0" fontId="0" fillId="0" borderId="75" xfId="0" applyFill="1" applyBorder="1" applyAlignment="1">
      <alignment horizontal="center"/>
    </xf>
    <xf numFmtId="0" fontId="0" fillId="0" borderId="31" xfId="0" applyFill="1" applyBorder="1" applyAlignment="1">
      <alignment horizontal="center"/>
    </xf>
    <xf numFmtId="0" fontId="4" fillId="0" borderId="76" xfId="0" applyFont="1" applyFill="1" applyBorder="1" applyAlignment="1">
      <alignment horizontal="center"/>
    </xf>
    <xf numFmtId="0" fontId="0" fillId="0" borderId="32" xfId="0" applyFill="1" applyBorder="1" applyAlignment="1">
      <alignment horizontal="center"/>
    </xf>
    <xf numFmtId="0" fontId="0" fillId="0" borderId="73" xfId="0" applyFill="1" applyBorder="1" applyAlignment="1">
      <alignment horizontal="center"/>
    </xf>
    <xf numFmtId="0" fontId="0" fillId="0" borderId="77" xfId="0" applyFill="1" applyBorder="1" applyAlignment="1">
      <alignment horizontal="center"/>
    </xf>
    <xf numFmtId="0" fontId="4" fillId="0" borderId="65" xfId="0" applyFont="1" applyFill="1" applyBorder="1" applyAlignment="1">
      <alignment horizontal="center"/>
    </xf>
    <xf numFmtId="0" fontId="0" fillId="0" borderId="18" xfId="0" applyFont="1" applyFill="1" applyBorder="1" applyAlignment="1">
      <alignment horizontal="center"/>
    </xf>
    <xf numFmtId="0" fontId="0" fillId="0" borderId="75" xfId="0" applyFont="1" applyFill="1" applyBorder="1" applyAlignment="1">
      <alignment horizontal="center"/>
    </xf>
    <xf numFmtId="0" fontId="0" fillId="0" borderId="77" xfId="0" applyFont="1" applyFill="1" applyBorder="1" applyAlignment="1">
      <alignment horizontal="center"/>
    </xf>
    <xf numFmtId="0" fontId="0" fillId="0" borderId="18" xfId="0" applyFill="1" applyBorder="1" applyAlignment="1">
      <alignment horizontal="center"/>
    </xf>
    <xf numFmtId="0" fontId="0" fillId="0" borderId="0" xfId="0" applyFill="1" applyAlignment="1">
      <alignment horizontal="center"/>
    </xf>
    <xf numFmtId="0" fontId="4" fillId="0" borderId="0" xfId="0" applyFont="1" applyFill="1" applyBorder="1" applyAlignment="1">
      <alignment horizontal="center"/>
    </xf>
    <xf numFmtId="0" fontId="0" fillId="0" borderId="0" xfId="0" applyFont="1" applyFill="1" applyBorder="1" applyAlignment="1">
      <alignment horizontal="center"/>
    </xf>
    <xf numFmtId="0" fontId="0" fillId="0" borderId="31" xfId="0" applyFont="1" applyFill="1" applyBorder="1" applyAlignment="1">
      <alignment horizontal="center"/>
    </xf>
    <xf numFmtId="0" fontId="0" fillId="0" borderId="0" xfId="0" applyFont="1" applyFill="1" applyAlignment="1">
      <alignment horizontal="center"/>
    </xf>
    <xf numFmtId="0" fontId="4" fillId="0" borderId="74" xfId="0" applyFont="1" applyFill="1" applyBorder="1" applyAlignment="1">
      <alignment horizontal="center"/>
    </xf>
    <xf numFmtId="0" fontId="4" fillId="0" borderId="23" xfId="0" applyFont="1" applyFill="1" applyBorder="1" applyAlignment="1">
      <alignment horizontal="center"/>
    </xf>
    <xf numFmtId="0" fontId="0" fillId="0" borderId="75" xfId="0" applyFill="1" applyBorder="1" applyAlignment="1">
      <alignment horizontal="center" vertical="center"/>
    </xf>
    <xf numFmtId="0" fontId="4" fillId="0" borderId="73" xfId="0" applyFont="1" applyFill="1" applyBorder="1" applyAlignment="1">
      <alignment horizontal="center"/>
    </xf>
    <xf numFmtId="0" fontId="3" fillId="3" borderId="65" xfId="0" applyFont="1" applyFill="1" applyBorder="1" applyAlignment="1">
      <alignment vertical="center"/>
    </xf>
    <xf numFmtId="0" fontId="4" fillId="0" borderId="18" xfId="0" applyFont="1" applyFill="1" applyBorder="1" applyAlignment="1">
      <alignment horizontal="right"/>
    </xf>
    <xf numFmtId="0" fontId="4" fillId="0" borderId="18" xfId="0" applyFont="1" applyFill="1" applyBorder="1" applyAlignment="1">
      <alignment horizontal="center"/>
    </xf>
    <xf numFmtId="0" fontId="4" fillId="0" borderId="18" xfId="0" applyFont="1" applyFill="1" applyBorder="1"/>
    <xf numFmtId="0" fontId="4" fillId="0" borderId="86" xfId="0" applyFont="1" applyFill="1" applyBorder="1"/>
    <xf numFmtId="0" fontId="4" fillId="0" borderId="121" xfId="0" applyFont="1" applyFill="1" applyBorder="1" applyAlignment="1">
      <alignment horizontal="right"/>
    </xf>
    <xf numFmtId="0" fontId="4" fillId="0" borderId="121" xfId="0" applyFont="1" applyFill="1" applyBorder="1" applyAlignment="1">
      <alignment horizontal="center"/>
    </xf>
    <xf numFmtId="0" fontId="4" fillId="0" borderId="87" xfId="0" applyFont="1" applyFill="1" applyBorder="1"/>
    <xf numFmtId="0" fontId="4" fillId="3" borderId="122" xfId="0" applyFont="1" applyFill="1" applyBorder="1"/>
    <xf numFmtId="0" fontId="4" fillId="3" borderId="87" xfId="0" applyFont="1" applyFill="1" applyBorder="1"/>
    <xf numFmtId="0" fontId="0" fillId="0" borderId="88" xfId="0" applyFont="1" applyFill="1" applyBorder="1"/>
    <xf numFmtId="0" fontId="10" fillId="3" borderId="47" xfId="0" applyFont="1" applyFill="1" applyBorder="1" applyAlignment="1">
      <alignment vertical="center"/>
    </xf>
    <xf numFmtId="0" fontId="0" fillId="3" borderId="47" xfId="0" applyFont="1" applyFill="1" applyBorder="1"/>
    <xf numFmtId="0" fontId="0" fillId="0" borderId="28" xfId="0" applyFont="1" applyFill="1" applyBorder="1" applyAlignment="1">
      <alignment horizontal="center"/>
    </xf>
    <xf numFmtId="0" fontId="0" fillId="0" borderId="29" xfId="0" applyFont="1" applyFill="1" applyBorder="1"/>
    <xf numFmtId="0" fontId="1" fillId="8" borderId="45" xfId="0" applyFont="1" applyFill="1" applyBorder="1" applyAlignment="1">
      <alignment horizontal="left" vertical="center"/>
    </xf>
    <xf numFmtId="0" fontId="0" fillId="8" borderId="61" xfId="0" applyFill="1" applyBorder="1" applyAlignment="1">
      <alignment horizontal="left" vertical="center"/>
    </xf>
    <xf numFmtId="0" fontId="0" fillId="9" borderId="0" xfId="0" applyFill="1" applyBorder="1" applyAlignment="1">
      <alignment horizontal="left" vertical="center"/>
    </xf>
    <xf numFmtId="0" fontId="0" fillId="9" borderId="14" xfId="0" applyFill="1" applyBorder="1" applyAlignment="1">
      <alignment horizontal="left" vertical="center"/>
    </xf>
    <xf numFmtId="0" fontId="0" fillId="8" borderId="14" xfId="0" applyFill="1" applyBorder="1" applyAlignment="1">
      <alignment horizontal="left" vertical="center"/>
    </xf>
    <xf numFmtId="0" fontId="0" fillId="8" borderId="47" xfId="0" applyFill="1" applyBorder="1" applyAlignment="1">
      <alignment vertical="center"/>
    </xf>
    <xf numFmtId="0" fontId="0" fillId="9" borderId="47" xfId="0" applyFill="1" applyBorder="1" applyAlignment="1">
      <alignment vertical="center"/>
    </xf>
    <xf numFmtId="0" fontId="0" fillId="9" borderId="58" xfId="0" applyFill="1" applyBorder="1" applyAlignment="1">
      <alignment vertical="center"/>
    </xf>
    <xf numFmtId="0" fontId="1" fillId="9" borderId="47" xfId="0" applyFont="1" applyFill="1" applyBorder="1" applyAlignment="1">
      <alignment vertical="center"/>
    </xf>
    <xf numFmtId="0" fontId="0" fillId="8" borderId="58" xfId="0" applyFill="1" applyBorder="1" applyAlignment="1">
      <alignment vertical="center"/>
    </xf>
    <xf numFmtId="0" fontId="0" fillId="8" borderId="62" xfId="0" applyFill="1" applyBorder="1" applyAlignment="1">
      <alignment vertical="center"/>
    </xf>
    <xf numFmtId="0" fontId="0" fillId="10" borderId="50" xfId="0" applyFill="1" applyBorder="1" applyAlignment="1">
      <alignment vertical="center"/>
    </xf>
    <xf numFmtId="0" fontId="0" fillId="0" borderId="18" xfId="0" applyFill="1" applyBorder="1" applyAlignment="1">
      <alignment horizontal="left"/>
    </xf>
    <xf numFmtId="0" fontId="7" fillId="6" borderId="4" xfId="0" applyFont="1" applyFill="1" applyBorder="1" applyAlignment="1">
      <alignment vertical="center"/>
    </xf>
    <xf numFmtId="0" fontId="7" fillId="6" borderId="5" xfId="0" applyFont="1" applyFill="1" applyBorder="1" applyAlignment="1">
      <alignment vertical="center"/>
    </xf>
    <xf numFmtId="0" fontId="7" fillId="6" borderId="0" xfId="0" applyFont="1" applyFill="1" applyBorder="1" applyAlignment="1">
      <alignment vertical="center"/>
    </xf>
    <xf numFmtId="0" fontId="7" fillId="6" borderId="6" xfId="0" applyFont="1" applyFill="1" applyBorder="1" applyAlignment="1">
      <alignment vertical="center"/>
    </xf>
    <xf numFmtId="0" fontId="7" fillId="6" borderId="7" xfId="0" applyFont="1" applyFill="1" applyBorder="1" applyAlignment="1">
      <alignment vertical="center"/>
    </xf>
    <xf numFmtId="0" fontId="7" fillId="6" borderId="8" xfId="0" applyFont="1" applyFill="1" applyBorder="1" applyAlignment="1">
      <alignment vertical="center"/>
    </xf>
    <xf numFmtId="0" fontId="7" fillId="6" borderId="9" xfId="0" applyFont="1" applyFill="1" applyBorder="1" applyAlignment="1">
      <alignment vertical="center"/>
    </xf>
    <xf numFmtId="0" fontId="0" fillId="4" borderId="0" xfId="0" applyFill="1"/>
    <xf numFmtId="0" fontId="1" fillId="8" borderId="0" xfId="0" applyFont="1" applyFill="1" applyBorder="1" applyAlignment="1">
      <alignment vertical="center"/>
    </xf>
    <xf numFmtId="0" fontId="14" fillId="6" borderId="0" xfId="0" applyFont="1" applyFill="1" applyBorder="1" applyAlignment="1">
      <alignment vertical="center"/>
    </xf>
    <xf numFmtId="0" fontId="14" fillId="6" borderId="79" xfId="0" applyFont="1" applyFill="1" applyBorder="1" applyAlignment="1">
      <alignment vertical="center"/>
    </xf>
    <xf numFmtId="0" fontId="13" fillId="6" borderId="45" xfId="0" applyFont="1" applyFill="1" applyBorder="1" applyAlignment="1">
      <alignment vertical="center"/>
    </xf>
    <xf numFmtId="0" fontId="14" fillId="6" borderId="0" xfId="0" applyFont="1" applyFill="1" applyBorder="1" applyAlignment="1">
      <alignment vertical="center"/>
    </xf>
    <xf numFmtId="0" fontId="14" fillId="6" borderId="79" xfId="0" applyFont="1" applyFill="1" applyBorder="1" applyAlignment="1">
      <alignment vertical="center"/>
    </xf>
    <xf numFmtId="0" fontId="13" fillId="6" borderId="45" xfId="0" applyFont="1" applyFill="1" applyBorder="1" applyAlignment="1">
      <alignment vertical="center"/>
    </xf>
    <xf numFmtId="0" fontId="2" fillId="4" borderId="2" xfId="0" applyFont="1" applyFill="1" applyBorder="1" applyAlignment="1">
      <alignment vertical="center"/>
    </xf>
    <xf numFmtId="0" fontId="2" fillId="4" borderId="3" xfId="0" applyFont="1" applyFill="1" applyBorder="1" applyAlignment="1">
      <alignment vertical="center"/>
    </xf>
    <xf numFmtId="0" fontId="2" fillId="4" borderId="4" xfId="0" applyFont="1" applyFill="1" applyBorder="1" applyAlignment="1">
      <alignment vertical="center"/>
    </xf>
    <xf numFmtId="0" fontId="2" fillId="4" borderId="5" xfId="0" applyFont="1" applyFill="1" applyBorder="1" applyAlignment="1">
      <alignment vertical="center"/>
    </xf>
    <xf numFmtId="0" fontId="2" fillId="4" borderId="0" xfId="0" applyFont="1" applyFill="1" applyBorder="1" applyAlignment="1">
      <alignment vertical="center"/>
    </xf>
    <xf numFmtId="0" fontId="2" fillId="4" borderId="6" xfId="0" applyFont="1" applyFill="1" applyBorder="1" applyAlignment="1">
      <alignment vertical="center"/>
    </xf>
    <xf numFmtId="0" fontId="2" fillId="4" borderId="7" xfId="0" applyFont="1" applyFill="1" applyBorder="1" applyAlignment="1">
      <alignment vertical="center"/>
    </xf>
    <xf numFmtId="0" fontId="2" fillId="4" borderId="8" xfId="0" applyFont="1" applyFill="1" applyBorder="1" applyAlignment="1">
      <alignment vertical="center"/>
    </xf>
    <xf numFmtId="0" fontId="2" fillId="4" borderId="9" xfId="0" applyFont="1" applyFill="1" applyBorder="1" applyAlignment="1">
      <alignment vertical="center"/>
    </xf>
    <xf numFmtId="0" fontId="2" fillId="4" borderId="45" xfId="0" applyFont="1" applyFill="1" applyBorder="1" applyAlignment="1">
      <alignment vertical="center"/>
    </xf>
    <xf numFmtId="0" fontId="2" fillId="4" borderId="54" xfId="0" applyFont="1" applyFill="1" applyBorder="1" applyAlignment="1">
      <alignment vertical="center"/>
    </xf>
    <xf numFmtId="0" fontId="14" fillId="6" borderId="47" xfId="0" applyFont="1" applyFill="1" applyBorder="1" applyAlignment="1">
      <alignment vertical="center"/>
    </xf>
    <xf numFmtId="0" fontId="13" fillId="6" borderId="3" xfId="0" applyFont="1" applyFill="1" applyBorder="1" applyAlignment="1">
      <alignment vertical="center"/>
    </xf>
    <xf numFmtId="0" fontId="0" fillId="2" borderId="14" xfId="0" applyFill="1" applyBorder="1" applyAlignment="1">
      <alignment horizontal="center" vertical="center"/>
    </xf>
    <xf numFmtId="0" fontId="0" fillId="3" borderId="79" xfId="0" applyFill="1" applyBorder="1" applyAlignment="1">
      <alignment vertical="center"/>
    </xf>
    <xf numFmtId="0" fontId="2" fillId="3" borderId="5" xfId="0" applyFont="1" applyFill="1" applyBorder="1" applyAlignment="1">
      <alignment vertical="center"/>
    </xf>
    <xf numFmtId="0" fontId="2" fillId="3" borderId="0" xfId="0" applyFont="1" applyFill="1" applyBorder="1" applyAlignment="1">
      <alignment vertical="center"/>
    </xf>
    <xf numFmtId="0" fontId="2" fillId="3" borderId="6" xfId="0" applyFont="1" applyFill="1" applyBorder="1" applyAlignment="1">
      <alignment vertical="center"/>
    </xf>
    <xf numFmtId="0" fontId="13" fillId="8" borderId="0" xfId="0" applyFont="1" applyFill="1" applyBorder="1" applyAlignment="1">
      <alignment vertical="center"/>
    </xf>
    <xf numFmtId="0" fontId="3" fillId="3" borderId="0" xfId="0" applyFont="1" applyFill="1" applyBorder="1" applyAlignment="1">
      <alignment horizontal="right" vertical="center"/>
    </xf>
    <xf numFmtId="0" fontId="0" fillId="3" borderId="79" xfId="0" applyFill="1" applyBorder="1"/>
    <xf numFmtId="0" fontId="3" fillId="3" borderId="45" xfId="0" applyFont="1" applyFill="1" applyBorder="1" applyAlignment="1">
      <alignment horizontal="right" vertical="center"/>
    </xf>
    <xf numFmtId="0" fontId="0" fillId="3" borderId="45" xfId="0" applyFill="1" applyBorder="1"/>
    <xf numFmtId="0" fontId="1" fillId="3" borderId="0" xfId="0" applyFont="1" applyFill="1" applyBorder="1" applyAlignment="1">
      <alignment horizontal="center" vertical="center"/>
    </xf>
    <xf numFmtId="0" fontId="3" fillId="3" borderId="0" xfId="0" applyFont="1" applyFill="1" applyBorder="1" applyAlignment="1">
      <alignment vertical="top"/>
    </xf>
    <xf numFmtId="0" fontId="3" fillId="3" borderId="45" xfId="0" applyFont="1" applyFill="1" applyBorder="1" applyAlignment="1">
      <alignment vertical="center"/>
    </xf>
    <xf numFmtId="0" fontId="13" fillId="8" borderId="45" xfId="0" applyFont="1" applyFill="1" applyBorder="1" applyAlignment="1">
      <alignment vertical="center"/>
    </xf>
    <xf numFmtId="0" fontId="0" fillId="3" borderId="45" xfId="0" applyFill="1" applyBorder="1" applyAlignment="1">
      <alignment horizontal="right" vertical="center"/>
    </xf>
    <xf numFmtId="0" fontId="3" fillId="3" borderId="6" xfId="0" applyFont="1" applyFill="1" applyBorder="1" applyAlignment="1">
      <alignment vertical="center"/>
    </xf>
    <xf numFmtId="0" fontId="0" fillId="3" borderId="108" xfId="0" applyFill="1" applyBorder="1" applyAlignment="1">
      <alignment horizontal="right" vertical="center"/>
    </xf>
    <xf numFmtId="0" fontId="3" fillId="3" borderId="108" xfId="0" applyFont="1" applyFill="1" applyBorder="1" applyAlignment="1">
      <alignment horizontal="right" vertical="center"/>
    </xf>
    <xf numFmtId="0" fontId="3" fillId="3" borderId="45" xfId="0" applyFont="1" applyFill="1" applyBorder="1" applyAlignment="1">
      <alignment horizontal="left" vertical="center"/>
    </xf>
    <xf numFmtId="0" fontId="0" fillId="3" borderId="108" xfId="0" applyFill="1" applyBorder="1" applyAlignment="1">
      <alignment horizontal="left" vertical="center"/>
    </xf>
    <xf numFmtId="0" fontId="3" fillId="3" borderId="3" xfId="0" applyFont="1" applyFill="1" applyBorder="1"/>
    <xf numFmtId="0" fontId="1" fillId="3" borderId="45" xfId="0" applyFont="1" applyFill="1" applyBorder="1" applyAlignment="1">
      <alignment horizontal="right" vertical="center"/>
    </xf>
    <xf numFmtId="0" fontId="0" fillId="3" borderId="45" xfId="0" applyFill="1" applyBorder="1" applyAlignment="1">
      <alignment horizontal="center" vertical="center"/>
    </xf>
    <xf numFmtId="0" fontId="0" fillId="3" borderId="45" xfId="0" applyFont="1" applyFill="1" applyBorder="1" applyAlignment="1">
      <alignment horizontal="left" vertical="center"/>
    </xf>
    <xf numFmtId="0" fontId="0" fillId="3" borderId="45" xfId="0" applyFill="1" applyBorder="1" applyAlignment="1">
      <alignment horizontal="left" vertical="center"/>
    </xf>
    <xf numFmtId="0" fontId="0" fillId="3" borderId="0" xfId="0" applyFill="1" applyBorder="1" applyAlignment="1">
      <alignment vertical="center"/>
    </xf>
    <xf numFmtId="0" fontId="0" fillId="3" borderId="123" xfId="0" applyFill="1" applyBorder="1" applyAlignment="1">
      <alignment vertical="center"/>
    </xf>
    <xf numFmtId="0" fontId="0" fillId="3" borderId="98" xfId="0" applyFill="1" applyBorder="1" applyAlignment="1">
      <alignment vertical="center"/>
    </xf>
    <xf numFmtId="0" fontId="0" fillId="3" borderId="71" xfId="0" applyFill="1" applyBorder="1" applyAlignment="1">
      <alignment vertical="center"/>
    </xf>
    <xf numFmtId="0" fontId="10" fillId="3" borderId="71" xfId="0" applyFont="1" applyFill="1" applyBorder="1" applyAlignment="1">
      <alignment vertical="center"/>
    </xf>
    <xf numFmtId="0" fontId="3" fillId="3" borderId="0" xfId="0" applyFont="1" applyFill="1" applyBorder="1" applyAlignment="1">
      <alignment vertical="center"/>
    </xf>
    <xf numFmtId="0" fontId="13" fillId="8" borderId="63" xfId="0" applyFont="1" applyFill="1" applyBorder="1" applyAlignment="1">
      <alignment vertical="center"/>
    </xf>
    <xf numFmtId="0" fontId="0" fillId="3" borderId="65" xfId="0" applyFill="1" applyBorder="1" applyAlignment="1">
      <alignment horizontal="right" vertical="center"/>
    </xf>
    <xf numFmtId="0" fontId="0" fillId="3" borderId="63" xfId="0" applyFill="1" applyBorder="1" applyAlignment="1">
      <alignment horizontal="right" vertical="center"/>
    </xf>
    <xf numFmtId="0" fontId="3" fillId="3" borderId="0" xfId="0" applyFont="1" applyFill="1" applyBorder="1" applyAlignment="1">
      <alignment vertical="top" wrapText="1"/>
    </xf>
    <xf numFmtId="0" fontId="3" fillId="3" borderId="45" xfId="0" applyFont="1" applyFill="1" applyBorder="1" applyAlignment="1">
      <alignment vertical="top" wrapText="1"/>
    </xf>
    <xf numFmtId="0" fontId="0" fillId="3" borderId="71" xfId="0" applyFill="1" applyBorder="1" applyAlignment="1">
      <alignment horizontal="right" vertical="center"/>
    </xf>
    <xf numFmtId="0" fontId="10" fillId="3" borderId="79" xfId="0" applyFont="1" applyFill="1" applyBorder="1" applyAlignment="1">
      <alignment vertical="center"/>
    </xf>
    <xf numFmtId="0" fontId="3" fillId="3" borderId="71" xfId="0" applyFont="1" applyFill="1" applyBorder="1" applyAlignment="1">
      <alignment horizontal="right" vertical="center"/>
    </xf>
    <xf numFmtId="0" fontId="1" fillId="3" borderId="71" xfId="0" applyFont="1" applyFill="1" applyBorder="1" applyAlignment="1">
      <alignment vertical="center"/>
    </xf>
    <xf numFmtId="0" fontId="0" fillId="3" borderId="71" xfId="0" applyFont="1" applyFill="1" applyBorder="1" applyAlignment="1">
      <alignment vertical="center"/>
    </xf>
    <xf numFmtId="0" fontId="0" fillId="3" borderId="71" xfId="0" applyFill="1" applyBorder="1" applyAlignment="1">
      <alignment horizontal="left" vertical="center"/>
    </xf>
    <xf numFmtId="0" fontId="0" fillId="3" borderId="79" xfId="0" applyFill="1" applyBorder="1" applyAlignment="1">
      <alignment horizontal="left" vertical="center"/>
    </xf>
    <xf numFmtId="0" fontId="0" fillId="3" borderId="47" xfId="0" applyFill="1" applyBorder="1" applyAlignment="1">
      <alignment horizontal="left" vertical="center"/>
    </xf>
    <xf numFmtId="0" fontId="13" fillId="6" borderId="0" xfId="0" applyFont="1" applyFill="1" applyBorder="1" applyAlignment="1">
      <alignment vertical="center"/>
    </xf>
    <xf numFmtId="0" fontId="13" fillId="6" borderId="45" xfId="0" applyFont="1" applyFill="1" applyBorder="1" applyAlignment="1">
      <alignment vertical="center"/>
    </xf>
    <xf numFmtId="0" fontId="0" fillId="3" borderId="0" xfId="0" applyFill="1" applyBorder="1" applyAlignment="1">
      <alignment vertical="center"/>
    </xf>
    <xf numFmtId="0" fontId="1" fillId="8" borderId="0" xfId="0" applyFont="1" applyFill="1" applyBorder="1"/>
    <xf numFmtId="0" fontId="0" fillId="8" borderId="0" xfId="0" applyFont="1" applyFill="1" applyBorder="1" applyAlignment="1">
      <alignment vertical="center"/>
    </xf>
    <xf numFmtId="0" fontId="0" fillId="8" borderId="0" xfId="0" applyFont="1" applyFill="1" applyBorder="1"/>
    <xf numFmtId="0" fontId="0" fillId="8" borderId="60" xfId="0" applyFill="1" applyBorder="1" applyAlignment="1">
      <alignment vertical="center"/>
    </xf>
    <xf numFmtId="0" fontId="0" fillId="8" borderId="47" xfId="0" applyFont="1" applyFill="1" applyBorder="1" applyAlignment="1">
      <alignment vertical="center"/>
    </xf>
    <xf numFmtId="0" fontId="13" fillId="6" borderId="0" xfId="0" applyFont="1" applyFill="1" applyBorder="1" applyAlignment="1">
      <alignment vertical="center"/>
    </xf>
    <xf numFmtId="0" fontId="13" fillId="6" borderId="45" xfId="0" applyFont="1" applyFill="1" applyBorder="1" applyAlignment="1">
      <alignment vertical="center"/>
    </xf>
    <xf numFmtId="0" fontId="10" fillId="8" borderId="47" xfId="0" applyFont="1" applyFill="1" applyBorder="1" applyAlignment="1">
      <alignment horizontal="left" vertical="center"/>
    </xf>
    <xf numFmtId="0" fontId="10" fillId="8" borderId="58" xfId="0" applyFont="1" applyFill="1" applyBorder="1" applyAlignment="1">
      <alignment horizontal="left" vertical="center"/>
    </xf>
    <xf numFmtId="0" fontId="3" fillId="8" borderId="0" xfId="0" applyFont="1" applyFill="1" applyBorder="1"/>
    <xf numFmtId="0" fontId="14" fillId="6" borderId="0" xfId="0" applyFont="1" applyFill="1" applyBorder="1" applyAlignment="1">
      <alignment horizontal="left" vertical="center"/>
    </xf>
    <xf numFmtId="0" fontId="13" fillId="6" borderId="0" xfId="0" applyFont="1" applyFill="1" applyBorder="1" applyAlignment="1">
      <alignment vertical="center"/>
    </xf>
    <xf numFmtId="0" fontId="13" fillId="6" borderId="45" xfId="0" applyFont="1" applyFill="1" applyBorder="1" applyAlignment="1">
      <alignment vertical="center"/>
    </xf>
    <xf numFmtId="0" fontId="14" fillId="6" borderId="0" xfId="0" applyFont="1" applyFill="1" applyBorder="1" applyAlignment="1">
      <alignment horizontal="left" vertical="center"/>
    </xf>
    <xf numFmtId="0" fontId="0" fillId="4" borderId="65" xfId="0" applyFill="1" applyBorder="1"/>
    <xf numFmtId="0" fontId="7" fillId="6" borderId="39" xfId="0" applyFont="1" applyFill="1" applyBorder="1" applyAlignment="1">
      <alignment vertical="center"/>
    </xf>
    <xf numFmtId="0" fontId="1" fillId="8" borderId="63" xfId="0" applyFont="1" applyFill="1" applyBorder="1" applyAlignment="1">
      <alignment vertical="center"/>
    </xf>
    <xf numFmtId="0" fontId="7" fillId="6" borderId="0" xfId="0" applyFont="1" applyFill="1" applyBorder="1" applyAlignment="1">
      <alignment horizontal="left" vertical="center"/>
    </xf>
    <xf numFmtId="0" fontId="0" fillId="8" borderId="45" xfId="0" applyFill="1" applyBorder="1"/>
    <xf numFmtId="0" fontId="0" fillId="8" borderId="47" xfId="0" applyFill="1" applyBorder="1" applyAlignment="1">
      <alignment horizontal="center" vertical="center"/>
    </xf>
    <xf numFmtId="0" fontId="0" fillId="8" borderId="59" xfId="0" applyFill="1" applyBorder="1" applyAlignment="1">
      <alignment horizontal="center" vertical="center"/>
    </xf>
    <xf numFmtId="0" fontId="0" fillId="8" borderId="59" xfId="0" applyFill="1" applyBorder="1" applyAlignment="1">
      <alignment vertical="center"/>
    </xf>
    <xf numFmtId="0" fontId="0" fillId="8" borderId="0" xfId="0" applyFont="1" applyFill="1" applyBorder="1" applyAlignment="1">
      <alignment horizontal="left" vertical="center"/>
    </xf>
    <xf numFmtId="0" fontId="0" fillId="8" borderId="59" xfId="0" applyFill="1" applyBorder="1"/>
    <xf numFmtId="0" fontId="12" fillId="7" borderId="47" xfId="0" applyFont="1" applyFill="1" applyBorder="1" applyAlignment="1">
      <alignment vertical="center"/>
    </xf>
    <xf numFmtId="0" fontId="6" fillId="7" borderId="47" xfId="0" applyFont="1" applyFill="1" applyBorder="1" applyAlignment="1">
      <alignment vertical="center"/>
    </xf>
    <xf numFmtId="0" fontId="6" fillId="7" borderId="59" xfId="0" applyFont="1" applyFill="1" applyBorder="1" applyAlignment="1">
      <alignment vertical="center"/>
    </xf>
    <xf numFmtId="0" fontId="12" fillId="7" borderId="47" xfId="0" applyFont="1" applyFill="1" applyBorder="1" applyAlignment="1">
      <alignment horizontal="left" vertical="center"/>
    </xf>
    <xf numFmtId="0" fontId="8" fillId="7" borderId="47" xfId="0" applyFont="1" applyFill="1" applyBorder="1" applyAlignment="1">
      <alignment vertical="center"/>
    </xf>
    <xf numFmtId="0" fontId="1" fillId="3" borderId="47" xfId="0" applyFont="1" applyFill="1" applyBorder="1"/>
    <xf numFmtId="0" fontId="8" fillId="7" borderId="59" xfId="0" applyFont="1" applyFill="1" applyBorder="1" applyAlignment="1">
      <alignment vertical="center"/>
    </xf>
    <xf numFmtId="0" fontId="8" fillId="7" borderId="59" xfId="0" applyFont="1" applyFill="1" applyBorder="1" applyAlignment="1">
      <alignment vertical="center" wrapText="1"/>
    </xf>
    <xf numFmtId="0" fontId="1" fillId="8" borderId="0" xfId="0" applyFont="1" applyFill="1" applyBorder="1" applyAlignment="1">
      <alignment horizontal="left" vertical="center"/>
    </xf>
    <xf numFmtId="0" fontId="0" fillId="11" borderId="2" xfId="0" applyFont="1" applyFill="1" applyBorder="1" applyAlignment="1">
      <alignment horizontal="left" vertical="center"/>
    </xf>
    <xf numFmtId="0" fontId="0" fillId="11" borderId="4" xfId="0" applyFont="1" applyFill="1" applyBorder="1" applyAlignment="1">
      <alignment vertical="center"/>
    </xf>
    <xf numFmtId="0" fontId="0" fillId="11" borderId="5" xfId="0" applyFont="1" applyFill="1" applyBorder="1" applyAlignment="1">
      <alignment horizontal="left" vertical="center"/>
    </xf>
    <xf numFmtId="0" fontId="0" fillId="11" borderId="6" xfId="0" applyFont="1" applyFill="1" applyBorder="1" applyAlignment="1">
      <alignment vertical="center"/>
    </xf>
    <xf numFmtId="0" fontId="0" fillId="11" borderId="7" xfId="0" applyFont="1" applyFill="1" applyBorder="1" applyAlignment="1">
      <alignment horizontal="left" vertical="center"/>
    </xf>
    <xf numFmtId="0" fontId="0" fillId="11" borderId="9" xfId="0" applyFont="1" applyFill="1" applyBorder="1" applyAlignment="1">
      <alignment vertical="center"/>
    </xf>
    <xf numFmtId="0" fontId="0" fillId="11" borderId="2" xfId="0" applyFill="1" applyBorder="1" applyAlignment="1">
      <alignment horizontal="left" vertical="center"/>
    </xf>
    <xf numFmtId="0" fontId="0" fillId="11" borderId="4" xfId="0" applyFill="1" applyBorder="1" applyAlignment="1">
      <alignment vertical="center"/>
    </xf>
    <xf numFmtId="0" fontId="0" fillId="11" borderId="5" xfId="0" applyFill="1" applyBorder="1" applyAlignment="1">
      <alignment horizontal="left" vertical="center"/>
    </xf>
    <xf numFmtId="0" fontId="0" fillId="11" borderId="6" xfId="0" applyFill="1" applyBorder="1" applyAlignment="1">
      <alignment vertical="center"/>
    </xf>
    <xf numFmtId="0" fontId="0" fillId="11" borderId="7" xfId="0" applyFill="1" applyBorder="1" applyAlignment="1">
      <alignment horizontal="left" vertical="center"/>
    </xf>
    <xf numFmtId="0" fontId="0" fillId="11" borderId="9" xfId="0" applyFill="1" applyBorder="1" applyAlignment="1">
      <alignment vertical="center"/>
    </xf>
    <xf numFmtId="0" fontId="10" fillId="9" borderId="47" xfId="0" applyFont="1" applyFill="1" applyBorder="1" applyAlignment="1">
      <alignment horizontal="left" vertical="center"/>
    </xf>
    <xf numFmtId="0" fontId="10" fillId="9" borderId="58" xfId="0" applyFont="1" applyFill="1" applyBorder="1" applyAlignment="1">
      <alignment horizontal="left" vertical="center"/>
    </xf>
    <xf numFmtId="0" fontId="14" fillId="6" borderId="47" xfId="0" applyFont="1" applyFill="1" applyBorder="1" applyAlignment="1">
      <alignment vertical="center"/>
    </xf>
    <xf numFmtId="0" fontId="0" fillId="3" borderId="0" xfId="0" applyFill="1" applyBorder="1" applyAlignment="1">
      <alignment vertical="center"/>
    </xf>
    <xf numFmtId="0" fontId="0" fillId="3" borderId="0" xfId="0" applyFill="1" applyBorder="1" applyAlignment="1">
      <alignment vertical="top"/>
    </xf>
    <xf numFmtId="0" fontId="1" fillId="3" borderId="0" xfId="0" applyFont="1" applyFill="1" applyBorder="1" applyAlignment="1">
      <alignment vertical="top"/>
    </xf>
    <xf numFmtId="0" fontId="0" fillId="3" borderId="79" xfId="0" applyFill="1" applyBorder="1" applyAlignment="1">
      <alignment vertical="top"/>
    </xf>
    <xf numFmtId="0" fontId="0" fillId="3" borderId="67" xfId="0" applyFill="1" applyBorder="1" applyAlignment="1">
      <alignment vertical="center"/>
    </xf>
    <xf numFmtId="0" fontId="0" fillId="3" borderId="67" xfId="0" applyFill="1" applyBorder="1" applyAlignment="1">
      <alignment horizontal="right" vertical="center"/>
    </xf>
    <xf numFmtId="0" fontId="0" fillId="3" borderId="75" xfId="0" applyFill="1" applyBorder="1" applyAlignment="1">
      <alignment vertical="center"/>
    </xf>
    <xf numFmtId="0" fontId="0" fillId="3" borderId="67" xfId="0" applyFill="1" applyBorder="1" applyAlignment="1">
      <alignment horizontal="center" vertical="center"/>
    </xf>
    <xf numFmtId="0" fontId="0" fillId="3" borderId="71" xfId="0" applyFill="1" applyBorder="1" applyAlignment="1">
      <alignment horizontal="center" vertical="center"/>
    </xf>
    <xf numFmtId="0" fontId="0" fillId="3" borderId="75" xfId="0" applyFill="1" applyBorder="1" applyAlignment="1">
      <alignment horizontal="center" vertical="center"/>
    </xf>
    <xf numFmtId="0" fontId="0" fillId="3" borderId="71" xfId="0" applyFont="1" applyFill="1" applyBorder="1" applyAlignment="1">
      <alignment horizontal="left" vertical="center"/>
    </xf>
    <xf numFmtId="0" fontId="1" fillId="3" borderId="67" xfId="0" applyFont="1" applyFill="1" applyBorder="1" applyAlignment="1">
      <alignment vertical="center"/>
    </xf>
    <xf numFmtId="0" fontId="1" fillId="3" borderId="75" xfId="0" applyFont="1" applyFill="1" applyBorder="1" applyAlignment="1">
      <alignment vertical="center"/>
    </xf>
    <xf numFmtId="0" fontId="14" fillId="8" borderId="67" xfId="0" applyFont="1" applyFill="1" applyBorder="1" applyAlignment="1">
      <alignment horizontal="left" vertical="center"/>
    </xf>
    <xf numFmtId="0" fontId="14" fillId="8" borderId="71" xfId="0" applyFont="1" applyFill="1" applyBorder="1" applyAlignment="1">
      <alignment horizontal="left" vertical="center"/>
    </xf>
    <xf numFmtId="0" fontId="14" fillId="8" borderId="75" xfId="0" applyFont="1" applyFill="1" applyBorder="1" applyAlignment="1">
      <alignment horizontal="left" vertical="center"/>
    </xf>
    <xf numFmtId="0" fontId="0" fillId="3" borderId="71" xfId="0" applyFill="1" applyBorder="1" applyAlignment="1">
      <alignment vertical="top"/>
    </xf>
    <xf numFmtId="0" fontId="0" fillId="3" borderId="67" xfId="0" applyFill="1" applyBorder="1" applyAlignment="1">
      <alignment vertical="top"/>
    </xf>
    <xf numFmtId="0" fontId="0" fillId="3" borderId="75" xfId="0" applyFill="1" applyBorder="1" applyAlignment="1">
      <alignment vertical="top"/>
    </xf>
    <xf numFmtId="0" fontId="0" fillId="3" borderId="47" xfId="0" applyFill="1" applyBorder="1" applyAlignment="1">
      <alignment vertical="center"/>
    </xf>
    <xf numFmtId="0" fontId="0" fillId="3" borderId="0" xfId="0" applyFill="1" applyBorder="1" applyAlignment="1">
      <alignment vertical="center"/>
    </xf>
    <xf numFmtId="0" fontId="0" fillId="3" borderId="0" xfId="0" applyFont="1" applyFill="1" applyBorder="1" applyAlignment="1">
      <alignment vertical="center"/>
    </xf>
    <xf numFmtId="0" fontId="0" fillId="5" borderId="75" xfId="0" applyFill="1" applyBorder="1" applyAlignment="1">
      <alignment horizontal="right"/>
    </xf>
    <xf numFmtId="0" fontId="0" fillId="3" borderId="31" xfId="0" applyFont="1" applyFill="1" applyBorder="1"/>
    <xf numFmtId="0" fontId="0" fillId="5" borderId="31" xfId="0" applyFont="1" applyFill="1" applyBorder="1"/>
    <xf numFmtId="0" fontId="0" fillId="12" borderId="50" xfId="0" applyFill="1" applyBorder="1" applyAlignment="1">
      <alignment horizontal="left" vertical="center" wrapText="1"/>
    </xf>
    <xf numFmtId="0" fontId="1" fillId="3" borderId="18" xfId="0" applyFont="1" applyFill="1" applyBorder="1" applyAlignment="1">
      <alignment wrapText="1"/>
    </xf>
    <xf numFmtId="0" fontId="0" fillId="5" borderId="25" xfId="0" applyFill="1" applyBorder="1" applyAlignment="1">
      <alignment horizontal="left" vertical="center"/>
    </xf>
    <xf numFmtId="0" fontId="0" fillId="5" borderId="75" xfId="0" applyFill="1" applyBorder="1" applyAlignment="1">
      <alignment horizontal="center" vertical="center"/>
    </xf>
    <xf numFmtId="0" fontId="0" fillId="5" borderId="67" xfId="0" applyFont="1" applyFill="1" applyBorder="1"/>
    <xf numFmtId="0" fontId="0" fillId="5" borderId="26" xfId="0" applyFont="1" applyFill="1" applyBorder="1"/>
    <xf numFmtId="0" fontId="0" fillId="8" borderId="0" xfId="0" applyFont="1" applyFill="1" applyBorder="1" applyAlignment="1">
      <alignment horizontal="center" vertical="center"/>
    </xf>
    <xf numFmtId="0" fontId="0" fillId="8" borderId="79" xfId="0" applyFont="1" applyFill="1" applyBorder="1" applyAlignment="1">
      <alignment vertical="center"/>
    </xf>
    <xf numFmtId="0" fontId="4" fillId="8" borderId="65" xfId="0" applyFont="1" applyFill="1" applyBorder="1" applyAlignment="1">
      <alignment vertical="center"/>
    </xf>
    <xf numFmtId="0" fontId="1" fillId="3" borderId="47" xfId="0" applyFont="1" applyFill="1" applyBorder="1" applyAlignment="1">
      <alignment vertical="center"/>
    </xf>
    <xf numFmtId="0" fontId="0" fillId="3" borderId="47" xfId="0" applyFill="1" applyBorder="1" applyAlignment="1">
      <alignment vertical="center"/>
    </xf>
    <xf numFmtId="0" fontId="0" fillId="3" borderId="65" xfId="0" applyFill="1" applyBorder="1" applyAlignment="1">
      <alignment vertical="center"/>
    </xf>
    <xf numFmtId="0" fontId="0" fillId="3" borderId="0" xfId="0" applyFill="1" applyBorder="1" applyAlignment="1">
      <alignment vertical="center"/>
    </xf>
    <xf numFmtId="0" fontId="0" fillId="3" borderId="0" xfId="0" applyFill="1" applyBorder="1" applyAlignment="1">
      <alignment vertical="center"/>
    </xf>
    <xf numFmtId="0" fontId="6" fillId="7" borderId="14" xfId="0" applyFont="1" applyFill="1" applyBorder="1" applyAlignment="1">
      <alignment vertical="center"/>
    </xf>
    <xf numFmtId="0" fontId="8" fillId="7" borderId="58" xfId="0" applyFont="1" applyFill="1" applyBorder="1" applyAlignment="1">
      <alignment vertical="center"/>
    </xf>
    <xf numFmtId="0" fontId="0" fillId="8" borderId="14" xfId="0" applyFont="1" applyFill="1" applyBorder="1" applyAlignment="1">
      <alignment horizontal="left" vertical="center"/>
    </xf>
    <xf numFmtId="0" fontId="0" fillId="8" borderId="124" xfId="0" applyFont="1" applyFill="1" applyBorder="1" applyAlignment="1">
      <alignment horizontal="left" vertical="center"/>
    </xf>
    <xf numFmtId="0" fontId="0" fillId="8" borderId="14" xfId="0" applyFont="1" applyFill="1" applyBorder="1" applyAlignment="1">
      <alignment horizontal="center" vertical="center"/>
    </xf>
    <xf numFmtId="0" fontId="6" fillId="7" borderId="58" xfId="0" applyFont="1" applyFill="1" applyBorder="1" applyAlignment="1">
      <alignment vertical="center"/>
    </xf>
    <xf numFmtId="0" fontId="17" fillId="7" borderId="14" xfId="0" applyFont="1" applyFill="1" applyBorder="1" applyAlignment="1">
      <alignment horizontal="center" vertical="center"/>
    </xf>
    <xf numFmtId="0" fontId="18" fillId="7" borderId="58" xfId="0" applyFont="1" applyFill="1" applyBorder="1" applyAlignment="1">
      <alignment vertical="center"/>
    </xf>
    <xf numFmtId="0" fontId="1" fillId="8" borderId="14" xfId="0" applyFont="1" applyFill="1" applyBorder="1" applyAlignment="1">
      <alignment horizontal="center" vertical="center"/>
    </xf>
    <xf numFmtId="0" fontId="4" fillId="8" borderId="58" xfId="0" applyFont="1" applyFill="1" applyBorder="1" applyAlignment="1">
      <alignment vertical="center"/>
    </xf>
    <xf numFmtId="0" fontId="1" fillId="8" borderId="20" xfId="0" applyFont="1" applyFill="1" applyBorder="1" applyAlignment="1">
      <alignment horizontal="center" vertical="center"/>
    </xf>
    <xf numFmtId="0" fontId="4" fillId="8" borderId="125" xfId="0" applyFont="1" applyFill="1" applyBorder="1" applyAlignment="1">
      <alignment vertical="center"/>
    </xf>
    <xf numFmtId="0" fontId="0" fillId="8" borderId="20" xfId="0" applyFill="1" applyBorder="1" applyAlignment="1">
      <alignment vertical="center"/>
    </xf>
    <xf numFmtId="0" fontId="0" fillId="8" borderId="20" xfId="0" applyFont="1" applyFill="1" applyBorder="1" applyAlignment="1">
      <alignment horizontal="left" vertical="center"/>
    </xf>
    <xf numFmtId="0" fontId="0" fillId="8" borderId="109" xfId="0" applyFont="1" applyFill="1" applyBorder="1" applyAlignment="1">
      <alignment horizontal="left" vertical="center"/>
    </xf>
    <xf numFmtId="0" fontId="0" fillId="19" borderId="0" xfId="0" applyFill="1" applyBorder="1"/>
    <xf numFmtId="0" fontId="0" fillId="19" borderId="6" xfId="0" applyFill="1" applyBorder="1"/>
    <xf numFmtId="0" fontId="0" fillId="19" borderId="0" xfId="0" applyFill="1"/>
    <xf numFmtId="0" fontId="0" fillId="4" borderId="0" xfId="0" applyFill="1" applyAlignment="1">
      <alignment vertical="center"/>
    </xf>
    <xf numFmtId="0" fontId="1" fillId="8" borderId="47" xfId="0" applyFont="1" applyFill="1" applyBorder="1" applyAlignment="1">
      <alignment horizontal="left" vertical="center"/>
    </xf>
    <xf numFmtId="0" fontId="0" fillId="3" borderId="127" xfId="0" applyFill="1" applyBorder="1"/>
    <xf numFmtId="0" fontId="1" fillId="3" borderId="79" xfId="0" applyFont="1" applyFill="1" applyBorder="1" applyAlignment="1">
      <alignment horizontal="left" vertical="top"/>
    </xf>
    <xf numFmtId="0" fontId="3" fillId="3" borderId="71" xfId="0" applyFont="1" applyFill="1" applyBorder="1" applyAlignment="1">
      <alignment horizontal="left" vertical="top"/>
    </xf>
    <xf numFmtId="0" fontId="1" fillId="3" borderId="71" xfId="0" applyFont="1" applyFill="1" applyBorder="1" applyAlignment="1">
      <alignment horizontal="left" vertical="center"/>
    </xf>
    <xf numFmtId="0" fontId="13" fillId="8" borderId="64" xfId="0" applyFont="1" applyFill="1" applyBorder="1" applyAlignment="1">
      <alignment vertical="center"/>
    </xf>
    <xf numFmtId="0" fontId="0" fillId="3" borderId="64" xfId="0" applyFill="1" applyBorder="1" applyAlignment="1">
      <alignment vertical="center"/>
    </xf>
    <xf numFmtId="0" fontId="0" fillId="3" borderId="128" xfId="0" applyFill="1" applyBorder="1" applyAlignment="1">
      <alignment vertical="center"/>
    </xf>
    <xf numFmtId="0" fontId="0" fillId="3" borderId="128" xfId="0" applyFill="1" applyBorder="1" applyAlignment="1">
      <alignment horizontal="right" vertical="center"/>
    </xf>
    <xf numFmtId="0" fontId="0" fillId="0" borderId="75" xfId="0" applyFill="1" applyBorder="1"/>
    <xf numFmtId="0" fontId="0" fillId="3" borderId="0" xfId="0" applyFill="1" applyBorder="1" applyAlignment="1">
      <alignment vertical="top"/>
    </xf>
    <xf numFmtId="0" fontId="0" fillId="3" borderId="0" xfId="0" applyFill="1" applyBorder="1" applyAlignment="1">
      <alignment vertical="top" wrapText="1"/>
    </xf>
    <xf numFmtId="0" fontId="1" fillId="0" borderId="41" xfId="0" applyFont="1" applyFill="1" applyBorder="1" applyAlignment="1">
      <alignment horizontal="left" vertical="center"/>
    </xf>
    <xf numFmtId="0" fontId="0" fillId="0" borderId="42" xfId="0" applyFill="1" applyBorder="1"/>
    <xf numFmtId="0" fontId="0" fillId="0" borderId="43" xfId="0" applyFill="1" applyBorder="1"/>
    <xf numFmtId="0" fontId="0" fillId="0" borderId="0" xfId="0" applyBorder="1"/>
    <xf numFmtId="0" fontId="0" fillId="3" borderId="0" xfId="0" applyFill="1" applyBorder="1" applyAlignment="1">
      <alignment vertical="center"/>
    </xf>
    <xf numFmtId="0" fontId="3" fillId="3" borderId="0" xfId="0" applyFont="1" applyFill="1" applyBorder="1" applyAlignment="1">
      <alignment horizontal="right" vertical="center"/>
    </xf>
    <xf numFmtId="0" fontId="0" fillId="3" borderId="0" xfId="0" applyFill="1" applyBorder="1" applyAlignment="1">
      <alignment vertical="center"/>
    </xf>
    <xf numFmtId="0" fontId="0" fillId="3" borderId="47" xfId="0" applyFont="1" applyFill="1" applyBorder="1" applyAlignment="1">
      <alignment vertical="center"/>
    </xf>
    <xf numFmtId="0" fontId="0" fillId="2" borderId="47" xfId="0" applyFont="1" applyFill="1" applyBorder="1" applyAlignment="1">
      <alignment horizontal="left" vertical="center"/>
    </xf>
    <xf numFmtId="0" fontId="0" fillId="5" borderId="50" xfId="0" applyFill="1" applyBorder="1" applyAlignment="1">
      <alignment vertical="center"/>
    </xf>
    <xf numFmtId="0" fontId="0" fillId="2" borderId="14" xfId="0" applyFont="1" applyFill="1" applyBorder="1" applyAlignment="1">
      <alignment vertical="center"/>
    </xf>
    <xf numFmtId="0" fontId="4" fillId="2" borderId="14" xfId="0" applyFont="1" applyFill="1" applyBorder="1" applyAlignment="1">
      <alignment vertical="center"/>
    </xf>
    <xf numFmtId="0" fontId="0" fillId="2" borderId="58" xfId="0" applyFont="1" applyFill="1" applyBorder="1" applyAlignment="1">
      <alignment horizontal="left" vertical="center"/>
    </xf>
    <xf numFmtId="0" fontId="4" fillId="2" borderId="47" xfId="0" applyFont="1" applyFill="1" applyBorder="1" applyAlignment="1">
      <alignment vertical="center"/>
    </xf>
    <xf numFmtId="0" fontId="4" fillId="2" borderId="58" xfId="0" applyFont="1" applyFill="1" applyBorder="1" applyAlignment="1">
      <alignment vertical="center"/>
    </xf>
    <xf numFmtId="0" fontId="0" fillId="3" borderId="59" xfId="0" applyFont="1" applyFill="1" applyBorder="1" applyAlignment="1">
      <alignment vertical="center"/>
    </xf>
    <xf numFmtId="0" fontId="14" fillId="6" borderId="47" xfId="0" applyFont="1" applyFill="1" applyBorder="1" applyAlignment="1">
      <alignment vertical="center"/>
    </xf>
    <xf numFmtId="0" fontId="3" fillId="2" borderId="47" xfId="0" applyFont="1" applyFill="1" applyBorder="1" applyAlignment="1">
      <alignment horizontal="left" vertical="center"/>
    </xf>
    <xf numFmtId="0" fontId="14" fillId="6" borderId="0" xfId="0" applyFont="1" applyFill="1" applyBorder="1" applyAlignment="1">
      <alignment horizontal="left" vertical="center"/>
    </xf>
    <xf numFmtId="0" fontId="3" fillId="3" borderId="47" xfId="0" applyFont="1" applyFill="1" applyBorder="1" applyAlignment="1">
      <alignment horizontal="right" vertical="center"/>
    </xf>
    <xf numFmtId="0" fontId="3" fillId="3" borderId="65" xfId="0" applyFont="1" applyFill="1" applyBorder="1" applyAlignment="1">
      <alignment horizontal="right" vertical="center"/>
    </xf>
    <xf numFmtId="0" fontId="0" fillId="3" borderId="0" xfId="0" applyFill="1" applyBorder="1" applyAlignment="1">
      <alignment vertical="center"/>
    </xf>
    <xf numFmtId="0" fontId="3" fillId="3" borderId="0" xfId="0" applyFont="1" applyFill="1" applyBorder="1" applyAlignment="1">
      <alignment vertical="center"/>
    </xf>
    <xf numFmtId="0" fontId="0" fillId="8" borderId="65" xfId="0" applyFont="1" applyFill="1" applyBorder="1" applyAlignment="1">
      <alignment vertical="center"/>
    </xf>
    <xf numFmtId="0" fontId="0" fillId="8" borderId="58" xfId="0" applyFont="1" applyFill="1" applyBorder="1" applyAlignment="1">
      <alignment vertical="center"/>
    </xf>
    <xf numFmtId="0" fontId="0" fillId="8" borderId="64" xfId="0" applyFont="1" applyFill="1" applyBorder="1" applyAlignment="1">
      <alignment vertical="center"/>
    </xf>
    <xf numFmtId="0" fontId="0" fillId="3" borderId="65" xfId="0" applyFont="1" applyFill="1" applyBorder="1" applyAlignment="1">
      <alignment vertical="center"/>
    </xf>
    <xf numFmtId="0" fontId="0" fillId="8" borderId="31" xfId="0" applyFont="1" applyFill="1" applyBorder="1" applyAlignment="1">
      <alignment vertical="center"/>
    </xf>
    <xf numFmtId="0" fontId="0" fillId="3" borderId="0" xfId="0" applyFill="1" applyBorder="1" applyAlignment="1">
      <alignment vertical="top"/>
    </xf>
    <xf numFmtId="0" fontId="0" fillId="8" borderId="0" xfId="0" applyFont="1" applyFill="1" applyBorder="1" applyAlignment="1">
      <alignment vertical="center"/>
    </xf>
    <xf numFmtId="0" fontId="0" fillId="8" borderId="14" xfId="0" applyFont="1" applyFill="1" applyBorder="1" applyAlignment="1">
      <alignment vertical="center"/>
    </xf>
    <xf numFmtId="0" fontId="4" fillId="8" borderId="14" xfId="0" applyFont="1" applyFill="1" applyBorder="1" applyAlignment="1">
      <alignment vertical="center"/>
    </xf>
    <xf numFmtId="0" fontId="4" fillId="8" borderId="0" xfId="0" applyFont="1" applyFill="1" applyBorder="1" applyAlignment="1">
      <alignment vertical="center"/>
    </xf>
    <xf numFmtId="0" fontId="11" fillId="13" borderId="5" xfId="0" applyFont="1" applyFill="1" applyBorder="1" applyAlignment="1">
      <alignment horizontal="center" vertical="top" wrapText="1"/>
    </xf>
    <xf numFmtId="0" fontId="4" fillId="3" borderId="49" xfId="0" applyFont="1" applyFill="1" applyBorder="1" applyAlignment="1">
      <alignment horizontal="left" vertical="top" wrapText="1"/>
    </xf>
    <xf numFmtId="0" fontId="4" fillId="3" borderId="6" xfId="0" applyFont="1" applyFill="1" applyBorder="1" applyAlignment="1">
      <alignment horizontal="left" vertical="top" wrapText="1"/>
    </xf>
    <xf numFmtId="0" fontId="4" fillId="3" borderId="6" xfId="0" applyFont="1" applyFill="1" applyBorder="1"/>
    <xf numFmtId="0" fontId="11" fillId="13" borderId="129" xfId="0" applyFont="1" applyFill="1" applyBorder="1" applyAlignment="1">
      <alignment horizontal="left" vertical="top" wrapText="1"/>
    </xf>
    <xf numFmtId="0" fontId="11" fillId="13" borderId="120" xfId="0" applyFont="1" applyFill="1" applyBorder="1" applyAlignment="1">
      <alignment horizontal="center" vertical="top" wrapText="1"/>
    </xf>
    <xf numFmtId="0" fontId="0" fillId="0" borderId="50" xfId="0" applyFont="1" applyFill="1" applyBorder="1" applyAlignment="1">
      <alignment horizontal="left" vertical="top" wrapText="1"/>
    </xf>
    <xf numFmtId="0" fontId="0" fillId="0" borderId="124" xfId="0" applyFont="1" applyFill="1" applyBorder="1" applyAlignment="1">
      <alignment horizontal="left" vertical="top" wrapText="1"/>
    </xf>
    <xf numFmtId="0" fontId="0" fillId="0" borderId="13" xfId="0" applyFont="1" applyFill="1" applyBorder="1"/>
    <xf numFmtId="0" fontId="0" fillId="0" borderId="50" xfId="0" applyFont="1" applyFill="1" applyBorder="1"/>
    <xf numFmtId="0" fontId="0" fillId="0" borderId="124" xfId="0" applyFont="1" applyFill="1" applyBorder="1"/>
    <xf numFmtId="0" fontId="11" fillId="13" borderId="131" xfId="0" applyFont="1" applyFill="1" applyBorder="1" applyAlignment="1">
      <alignment horizontal="center" vertical="top" wrapText="1"/>
    </xf>
    <xf numFmtId="0" fontId="0" fillId="0" borderId="129" xfId="0" applyFont="1" applyFill="1" applyBorder="1" applyAlignment="1">
      <alignment horizontal="left" vertical="top" wrapText="1"/>
    </xf>
    <xf numFmtId="0" fontId="0" fillId="0" borderId="130" xfId="0" applyFont="1" applyFill="1" applyBorder="1" applyAlignment="1">
      <alignment horizontal="left" vertical="top" wrapText="1"/>
    </xf>
    <xf numFmtId="0" fontId="0" fillId="0" borderId="132" xfId="0" applyFont="1" applyFill="1" applyBorder="1"/>
    <xf numFmtId="0" fontId="0" fillId="0" borderId="129" xfId="0" applyFont="1" applyFill="1" applyBorder="1"/>
    <xf numFmtId="0" fontId="0" fillId="0" borderId="130" xfId="0" applyFont="1" applyFill="1" applyBorder="1"/>
    <xf numFmtId="0" fontId="0" fillId="0" borderId="91" xfId="0" applyFont="1" applyFill="1" applyBorder="1" applyAlignment="1">
      <alignment horizontal="left" vertical="top" wrapText="1"/>
    </xf>
    <xf numFmtId="0" fontId="0" fillId="0" borderId="46" xfId="0" applyFont="1" applyFill="1" applyBorder="1" applyAlignment="1">
      <alignment horizontal="left" vertical="top" wrapText="1"/>
    </xf>
    <xf numFmtId="0" fontId="0" fillId="0" borderId="97" xfId="0" applyFont="1" applyFill="1" applyBorder="1"/>
    <xf numFmtId="0" fontId="0" fillId="0" borderId="91" xfId="0" applyFont="1" applyFill="1" applyBorder="1"/>
    <xf numFmtId="0" fontId="0" fillId="0" borderId="46" xfId="0" applyFont="1" applyFill="1" applyBorder="1"/>
    <xf numFmtId="0" fontId="11" fillId="13" borderId="50" xfId="0" applyFont="1" applyFill="1" applyBorder="1" applyAlignment="1">
      <alignment horizontal="left" vertical="top" wrapText="1"/>
    </xf>
    <xf numFmtId="0" fontId="1" fillId="3" borderId="98" xfId="0" applyFont="1" applyFill="1" applyBorder="1" applyAlignment="1">
      <alignment vertical="center"/>
    </xf>
    <xf numFmtId="0" fontId="0" fillId="3" borderId="0" xfId="0" applyFill="1" applyBorder="1" applyAlignment="1">
      <alignment vertical="center"/>
    </xf>
    <xf numFmtId="49" fontId="0" fillId="3" borderId="0" xfId="0" applyNumberFormat="1" applyFill="1" applyBorder="1" applyAlignment="1">
      <alignment horizontal="left" vertical="center"/>
    </xf>
    <xf numFmtId="0" fontId="3" fillId="3" borderId="0" xfId="0" applyFont="1" applyFill="1" applyBorder="1" applyAlignment="1">
      <alignment vertical="center"/>
    </xf>
    <xf numFmtId="49" fontId="15" fillId="3" borderId="0" xfId="1" applyNumberFormat="1" applyFill="1" applyBorder="1" applyAlignment="1">
      <alignment horizontal="left" vertical="center"/>
    </xf>
    <xf numFmtId="0" fontId="0" fillId="3" borderId="0" xfId="0" applyFill="1" applyBorder="1" applyAlignment="1">
      <alignment vertical="top"/>
    </xf>
    <xf numFmtId="0" fontId="4" fillId="3" borderId="19" xfId="0" applyFont="1" applyFill="1" applyBorder="1" applyAlignment="1">
      <alignment horizontal="right"/>
    </xf>
    <xf numFmtId="0" fontId="4" fillId="3" borderId="21" xfId="0" applyFont="1" applyFill="1" applyBorder="1"/>
    <xf numFmtId="0" fontId="4" fillId="3" borderId="133" xfId="0" applyFont="1" applyFill="1" applyBorder="1" applyAlignment="1">
      <alignment horizontal="right"/>
    </xf>
    <xf numFmtId="0" fontId="15" fillId="3" borderId="0" xfId="1" applyFill="1" applyBorder="1" applyAlignment="1">
      <alignment vertical="top" wrapText="1"/>
    </xf>
    <xf numFmtId="0" fontId="0" fillId="3" borderId="0" xfId="0" applyFill="1" applyBorder="1" applyAlignment="1">
      <alignment vertical="center"/>
    </xf>
    <xf numFmtId="0" fontId="3" fillId="3" borderId="0" xfId="0" applyFont="1" applyFill="1" applyBorder="1" applyAlignment="1">
      <alignment vertical="center"/>
    </xf>
    <xf numFmtId="0" fontId="0" fillId="8" borderId="0" xfId="0" applyFont="1" applyFill="1" applyBorder="1" applyAlignment="1">
      <alignment vertical="center"/>
    </xf>
    <xf numFmtId="0" fontId="0" fillId="0" borderId="65" xfId="0" applyFill="1" applyBorder="1" applyAlignment="1">
      <alignment horizontal="left"/>
    </xf>
    <xf numFmtId="0" fontId="20" fillId="20" borderId="0" xfId="0" applyFont="1" applyFill="1"/>
    <xf numFmtId="0" fontId="20" fillId="20" borderId="0" xfId="0" applyFont="1" applyFill="1" applyBorder="1"/>
    <xf numFmtId="0" fontId="0" fillId="8" borderId="0" xfId="0" applyFont="1" applyFill="1" applyBorder="1" applyAlignment="1">
      <alignment vertical="center"/>
    </xf>
    <xf numFmtId="0" fontId="1" fillId="8" borderId="58" xfId="0" applyFont="1" applyFill="1" applyBorder="1" applyAlignment="1">
      <alignment horizontal="left" vertical="center"/>
    </xf>
    <xf numFmtId="0" fontId="3" fillId="8" borderId="0" xfId="0" applyFont="1" applyFill="1" applyBorder="1" applyAlignment="1">
      <alignment horizontal="left" vertical="center"/>
    </xf>
    <xf numFmtId="0" fontId="0" fillId="0" borderId="65" xfId="0" applyFont="1" applyFill="1" applyBorder="1" applyAlignment="1">
      <alignment horizontal="right"/>
    </xf>
    <xf numFmtId="0" fontId="0" fillId="0" borderId="65" xfId="0" applyFont="1" applyFill="1" applyBorder="1" applyAlignment="1">
      <alignment horizontal="center"/>
    </xf>
    <xf numFmtId="0" fontId="0" fillId="0" borderId="74" xfId="0" applyFill="1" applyBorder="1" applyAlignment="1">
      <alignment horizontal="right"/>
    </xf>
    <xf numFmtId="0" fontId="0" fillId="0" borderId="74" xfId="0" applyFill="1" applyBorder="1" applyAlignment="1">
      <alignment horizontal="center"/>
    </xf>
    <xf numFmtId="0" fontId="0" fillId="3" borderId="0" xfId="0" applyFill="1" applyBorder="1" applyAlignment="1">
      <alignment vertical="center"/>
    </xf>
    <xf numFmtId="0" fontId="3" fillId="3" borderId="0" xfId="0" applyFont="1" applyFill="1" applyBorder="1" applyAlignment="1">
      <alignment vertical="center"/>
    </xf>
    <xf numFmtId="0" fontId="0" fillId="3" borderId="0" xfId="0" applyFill="1" applyBorder="1" applyAlignment="1">
      <alignment vertical="top"/>
    </xf>
    <xf numFmtId="0" fontId="0" fillId="3" borderId="0" xfId="0" applyFill="1" applyBorder="1" applyAlignment="1">
      <alignment vertical="center"/>
    </xf>
    <xf numFmtId="0" fontId="3" fillId="3" borderId="45" xfId="0" applyFont="1" applyFill="1" applyBorder="1" applyAlignment="1">
      <alignment vertical="center"/>
    </xf>
    <xf numFmtId="0" fontId="0" fillId="3" borderId="0" xfId="0" applyFill="1" applyBorder="1" applyAlignment="1">
      <alignment vertical="center"/>
    </xf>
    <xf numFmtId="0" fontId="0" fillId="0" borderId="44" xfId="0" applyFill="1" applyBorder="1"/>
    <xf numFmtId="0" fontId="0" fillId="0" borderId="39" xfId="0" applyFill="1" applyBorder="1"/>
    <xf numFmtId="0" fontId="0" fillId="3" borderId="0" xfId="0" applyFill="1" applyBorder="1" applyAlignment="1">
      <alignment vertical="center"/>
    </xf>
    <xf numFmtId="0" fontId="0" fillId="0" borderId="33" xfId="0" applyFill="1" applyBorder="1" applyAlignment="1">
      <alignment horizontal="left"/>
    </xf>
    <xf numFmtId="0" fontId="0" fillId="0" borderId="44" xfId="0" applyFill="1" applyBorder="1" applyAlignment="1">
      <alignment horizontal="left"/>
    </xf>
    <xf numFmtId="0" fontId="0" fillId="0" borderId="63" xfId="0" applyFill="1" applyBorder="1" applyAlignment="1">
      <alignment horizontal="right"/>
    </xf>
    <xf numFmtId="0" fontId="0" fillId="0" borderId="63" xfId="0" applyFill="1" applyBorder="1" applyAlignment="1">
      <alignment horizontal="center"/>
    </xf>
    <xf numFmtId="0" fontId="0" fillId="0" borderId="48" xfId="0" applyFill="1" applyBorder="1"/>
    <xf numFmtId="0" fontId="0" fillId="3" borderId="48" xfId="0" applyFill="1" applyBorder="1"/>
    <xf numFmtId="0" fontId="0" fillId="5" borderId="18" xfId="0" applyFont="1" applyFill="1" applyBorder="1" applyAlignment="1">
      <alignment horizontal="center"/>
    </xf>
    <xf numFmtId="0" fontId="0" fillId="0" borderId="88" xfId="0" applyFill="1" applyBorder="1"/>
    <xf numFmtId="0" fontId="1" fillId="0" borderId="2" xfId="0" applyFont="1" applyFill="1" applyBorder="1"/>
    <xf numFmtId="0" fontId="0" fillId="3" borderId="0" xfId="0" applyFill="1" applyBorder="1" applyAlignment="1">
      <alignment vertical="center"/>
    </xf>
    <xf numFmtId="0" fontId="0" fillId="3" borderId="0" xfId="0" applyFill="1" applyBorder="1" applyAlignment="1">
      <alignment vertical="center"/>
    </xf>
    <xf numFmtId="0" fontId="0" fillId="3" borderId="0" xfId="0" applyFill="1" applyBorder="1" applyAlignment="1">
      <alignment vertical="top"/>
    </xf>
    <xf numFmtId="0" fontId="0" fillId="3" borderId="0" xfId="0" applyFill="1" applyBorder="1" applyAlignment="1">
      <alignment vertical="center"/>
    </xf>
    <xf numFmtId="0" fontId="3" fillId="3" borderId="45" xfId="0" applyFont="1" applyFill="1" applyBorder="1" applyAlignment="1">
      <alignment vertical="center"/>
    </xf>
    <xf numFmtId="0" fontId="10" fillId="8" borderId="134" xfId="0" applyFont="1" applyFill="1" applyBorder="1" applyAlignment="1">
      <alignment horizontal="left" vertical="center"/>
    </xf>
    <xf numFmtId="0" fontId="3" fillId="3" borderId="30" xfId="0" applyFont="1" applyFill="1" applyBorder="1" applyAlignment="1">
      <alignment horizontal="right" vertical="center"/>
    </xf>
    <xf numFmtId="0" fontId="3" fillId="3" borderId="31" xfId="0" applyFont="1" applyFill="1" applyBorder="1" applyAlignment="1">
      <alignment horizontal="right" vertical="center"/>
    </xf>
    <xf numFmtId="0" fontId="3" fillId="3" borderId="0" xfId="0" applyFont="1" applyFill="1" applyBorder="1" applyAlignment="1">
      <alignment horizontal="right" vertical="center"/>
    </xf>
    <xf numFmtId="0" fontId="3" fillId="3" borderId="65" xfId="0" applyFont="1" applyFill="1" applyBorder="1" applyAlignment="1">
      <alignment horizontal="right" vertical="center"/>
    </xf>
    <xf numFmtId="0" fontId="3" fillId="3" borderId="47" xfId="0" applyFont="1" applyFill="1" applyBorder="1" applyAlignment="1">
      <alignment horizontal="right" vertical="center"/>
    </xf>
    <xf numFmtId="0" fontId="3" fillId="3" borderId="47" xfId="0" applyFont="1" applyFill="1" applyBorder="1" applyAlignment="1">
      <alignment vertical="center"/>
    </xf>
    <xf numFmtId="0" fontId="3" fillId="3" borderId="65" xfId="0" applyFont="1" applyFill="1" applyBorder="1" applyAlignment="1">
      <alignment vertical="center"/>
    </xf>
    <xf numFmtId="0" fontId="14" fillId="6" borderId="47" xfId="0" applyFont="1" applyFill="1" applyBorder="1" applyAlignment="1">
      <alignment horizontal="left" vertical="center"/>
    </xf>
    <xf numFmtId="0" fontId="14" fillId="6" borderId="0" xfId="0" applyFont="1" applyFill="1" applyBorder="1" applyAlignment="1">
      <alignment horizontal="left" vertical="center"/>
    </xf>
    <xf numFmtId="0" fontId="1" fillId="3" borderId="59" xfId="0" applyFont="1" applyFill="1" applyBorder="1" applyAlignment="1">
      <alignment horizontal="right" vertical="center"/>
    </xf>
    <xf numFmtId="0" fontId="1" fillId="3" borderId="63" xfId="0" applyFont="1" applyFill="1" applyBorder="1" applyAlignment="1">
      <alignment horizontal="right" vertical="center"/>
    </xf>
    <xf numFmtId="0" fontId="14" fillId="6" borderId="47" xfId="0" applyFont="1" applyFill="1" applyBorder="1" applyAlignment="1">
      <alignment vertical="center"/>
    </xf>
    <xf numFmtId="0" fontId="14" fillId="6" borderId="0" xfId="0" applyFont="1" applyFill="1" applyBorder="1" applyAlignment="1">
      <alignment vertical="center"/>
    </xf>
    <xf numFmtId="0" fontId="13" fillId="6" borderId="122" xfId="0" applyFont="1" applyFill="1" applyBorder="1" applyAlignment="1">
      <alignment horizontal="left" vertical="center"/>
    </xf>
    <xf numFmtId="0" fontId="13" fillId="6" borderId="3" xfId="0" applyFont="1" applyFill="1" applyBorder="1" applyAlignment="1">
      <alignment horizontal="left" vertical="center"/>
    </xf>
    <xf numFmtId="0" fontId="13" fillId="6" borderId="59" xfId="0" applyFont="1" applyFill="1" applyBorder="1" applyAlignment="1">
      <alignment horizontal="left" vertical="center"/>
    </xf>
    <xf numFmtId="0" fontId="13" fillId="6" borderId="45" xfId="0" applyFont="1" applyFill="1" applyBorder="1" applyAlignment="1">
      <alignment horizontal="left" vertical="center"/>
    </xf>
    <xf numFmtId="0" fontId="13" fillId="6" borderId="3" xfId="0" applyFont="1" applyFill="1" applyBorder="1" applyAlignment="1">
      <alignment horizontal="center" vertical="center"/>
    </xf>
    <xf numFmtId="0" fontId="13" fillId="6" borderId="45" xfId="0" applyFont="1" applyFill="1" applyBorder="1" applyAlignment="1">
      <alignment horizontal="center" vertical="center"/>
    </xf>
    <xf numFmtId="0" fontId="14" fillId="18" borderId="67" xfId="0" applyFont="1" applyFill="1" applyBorder="1" applyAlignment="1">
      <alignment horizontal="left" vertical="center"/>
    </xf>
    <xf numFmtId="0" fontId="14" fillId="18" borderId="71" xfId="0" applyFont="1" applyFill="1" applyBorder="1" applyAlignment="1">
      <alignment horizontal="left" vertical="center"/>
    </xf>
    <xf numFmtId="0" fontId="14" fillId="18" borderId="75" xfId="0" applyFont="1" applyFill="1" applyBorder="1" applyAlignment="1">
      <alignment horizontal="left" vertical="center"/>
    </xf>
    <xf numFmtId="0" fontId="14" fillId="6" borderId="65" xfId="0" applyFont="1" applyFill="1" applyBorder="1" applyAlignment="1">
      <alignment horizontal="left" vertical="center"/>
    </xf>
    <xf numFmtId="0" fontId="0" fillId="3" borderId="79" xfId="0" applyFont="1" applyFill="1" applyBorder="1" applyAlignment="1">
      <alignment vertical="top" wrapText="1"/>
    </xf>
    <xf numFmtId="0" fontId="0" fillId="3" borderId="0" xfId="0" applyFont="1" applyFill="1" applyBorder="1" applyAlignment="1">
      <alignment vertical="top" wrapText="1"/>
    </xf>
    <xf numFmtId="0" fontId="0" fillId="3" borderId="45" xfId="0" applyFont="1" applyFill="1" applyBorder="1" applyAlignment="1">
      <alignment vertical="top" wrapText="1"/>
    </xf>
    <xf numFmtId="0" fontId="0" fillId="3" borderId="79" xfId="0" applyFont="1" applyFill="1" applyBorder="1" applyAlignment="1">
      <alignment horizontal="left" vertical="top" wrapText="1"/>
    </xf>
    <xf numFmtId="0" fontId="0" fillId="3" borderId="0" xfId="0" applyFont="1" applyFill="1" applyBorder="1" applyAlignment="1">
      <alignment horizontal="left" vertical="top" wrapText="1"/>
    </xf>
    <xf numFmtId="0" fontId="0" fillId="3" borderId="45" xfId="0" applyFont="1" applyFill="1" applyBorder="1" applyAlignment="1">
      <alignment horizontal="left" vertical="top" wrapText="1"/>
    </xf>
    <xf numFmtId="0" fontId="0" fillId="3" borderId="79" xfId="0" applyFont="1" applyFill="1" applyBorder="1" applyAlignment="1">
      <alignment horizontal="left" vertical="top"/>
    </xf>
    <xf numFmtId="0" fontId="0" fillId="3" borderId="0" xfId="0" applyFont="1" applyFill="1" applyBorder="1" applyAlignment="1">
      <alignment horizontal="left" vertical="top"/>
    </xf>
    <xf numFmtId="0" fontId="0" fillId="3" borderId="45" xfId="0" applyFont="1" applyFill="1" applyBorder="1" applyAlignment="1">
      <alignment horizontal="left" vertical="top"/>
    </xf>
    <xf numFmtId="0" fontId="3" fillId="3" borderId="0" xfId="0" applyFont="1" applyFill="1" applyBorder="1" applyAlignment="1">
      <alignment vertical="top" wrapText="1"/>
    </xf>
    <xf numFmtId="0" fontId="0" fillId="3" borderId="0" xfId="0" applyFill="1" applyBorder="1" applyAlignment="1">
      <alignment vertical="center"/>
    </xf>
    <xf numFmtId="49" fontId="0" fillId="3" borderId="0" xfId="0" applyNumberFormat="1" applyFill="1" applyBorder="1" applyAlignment="1">
      <alignment horizontal="left" vertical="center"/>
    </xf>
    <xf numFmtId="0" fontId="3" fillId="3" borderId="79" xfId="0" applyFont="1" applyFill="1" applyBorder="1" applyAlignment="1">
      <alignment vertical="center" wrapText="1"/>
    </xf>
    <xf numFmtId="0" fontId="3" fillId="3" borderId="79" xfId="0" applyFont="1" applyFill="1" applyBorder="1" applyAlignment="1">
      <alignment vertical="center"/>
    </xf>
    <xf numFmtId="0" fontId="3" fillId="3" borderId="0" xfId="0" applyFont="1" applyFill="1" applyBorder="1" applyAlignment="1">
      <alignment vertical="center"/>
    </xf>
    <xf numFmtId="0" fontId="3" fillId="3" borderId="0" xfId="0" applyFont="1" applyFill="1" applyBorder="1" applyAlignment="1">
      <alignment vertical="center" wrapText="1"/>
    </xf>
    <xf numFmtId="0" fontId="3" fillId="3" borderId="45" xfId="0" applyFont="1" applyFill="1" applyBorder="1" applyAlignment="1">
      <alignment vertical="center"/>
    </xf>
    <xf numFmtId="0" fontId="3" fillId="3" borderId="79" xfId="0" applyFont="1" applyFill="1" applyBorder="1" applyAlignment="1">
      <alignment horizontal="left" vertical="top" wrapText="1"/>
    </xf>
    <xf numFmtId="0" fontId="3" fillId="3" borderId="79" xfId="0" applyFont="1" applyFill="1" applyBorder="1" applyAlignment="1">
      <alignment horizontal="left" vertical="top"/>
    </xf>
    <xf numFmtId="0" fontId="3" fillId="3" borderId="0" xfId="0" applyFont="1" applyFill="1" applyBorder="1" applyAlignment="1">
      <alignment horizontal="left" vertical="top"/>
    </xf>
    <xf numFmtId="0" fontId="3" fillId="3" borderId="45" xfId="0" applyFont="1" applyFill="1" applyBorder="1" applyAlignment="1">
      <alignment horizontal="left" vertical="top"/>
    </xf>
    <xf numFmtId="49" fontId="15" fillId="3" borderId="47" xfId="1" applyNumberFormat="1" applyFill="1" applyBorder="1" applyAlignment="1">
      <alignment horizontal="left" vertical="center"/>
    </xf>
    <xf numFmtId="49" fontId="15" fillId="3" borderId="0" xfId="1" applyNumberFormat="1" applyFill="1" applyBorder="1" applyAlignment="1">
      <alignment horizontal="left" vertical="center"/>
    </xf>
    <xf numFmtId="0" fontId="13" fillId="6" borderId="0" xfId="0" applyFont="1" applyFill="1" applyBorder="1" applyAlignment="1">
      <alignment horizontal="center" vertical="center"/>
    </xf>
    <xf numFmtId="0" fontId="3" fillId="3" borderId="79" xfId="0" applyFont="1" applyFill="1" applyBorder="1" applyAlignment="1">
      <alignment vertical="top" wrapText="1"/>
    </xf>
    <xf numFmtId="0" fontId="3" fillId="3" borderId="0" xfId="0" applyFont="1" applyFill="1" applyBorder="1" applyAlignment="1">
      <alignment horizontal="left" vertical="top" wrapText="1"/>
    </xf>
    <xf numFmtId="0" fontId="3" fillId="3" borderId="45" xfId="0" applyFont="1" applyFill="1" applyBorder="1" applyAlignment="1">
      <alignment horizontal="left" vertical="top" wrapText="1"/>
    </xf>
    <xf numFmtId="0" fontId="0" fillId="2" borderId="19" xfId="0" applyFill="1" applyBorder="1" applyAlignment="1">
      <alignment horizontal="right" vertical="center"/>
    </xf>
    <xf numFmtId="0" fontId="0" fillId="2" borderId="20" xfId="0" applyFill="1" applyBorder="1" applyAlignment="1">
      <alignment horizontal="right" vertical="center"/>
    </xf>
    <xf numFmtId="0" fontId="0" fillId="2" borderId="21" xfId="0" applyFill="1" applyBorder="1" applyAlignment="1">
      <alignment horizontal="right" vertical="center"/>
    </xf>
    <xf numFmtId="0" fontId="0" fillId="0" borderId="10" xfId="0" applyFill="1" applyBorder="1" applyAlignment="1">
      <alignment horizontal="left" vertical="top" wrapText="1"/>
    </xf>
    <xf numFmtId="0" fontId="0" fillId="0" borderId="11" xfId="0" applyFill="1" applyBorder="1" applyAlignment="1">
      <alignment horizontal="left" vertical="top" wrapText="1"/>
    </xf>
    <xf numFmtId="0" fontId="0" fillId="0" borderId="12" xfId="0" applyFill="1" applyBorder="1" applyAlignment="1">
      <alignment horizontal="left" vertical="top" wrapText="1"/>
    </xf>
    <xf numFmtId="0" fontId="0" fillId="0" borderId="16" xfId="0" applyFill="1" applyBorder="1" applyAlignment="1">
      <alignment horizontal="left" vertical="top" wrapText="1"/>
    </xf>
    <xf numFmtId="0" fontId="0" fillId="0" borderId="0" xfId="0" applyFill="1" applyBorder="1" applyAlignment="1">
      <alignment horizontal="left" vertical="top" wrapText="1"/>
    </xf>
    <xf numFmtId="0" fontId="0" fillId="0" borderId="17" xfId="0" applyFill="1" applyBorder="1" applyAlignment="1">
      <alignment horizontal="left" vertical="top" wrapText="1"/>
    </xf>
    <xf numFmtId="0" fontId="0" fillId="0" borderId="13" xfId="0" applyFill="1" applyBorder="1" applyAlignment="1">
      <alignment horizontal="left" vertical="top" wrapText="1"/>
    </xf>
    <xf numFmtId="0" fontId="0" fillId="0" borderId="14" xfId="0" applyFill="1" applyBorder="1" applyAlignment="1">
      <alignment horizontal="left" vertical="top" wrapText="1"/>
    </xf>
    <xf numFmtId="0" fontId="0" fillId="0" borderId="15" xfId="0" applyFill="1" applyBorder="1" applyAlignment="1">
      <alignment horizontal="left" vertical="top" wrapText="1"/>
    </xf>
    <xf numFmtId="0" fontId="0" fillId="0" borderId="10" xfId="0" applyFill="1" applyBorder="1" applyAlignment="1">
      <alignment horizontal="left" vertical="top"/>
    </xf>
    <xf numFmtId="0" fontId="0" fillId="0" borderId="11" xfId="0" applyFill="1" applyBorder="1" applyAlignment="1">
      <alignment horizontal="left" vertical="top"/>
    </xf>
    <xf numFmtId="0" fontId="0" fillId="0" borderId="12" xfId="0" applyFill="1" applyBorder="1" applyAlignment="1">
      <alignment horizontal="left" vertical="top"/>
    </xf>
    <xf numFmtId="0" fontId="0" fillId="0" borderId="16" xfId="0" applyFill="1" applyBorder="1" applyAlignment="1">
      <alignment horizontal="left" vertical="top"/>
    </xf>
    <xf numFmtId="0" fontId="0" fillId="0" borderId="0" xfId="0" applyFill="1" applyBorder="1" applyAlignment="1">
      <alignment horizontal="left" vertical="top"/>
    </xf>
    <xf numFmtId="0" fontId="0" fillId="0" borderId="17" xfId="0" applyFill="1" applyBorder="1" applyAlignment="1">
      <alignment horizontal="left" vertical="top"/>
    </xf>
    <xf numFmtId="0" fontId="0" fillId="0" borderId="13" xfId="0" applyFill="1" applyBorder="1" applyAlignment="1">
      <alignment horizontal="left" vertical="top"/>
    </xf>
    <xf numFmtId="0" fontId="0" fillId="0" borderId="14" xfId="0" applyFill="1" applyBorder="1" applyAlignment="1">
      <alignment horizontal="left" vertical="top"/>
    </xf>
    <xf numFmtId="0" fontId="0" fillId="0" borderId="15" xfId="0" applyFill="1" applyBorder="1" applyAlignment="1">
      <alignment horizontal="left" vertical="top"/>
    </xf>
    <xf numFmtId="0" fontId="0" fillId="0" borderId="19" xfId="0" applyFill="1" applyBorder="1" applyAlignment="1">
      <alignment horizontal="right" vertical="top"/>
    </xf>
    <xf numFmtId="0" fontId="0" fillId="0" borderId="20" xfId="0" applyFill="1" applyBorder="1" applyAlignment="1">
      <alignment horizontal="right" vertical="top"/>
    </xf>
    <xf numFmtId="0" fontId="0" fillId="0" borderId="21" xfId="0" applyFill="1" applyBorder="1" applyAlignment="1">
      <alignment horizontal="right" vertical="top"/>
    </xf>
    <xf numFmtId="0" fontId="0" fillId="0" borderId="19" xfId="0" applyFill="1" applyBorder="1" applyAlignment="1">
      <alignment horizontal="left" vertical="top"/>
    </xf>
    <xf numFmtId="0" fontId="0" fillId="0" borderId="20" xfId="0" applyFill="1" applyBorder="1" applyAlignment="1">
      <alignment horizontal="left" vertical="top"/>
    </xf>
    <xf numFmtId="0" fontId="0" fillId="0" borderId="21" xfId="0" applyFill="1" applyBorder="1" applyAlignment="1">
      <alignment horizontal="left" vertical="top"/>
    </xf>
    <xf numFmtId="0" fontId="0" fillId="12" borderId="19" xfId="0" applyFill="1" applyBorder="1" applyAlignment="1">
      <alignment horizontal="right" vertical="center"/>
    </xf>
    <xf numFmtId="0" fontId="0" fillId="12" borderId="20" xfId="0" applyFill="1" applyBorder="1" applyAlignment="1">
      <alignment horizontal="right" vertical="center"/>
    </xf>
    <xf numFmtId="0" fontId="0" fillId="12" borderId="21" xfId="0" applyFill="1" applyBorder="1" applyAlignment="1">
      <alignment horizontal="right" vertical="center"/>
    </xf>
    <xf numFmtId="0" fontId="0" fillId="0" borderId="19" xfId="0" applyFill="1" applyBorder="1" applyAlignment="1">
      <alignment horizontal="left" vertical="top" wrapText="1"/>
    </xf>
    <xf numFmtId="0" fontId="0" fillId="0" borderId="20" xfId="0" applyFill="1" applyBorder="1" applyAlignment="1">
      <alignment horizontal="left" vertical="top" wrapText="1"/>
    </xf>
    <xf numFmtId="0" fontId="0" fillId="0" borderId="21" xfId="0" applyFill="1" applyBorder="1" applyAlignment="1">
      <alignment horizontal="left" vertical="top" wrapText="1"/>
    </xf>
    <xf numFmtId="0" fontId="15" fillId="3" borderId="0" xfId="1" applyFill="1" applyBorder="1" applyAlignment="1">
      <alignment horizontal="left" vertical="center" wrapText="1"/>
    </xf>
    <xf numFmtId="0" fontId="0" fillId="12" borderId="19" xfId="0" applyFill="1" applyBorder="1" applyAlignment="1">
      <alignment horizontal="left" vertical="top" wrapText="1"/>
    </xf>
    <xf numFmtId="0" fontId="0" fillId="12" borderId="20" xfId="0" applyFill="1" applyBorder="1" applyAlignment="1">
      <alignment horizontal="left" vertical="top" wrapText="1"/>
    </xf>
    <xf numFmtId="0" fontId="0" fillId="12" borderId="21" xfId="0" applyFill="1" applyBorder="1" applyAlignment="1">
      <alignment horizontal="left" vertical="top" wrapText="1"/>
    </xf>
    <xf numFmtId="0" fontId="14" fillId="18" borderId="0" xfId="0" applyFont="1" applyFill="1" applyBorder="1" applyAlignment="1">
      <alignment horizontal="left" vertical="center"/>
    </xf>
    <xf numFmtId="0" fontId="0" fillId="3" borderId="0" xfId="0" quotePrefix="1" applyFill="1" applyBorder="1" applyAlignment="1">
      <alignment vertical="top" wrapText="1"/>
    </xf>
    <xf numFmtId="0" fontId="0" fillId="3" borderId="8" xfId="0" quotePrefix="1" applyFill="1" applyBorder="1" applyAlignment="1">
      <alignment vertical="top" wrapText="1"/>
    </xf>
    <xf numFmtId="0" fontId="0" fillId="3" borderId="0" xfId="0" applyFill="1" applyBorder="1" applyAlignment="1">
      <alignment horizontal="left" vertical="center" wrapText="1"/>
    </xf>
    <xf numFmtId="0" fontId="0" fillId="3" borderId="0" xfId="0" applyFill="1" applyBorder="1" applyAlignment="1">
      <alignment vertical="top" wrapText="1"/>
    </xf>
    <xf numFmtId="0" fontId="0" fillId="3" borderId="0" xfId="0" quotePrefix="1" applyFill="1" applyBorder="1" applyAlignment="1">
      <alignment horizontal="left" vertical="center" wrapText="1"/>
    </xf>
    <xf numFmtId="0" fontId="15" fillId="3" borderId="0" xfId="1" applyFill="1" applyBorder="1" applyAlignment="1">
      <alignment vertical="top" wrapText="1"/>
    </xf>
    <xf numFmtId="0" fontId="0" fillId="12" borderId="10" xfId="0" applyFill="1" applyBorder="1" applyAlignment="1">
      <alignment horizontal="left" vertical="top"/>
    </xf>
    <xf numFmtId="0" fontId="0" fillId="12" borderId="11" xfId="0" applyFill="1" applyBorder="1" applyAlignment="1">
      <alignment horizontal="left" vertical="top"/>
    </xf>
    <xf numFmtId="0" fontId="0" fillId="12" borderId="12" xfId="0" applyFill="1" applyBorder="1" applyAlignment="1">
      <alignment horizontal="left" vertical="top"/>
    </xf>
    <xf numFmtId="0" fontId="0" fillId="12" borderId="16" xfId="0" applyFill="1" applyBorder="1" applyAlignment="1">
      <alignment horizontal="left" vertical="top"/>
    </xf>
    <xf numFmtId="0" fontId="0" fillId="12" borderId="0" xfId="0" applyFill="1" applyBorder="1" applyAlignment="1">
      <alignment horizontal="left" vertical="top"/>
    </xf>
    <xf numFmtId="0" fontId="0" fillId="12" borderId="17" xfId="0" applyFill="1" applyBorder="1" applyAlignment="1">
      <alignment horizontal="left" vertical="top"/>
    </xf>
    <xf numFmtId="0" fontId="0" fillId="12" borderId="13" xfId="0" applyFill="1" applyBorder="1" applyAlignment="1">
      <alignment horizontal="left" vertical="top"/>
    </xf>
    <xf numFmtId="0" fontId="0" fillId="12" borderId="14" xfId="0" applyFill="1" applyBorder="1" applyAlignment="1">
      <alignment horizontal="left" vertical="top"/>
    </xf>
    <xf numFmtId="0" fontId="0" fillId="12" borderId="15" xfId="0" applyFill="1" applyBorder="1" applyAlignment="1">
      <alignment horizontal="left" vertical="top"/>
    </xf>
    <xf numFmtId="0" fontId="13" fillId="6" borderId="47" xfId="0" applyFont="1" applyFill="1" applyBorder="1" applyAlignment="1">
      <alignment horizontal="left" vertical="center"/>
    </xf>
    <xf numFmtId="0" fontId="13" fillId="6" borderId="0" xfId="0" applyFont="1" applyFill="1" applyBorder="1" applyAlignment="1">
      <alignment horizontal="left" vertical="center"/>
    </xf>
    <xf numFmtId="0" fontId="14" fillId="6" borderId="30" xfId="0" applyFont="1" applyFill="1" applyBorder="1" applyAlignment="1">
      <alignment vertical="center"/>
    </xf>
    <xf numFmtId="0" fontId="14" fillId="6" borderId="79" xfId="0" applyFont="1" applyFill="1" applyBorder="1" applyAlignment="1">
      <alignment vertical="center"/>
    </xf>
    <xf numFmtId="0" fontId="0" fillId="11" borderId="10" xfId="0" applyFill="1" applyBorder="1" applyAlignment="1">
      <alignment horizontal="left" vertical="top" wrapText="1"/>
    </xf>
    <xf numFmtId="0" fontId="0" fillId="11" borderId="11" xfId="0" applyFill="1" applyBorder="1" applyAlignment="1">
      <alignment horizontal="left" vertical="top" wrapText="1"/>
    </xf>
    <xf numFmtId="0" fontId="0" fillId="11" borderId="12" xfId="0" applyFill="1" applyBorder="1" applyAlignment="1">
      <alignment horizontal="left" vertical="top" wrapText="1"/>
    </xf>
    <xf numFmtId="0" fontId="0" fillId="11" borderId="16" xfId="0" applyFill="1" applyBorder="1" applyAlignment="1">
      <alignment horizontal="left" vertical="top" wrapText="1"/>
    </xf>
    <xf numFmtId="0" fontId="0" fillId="11" borderId="0" xfId="0" applyFill="1" applyBorder="1" applyAlignment="1">
      <alignment horizontal="left" vertical="top" wrapText="1"/>
    </xf>
    <xf numFmtId="0" fontId="0" fillId="11" borderId="17" xfId="0" applyFill="1" applyBorder="1" applyAlignment="1">
      <alignment horizontal="left" vertical="top" wrapText="1"/>
    </xf>
    <xf numFmtId="0" fontId="0" fillId="11" borderId="13" xfId="0" applyFill="1" applyBorder="1" applyAlignment="1">
      <alignment horizontal="left" vertical="top" wrapText="1"/>
    </xf>
    <xf numFmtId="0" fontId="0" fillId="11" borderId="14" xfId="0" applyFill="1" applyBorder="1" applyAlignment="1">
      <alignment horizontal="left" vertical="top" wrapText="1"/>
    </xf>
    <xf numFmtId="0" fontId="0" fillId="11" borderId="15" xfId="0" applyFill="1" applyBorder="1" applyAlignment="1">
      <alignment horizontal="left" vertical="top" wrapText="1"/>
    </xf>
    <xf numFmtId="0" fontId="4" fillId="8" borderId="125" xfId="0" applyFont="1" applyFill="1" applyBorder="1" applyAlignment="1">
      <alignment vertical="center"/>
    </xf>
    <xf numFmtId="0" fontId="4" fillId="8" borderId="126" xfId="0" applyFont="1" applyFill="1" applyBorder="1" applyAlignment="1">
      <alignment vertical="center"/>
    </xf>
    <xf numFmtId="0" fontId="0" fillId="8" borderId="30" xfId="0" applyFont="1" applyFill="1" applyBorder="1" applyAlignment="1">
      <alignment vertical="center"/>
    </xf>
    <xf numFmtId="0" fontId="0" fillId="8" borderId="31" xfId="0" applyFont="1" applyFill="1" applyBorder="1" applyAlignment="1">
      <alignment vertical="center"/>
    </xf>
    <xf numFmtId="0" fontId="0" fillId="8" borderId="47" xfId="0" applyFont="1" applyFill="1" applyBorder="1" applyAlignment="1">
      <alignment vertical="center"/>
    </xf>
    <xf numFmtId="0" fontId="0" fillId="8" borderId="65" xfId="0" applyFont="1" applyFill="1" applyBorder="1" applyAlignment="1">
      <alignment vertical="center"/>
    </xf>
    <xf numFmtId="0" fontId="0" fillId="8" borderId="58" xfId="0" applyFont="1" applyFill="1" applyBorder="1" applyAlignment="1">
      <alignment vertical="center"/>
    </xf>
    <xf numFmtId="0" fontId="0" fillId="8" borderId="64" xfId="0" applyFont="1" applyFill="1" applyBorder="1" applyAlignment="1">
      <alignment vertical="center"/>
    </xf>
    <xf numFmtId="0" fontId="4" fillId="8" borderId="58" xfId="0" applyFont="1" applyFill="1" applyBorder="1" applyAlignment="1">
      <alignment vertical="center"/>
    </xf>
    <xf numFmtId="0" fontId="4" fillId="8" borderId="64" xfId="0" applyFont="1" applyFill="1" applyBorder="1" applyAlignment="1">
      <alignment vertical="center"/>
    </xf>
    <xf numFmtId="0" fontId="0" fillId="3" borderId="0" xfId="0" applyFill="1" applyBorder="1" applyAlignment="1">
      <alignment vertical="top"/>
    </xf>
    <xf numFmtId="0" fontId="4" fillId="8" borderId="58" xfId="0" applyFont="1" applyFill="1" applyBorder="1" applyAlignment="1">
      <alignment horizontal="right" vertical="center"/>
    </xf>
    <xf numFmtId="0" fontId="4" fillId="8" borderId="64" xfId="0" applyFont="1" applyFill="1" applyBorder="1" applyAlignment="1">
      <alignment horizontal="right" vertical="center"/>
    </xf>
    <xf numFmtId="0" fontId="4" fillId="8" borderId="125" xfId="0" applyFont="1" applyFill="1" applyBorder="1" applyAlignment="1">
      <alignment horizontal="right" vertical="center"/>
    </xf>
    <xf numFmtId="0" fontId="4" fillId="8" borderId="126" xfId="0" applyFont="1" applyFill="1" applyBorder="1" applyAlignment="1">
      <alignment horizontal="right" vertical="center"/>
    </xf>
    <xf numFmtId="0" fontId="0" fillId="3" borderId="47" xfId="0" applyFont="1" applyFill="1" applyBorder="1" applyAlignment="1">
      <alignment vertical="center"/>
    </xf>
    <xf numFmtId="0" fontId="0" fillId="3" borderId="65" xfId="0" applyFont="1" applyFill="1" applyBorder="1" applyAlignment="1">
      <alignment vertical="center"/>
    </xf>
    <xf numFmtId="0" fontId="0" fillId="8" borderId="30" xfId="0" applyFont="1" applyFill="1" applyBorder="1" applyAlignment="1">
      <alignment horizontal="right" vertical="center"/>
    </xf>
    <xf numFmtId="0" fontId="0" fillId="8" borderId="31" xfId="0" applyFont="1" applyFill="1" applyBorder="1" applyAlignment="1">
      <alignment horizontal="right" vertical="center"/>
    </xf>
    <xf numFmtId="0" fontId="0" fillId="8" borderId="0" xfId="0" applyFont="1" applyFill="1" applyBorder="1" applyAlignment="1">
      <alignment vertical="center"/>
    </xf>
    <xf numFmtId="0" fontId="0" fillId="8" borderId="47" xfId="0" applyFont="1" applyFill="1" applyBorder="1" applyAlignment="1">
      <alignment horizontal="right" vertical="center"/>
    </xf>
    <xf numFmtId="0" fontId="0" fillId="8" borderId="65" xfId="0" applyFont="1" applyFill="1" applyBorder="1" applyAlignment="1">
      <alignment horizontal="right" vertical="center"/>
    </xf>
    <xf numFmtId="0" fontId="0" fillId="8" borderId="0" xfId="0" applyFont="1" applyFill="1" applyBorder="1" applyAlignment="1">
      <alignment horizontal="right" vertical="center"/>
    </xf>
    <xf numFmtId="0" fontId="4" fillId="8" borderId="47" xfId="0" applyFont="1" applyFill="1" applyBorder="1" applyAlignment="1">
      <alignment horizontal="right" vertical="center"/>
    </xf>
    <xf numFmtId="0" fontId="4" fillId="8" borderId="0" xfId="0" applyFont="1" applyFill="1" applyBorder="1" applyAlignment="1">
      <alignment horizontal="right" vertical="center"/>
    </xf>
    <xf numFmtId="0" fontId="0" fillId="8" borderId="58" xfId="0" applyFont="1" applyFill="1" applyBorder="1" applyAlignment="1">
      <alignment horizontal="right" vertical="center"/>
    </xf>
    <xf numFmtId="0" fontId="0" fillId="8" borderId="64" xfId="0" applyFont="1" applyFill="1" applyBorder="1" applyAlignment="1">
      <alignment horizontal="right" vertical="center"/>
    </xf>
    <xf numFmtId="0" fontId="0" fillId="8" borderId="14" xfId="0" applyFont="1" applyFill="1" applyBorder="1" applyAlignment="1">
      <alignment vertical="center"/>
    </xf>
    <xf numFmtId="0" fontId="4" fillId="8" borderId="14" xfId="0" applyFont="1" applyFill="1" applyBorder="1" applyAlignment="1">
      <alignment vertical="center"/>
    </xf>
    <xf numFmtId="0" fontId="4" fillId="8" borderId="0" xfId="0" applyFont="1" applyFill="1" applyBorder="1" applyAlignment="1">
      <alignment vertical="center"/>
    </xf>
    <xf numFmtId="0" fontId="1" fillId="3" borderId="86" xfId="0" applyFont="1" applyFill="1" applyBorder="1" applyAlignment="1">
      <alignment horizontal="center"/>
    </xf>
    <xf numFmtId="0" fontId="1" fillId="3" borderId="87" xfId="0" applyFont="1" applyFill="1" applyBorder="1" applyAlignment="1">
      <alignment horizontal="center"/>
    </xf>
    <xf numFmtId="0" fontId="1" fillId="3" borderId="88" xfId="0" applyFont="1" applyFill="1" applyBorder="1" applyAlignment="1">
      <alignment horizontal="center"/>
    </xf>
    <xf numFmtId="0" fontId="1" fillId="3" borderId="81" xfId="0" applyFont="1" applyFill="1" applyBorder="1" applyAlignment="1">
      <alignment horizontal="center"/>
    </xf>
    <xf numFmtId="0" fontId="1" fillId="3" borderId="82" xfId="0" applyFont="1" applyFill="1" applyBorder="1" applyAlignment="1">
      <alignment horizontal="center"/>
    </xf>
    <xf numFmtId="0" fontId="1" fillId="3" borderId="114" xfId="0" applyFont="1" applyFill="1" applyBorder="1" applyAlignment="1">
      <alignment horizontal="center"/>
    </xf>
    <xf numFmtId="0" fontId="16" fillId="20" borderId="2" xfId="0" applyFont="1" applyFill="1" applyBorder="1" applyAlignment="1">
      <alignment horizontal="center" vertical="center" wrapText="1"/>
    </xf>
    <xf numFmtId="0" fontId="16" fillId="20" borderId="3" xfId="0" applyFont="1" applyFill="1" applyBorder="1" applyAlignment="1">
      <alignment horizontal="center" vertical="center" wrapText="1"/>
    </xf>
    <xf numFmtId="0" fontId="1" fillId="4" borderId="41" xfId="0" applyFont="1" applyFill="1" applyBorder="1" applyAlignment="1">
      <alignment horizontal="center" vertical="center"/>
    </xf>
    <xf numFmtId="0" fontId="1" fillId="4" borderId="42" xfId="0" applyFont="1" applyFill="1" applyBorder="1" applyAlignment="1">
      <alignment horizontal="center" vertical="center"/>
    </xf>
    <xf numFmtId="0" fontId="1" fillId="4" borderId="43" xfId="0" applyFont="1" applyFill="1" applyBorder="1" applyAlignment="1">
      <alignment horizontal="center" vertical="center"/>
    </xf>
    <xf numFmtId="0" fontId="1" fillId="4" borderId="41" xfId="0" applyFont="1" applyFill="1" applyBorder="1" applyAlignment="1">
      <alignment horizontal="center"/>
    </xf>
    <xf numFmtId="0" fontId="1" fillId="4" borderId="42" xfId="0" applyFont="1" applyFill="1" applyBorder="1" applyAlignment="1">
      <alignment horizontal="center"/>
    </xf>
    <xf numFmtId="0" fontId="1" fillId="4" borderId="2" xfId="0" applyFont="1" applyFill="1" applyBorder="1" applyAlignment="1">
      <alignment horizontal="center"/>
    </xf>
    <xf numFmtId="0" fontId="1" fillId="4" borderId="3" xfId="0" applyFont="1" applyFill="1" applyBorder="1" applyAlignment="1">
      <alignment horizontal="center"/>
    </xf>
  </cellXfs>
  <cellStyles count="2">
    <cellStyle name="Hyperlink" xfId="1" builtinId="8"/>
    <cellStyle name="Standaard" xfId="0" builtinId="0"/>
  </cellStyles>
  <dxfs count="32">
    <dxf>
      <fill>
        <patternFill>
          <bgColor rgb="FF92D050"/>
        </patternFill>
      </fill>
    </dxf>
    <dxf>
      <fill>
        <patternFill>
          <bgColor theme="5"/>
        </patternFill>
      </fill>
    </dxf>
    <dxf>
      <fill>
        <patternFill>
          <bgColor rgb="FF92D050"/>
        </patternFill>
      </fill>
    </dxf>
    <dxf>
      <fill>
        <patternFill>
          <bgColor theme="5"/>
        </patternFill>
      </fill>
    </dxf>
    <dxf>
      <fill>
        <patternFill>
          <bgColor rgb="FF92D050"/>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theme="5"/>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v>Maturity score</c:v>
          </c:tx>
          <c:marker>
            <c:symbol val="none"/>
          </c:marker>
          <c:cat>
            <c:strRef>
              <c:f>('Results - OVR'!$D$15,'Results - OVR'!$D$21,'Results - OVR'!$D$26,'Results - OVR'!$D$29,'Results - OVR'!$D$31)</c:f>
              <c:strCache>
                <c:ptCount val="5"/>
                <c:pt idx="0">
                  <c:v>Business</c:v>
                </c:pt>
                <c:pt idx="1">
                  <c:v>People</c:v>
                </c:pt>
                <c:pt idx="2">
                  <c:v>Process</c:v>
                </c:pt>
                <c:pt idx="3">
                  <c:v>Technology</c:v>
                </c:pt>
                <c:pt idx="4">
                  <c:v>Services</c:v>
                </c:pt>
              </c:strCache>
            </c:strRef>
          </c:cat>
          <c:val>
            <c:numRef>
              <c:f>('Results - OVR'!$H$15,'Results - OVR'!$H$21,'Results - OVR'!$H$26,'Results - OVR'!$H$29,'Results - OVR'!$H$31)</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618F-4DE6-B04A-D85B32A63CE7}"/>
            </c:ext>
          </c:extLst>
        </c:ser>
        <c:ser>
          <c:idx val="2"/>
          <c:order val="1"/>
          <c:tx>
            <c:v>Target maturity score</c:v>
          </c:tx>
          <c:spPr>
            <a:ln>
              <a:solidFill>
                <a:schemeClr val="accent2"/>
              </a:solidFill>
            </a:ln>
          </c:spPr>
          <c:marker>
            <c:symbol val="none"/>
          </c:marker>
          <c:cat>
            <c:strRef>
              <c:f>('Results - OVR'!$D$15,'Results - OVR'!$D$21,'Results - OVR'!$D$26,'Results - OVR'!$D$29,'Results - OVR'!$D$31)</c:f>
              <c:strCache>
                <c:ptCount val="5"/>
                <c:pt idx="0">
                  <c:v>Business</c:v>
                </c:pt>
                <c:pt idx="1">
                  <c:v>People</c:v>
                </c:pt>
                <c:pt idx="2">
                  <c:v>Process</c:v>
                </c:pt>
                <c:pt idx="3">
                  <c:v>Technology</c:v>
                </c:pt>
                <c:pt idx="4">
                  <c:v>Services</c:v>
                </c:pt>
              </c:strCache>
            </c:strRef>
          </c:cat>
          <c:val>
            <c:numRef>
              <c:f>('Results - OVR'!$J$15,'Results - OVR'!$J$21,'Results - OVR'!$J$26,'Results - OVR'!$J$29,'Results - OVR'!$J$31)</c:f>
              <c:numCache>
                <c:formatCode>General</c:formatCode>
                <c:ptCount val="5"/>
                <c:pt idx="0">
                  <c:v>3</c:v>
                </c:pt>
                <c:pt idx="1">
                  <c:v>3</c:v>
                </c:pt>
                <c:pt idx="2">
                  <c:v>3</c:v>
                </c:pt>
                <c:pt idx="3">
                  <c:v>3</c:v>
                </c:pt>
                <c:pt idx="4">
                  <c:v>3</c:v>
                </c:pt>
              </c:numCache>
            </c:numRef>
          </c:val>
          <c:extLst>
            <c:ext xmlns:c16="http://schemas.microsoft.com/office/drawing/2014/chart" uri="{C3380CC4-5D6E-409C-BE32-E72D297353CC}">
              <c16:uniqueId val="{00000001-618F-4DE6-B04A-D85B32A63CE7}"/>
            </c:ext>
          </c:extLst>
        </c:ser>
        <c:dLbls>
          <c:showLegendKey val="0"/>
          <c:showVal val="0"/>
          <c:showCatName val="0"/>
          <c:showSerName val="0"/>
          <c:showPercent val="0"/>
          <c:showBubbleSize val="0"/>
        </c:dLbls>
        <c:axId val="78632064"/>
        <c:axId val="78633600"/>
      </c:radarChart>
      <c:catAx>
        <c:axId val="78632064"/>
        <c:scaling>
          <c:orientation val="minMax"/>
        </c:scaling>
        <c:delete val="0"/>
        <c:axPos val="b"/>
        <c:majorGridlines/>
        <c:numFmt formatCode="General" sourceLinked="0"/>
        <c:majorTickMark val="out"/>
        <c:minorTickMark val="none"/>
        <c:tickLblPos val="nextTo"/>
        <c:crossAx val="78633600"/>
        <c:crosses val="autoZero"/>
        <c:auto val="1"/>
        <c:lblAlgn val="ctr"/>
        <c:lblOffset val="100"/>
        <c:noMultiLvlLbl val="0"/>
      </c:catAx>
      <c:valAx>
        <c:axId val="78633600"/>
        <c:scaling>
          <c:orientation val="minMax"/>
          <c:max val="5"/>
          <c:min val="0"/>
        </c:scaling>
        <c:delete val="0"/>
        <c:axPos val="l"/>
        <c:majorGridlines/>
        <c:numFmt formatCode="General" sourceLinked="1"/>
        <c:majorTickMark val="cross"/>
        <c:minorTickMark val="none"/>
        <c:tickLblPos val="nextTo"/>
        <c:crossAx val="78632064"/>
        <c:crosses val="autoZero"/>
        <c:crossBetween val="between"/>
        <c:majorUnit val="1"/>
      </c:valAx>
    </c:plotArea>
    <c:legend>
      <c:legendPos val="b"/>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Capability score</c:v>
          </c:tx>
          <c:spPr>
            <a:solidFill>
              <a:schemeClr val="accent3"/>
            </a:solidFill>
          </c:spPr>
          <c:invertIfNegative val="0"/>
          <c:cat>
            <c:strRef>
              <c:f>('Results - OVR'!$D$29,'Results - OVR'!$D$31)</c:f>
              <c:strCache>
                <c:ptCount val="2"/>
                <c:pt idx="0">
                  <c:v>Technology</c:v>
                </c:pt>
                <c:pt idx="1">
                  <c:v>Services</c:v>
                </c:pt>
              </c:strCache>
            </c:strRef>
          </c:cat>
          <c:val>
            <c:numRef>
              <c:f>('Results - OVR'!$L$29,'Results - OVR'!$L$31)</c:f>
              <c:numCache>
                <c:formatCode>General</c:formatCode>
                <c:ptCount val="2"/>
                <c:pt idx="0">
                  <c:v>0</c:v>
                </c:pt>
                <c:pt idx="1">
                  <c:v>0</c:v>
                </c:pt>
              </c:numCache>
            </c:numRef>
          </c:val>
          <c:extLst>
            <c:ext xmlns:c16="http://schemas.microsoft.com/office/drawing/2014/chart" uri="{C3380CC4-5D6E-409C-BE32-E72D297353CC}">
              <c16:uniqueId val="{00000000-4E57-4618-B176-3E321FAEA92D}"/>
            </c:ext>
          </c:extLst>
        </c:ser>
        <c:ser>
          <c:idx val="2"/>
          <c:order val="1"/>
          <c:tx>
            <c:v>Target capability score</c:v>
          </c:tx>
          <c:spPr>
            <a:solidFill>
              <a:schemeClr val="accent2"/>
            </a:solidFill>
          </c:spPr>
          <c:invertIfNegative val="0"/>
          <c:cat>
            <c:strRef>
              <c:f>('Results - OVR'!$D$29,'Results - OVR'!$D$31)</c:f>
              <c:strCache>
                <c:ptCount val="2"/>
                <c:pt idx="0">
                  <c:v>Technology</c:v>
                </c:pt>
                <c:pt idx="1">
                  <c:v>Services</c:v>
                </c:pt>
              </c:strCache>
            </c:strRef>
          </c:cat>
          <c:val>
            <c:numRef>
              <c:f>('Results - OVR'!$N$29,'Results - OVR'!$N$31)</c:f>
              <c:numCache>
                <c:formatCode>General</c:formatCode>
                <c:ptCount val="2"/>
                <c:pt idx="0">
                  <c:v>2</c:v>
                </c:pt>
                <c:pt idx="1">
                  <c:v>2</c:v>
                </c:pt>
              </c:numCache>
            </c:numRef>
          </c:val>
          <c:extLst>
            <c:ext xmlns:c16="http://schemas.microsoft.com/office/drawing/2014/chart" uri="{C3380CC4-5D6E-409C-BE32-E72D297353CC}">
              <c16:uniqueId val="{00000001-4E57-4618-B176-3E321FAEA92D}"/>
            </c:ext>
          </c:extLst>
        </c:ser>
        <c:dLbls>
          <c:showLegendKey val="0"/>
          <c:showVal val="0"/>
          <c:showCatName val="0"/>
          <c:showSerName val="0"/>
          <c:showPercent val="0"/>
          <c:showBubbleSize val="0"/>
        </c:dLbls>
        <c:gapWidth val="150"/>
        <c:axId val="118786688"/>
        <c:axId val="119735040"/>
      </c:barChart>
      <c:catAx>
        <c:axId val="118786688"/>
        <c:scaling>
          <c:orientation val="minMax"/>
        </c:scaling>
        <c:delete val="0"/>
        <c:axPos val="b"/>
        <c:numFmt formatCode="General" sourceLinked="0"/>
        <c:majorTickMark val="out"/>
        <c:minorTickMark val="none"/>
        <c:tickLblPos val="nextTo"/>
        <c:crossAx val="119735040"/>
        <c:crosses val="autoZero"/>
        <c:auto val="1"/>
        <c:lblAlgn val="ctr"/>
        <c:lblOffset val="100"/>
        <c:noMultiLvlLbl val="0"/>
      </c:catAx>
      <c:valAx>
        <c:axId val="119735040"/>
        <c:scaling>
          <c:orientation val="minMax"/>
          <c:max val="3"/>
          <c:min val="0"/>
        </c:scaling>
        <c:delete val="0"/>
        <c:axPos val="l"/>
        <c:majorGridlines/>
        <c:numFmt formatCode="General" sourceLinked="1"/>
        <c:majorTickMark val="out"/>
        <c:minorTickMark val="none"/>
        <c:tickLblPos val="nextTo"/>
        <c:crossAx val="118786688"/>
        <c:crosses val="autoZero"/>
        <c:crossBetween val="between"/>
        <c:majorUnit val="0.5"/>
      </c:valAx>
      <c:spPr>
        <a:noFill/>
      </c:spPr>
    </c:plotArea>
    <c:legend>
      <c:legendPos val="b"/>
      <c:overlay val="0"/>
    </c:legend>
    <c:plotVisOnly val="1"/>
    <c:dispBlanksAs val="gap"/>
    <c:showDLblsOverMax val="0"/>
  </c:chart>
  <c:spPr>
    <a:noFill/>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v>Maturity</c:v>
          </c:tx>
          <c:marker>
            <c:symbol val="none"/>
          </c:marker>
          <c:cat>
            <c:strRef>
              <c:f>('Results - OVR'!$D$10:$D$14,'Results - OVR'!$D$16:$D$20,'Results - OVR'!$D$22:$D$25,'Results - OVR'!$D$27:$D$28,'Results - OVR'!$D$30:$D$30)</c:f>
              <c:strCache>
                <c:ptCount val="17"/>
                <c:pt idx="0">
                  <c:v>1. Business Drivers</c:v>
                </c:pt>
                <c:pt idx="1">
                  <c:v>2. Customers</c:v>
                </c:pt>
                <c:pt idx="2">
                  <c:v>3. Charter</c:v>
                </c:pt>
                <c:pt idx="3">
                  <c:v>4. Governance</c:v>
                </c:pt>
                <c:pt idx="4">
                  <c:v>5. Privacy</c:v>
                </c:pt>
                <c:pt idx="5">
                  <c:v>1. Employees</c:v>
                </c:pt>
                <c:pt idx="6">
                  <c:v>2. Roles and Hierarchy</c:v>
                </c:pt>
                <c:pt idx="7">
                  <c:v>3. People and Team Management</c:v>
                </c:pt>
                <c:pt idx="8">
                  <c:v>4. Knowledge Management</c:v>
                </c:pt>
                <c:pt idx="9">
                  <c:v>5. Training and Education</c:v>
                </c:pt>
                <c:pt idx="10">
                  <c:v>1. CERT Management</c:v>
                </c:pt>
                <c:pt idx="11">
                  <c:v>2. Operations and Facilities</c:v>
                </c:pt>
                <c:pt idx="12">
                  <c:v>3. Reporting</c:v>
                </c:pt>
                <c:pt idx="13">
                  <c:v>4. Scenarios</c:v>
                </c:pt>
                <c:pt idx="14">
                  <c:v>1. Incident Tracking System</c:v>
                </c:pt>
                <c:pt idx="15">
                  <c:v>2. SOAR Tooling</c:v>
                </c:pt>
                <c:pt idx="16">
                  <c:v>1. Security Incident Management</c:v>
                </c:pt>
              </c:strCache>
            </c:strRef>
          </c:cat>
          <c:val>
            <c:numRef>
              <c:f>('Results - OVR'!$H$10:$H$14,'Results - OVR'!$H$16:$H$20,'Results - OVR'!$H$22:$H$25,'Results - OVR'!$H$27:$H$28,'Results - OVR'!$H$30:$H$30)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0-2E43-4E32-B9FC-5B03BB935A2E}"/>
            </c:ext>
          </c:extLst>
        </c:ser>
        <c:ser>
          <c:idx val="2"/>
          <c:order val="1"/>
          <c:tx>
            <c:v>Capability</c:v>
          </c:tx>
          <c:marker>
            <c:symbol val="none"/>
          </c:marker>
          <c:cat>
            <c:strRef>
              <c:f>('Results - OVR'!$D$10:$D$14,'Results - OVR'!$D$16:$D$20,'Results - OVR'!$D$22:$D$25,'Results - OVR'!$D$27:$D$28,'Results - OVR'!$D$30:$D$30)</c:f>
              <c:strCache>
                <c:ptCount val="17"/>
                <c:pt idx="0">
                  <c:v>1. Business Drivers</c:v>
                </c:pt>
                <c:pt idx="1">
                  <c:v>2. Customers</c:v>
                </c:pt>
                <c:pt idx="2">
                  <c:v>3. Charter</c:v>
                </c:pt>
                <c:pt idx="3">
                  <c:v>4. Governance</c:v>
                </c:pt>
                <c:pt idx="4">
                  <c:v>5. Privacy</c:v>
                </c:pt>
                <c:pt idx="5">
                  <c:v>1. Employees</c:v>
                </c:pt>
                <c:pt idx="6">
                  <c:v>2. Roles and Hierarchy</c:v>
                </c:pt>
                <c:pt idx="7">
                  <c:v>3. People and Team Management</c:v>
                </c:pt>
                <c:pt idx="8">
                  <c:v>4. Knowledge Management</c:v>
                </c:pt>
                <c:pt idx="9">
                  <c:v>5. Training and Education</c:v>
                </c:pt>
                <c:pt idx="10">
                  <c:v>1. CERT Management</c:v>
                </c:pt>
                <c:pt idx="11">
                  <c:v>2. Operations and Facilities</c:v>
                </c:pt>
                <c:pt idx="12">
                  <c:v>3. Reporting</c:v>
                </c:pt>
                <c:pt idx="13">
                  <c:v>4. Scenarios</c:v>
                </c:pt>
                <c:pt idx="14">
                  <c:v>1. Incident Tracking System</c:v>
                </c:pt>
                <c:pt idx="15">
                  <c:v>2. SOAR Tooling</c:v>
                </c:pt>
                <c:pt idx="16">
                  <c:v>1. Security Incident Management</c:v>
                </c:pt>
              </c:strCache>
            </c:strRef>
          </c:cat>
          <c:val>
            <c:numRef>
              <c:f>('Results - OVR'!$L$10:$L$14,'Results - OVR'!$L$16:$L$20,'Results - OVR'!$L$22:$L$25,'Results - OVR'!$L$27:$L$28,'Results - OVR'!$L$30:$L$30)</c:f>
              <c:numCache>
                <c:formatCode>General</c:formatCode>
                <c:ptCount val="17"/>
                <c:pt idx="14">
                  <c:v>0</c:v>
                </c:pt>
                <c:pt idx="15">
                  <c:v>0</c:v>
                </c:pt>
                <c:pt idx="16">
                  <c:v>0</c:v>
                </c:pt>
              </c:numCache>
            </c:numRef>
          </c:val>
          <c:extLst>
            <c:ext xmlns:c16="http://schemas.microsoft.com/office/drawing/2014/chart" uri="{C3380CC4-5D6E-409C-BE32-E72D297353CC}">
              <c16:uniqueId val="{00000001-2E43-4E32-B9FC-5B03BB935A2E}"/>
            </c:ext>
          </c:extLst>
        </c:ser>
        <c:dLbls>
          <c:showLegendKey val="0"/>
          <c:showVal val="0"/>
          <c:showCatName val="0"/>
          <c:showSerName val="0"/>
          <c:showPercent val="0"/>
          <c:showBubbleSize val="0"/>
        </c:dLbls>
        <c:axId val="84231296"/>
        <c:axId val="84232832"/>
      </c:radarChart>
      <c:catAx>
        <c:axId val="84231296"/>
        <c:scaling>
          <c:orientation val="minMax"/>
        </c:scaling>
        <c:delete val="0"/>
        <c:axPos val="b"/>
        <c:majorGridlines/>
        <c:numFmt formatCode="General" sourceLinked="0"/>
        <c:majorTickMark val="out"/>
        <c:minorTickMark val="none"/>
        <c:tickLblPos val="nextTo"/>
        <c:crossAx val="84232832"/>
        <c:crosses val="autoZero"/>
        <c:auto val="1"/>
        <c:lblAlgn val="ctr"/>
        <c:lblOffset val="100"/>
        <c:noMultiLvlLbl val="0"/>
      </c:catAx>
      <c:valAx>
        <c:axId val="84232832"/>
        <c:scaling>
          <c:orientation val="minMax"/>
          <c:max val="5"/>
          <c:min val="0"/>
        </c:scaling>
        <c:delete val="0"/>
        <c:axPos val="l"/>
        <c:majorGridlines/>
        <c:numFmt formatCode="General" sourceLinked="1"/>
        <c:majorTickMark val="cross"/>
        <c:minorTickMark val="none"/>
        <c:tickLblPos val="nextTo"/>
        <c:crossAx val="84231296"/>
        <c:crosses val="autoZero"/>
        <c:crossBetween val="between"/>
        <c:majorUnit val="0.5"/>
      </c:valAx>
    </c:plotArea>
    <c:legend>
      <c:legendPos val="r"/>
      <c:overlay val="0"/>
    </c:legend>
    <c:plotVisOnly val="1"/>
    <c:dispBlanksAs val="gap"/>
    <c:showDLblsOverMax val="0"/>
  </c:chart>
  <c:spPr>
    <a:noFill/>
    <a:ln>
      <a:noFill/>
    </a:ln>
  </c:sp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v>Maturity score</c:v>
          </c:tx>
          <c:marker>
            <c:symbol val="none"/>
          </c:marker>
          <c:cat>
            <c:strRef>
              <c:f>('Results - CSF 1.1'!$D$16,'Results - CSF 1.1'!$D$23,'Results - CSF 1.1'!$D$27,'Results - CSF 1.1'!$D$33,'Results - CSF 1.1'!$D$37)</c:f>
              <c:strCache>
                <c:ptCount val="5"/>
                <c:pt idx="0">
                  <c:v>Identify</c:v>
                </c:pt>
                <c:pt idx="1">
                  <c:v>Protect</c:v>
                </c:pt>
                <c:pt idx="2">
                  <c:v>Detect</c:v>
                </c:pt>
                <c:pt idx="3">
                  <c:v>Respond</c:v>
                </c:pt>
                <c:pt idx="4">
                  <c:v>Recover</c:v>
                </c:pt>
              </c:strCache>
            </c:strRef>
          </c:cat>
          <c:val>
            <c:numRef>
              <c:f>('Results - CSF 1.1'!$J$16,'Results - CSF 1.1'!$J$23,'Results - CSF 1.1'!$J$27,'Results - CSF 1.1'!$J$33,'Results - CSF 1.1'!$J$37)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7FDF-467D-A81D-2E25D0378EF2}"/>
            </c:ext>
          </c:extLst>
        </c:ser>
        <c:dLbls>
          <c:showLegendKey val="0"/>
          <c:showVal val="0"/>
          <c:showCatName val="0"/>
          <c:showSerName val="0"/>
          <c:showPercent val="0"/>
          <c:showBubbleSize val="0"/>
        </c:dLbls>
        <c:axId val="76124928"/>
        <c:axId val="76126464"/>
      </c:radarChart>
      <c:catAx>
        <c:axId val="76124928"/>
        <c:scaling>
          <c:orientation val="minMax"/>
        </c:scaling>
        <c:delete val="0"/>
        <c:axPos val="b"/>
        <c:majorGridlines/>
        <c:numFmt formatCode="General" sourceLinked="0"/>
        <c:majorTickMark val="out"/>
        <c:minorTickMark val="none"/>
        <c:tickLblPos val="nextTo"/>
        <c:crossAx val="76126464"/>
        <c:crosses val="autoZero"/>
        <c:auto val="1"/>
        <c:lblAlgn val="ctr"/>
        <c:lblOffset val="100"/>
        <c:noMultiLvlLbl val="0"/>
      </c:catAx>
      <c:valAx>
        <c:axId val="76126464"/>
        <c:scaling>
          <c:orientation val="minMax"/>
          <c:max val="5"/>
          <c:min val="0"/>
        </c:scaling>
        <c:delete val="0"/>
        <c:axPos val="l"/>
        <c:majorGridlines/>
        <c:numFmt formatCode="General" sourceLinked="1"/>
        <c:majorTickMark val="cross"/>
        <c:minorTickMark val="none"/>
        <c:tickLblPos val="nextTo"/>
        <c:crossAx val="76124928"/>
        <c:crosses val="autoZero"/>
        <c:crossBetween val="between"/>
        <c:majorUnit val="1"/>
      </c:valAx>
    </c:plotArea>
    <c:legend>
      <c:legendPos val="b"/>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Capability score</c:v>
          </c:tx>
          <c:spPr>
            <a:solidFill>
              <a:schemeClr val="accent3"/>
            </a:solidFill>
          </c:spPr>
          <c:invertIfNegative val="0"/>
          <c:cat>
            <c:strRef>
              <c:f>('Results - CSF 1.1'!$D$16,'Results - CSF 1.1'!$D$23,'Results - CSF 1.1'!$D$27,'Results - CSF 1.1'!$D$33,'Results - CSF 1.1'!$D$37)</c:f>
              <c:strCache>
                <c:ptCount val="5"/>
                <c:pt idx="0">
                  <c:v>Identify</c:v>
                </c:pt>
                <c:pt idx="1">
                  <c:v>Protect</c:v>
                </c:pt>
                <c:pt idx="2">
                  <c:v>Detect</c:v>
                </c:pt>
                <c:pt idx="3">
                  <c:v>Respond</c:v>
                </c:pt>
                <c:pt idx="4">
                  <c:v>Recover</c:v>
                </c:pt>
              </c:strCache>
            </c:strRef>
          </c:cat>
          <c:val>
            <c:numRef>
              <c:f>('Results - CSF 1.1'!$L$16,'Results - CSF 1.1'!$L$23,'Results - CSF 1.1'!$L$27,'Results - CSF 1.1'!$L$33,'Results - CSF 1.1'!$L$37)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E582-4F98-AAF1-FE776B2CE87B}"/>
            </c:ext>
          </c:extLst>
        </c:ser>
        <c:dLbls>
          <c:showLegendKey val="0"/>
          <c:showVal val="0"/>
          <c:showCatName val="0"/>
          <c:showSerName val="0"/>
          <c:showPercent val="0"/>
          <c:showBubbleSize val="0"/>
        </c:dLbls>
        <c:gapWidth val="150"/>
        <c:axId val="84310272"/>
        <c:axId val="84320256"/>
      </c:barChart>
      <c:catAx>
        <c:axId val="84310272"/>
        <c:scaling>
          <c:orientation val="minMax"/>
        </c:scaling>
        <c:delete val="0"/>
        <c:axPos val="b"/>
        <c:numFmt formatCode="General" sourceLinked="0"/>
        <c:majorTickMark val="out"/>
        <c:minorTickMark val="none"/>
        <c:tickLblPos val="nextTo"/>
        <c:crossAx val="84320256"/>
        <c:crosses val="autoZero"/>
        <c:auto val="1"/>
        <c:lblAlgn val="ctr"/>
        <c:lblOffset val="100"/>
        <c:noMultiLvlLbl val="0"/>
      </c:catAx>
      <c:valAx>
        <c:axId val="84320256"/>
        <c:scaling>
          <c:orientation val="minMax"/>
          <c:max val="3"/>
          <c:min val="0"/>
        </c:scaling>
        <c:delete val="0"/>
        <c:axPos val="l"/>
        <c:majorGridlines/>
        <c:numFmt formatCode="General" sourceLinked="1"/>
        <c:majorTickMark val="out"/>
        <c:minorTickMark val="none"/>
        <c:tickLblPos val="nextTo"/>
        <c:crossAx val="84310272"/>
        <c:crosses val="autoZero"/>
        <c:crossBetween val="between"/>
        <c:majorUnit val="0.5"/>
      </c:valAx>
    </c:plotArea>
    <c:legend>
      <c:legendPos val="b"/>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v>Maturity</c:v>
          </c:tx>
          <c:marker>
            <c:symbol val="none"/>
          </c:marker>
          <c:cat>
            <c:strRef>
              <c:f>('Results - CSF 1.1'!$D$10:$D$14,'Results - CSF 1.1'!$D$17:$D$22,'Results - CSF 1.1'!$D$24:$D$26,'Results - CSF 1.1'!$D$28:$D$32,'Results - CSF 1.1'!$D$34:$D$36)</c:f>
              <c:strCache>
                <c:ptCount val="22"/>
                <c:pt idx="0">
                  <c:v>Asset Management (ID.AM)</c:v>
                </c:pt>
                <c:pt idx="1">
                  <c:v>Business Environment (ID.BE)</c:v>
                </c:pt>
                <c:pt idx="2">
                  <c:v>Governance (ID.GV)</c:v>
                </c:pt>
                <c:pt idx="3">
                  <c:v>Risk Assessment (ID.RA)</c:v>
                </c:pt>
                <c:pt idx="4">
                  <c:v>Risk Management Strategy (ID.RM)</c:v>
                </c:pt>
                <c:pt idx="5">
                  <c:v>Access Control (PR.AC)</c:v>
                </c:pt>
                <c:pt idx="6">
                  <c:v>Awareness and Training (PR.AT)</c:v>
                </c:pt>
                <c:pt idx="7">
                  <c:v>Data Security (PR.DS)</c:v>
                </c:pt>
                <c:pt idx="8">
                  <c:v>Information Protection Processes and Procedures (PR.IP)</c:v>
                </c:pt>
                <c:pt idx="9">
                  <c:v>Maintenance (PR.MA)</c:v>
                </c:pt>
                <c:pt idx="10">
                  <c:v>Protective Technology (PR.PT)</c:v>
                </c:pt>
                <c:pt idx="11">
                  <c:v>Anomalies and Events (DE.AE)</c:v>
                </c:pt>
                <c:pt idx="12">
                  <c:v>Security Continuous Monitoring (DE.CM)</c:v>
                </c:pt>
                <c:pt idx="13">
                  <c:v>Detection Processes (DE.DP)</c:v>
                </c:pt>
                <c:pt idx="14">
                  <c:v>Response Planning (RS.RP)</c:v>
                </c:pt>
                <c:pt idx="15">
                  <c:v>Communications (RS.CO)</c:v>
                </c:pt>
                <c:pt idx="16">
                  <c:v>Analysis (RS.AN)</c:v>
                </c:pt>
                <c:pt idx="17">
                  <c:v>Mitigation (RS.MI)</c:v>
                </c:pt>
                <c:pt idx="18">
                  <c:v>Improvements (RS.IM)</c:v>
                </c:pt>
                <c:pt idx="19">
                  <c:v>Recovery Planning (RC.RP)</c:v>
                </c:pt>
                <c:pt idx="20">
                  <c:v>Improvements (RC.IM)</c:v>
                </c:pt>
                <c:pt idx="21">
                  <c:v>Communications (RC.CO)</c:v>
                </c:pt>
              </c:strCache>
            </c:strRef>
          </c:cat>
          <c:val>
            <c:numRef>
              <c:f>('Results - CSF 1.1'!$J$10:$J$14,'Results - CSF 1.1'!$J$17:$J$22,'Results - CSF 1.1'!$J$24:$J$26,'Results - CSF 1.1'!$J$28:$J$32,'Results - CSF 1.1'!$J$34:$J$36)</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00-A75C-4F29-B61E-EB14412F3895}"/>
            </c:ext>
          </c:extLst>
        </c:ser>
        <c:ser>
          <c:idx val="2"/>
          <c:order val="1"/>
          <c:tx>
            <c:v>Capability</c:v>
          </c:tx>
          <c:spPr>
            <a:ln>
              <a:solidFill>
                <a:schemeClr val="accent3"/>
              </a:solidFill>
            </a:ln>
          </c:spPr>
          <c:marker>
            <c:symbol val="none"/>
          </c:marker>
          <c:cat>
            <c:strRef>
              <c:f>('Results - CSF 1.1'!$D$10:$D$14,'Results - CSF 1.1'!$D$17:$D$22,'Results - CSF 1.1'!$D$24:$D$26,'Results - CSF 1.1'!$D$28:$D$32,'Results - CSF 1.1'!$D$34:$D$36)</c:f>
              <c:strCache>
                <c:ptCount val="22"/>
                <c:pt idx="0">
                  <c:v>Asset Management (ID.AM)</c:v>
                </c:pt>
                <c:pt idx="1">
                  <c:v>Business Environment (ID.BE)</c:v>
                </c:pt>
                <c:pt idx="2">
                  <c:v>Governance (ID.GV)</c:v>
                </c:pt>
                <c:pt idx="3">
                  <c:v>Risk Assessment (ID.RA)</c:v>
                </c:pt>
                <c:pt idx="4">
                  <c:v>Risk Management Strategy (ID.RM)</c:v>
                </c:pt>
                <c:pt idx="5">
                  <c:v>Access Control (PR.AC)</c:v>
                </c:pt>
                <c:pt idx="6">
                  <c:v>Awareness and Training (PR.AT)</c:v>
                </c:pt>
                <c:pt idx="7">
                  <c:v>Data Security (PR.DS)</c:v>
                </c:pt>
                <c:pt idx="8">
                  <c:v>Information Protection Processes and Procedures (PR.IP)</c:v>
                </c:pt>
                <c:pt idx="9">
                  <c:v>Maintenance (PR.MA)</c:v>
                </c:pt>
                <c:pt idx="10">
                  <c:v>Protective Technology (PR.PT)</c:v>
                </c:pt>
                <c:pt idx="11">
                  <c:v>Anomalies and Events (DE.AE)</c:v>
                </c:pt>
                <c:pt idx="12">
                  <c:v>Security Continuous Monitoring (DE.CM)</c:v>
                </c:pt>
                <c:pt idx="13">
                  <c:v>Detection Processes (DE.DP)</c:v>
                </c:pt>
                <c:pt idx="14">
                  <c:v>Response Planning (RS.RP)</c:v>
                </c:pt>
                <c:pt idx="15">
                  <c:v>Communications (RS.CO)</c:v>
                </c:pt>
                <c:pt idx="16">
                  <c:v>Analysis (RS.AN)</c:v>
                </c:pt>
                <c:pt idx="17">
                  <c:v>Mitigation (RS.MI)</c:v>
                </c:pt>
                <c:pt idx="18">
                  <c:v>Improvements (RS.IM)</c:v>
                </c:pt>
                <c:pt idx="19">
                  <c:v>Recovery Planning (RC.RP)</c:v>
                </c:pt>
                <c:pt idx="20">
                  <c:v>Improvements (RC.IM)</c:v>
                </c:pt>
                <c:pt idx="21">
                  <c:v>Communications (RC.CO)</c:v>
                </c:pt>
              </c:strCache>
            </c:strRef>
          </c:cat>
          <c:val>
            <c:numRef>
              <c:f>('Results - CSF 1.1'!$L$10:$L$14,'Results - CSF 1.1'!$L$17:$L$22,'Results - CSF 1.1'!$L$24:$L$26,'Results - CSF 1.1'!$L$28:$L$32,'Results - CSF 1.1'!$L$34:$L$36)</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01-A75C-4F29-B61E-EB14412F3895}"/>
            </c:ext>
          </c:extLst>
        </c:ser>
        <c:dLbls>
          <c:showLegendKey val="0"/>
          <c:showVal val="0"/>
          <c:showCatName val="0"/>
          <c:showSerName val="0"/>
          <c:showPercent val="0"/>
          <c:showBubbleSize val="0"/>
        </c:dLbls>
        <c:axId val="90260608"/>
        <c:axId val="90262144"/>
      </c:radarChart>
      <c:catAx>
        <c:axId val="90260608"/>
        <c:scaling>
          <c:orientation val="minMax"/>
        </c:scaling>
        <c:delete val="0"/>
        <c:axPos val="b"/>
        <c:majorGridlines/>
        <c:numFmt formatCode="General" sourceLinked="0"/>
        <c:majorTickMark val="out"/>
        <c:minorTickMark val="none"/>
        <c:tickLblPos val="nextTo"/>
        <c:crossAx val="90262144"/>
        <c:crosses val="autoZero"/>
        <c:auto val="1"/>
        <c:lblAlgn val="ctr"/>
        <c:lblOffset val="100"/>
        <c:noMultiLvlLbl val="0"/>
      </c:catAx>
      <c:valAx>
        <c:axId val="90262144"/>
        <c:scaling>
          <c:orientation val="minMax"/>
          <c:max val="5"/>
          <c:min val="0"/>
        </c:scaling>
        <c:delete val="0"/>
        <c:axPos val="l"/>
        <c:majorGridlines/>
        <c:numFmt formatCode="General" sourceLinked="1"/>
        <c:majorTickMark val="cross"/>
        <c:minorTickMark val="none"/>
        <c:tickLblPos val="nextTo"/>
        <c:crossAx val="90260608"/>
        <c:crosses val="autoZero"/>
        <c:crossBetween val="between"/>
        <c:majorUnit val="0.5"/>
      </c:valAx>
    </c:plotArea>
    <c:legend>
      <c:legendPos val="r"/>
      <c:layout>
        <c:manualLayout>
          <c:xMode val="edge"/>
          <c:yMode val="edge"/>
          <c:x val="0.91377449979506176"/>
          <c:y val="0.3516943715368912"/>
          <c:w val="7.9434329333107914E-2"/>
          <c:h val="6.869102900598964E-2"/>
        </c:manualLayout>
      </c:layout>
      <c:overlay val="0"/>
    </c:legend>
    <c:plotVisOnly val="1"/>
    <c:dispBlanksAs val="gap"/>
    <c:showDLblsOverMax val="0"/>
  </c:chart>
  <c:spPr>
    <a:noFill/>
    <a:ln>
      <a:noFill/>
    </a:ln>
  </c:spPr>
  <c:printSettings>
    <c:headerFooter/>
    <c:pageMargins b="0.75" l="0.7" r="0.7" t="0.75" header="0.3" footer="0.3"/>
    <c:pageSetup/>
  </c:printSettings>
  <c:userShapes r:id="rId1"/>
</c:chartSpace>
</file>

<file path=xl/ctrlProps/ctrlProp1.xml><?xml version="1.0" encoding="utf-8"?>
<formControlPr xmlns="http://schemas.microsoft.com/office/spreadsheetml/2009/9/main" objectType="Drop" dropStyle="combo" dx="16" fmlaLink="_Output!$D$384" fmlaRange="_Input!$C$3:$C$4" noThreeD="1" sel="2" val="0"/>
</file>

<file path=xl/ctrlProps/ctrlProp10.xml><?xml version="1.0" encoding="utf-8"?>
<formControlPr xmlns="http://schemas.microsoft.com/office/spreadsheetml/2009/9/main" objectType="Drop" dropStyle="combo" dx="16" fmlaLink="_Output!$E$8" fmlaRange="_Input!$C$27:$C$31" noThreeD="1" sel="3" val="0"/>
</file>

<file path=xl/ctrlProps/ctrlProp100.xml><?xml version="1.0" encoding="utf-8"?>
<formControlPr xmlns="http://schemas.microsoft.com/office/spreadsheetml/2009/9/main" objectType="Drop" dropStyle="combo" dx="16" fmlaLink="_Output!$E$90" fmlaRange="_Input!$C$27:$C$31" noThreeD="1" sel="3" val="0"/>
</file>

<file path=xl/ctrlProps/ctrlProp101.xml><?xml version="1.0" encoding="utf-8"?>
<formControlPr xmlns="http://schemas.microsoft.com/office/spreadsheetml/2009/9/main" objectType="Drop" dropStyle="combo" dx="16" fmlaLink="_Output!$E$91" fmlaRange="_Input!$C$27:$C$31" noThreeD="1" sel="3" val="0"/>
</file>

<file path=xl/ctrlProps/ctrlProp102.xml><?xml version="1.0" encoding="utf-8"?>
<formControlPr xmlns="http://schemas.microsoft.com/office/spreadsheetml/2009/9/main" objectType="Drop" dropStyle="combo" dx="16" fmlaLink="_Output!$E$92" fmlaRange="_Input!$C$27:$C$31" noThreeD="1" sel="3" val="0"/>
</file>

<file path=xl/ctrlProps/ctrlProp103.xml><?xml version="1.0" encoding="utf-8"?>
<formControlPr xmlns="http://schemas.microsoft.com/office/spreadsheetml/2009/9/main" objectType="Drop" dropStyle="combo" dx="16" fmlaLink="_Output!$E$93" fmlaRange="_Input!$C$27:$C$31" noThreeD="1" sel="3" val="0"/>
</file>

<file path=xl/ctrlProps/ctrlProp104.xml><?xml version="1.0" encoding="utf-8"?>
<formControlPr xmlns="http://schemas.microsoft.com/office/spreadsheetml/2009/9/main" objectType="Drop" dropStyle="combo" dx="16" fmlaLink="_Output!$D$102" fmlaRange="_Input!$C$45:$C$49" noThreeD="1" sel="0" val="0"/>
</file>

<file path=xl/ctrlProps/ctrlProp105.xml><?xml version="1.0" encoding="utf-8"?>
<formControlPr xmlns="http://schemas.microsoft.com/office/spreadsheetml/2009/9/main" objectType="Drop" dropStyle="combo" dx="16" fmlaLink="_Output!$D$103" fmlaRange="_Input!$C$45:$C$49" noThreeD="1" sel="0" val="0"/>
</file>

<file path=xl/ctrlProps/ctrlProp106.xml><?xml version="1.0" encoding="utf-8"?>
<formControlPr xmlns="http://schemas.microsoft.com/office/spreadsheetml/2009/9/main" objectType="Drop" dropStyle="combo" dx="16" fmlaLink="_Output!$E$102" fmlaRange="_Input!$C$27:$C$31" noThreeD="1" sel="3" val="0"/>
</file>

<file path=xl/ctrlProps/ctrlProp107.xml><?xml version="1.0" encoding="utf-8"?>
<formControlPr xmlns="http://schemas.microsoft.com/office/spreadsheetml/2009/9/main" objectType="Drop" dropStyle="combo" dx="16" fmlaLink="_Output!$E$103" fmlaRange="_Input!$C$27:$C$31" noThreeD="1" sel="3" val="0"/>
</file>

<file path=xl/ctrlProps/ctrlProp108.xml><?xml version="1.0" encoding="utf-8"?>
<formControlPr xmlns="http://schemas.microsoft.com/office/spreadsheetml/2009/9/main" objectType="Drop" dropStyle="combo" dx="16" fmlaLink="_Output!$D$101" fmlaRange="_Input!$C$45:$C$49" noThreeD="1" sel="0" val="0"/>
</file>

<file path=xl/ctrlProps/ctrlProp109.xml><?xml version="1.0" encoding="utf-8"?>
<formControlPr xmlns="http://schemas.microsoft.com/office/spreadsheetml/2009/9/main" objectType="Drop" dropStyle="combo" dx="16" fmlaLink="_Output!$E$101" fmlaRange="_Input!$C$27:$C$31" noThreeD="1" sel="3" val="0"/>
</file>

<file path=xl/ctrlProps/ctrlProp11.xml><?xml version="1.0" encoding="utf-8"?>
<formControlPr xmlns="http://schemas.microsoft.com/office/spreadsheetml/2009/9/main" objectType="Drop" dropStyle="combo" dx="16" fmlaLink="_Output!$D$7" fmlaRange="_Input!$C$39:$C$43" noThreeD="1" sel="0" val="0"/>
</file>

<file path=xl/ctrlProps/ctrlProp110.xml><?xml version="1.0" encoding="utf-8"?>
<formControlPr xmlns="http://schemas.microsoft.com/office/spreadsheetml/2009/9/main" objectType="Drop" dropStyle="combo" dx="16" fmlaLink="_Output!$D$99" fmlaRange="_Input!$C$3:$C$4" noThreeD="1" sel="1" val="0"/>
</file>

<file path=xl/ctrlProps/ctrlProp111.xml><?xml version="1.0" encoding="utf-8"?>
<formControlPr xmlns="http://schemas.microsoft.com/office/spreadsheetml/2009/9/main" objectType="Drop" dropStyle="combo" dx="16" fmlaLink="_Output!$D$105" fmlaRange="_Input!$C$45:$C$49" noThreeD="1" sel="0" val="0"/>
</file>

<file path=xl/ctrlProps/ctrlProp112.xml><?xml version="1.0" encoding="utf-8"?>
<formControlPr xmlns="http://schemas.microsoft.com/office/spreadsheetml/2009/9/main" objectType="Drop" dropStyle="combo" dx="16" fmlaLink="_Output!$D$106" fmlaRange="_Input!$C$45:$C$49" noThreeD="1" sel="0" val="0"/>
</file>

<file path=xl/ctrlProps/ctrlProp113.xml><?xml version="1.0" encoding="utf-8"?>
<formControlPr xmlns="http://schemas.microsoft.com/office/spreadsheetml/2009/9/main" objectType="Drop" dropStyle="combo" dx="16" fmlaLink="_Output!$E$105" fmlaRange="_Input!$C$27:$C$31" noThreeD="1" sel="3" val="0"/>
</file>

<file path=xl/ctrlProps/ctrlProp114.xml><?xml version="1.0" encoding="utf-8"?>
<formControlPr xmlns="http://schemas.microsoft.com/office/spreadsheetml/2009/9/main" objectType="Drop" dropStyle="combo" dx="16" fmlaLink="_Output!$E$106" fmlaRange="_Input!$C$27:$C$31" noThreeD="1" sel="3" val="0"/>
</file>

<file path=xl/ctrlProps/ctrlProp115.xml><?xml version="1.0" encoding="utf-8"?>
<formControlPr xmlns="http://schemas.microsoft.com/office/spreadsheetml/2009/9/main" objectType="Drop" dropStyle="combo" dx="16" fmlaLink="_Output!$D$104" fmlaRange="_Input!$C$45:$C$49" noThreeD="1" sel="0" val="0"/>
</file>

<file path=xl/ctrlProps/ctrlProp116.xml><?xml version="1.0" encoding="utf-8"?>
<formControlPr xmlns="http://schemas.microsoft.com/office/spreadsheetml/2009/9/main" objectType="Drop" dropStyle="combo" dx="16" fmlaLink="_Output!$E$104" fmlaRange="_Input!$C$27:$C$31" noThreeD="1" sel="3" val="0"/>
</file>

<file path=xl/ctrlProps/ctrlProp117.xml><?xml version="1.0" encoding="utf-8"?>
<formControlPr xmlns="http://schemas.microsoft.com/office/spreadsheetml/2009/9/main" objectType="Drop" dropStyle="combo" dx="16" fmlaLink="_Output!$D$107" fmlaRange="_Input!$C$45:$C$49" noThreeD="1" sel="0" val="0"/>
</file>

<file path=xl/ctrlProps/ctrlProp118.xml><?xml version="1.0" encoding="utf-8"?>
<formControlPr xmlns="http://schemas.microsoft.com/office/spreadsheetml/2009/9/main" objectType="Drop" dropStyle="combo" dx="16" fmlaLink="_Output!$D$108" fmlaRange="_Input!$C$45:$C$49" noThreeD="1" sel="0" val="0"/>
</file>

<file path=xl/ctrlProps/ctrlProp119.xml><?xml version="1.0" encoding="utf-8"?>
<formControlPr xmlns="http://schemas.microsoft.com/office/spreadsheetml/2009/9/main" objectType="Drop" dropStyle="combo" dx="16" fmlaLink="_Output!$E$107" fmlaRange="_Input!$C$27:$C$31" noThreeD="1" sel="3" val="0"/>
</file>

<file path=xl/ctrlProps/ctrlProp12.xml><?xml version="1.0" encoding="utf-8"?>
<formControlPr xmlns="http://schemas.microsoft.com/office/spreadsheetml/2009/9/main" objectType="Drop" dropStyle="combo" dx="16" fmlaLink="_Output!$E$7" fmlaRange="_Input!$C$27:$C$31" noThreeD="1" sel="3" val="0"/>
</file>

<file path=xl/ctrlProps/ctrlProp120.xml><?xml version="1.0" encoding="utf-8"?>
<formControlPr xmlns="http://schemas.microsoft.com/office/spreadsheetml/2009/9/main" objectType="Drop" dropStyle="combo" dx="16" fmlaLink="_Output!$E$108" fmlaRange="_Input!$C$27:$C$31" noThreeD="1" sel="3" val="0"/>
</file>

<file path=xl/ctrlProps/ctrlProp121.xml><?xml version="1.0" encoding="utf-8"?>
<formControlPr xmlns="http://schemas.microsoft.com/office/spreadsheetml/2009/9/main" objectType="Drop" dropStyle="combo" dx="16" fmlaLink="_Output!$D$115" fmlaRange="_Input!$C$3:$C$4" noThreeD="1" sel="1" val="0"/>
</file>

<file path=xl/ctrlProps/ctrlProp122.xml><?xml version="1.0" encoding="utf-8"?>
<formControlPr xmlns="http://schemas.microsoft.com/office/spreadsheetml/2009/9/main" objectType="Drop" dropStyle="combo" dx="16" fmlaLink="_Output!$D$116" fmlaRange="_Input!$C$3:$C$4" noThreeD="1" sel="1" val="0"/>
</file>

<file path=xl/ctrlProps/ctrlProp123.xml><?xml version="1.0" encoding="utf-8"?>
<formControlPr xmlns="http://schemas.microsoft.com/office/spreadsheetml/2009/9/main" objectType="Drop" dropStyle="combo" dx="16" fmlaLink="_Output!$D$117" fmlaRange="_Input!$C$3:$C$4" noThreeD="1" sel="1" val="0"/>
</file>

<file path=xl/ctrlProps/ctrlProp124.xml><?xml version="1.0" encoding="utf-8"?>
<formControlPr xmlns="http://schemas.microsoft.com/office/spreadsheetml/2009/9/main" objectType="Drop" dropStyle="combo" dx="16" fmlaLink="_Output!$D$118" fmlaRange="_Input!$C$3:$C$4" noThreeD="1" sel="1" val="0"/>
</file>

<file path=xl/ctrlProps/ctrlProp125.xml><?xml version="1.0" encoding="utf-8"?>
<formControlPr xmlns="http://schemas.microsoft.com/office/spreadsheetml/2009/9/main" objectType="Drop" dropStyle="combo" dx="16" fmlaLink="_Output!$D$119" fmlaRange="_Input!$C$3:$C$4" noThreeD="1" sel="1" val="0"/>
</file>

<file path=xl/ctrlProps/ctrlProp126.xml><?xml version="1.0" encoding="utf-8"?>
<formControlPr xmlns="http://schemas.microsoft.com/office/spreadsheetml/2009/9/main" objectType="Drop" dropStyle="combo" dx="16" fmlaLink="_Output!$D$120" fmlaRange="_Input!$C$3:$C$4" noThreeD="1" sel="1" val="0"/>
</file>

<file path=xl/ctrlProps/ctrlProp127.xml><?xml version="1.0" encoding="utf-8"?>
<formControlPr xmlns="http://schemas.microsoft.com/office/spreadsheetml/2009/9/main" objectType="Drop" dropStyle="combo" dx="16" fmlaLink="_Output!$E$112" fmlaRange="_Input!$C$27:$C$31" noThreeD="1" sel="3" val="0"/>
</file>

<file path=xl/ctrlProps/ctrlProp128.xml><?xml version="1.0" encoding="utf-8"?>
<formControlPr xmlns="http://schemas.microsoft.com/office/spreadsheetml/2009/9/main" objectType="Drop" dropStyle="combo" dx="16" fmlaLink="_Output!$D$124" fmlaRange="_Input!$C$13:$C$17" noThreeD="1" sel="0" val="0"/>
</file>

<file path=xl/ctrlProps/ctrlProp129.xml><?xml version="1.0" encoding="utf-8"?>
<formControlPr xmlns="http://schemas.microsoft.com/office/spreadsheetml/2009/9/main" objectType="Drop" dropStyle="combo" dx="16" fmlaLink="_Output!$E$124" fmlaRange="_Input!$C$27:$C$31" noThreeD="1" sel="3" val="0"/>
</file>

<file path=xl/ctrlProps/ctrlProp13.xml><?xml version="1.0" encoding="utf-8"?>
<formControlPr xmlns="http://schemas.microsoft.com/office/spreadsheetml/2009/9/main" objectType="Drop" dropStyle="combo" dx="16" fmlaLink="_Output!$D$12" fmlaRange="_Input!$C$13:$C$17" noThreeD="1" sel="0" val="0"/>
</file>

<file path=xl/ctrlProps/ctrlProp130.xml><?xml version="1.0" encoding="utf-8"?>
<formControlPr xmlns="http://schemas.microsoft.com/office/spreadsheetml/2009/9/main" objectType="Drop" dropStyle="combo" dx="16" fmlaLink="_Output!$D$123" fmlaRange="_Input!$C$13:$C$17" noThreeD="1" sel="0" val="0"/>
</file>

<file path=xl/ctrlProps/ctrlProp131.xml><?xml version="1.0" encoding="utf-8"?>
<formControlPr xmlns="http://schemas.microsoft.com/office/spreadsheetml/2009/9/main" objectType="Drop" dropStyle="combo" dx="16" fmlaLink="_Output!$E$123" fmlaRange="_Input!$C$27:$C$31" noThreeD="1" sel="3" val="0"/>
</file>

<file path=xl/ctrlProps/ctrlProp132.xml><?xml version="1.0" encoding="utf-8"?>
<formControlPr xmlns="http://schemas.microsoft.com/office/spreadsheetml/2009/9/main" objectType="Drop" dropStyle="combo" dx="16" fmlaLink="_Output!$E$126" fmlaRange="_Input!$C$27:$C$31" noThreeD="1" sel="3" val="0"/>
</file>

<file path=xl/ctrlProps/ctrlProp133.xml><?xml version="1.0" encoding="utf-8"?>
<formControlPr xmlns="http://schemas.microsoft.com/office/spreadsheetml/2009/9/main" objectType="Drop" dropStyle="combo" dx="16" fmlaLink="_Output!$D$130" fmlaRange="_Input!$C$3:$C$4" noThreeD="1" sel="1" val="0"/>
</file>

<file path=xl/ctrlProps/ctrlProp134.xml><?xml version="1.0" encoding="utf-8"?>
<formControlPr xmlns="http://schemas.microsoft.com/office/spreadsheetml/2009/9/main" objectType="Drop" dropStyle="combo" dx="16" fmlaLink="_Output!$D$131" fmlaRange="_Input!$C$3:$C$4" noThreeD="1" sel="1" val="0"/>
</file>

<file path=xl/ctrlProps/ctrlProp135.xml><?xml version="1.0" encoding="utf-8"?>
<formControlPr xmlns="http://schemas.microsoft.com/office/spreadsheetml/2009/9/main" objectType="Drop" dropStyle="combo" dx="16" fmlaLink="_Output!$D$132" fmlaRange="_Input!$C$3:$C$4" noThreeD="1" sel="1" val="0"/>
</file>

<file path=xl/ctrlProps/ctrlProp136.xml><?xml version="1.0" encoding="utf-8"?>
<formControlPr xmlns="http://schemas.microsoft.com/office/spreadsheetml/2009/9/main" objectType="Drop" dropStyle="combo" dx="16" fmlaLink="_Output!$D$133" fmlaRange="_Input!$C$3:$C$4" noThreeD="1" sel="1" val="0"/>
</file>

<file path=xl/ctrlProps/ctrlProp137.xml><?xml version="1.0" encoding="utf-8"?>
<formControlPr xmlns="http://schemas.microsoft.com/office/spreadsheetml/2009/9/main" objectType="Drop" dropStyle="combo" dx="16" fmlaLink="_Output!$D$134" fmlaRange="_Input!$C$3:$C$4" noThreeD="1" sel="1" val="0"/>
</file>

<file path=xl/ctrlProps/ctrlProp138.xml><?xml version="1.0" encoding="utf-8"?>
<formControlPr xmlns="http://schemas.microsoft.com/office/spreadsheetml/2009/9/main" objectType="Drop" dropStyle="combo" dx="16" fmlaLink="_Output!$D$135" fmlaRange="_Input!$C$3:$C$4" noThreeD="1" sel="1" val="0"/>
</file>

<file path=xl/ctrlProps/ctrlProp139.xml><?xml version="1.0" encoding="utf-8"?>
<formControlPr xmlns="http://schemas.microsoft.com/office/spreadsheetml/2009/9/main" objectType="Drop" dropStyle="combo" dx="16" fmlaLink="_Output!$D$136" fmlaRange="_Input!$C$3:$C$4" noThreeD="1" sel="1" val="0"/>
</file>

<file path=xl/ctrlProps/ctrlProp14.xml><?xml version="1.0" encoding="utf-8"?>
<formControlPr xmlns="http://schemas.microsoft.com/office/spreadsheetml/2009/9/main" objectType="Drop" dropStyle="combo" dx="16" fmlaLink="_Output!$D$23" fmlaRange="_Input!$C$13:$C$17" noThreeD="1" sel="0" val="0"/>
</file>

<file path=xl/ctrlProps/ctrlProp140.xml><?xml version="1.0" encoding="utf-8"?>
<formControlPr xmlns="http://schemas.microsoft.com/office/spreadsheetml/2009/9/main" objectType="Drop" dropStyle="combo" dx="16" fmlaLink="_Output!$D$137" fmlaRange="_Input!$C$3:$C$4" noThreeD="1" sel="1" val="0"/>
</file>

<file path=xl/ctrlProps/ctrlProp141.xml><?xml version="1.0" encoding="utf-8"?>
<formControlPr xmlns="http://schemas.microsoft.com/office/spreadsheetml/2009/9/main" objectType="Drop" dropStyle="combo" dx="16" fmlaLink="_Output!$D$127" fmlaRange="_Input!$C$13:$C$17" noThreeD="1" sel="0" val="0"/>
</file>

<file path=xl/ctrlProps/ctrlProp142.xml><?xml version="1.0" encoding="utf-8"?>
<formControlPr xmlns="http://schemas.microsoft.com/office/spreadsheetml/2009/9/main" objectType="Drop" dropStyle="combo" dx="16" fmlaLink="_Output!$E$127" fmlaRange="_Input!$C$27:$C$31" noThreeD="1" sel="3" val="0"/>
</file>

<file path=xl/ctrlProps/ctrlProp143.xml><?xml version="1.0" encoding="utf-8"?>
<formControlPr xmlns="http://schemas.microsoft.com/office/spreadsheetml/2009/9/main" objectType="Drop" dropStyle="combo" dx="16" fmlaLink="_Output!$D$141" fmlaRange="_Input!$C$39:$C$43" noThreeD="1" sel="0" val="0"/>
</file>

<file path=xl/ctrlProps/ctrlProp144.xml><?xml version="1.0" encoding="utf-8"?>
<formControlPr xmlns="http://schemas.microsoft.com/office/spreadsheetml/2009/9/main" objectType="Drop" dropStyle="combo" dx="16" fmlaLink="_Output!$E$141" fmlaRange="_Input!$C$27:$C$31" noThreeD="1" sel="3" val="0"/>
</file>

<file path=xl/ctrlProps/ctrlProp145.xml><?xml version="1.0" encoding="utf-8"?>
<formControlPr xmlns="http://schemas.microsoft.com/office/spreadsheetml/2009/9/main" objectType="Drop" dropStyle="combo" dx="16" fmlaLink="_Output!$D$112" fmlaRange="_Input!$C$45:$C$49" noThreeD="1" sel="0" val="0"/>
</file>

<file path=xl/ctrlProps/ctrlProp146.xml><?xml version="1.0" encoding="utf-8"?>
<formControlPr xmlns="http://schemas.microsoft.com/office/spreadsheetml/2009/9/main" objectType="Drop" dropStyle="combo" dx="16" fmlaLink="_Output!$D$126" fmlaRange="_Input!$C$13:$C$17" noThreeD="1" sel="0" val="0"/>
</file>

<file path=xl/ctrlProps/ctrlProp147.xml><?xml version="1.0" encoding="utf-8"?>
<formControlPr xmlns="http://schemas.microsoft.com/office/spreadsheetml/2009/9/main" objectType="Drop" dropStyle="combo" dx="16" fmlaLink="_Output!$D$140" fmlaRange="_Input!$C$39:$C$43" noThreeD="1" sel="0" val="0"/>
</file>

<file path=xl/ctrlProps/ctrlProp148.xml><?xml version="1.0" encoding="utf-8"?>
<formControlPr xmlns="http://schemas.microsoft.com/office/spreadsheetml/2009/9/main" objectType="Drop" dropStyle="combo" dx="16" fmlaLink="_Output!$E$140" fmlaRange="_Input!$C$27:$C$31" noThreeD="1" sel="3" val="0"/>
</file>

<file path=xl/ctrlProps/ctrlProp149.xml><?xml version="1.0" encoding="utf-8"?>
<formControlPr xmlns="http://schemas.microsoft.com/office/spreadsheetml/2009/9/main" objectType="Drop" dropStyle="combo" dx="16" fmlaLink="_Output!$D$138" fmlaRange="_Input!$C$13:$C$17" noThreeD="1" sel="0" val="0"/>
</file>

<file path=xl/ctrlProps/ctrlProp15.xml><?xml version="1.0" encoding="utf-8"?>
<formControlPr xmlns="http://schemas.microsoft.com/office/spreadsheetml/2009/9/main" objectType="Drop" dropStyle="combo" dx="16" fmlaLink="_Output!$D$24" fmlaRange="_Input!$C$13:$C$17" noThreeD="1" sel="0" val="0"/>
</file>

<file path=xl/ctrlProps/ctrlProp150.xml><?xml version="1.0" encoding="utf-8"?>
<formControlPr xmlns="http://schemas.microsoft.com/office/spreadsheetml/2009/9/main" objectType="Drop" dropStyle="combo" dx="16" fmlaLink="_Output!$E$138" fmlaRange="_Input!$C$27:$C$31" noThreeD="1" sel="3" val="0"/>
</file>

<file path=xl/ctrlProps/ctrlProp151.xml><?xml version="1.0" encoding="utf-8"?>
<formControlPr xmlns="http://schemas.microsoft.com/office/spreadsheetml/2009/9/main" objectType="Drop" dropStyle="combo" dx="16" fmlaLink="_Output!$D$121" fmlaRange="_Input!$C$3:$C$4" noThreeD="1" sel="1" val="0"/>
</file>

<file path=xl/ctrlProps/ctrlProp152.xml><?xml version="1.0" encoding="utf-8"?>
<formControlPr xmlns="http://schemas.microsoft.com/office/spreadsheetml/2009/9/main" objectType="Drop" dropStyle="combo" dx="16" fmlaLink="_Output!$D$145" fmlaRange="_Input!$C$13:$C$17" noThreeD="1" sel="0" val="0"/>
</file>

<file path=xl/ctrlProps/ctrlProp153.xml><?xml version="1.0" encoding="utf-8"?>
<formControlPr xmlns="http://schemas.microsoft.com/office/spreadsheetml/2009/9/main" objectType="Drop" dropStyle="combo" dx="16" fmlaLink="_Output!$D$146" fmlaRange="_Input!$C$13:$C$17" noThreeD="1" sel="0" val="0"/>
</file>

<file path=xl/ctrlProps/ctrlProp154.xml><?xml version="1.0" encoding="utf-8"?>
<formControlPr xmlns="http://schemas.microsoft.com/office/spreadsheetml/2009/9/main" objectType="Drop" dropStyle="combo" dx="16" fmlaLink="_Output!$E$145" fmlaRange="_Input!$C$27:$C$31" noThreeD="1" sel="3" val="0"/>
</file>

<file path=xl/ctrlProps/ctrlProp155.xml><?xml version="1.0" encoding="utf-8"?>
<formControlPr xmlns="http://schemas.microsoft.com/office/spreadsheetml/2009/9/main" objectType="Drop" dropStyle="combo" dx="16" fmlaLink="_Output!$E$146" fmlaRange="_Input!$C$27:$C$31" noThreeD="1" sel="3" val="0"/>
</file>

<file path=xl/ctrlProps/ctrlProp156.xml><?xml version="1.0" encoding="utf-8"?>
<formControlPr xmlns="http://schemas.microsoft.com/office/spreadsheetml/2009/9/main" objectType="Drop" dropStyle="combo" dx="16" fmlaLink="_Output!$E$148" fmlaRange="_Input!$C$27:$C$31" noThreeD="1" sel="3" val="0"/>
</file>

<file path=xl/ctrlProps/ctrlProp157.xml><?xml version="1.0" encoding="utf-8"?>
<formControlPr xmlns="http://schemas.microsoft.com/office/spreadsheetml/2009/9/main" objectType="Drop" dropStyle="combo" dx="16" fmlaLink="_Output!$D$151" fmlaRange="_Input!$C$39:$C$43" noThreeD="1" sel="0" val="0"/>
</file>

<file path=xl/ctrlProps/ctrlProp158.xml><?xml version="1.0" encoding="utf-8"?>
<formControlPr xmlns="http://schemas.microsoft.com/office/spreadsheetml/2009/9/main" objectType="Drop" dropStyle="combo" dx="16" fmlaLink="_Output!$D$152" fmlaRange="_Input!$C$13:$C$17" noThreeD="1" sel="0" val="0"/>
</file>

<file path=xl/ctrlProps/ctrlProp159.xml><?xml version="1.0" encoding="utf-8"?>
<formControlPr xmlns="http://schemas.microsoft.com/office/spreadsheetml/2009/9/main" objectType="Drop" dropStyle="combo" dx="16" fmlaLink="_Output!$E$151" fmlaRange="_Input!$C$27:$C$31" noThreeD="1" sel="3" val="0"/>
</file>

<file path=xl/ctrlProps/ctrlProp16.xml><?xml version="1.0" encoding="utf-8"?>
<formControlPr xmlns="http://schemas.microsoft.com/office/spreadsheetml/2009/9/main" objectType="Drop" dropStyle="combo" dx="16" fmlaLink="_Output!$D$25" fmlaRange="_Input!$C$13:$C$17" noThreeD="1" sel="0" val="0"/>
</file>

<file path=xl/ctrlProps/ctrlProp160.xml><?xml version="1.0" encoding="utf-8"?>
<formControlPr xmlns="http://schemas.microsoft.com/office/spreadsheetml/2009/9/main" objectType="Drop" dropStyle="combo" dx="16" fmlaLink="_Output!$E$152" fmlaRange="_Input!$C$27:$C$31" noThreeD="1" sel="3" val="0"/>
</file>

<file path=xl/ctrlProps/ctrlProp161.xml><?xml version="1.0" encoding="utf-8"?>
<formControlPr xmlns="http://schemas.microsoft.com/office/spreadsheetml/2009/9/main" objectType="Drop" dropStyle="combo" dx="16" fmlaLink="_Output!$D$148" fmlaRange="_Input!$C$13:$C$17" noThreeD="1" sel="0" val="0"/>
</file>

<file path=xl/ctrlProps/ctrlProp162.xml><?xml version="1.0" encoding="utf-8"?>
<formControlPr xmlns="http://schemas.microsoft.com/office/spreadsheetml/2009/9/main" objectType="Drop" dropStyle="combo" dx="16" fmlaLink="_Output!$E$154" fmlaRange="_Input!$C$27:$C$31" noThreeD="1" sel="3" val="0"/>
</file>

<file path=xl/ctrlProps/ctrlProp163.xml><?xml version="1.0" encoding="utf-8"?>
<formControlPr xmlns="http://schemas.microsoft.com/office/spreadsheetml/2009/9/main" objectType="Drop" dropStyle="combo" dx="16" fmlaLink="_Output!$D$154" fmlaRange="_Input!$C$39:$C$43" noThreeD="1" sel="0" val="0"/>
</file>

<file path=xl/ctrlProps/ctrlProp164.xml><?xml version="1.0" encoding="utf-8"?>
<formControlPr xmlns="http://schemas.microsoft.com/office/spreadsheetml/2009/9/main" objectType="Drop" dropStyle="combo" dx="16" fmlaLink="_Output!$D$156" fmlaRange="_Input!$C$39:$C$43" noThreeD="1" sel="0" val="0"/>
</file>

<file path=xl/ctrlProps/ctrlProp165.xml><?xml version="1.0" encoding="utf-8"?>
<formControlPr xmlns="http://schemas.microsoft.com/office/spreadsheetml/2009/9/main" objectType="Drop" dropStyle="combo" dx="16" fmlaLink="_Output!$E$156" fmlaRange="_Input!$C$27:$C$31" noThreeD="1" sel="3" val="0"/>
</file>

<file path=xl/ctrlProps/ctrlProp166.xml><?xml version="1.0" encoding="utf-8"?>
<formControlPr xmlns="http://schemas.microsoft.com/office/spreadsheetml/2009/9/main" objectType="Drop" dropStyle="combo" dx="16" fmlaLink="_Output!$D$155" fmlaRange="_Input!$C$39:$C$43" noThreeD="1" sel="0" val="0"/>
</file>

<file path=xl/ctrlProps/ctrlProp167.xml><?xml version="1.0" encoding="utf-8"?>
<formControlPr xmlns="http://schemas.microsoft.com/office/spreadsheetml/2009/9/main" objectType="Drop" dropStyle="combo" dx="16" fmlaLink="_Output!$E$155" fmlaRange="_Input!$C$27:$C$31" noThreeD="1" sel="3" val="0"/>
</file>

<file path=xl/ctrlProps/ctrlProp168.xml><?xml version="1.0" encoding="utf-8"?>
<formControlPr xmlns="http://schemas.microsoft.com/office/spreadsheetml/2009/9/main" objectType="Drop" dropStyle="combo" dx="16" fmlaLink="_Output!$D$153" fmlaRange="_Input!$C$13:$C$17" noThreeD="1" sel="0" val="0"/>
</file>

<file path=xl/ctrlProps/ctrlProp169.xml><?xml version="1.0" encoding="utf-8"?>
<formControlPr xmlns="http://schemas.microsoft.com/office/spreadsheetml/2009/9/main" objectType="Drop" dropStyle="combo" dx="16" fmlaLink="_Output!$E$153" fmlaRange="_Input!$C$27:$C$31" noThreeD="1" sel="3" val="0"/>
</file>

<file path=xl/ctrlProps/ctrlProp17.xml><?xml version="1.0" encoding="utf-8"?>
<formControlPr xmlns="http://schemas.microsoft.com/office/spreadsheetml/2009/9/main" objectType="Drop" dropStyle="combo" dx="16" fmlaLink="_Output!$D$26" fmlaRange="_Input!$C$39:$C$43" noThreeD="1" sel="0" val="0"/>
</file>

<file path=xl/ctrlProps/ctrlProp170.xml><?xml version="1.0" encoding="utf-8"?>
<formControlPr xmlns="http://schemas.microsoft.com/office/spreadsheetml/2009/9/main" objectType="Drop" dropStyle="combo" dx="16" fmlaLink="_Output!$D$147" fmlaRange="_Input!$C$13:$C$17" noThreeD="1" sel="0" val="0"/>
</file>

<file path=xl/ctrlProps/ctrlProp171.xml><?xml version="1.0" encoding="utf-8"?>
<formControlPr xmlns="http://schemas.microsoft.com/office/spreadsheetml/2009/9/main" objectType="Drop" dropStyle="combo" dx="16" fmlaLink="_Output!$E$147" fmlaRange="_Input!$C$27:$C$31" noThreeD="1" sel="3" val="0"/>
</file>

<file path=xl/ctrlProps/ctrlProp172.xml><?xml version="1.0" encoding="utf-8"?>
<formControlPr xmlns="http://schemas.microsoft.com/office/spreadsheetml/2009/9/main" objectType="Drop" dropStyle="combo" dx="16" fmlaLink="_Output!$D$149" fmlaRange="_Input!$C$13:$C$17" noThreeD="1" sel="0" val="0"/>
</file>

<file path=xl/ctrlProps/ctrlProp173.xml><?xml version="1.0" encoding="utf-8"?>
<formControlPr xmlns="http://schemas.microsoft.com/office/spreadsheetml/2009/9/main" objectType="Drop" dropStyle="combo" dx="16" fmlaLink="_Output!$D$150" fmlaRange="_Input!$C$13:$C$17" noThreeD="1" sel="0" val="0"/>
</file>

<file path=xl/ctrlProps/ctrlProp174.xml><?xml version="1.0" encoding="utf-8"?>
<formControlPr xmlns="http://schemas.microsoft.com/office/spreadsheetml/2009/9/main" objectType="Drop" dropStyle="combo" dx="16" fmlaLink="_Output!$E$149" fmlaRange="_Input!$C$27:$C$31" noThreeD="1" sel="3" val="0"/>
</file>

<file path=xl/ctrlProps/ctrlProp175.xml><?xml version="1.0" encoding="utf-8"?>
<formControlPr xmlns="http://schemas.microsoft.com/office/spreadsheetml/2009/9/main" objectType="Drop" dropStyle="combo" dx="16" fmlaLink="_Output!$E$150" fmlaRange="_Input!$C$27:$C$31" noThreeD="1" sel="3" val="0"/>
</file>

<file path=xl/ctrlProps/ctrlProp176.xml><?xml version="1.0" encoding="utf-8"?>
<formControlPr xmlns="http://schemas.microsoft.com/office/spreadsheetml/2009/9/main" objectType="Drop" dropStyle="combo" dx="16" fmlaLink="_Output!$D$157" fmlaRange="_Input!$C$39:$C$43" noThreeD="1" sel="0" val="0"/>
</file>

<file path=xl/ctrlProps/ctrlProp177.xml><?xml version="1.0" encoding="utf-8"?>
<formControlPr xmlns="http://schemas.microsoft.com/office/spreadsheetml/2009/9/main" objectType="Drop" dropStyle="combo" dx="16" fmlaLink="_Output!$D$158" fmlaRange="_Input!$C$13:$C$17" noThreeD="1" sel="0" val="0"/>
</file>

<file path=xl/ctrlProps/ctrlProp178.xml><?xml version="1.0" encoding="utf-8"?>
<formControlPr xmlns="http://schemas.microsoft.com/office/spreadsheetml/2009/9/main" objectType="Drop" dropStyle="combo" dx="16" fmlaLink="_Output!$E$157" fmlaRange="_Input!$C$27:$C$31" noThreeD="1" sel="3" val="0"/>
</file>

<file path=xl/ctrlProps/ctrlProp179.xml><?xml version="1.0" encoding="utf-8"?>
<formControlPr xmlns="http://schemas.microsoft.com/office/spreadsheetml/2009/9/main" objectType="Drop" dropStyle="combo" dx="16" fmlaLink="_Output!$E$158" fmlaRange="_Input!$C$27:$C$31" noThreeD="1" sel="3" val="0"/>
</file>

<file path=xl/ctrlProps/ctrlProp18.xml><?xml version="1.0" encoding="utf-8"?>
<formControlPr xmlns="http://schemas.microsoft.com/office/spreadsheetml/2009/9/main" objectType="Drop" dropStyle="combo" dx="16" fmlaLink="_Output!$D$27" fmlaRange="_Input!$C$39:$C$43" noThreeD="1" sel="0" val="0"/>
</file>

<file path=xl/ctrlProps/ctrlProp180.xml><?xml version="1.0" encoding="utf-8"?>
<formControlPr xmlns="http://schemas.microsoft.com/office/spreadsheetml/2009/9/main" objectType="Drop" dropStyle="combo" dx="16" fmlaLink="_Output!$D$168" fmlaRange="_Input!$C$39:$C$43" noThreeD="1" sel="0" val="0"/>
</file>

<file path=xl/ctrlProps/ctrlProp181.xml><?xml version="1.0" encoding="utf-8"?>
<formControlPr xmlns="http://schemas.microsoft.com/office/spreadsheetml/2009/9/main" objectType="Drop" dropStyle="combo" dx="16" fmlaLink="_Output!$E$164" fmlaRange="_Input!$C$27:$C$31" noThreeD="1" sel="3" val="0"/>
</file>

<file path=xl/ctrlProps/ctrlProp182.xml><?xml version="1.0" encoding="utf-8"?>
<formControlPr xmlns="http://schemas.microsoft.com/office/spreadsheetml/2009/9/main" objectType="Drop" dropStyle="combo" dx="16" fmlaLink="_Output!$E$165" fmlaRange="_Input!$C$27:$C$31" noThreeD="1" sel="3" val="0"/>
</file>

<file path=xl/ctrlProps/ctrlProp183.xml><?xml version="1.0" encoding="utf-8"?>
<formControlPr xmlns="http://schemas.microsoft.com/office/spreadsheetml/2009/9/main" objectType="Drop" dropStyle="combo" dx="16" fmlaLink="_Output!$E$167" fmlaRange="_Input!$C$27:$C$31" noThreeD="1" sel="3" val="0"/>
</file>

<file path=xl/ctrlProps/ctrlProp184.xml><?xml version="1.0" encoding="utf-8"?>
<formControlPr xmlns="http://schemas.microsoft.com/office/spreadsheetml/2009/9/main" objectType="Drop" dropStyle="combo" dx="16" fmlaLink="_Output!$E$168" fmlaRange="_Input!$C$27:$C$31" noThreeD="1" sel="3" val="0"/>
</file>

<file path=xl/ctrlProps/ctrlProp185.xml><?xml version="1.0" encoding="utf-8"?>
<formControlPr xmlns="http://schemas.microsoft.com/office/spreadsheetml/2009/9/main" objectType="Drop" dropStyle="combo" dx="16" fmlaLink="_Output!$D$169" fmlaRange="_Input!$C$39:$C$43" noThreeD="1" sel="0" val="0"/>
</file>

<file path=xl/ctrlProps/ctrlProp186.xml><?xml version="1.0" encoding="utf-8"?>
<formControlPr xmlns="http://schemas.microsoft.com/office/spreadsheetml/2009/9/main" objectType="Drop" dropStyle="combo" dx="16" fmlaLink="_Output!$E$169" fmlaRange="_Input!$C$27:$C$31" noThreeD="1" sel="3" val="0"/>
</file>

<file path=xl/ctrlProps/ctrlProp187.xml><?xml version="1.0" encoding="utf-8"?>
<formControlPr xmlns="http://schemas.microsoft.com/office/spreadsheetml/2009/9/main" objectType="Drop" dropStyle="combo" dx="16" fmlaLink="_Output!$D$175" fmlaRange="_Input!$C$39:$C$43" noThreeD="1" sel="0" val="0"/>
</file>

<file path=xl/ctrlProps/ctrlProp188.xml><?xml version="1.0" encoding="utf-8"?>
<formControlPr xmlns="http://schemas.microsoft.com/office/spreadsheetml/2009/9/main" objectType="Drop" dropStyle="combo" dx="16" fmlaLink="_Output!$E$175" fmlaRange="_Input!$C$27:$C$31" noThreeD="1" sel="3" val="0"/>
</file>

<file path=xl/ctrlProps/ctrlProp189.xml><?xml version="1.0" encoding="utf-8"?>
<formControlPr xmlns="http://schemas.microsoft.com/office/spreadsheetml/2009/9/main" objectType="Drop" dropStyle="combo" dx="16" fmlaLink="_Output!$D$164" fmlaRange="_Input!$C$13:$C$17" noThreeD="1" sel="0" val="0"/>
</file>

<file path=xl/ctrlProps/ctrlProp19.xml><?xml version="1.0" encoding="utf-8"?>
<formControlPr xmlns="http://schemas.microsoft.com/office/spreadsheetml/2009/9/main" objectType="Drop" dropStyle="combo" dx="16" fmlaLink="_Output!$E$12" fmlaRange="_Input!$C$27:$C$31" noThreeD="1" sel="3" val="0"/>
</file>

<file path=xl/ctrlProps/ctrlProp190.xml><?xml version="1.0" encoding="utf-8"?>
<formControlPr xmlns="http://schemas.microsoft.com/office/spreadsheetml/2009/9/main" objectType="Drop" dropStyle="combo" dx="16" fmlaLink="_Output!$D$165" fmlaRange="_Input!$C$13:$C$17" noThreeD="1" sel="0" val="0"/>
</file>

<file path=xl/ctrlProps/ctrlProp191.xml><?xml version="1.0" encoding="utf-8"?>
<formControlPr xmlns="http://schemas.microsoft.com/office/spreadsheetml/2009/9/main" objectType="Drop" dropStyle="combo" dx="16" fmlaLink="_Output!$D$167" fmlaRange="_Input!$C$39:$C$43" noThreeD="1" sel="0" val="0"/>
</file>

<file path=xl/ctrlProps/ctrlProp192.xml><?xml version="1.0" encoding="utf-8"?>
<formControlPr xmlns="http://schemas.microsoft.com/office/spreadsheetml/2009/9/main" objectType="Drop" dropStyle="combo" dx="16" fmlaLink="_Output!$D$171" fmlaRange="_Input!$C$13:$C$17" noThreeD="1" sel="0" val="0"/>
</file>

<file path=xl/ctrlProps/ctrlProp193.xml><?xml version="1.0" encoding="utf-8"?>
<formControlPr xmlns="http://schemas.microsoft.com/office/spreadsheetml/2009/9/main" objectType="Drop" dropStyle="combo" dx="16" fmlaLink="_Output!$E$171" fmlaRange="_Input!$C$27:$C$31" noThreeD="1" sel="3" val="0"/>
</file>

<file path=xl/ctrlProps/ctrlProp194.xml><?xml version="1.0" encoding="utf-8"?>
<formControlPr xmlns="http://schemas.microsoft.com/office/spreadsheetml/2009/9/main" objectType="Drop" dropStyle="combo" dx="16" fmlaLink="_Output!$D$174" fmlaRange="_Input!$C$39:$C$43" noThreeD="1" sel="0" val="0"/>
</file>

<file path=xl/ctrlProps/ctrlProp195.xml><?xml version="1.0" encoding="utf-8"?>
<formControlPr xmlns="http://schemas.microsoft.com/office/spreadsheetml/2009/9/main" objectType="Drop" dropStyle="combo" dx="16" fmlaLink="_Output!$E$174" fmlaRange="_Input!$C$27:$C$31" noThreeD="1" sel="3" val="0"/>
</file>

<file path=xl/ctrlProps/ctrlProp196.xml><?xml version="1.0" encoding="utf-8"?>
<formControlPr xmlns="http://schemas.microsoft.com/office/spreadsheetml/2009/9/main" objectType="Drop" dropStyle="combo" dx="16" fmlaLink="_Output!$D$172" fmlaRange="_Input!$C$13:$C$17" noThreeD="1" sel="0" val="0"/>
</file>

<file path=xl/ctrlProps/ctrlProp197.xml><?xml version="1.0" encoding="utf-8"?>
<formControlPr xmlns="http://schemas.microsoft.com/office/spreadsheetml/2009/9/main" objectType="Drop" dropStyle="combo" dx="16" fmlaLink="_Output!$E$172" fmlaRange="_Input!$C$27:$C$31" noThreeD="1" sel="3" val="0"/>
</file>

<file path=xl/ctrlProps/ctrlProp198.xml><?xml version="1.0" encoding="utf-8"?>
<formControlPr xmlns="http://schemas.microsoft.com/office/spreadsheetml/2009/9/main" objectType="Drop" dropStyle="combo" dx="16" fmlaLink="_Output!$D$162" fmlaRange="_Input!$C$13:$C$17" noThreeD="1" sel="0" val="0"/>
</file>

<file path=xl/ctrlProps/ctrlProp199.xml><?xml version="1.0" encoding="utf-8"?>
<formControlPr xmlns="http://schemas.microsoft.com/office/spreadsheetml/2009/9/main" objectType="Drop" dropStyle="combo" dx="16" fmlaLink="_Output!$E$162" fmlaRange="_Input!$C$27:$C$31" noThreeD="1" sel="3" val="0"/>
</file>

<file path=xl/ctrlProps/ctrlProp2.xml><?xml version="1.0" encoding="utf-8"?>
<formControlPr xmlns="http://schemas.microsoft.com/office/spreadsheetml/2009/9/main" objectType="Drop" dropStyle="combo" dx="16" fmlaLink="_Output!$D$332" fmlaRange="_Input!$C$3:$C$4" noThreeD="1" sel="2" val="0"/>
</file>

<file path=xl/ctrlProps/ctrlProp20.xml><?xml version="1.0" encoding="utf-8"?>
<formControlPr xmlns="http://schemas.microsoft.com/office/spreadsheetml/2009/9/main" objectType="Drop" dropStyle="combo" dx="16" fmlaLink="_Output!$E$23" fmlaRange="_Input!$C$27:$C$31" noThreeD="1" sel="3" val="0"/>
</file>

<file path=xl/ctrlProps/ctrlProp200.xml><?xml version="1.0" encoding="utf-8"?>
<formControlPr xmlns="http://schemas.microsoft.com/office/spreadsheetml/2009/9/main" objectType="Drop" dropStyle="combo" dx="16" fmlaLink="_Output!$D$178" fmlaRange="_Input!$C$39:$C$43" noThreeD="1" sel="0" val="0"/>
</file>

<file path=xl/ctrlProps/ctrlProp201.xml><?xml version="1.0" encoding="utf-8"?>
<formControlPr xmlns="http://schemas.microsoft.com/office/spreadsheetml/2009/9/main" objectType="Drop" dropStyle="combo" dx="16" fmlaLink="_Output!$E$178" fmlaRange="_Input!$C$27:$C$31" noThreeD="1" sel="3" val="0"/>
</file>

<file path=xl/ctrlProps/ctrlProp202.xml><?xml version="1.0" encoding="utf-8"?>
<formControlPr xmlns="http://schemas.microsoft.com/office/spreadsheetml/2009/9/main" objectType="Drop" dropStyle="combo" dx="16" fmlaLink="_Output!$D$179" fmlaRange="_Input!$C$39:$C$43" noThreeD="1" sel="0" val="0"/>
</file>

<file path=xl/ctrlProps/ctrlProp203.xml><?xml version="1.0" encoding="utf-8"?>
<formControlPr xmlns="http://schemas.microsoft.com/office/spreadsheetml/2009/9/main" objectType="Drop" dropStyle="combo" dx="16" fmlaLink="_Output!$E$179" fmlaRange="_Input!$C$27:$C$31" noThreeD="1" sel="3" val="0"/>
</file>

<file path=xl/ctrlProps/ctrlProp204.xml><?xml version="1.0" encoding="utf-8"?>
<formControlPr xmlns="http://schemas.microsoft.com/office/spreadsheetml/2009/9/main" objectType="Drop" dropStyle="combo" dx="16" fmlaLink="_Output!$D$166" fmlaRange="_Input!$C$13:$C$17" noThreeD="1" sel="0" val="0"/>
</file>

<file path=xl/ctrlProps/ctrlProp205.xml><?xml version="1.0" encoding="utf-8"?>
<formControlPr xmlns="http://schemas.microsoft.com/office/spreadsheetml/2009/9/main" objectType="Drop" dropStyle="combo" dx="16" fmlaLink="_Output!$E$166" fmlaRange="_Input!$C$27:$C$31" noThreeD="1" sel="3" val="0"/>
</file>

<file path=xl/ctrlProps/ctrlProp206.xml><?xml version="1.0" encoding="utf-8"?>
<formControlPr xmlns="http://schemas.microsoft.com/office/spreadsheetml/2009/9/main" objectType="Drop" dropStyle="combo" dx="16" fmlaLink="_Output!$D$173" fmlaRange="_Input!$C$13:$C$17" noThreeD="1" sel="0" val="0"/>
</file>

<file path=xl/ctrlProps/ctrlProp207.xml><?xml version="1.0" encoding="utf-8"?>
<formControlPr xmlns="http://schemas.microsoft.com/office/spreadsheetml/2009/9/main" objectType="Drop" dropStyle="combo" dx="16" fmlaLink="_Output!$E$173" fmlaRange="_Input!$C$27:$C$31" noThreeD="1" sel="3" val="0"/>
</file>

<file path=xl/ctrlProps/ctrlProp208.xml><?xml version="1.0" encoding="utf-8"?>
<formControlPr xmlns="http://schemas.microsoft.com/office/spreadsheetml/2009/9/main" objectType="Drop" dropStyle="combo" dx="16" fmlaLink="_Output!$D$177" fmlaRange="_Input!$C$39:$C$43" noThreeD="1" sel="0" val="0"/>
</file>

<file path=xl/ctrlProps/ctrlProp209.xml><?xml version="1.0" encoding="utf-8"?>
<formControlPr xmlns="http://schemas.microsoft.com/office/spreadsheetml/2009/9/main" objectType="Drop" dropStyle="combo" dx="16" fmlaLink="_Output!$E$177" fmlaRange="_Input!$C$27:$C$31" noThreeD="1" sel="3" val="0"/>
</file>

<file path=xl/ctrlProps/ctrlProp21.xml><?xml version="1.0" encoding="utf-8"?>
<formControlPr xmlns="http://schemas.microsoft.com/office/spreadsheetml/2009/9/main" objectType="Drop" dropStyle="combo" dx="16" fmlaLink="_Output!$E$24" fmlaRange="_Input!$C$27:$C$31" noThreeD="1" sel="3" val="0"/>
</file>

<file path=xl/ctrlProps/ctrlProp210.xml><?xml version="1.0" encoding="utf-8"?>
<formControlPr xmlns="http://schemas.microsoft.com/office/spreadsheetml/2009/9/main" objectType="Drop" dropStyle="combo" dx="16" fmlaLink="_Output!$D$183" fmlaRange="_Input!$C$13:$C$17" noThreeD="1" sel="0" val="0"/>
</file>

<file path=xl/ctrlProps/ctrlProp211.xml><?xml version="1.0" encoding="utf-8"?>
<formControlPr xmlns="http://schemas.microsoft.com/office/spreadsheetml/2009/9/main" objectType="Drop" dropStyle="combo" dx="16" fmlaLink="_Output!$D$185" fmlaRange="_Input!$C$3:$C$4" noThreeD="1" sel="1" val="0"/>
</file>

<file path=xl/ctrlProps/ctrlProp212.xml><?xml version="1.0" encoding="utf-8"?>
<formControlPr xmlns="http://schemas.microsoft.com/office/spreadsheetml/2009/9/main" objectType="Drop" dropStyle="combo" dx="16" fmlaLink="_Output!$D$186" fmlaRange="_Input!$C$3:$C$4" noThreeD="1" sel="1" val="0"/>
</file>

<file path=xl/ctrlProps/ctrlProp213.xml><?xml version="1.0" encoding="utf-8"?>
<formControlPr xmlns="http://schemas.microsoft.com/office/spreadsheetml/2009/9/main" objectType="Drop" dropStyle="combo" dx="16" fmlaLink="_Output!$D$187" fmlaRange="_Input!$C$3:$C$4" noThreeD="1" sel="1" val="0"/>
</file>

<file path=xl/ctrlProps/ctrlProp214.xml><?xml version="1.0" encoding="utf-8"?>
<formControlPr xmlns="http://schemas.microsoft.com/office/spreadsheetml/2009/9/main" objectType="Drop" dropStyle="combo" dx="16" fmlaLink="_Output!$D$188" fmlaRange="_Input!$C$3:$C$4" noThreeD="1" sel="1" val="0"/>
</file>

<file path=xl/ctrlProps/ctrlProp215.xml><?xml version="1.0" encoding="utf-8"?>
<formControlPr xmlns="http://schemas.microsoft.com/office/spreadsheetml/2009/9/main" objectType="Drop" dropStyle="combo" dx="16" fmlaLink="_Output!$E$183" fmlaRange="_Input!$C$27:$C$31" noThreeD="1" sel="3" val="0"/>
</file>

<file path=xl/ctrlProps/ctrlProp216.xml><?xml version="1.0" encoding="utf-8"?>
<formControlPr xmlns="http://schemas.microsoft.com/office/spreadsheetml/2009/9/main" objectType="Drop" dropStyle="combo" dx="16" fmlaLink="_Output!$D$191" fmlaRange="_Input!$C$13:$C$17" noThreeD="1" sel="0" val="0"/>
</file>

<file path=xl/ctrlProps/ctrlProp217.xml><?xml version="1.0" encoding="utf-8"?>
<formControlPr xmlns="http://schemas.microsoft.com/office/spreadsheetml/2009/9/main" objectType="Drop" dropStyle="combo" dx="16" fmlaLink="_Output!$E$191" fmlaRange="_Input!$C$27:$C$31" noThreeD="1" sel="3" val="0"/>
</file>

<file path=xl/ctrlProps/ctrlProp218.xml><?xml version="1.0" encoding="utf-8"?>
<formControlPr xmlns="http://schemas.microsoft.com/office/spreadsheetml/2009/9/main" objectType="Drop" dropStyle="combo" dx="16" fmlaLink="_Output!$D$193" fmlaRange="_Input!$C$3:$C$4" noThreeD="1" sel="1" val="0"/>
</file>

<file path=xl/ctrlProps/ctrlProp219.xml><?xml version="1.0" encoding="utf-8"?>
<formControlPr xmlns="http://schemas.microsoft.com/office/spreadsheetml/2009/9/main" objectType="Drop" dropStyle="combo" dx="16" fmlaLink="_Output!$D$194" fmlaRange="_Input!$C$3:$C$4" noThreeD="1" sel="1" val="0"/>
</file>

<file path=xl/ctrlProps/ctrlProp22.xml><?xml version="1.0" encoding="utf-8"?>
<formControlPr xmlns="http://schemas.microsoft.com/office/spreadsheetml/2009/9/main" objectType="Drop" dropStyle="combo" dx="16" fmlaLink="_Output!$E$25" fmlaRange="_Input!$C$27:$C$31" noThreeD="1" sel="3" val="0"/>
</file>

<file path=xl/ctrlProps/ctrlProp220.xml><?xml version="1.0" encoding="utf-8"?>
<formControlPr xmlns="http://schemas.microsoft.com/office/spreadsheetml/2009/9/main" objectType="Drop" dropStyle="combo" dx="16" fmlaLink="_Output!$D$195" fmlaRange="_Input!$C$3:$C$4" noThreeD="1" sel="1" val="0"/>
</file>

<file path=xl/ctrlProps/ctrlProp221.xml><?xml version="1.0" encoding="utf-8"?>
<formControlPr xmlns="http://schemas.microsoft.com/office/spreadsheetml/2009/9/main" objectType="Drop" dropStyle="combo" dx="16" fmlaLink="_Output!$D$197" fmlaRange="_Input!$C$13:$C$17" noThreeD="1" sel="0" val="0"/>
</file>

<file path=xl/ctrlProps/ctrlProp222.xml><?xml version="1.0" encoding="utf-8"?>
<formControlPr xmlns="http://schemas.microsoft.com/office/spreadsheetml/2009/9/main" objectType="Drop" dropStyle="combo" dx="16" fmlaLink="_Output!$E$197" fmlaRange="_Input!$C$27:$C$31" noThreeD="1" sel="3" val="0"/>
</file>

<file path=xl/ctrlProps/ctrlProp223.xml><?xml version="1.0" encoding="utf-8"?>
<formControlPr xmlns="http://schemas.microsoft.com/office/spreadsheetml/2009/9/main" objectType="Drop" dropStyle="combo" dx="16" fmlaLink="_Output!$D$189" fmlaRange="_Input!$C$3:$C$4" noThreeD="1" sel="1" val="0"/>
</file>

<file path=xl/ctrlProps/ctrlProp224.xml><?xml version="1.0" encoding="utf-8"?>
<formControlPr xmlns="http://schemas.microsoft.com/office/spreadsheetml/2009/9/main" objectType="Drop" dropStyle="combo" dx="16" fmlaLink="_Output!$D$198" fmlaRange="_Input!$C$13:$C$17" noThreeD="1" sel="0" val="0"/>
</file>

<file path=xl/ctrlProps/ctrlProp225.xml><?xml version="1.0" encoding="utf-8"?>
<formControlPr xmlns="http://schemas.microsoft.com/office/spreadsheetml/2009/9/main" objectType="Drop" dropStyle="combo" dx="16" fmlaLink="_Output!$E$198" fmlaRange="_Input!$C$27:$C$31" noThreeD="1" sel="3" val="0"/>
</file>

<file path=xl/ctrlProps/ctrlProp226.xml><?xml version="1.0" encoding="utf-8"?>
<formControlPr xmlns="http://schemas.microsoft.com/office/spreadsheetml/2009/9/main" objectType="Drop" dropStyle="combo" dx="16" fmlaLink="_Output!$D$199" fmlaRange="_Input!$C$13:$C$17" noThreeD="1" sel="0" val="0"/>
</file>

<file path=xl/ctrlProps/ctrlProp227.xml><?xml version="1.0" encoding="utf-8"?>
<formControlPr xmlns="http://schemas.microsoft.com/office/spreadsheetml/2009/9/main" objectType="Drop" dropStyle="combo" dx="16" fmlaLink="_Output!$E$199" fmlaRange="_Input!$C$27:$C$31" noThreeD="1" sel="3" val="0"/>
</file>

<file path=xl/ctrlProps/ctrlProp228.xml><?xml version="1.0" encoding="utf-8"?>
<formControlPr xmlns="http://schemas.microsoft.com/office/spreadsheetml/2009/9/main" objectType="Drop" dropStyle="combo" dx="16" fmlaLink="_Output!$D$190" fmlaRange="_Input!$C$3:$C$4" noThreeD="1" sel="1" val="0"/>
</file>

<file path=xl/ctrlProps/ctrlProp229.xml><?xml version="1.0" encoding="utf-8"?>
<formControlPr xmlns="http://schemas.microsoft.com/office/spreadsheetml/2009/9/main" objectType="Drop" dropStyle="combo" dx="16" fmlaLink="_Output!$D$200" fmlaRange="_Input!$C$39:$C$43" noThreeD="1" sel="0" val="0"/>
</file>

<file path=xl/ctrlProps/ctrlProp23.xml><?xml version="1.0" encoding="utf-8"?>
<formControlPr xmlns="http://schemas.microsoft.com/office/spreadsheetml/2009/9/main" objectType="Drop" dropStyle="combo" dx="16" fmlaLink="_Output!$E$26" fmlaRange="_Input!$C$27:$C$31" noThreeD="1" sel="3" val="0"/>
</file>

<file path=xl/ctrlProps/ctrlProp230.xml><?xml version="1.0" encoding="utf-8"?>
<formControlPr xmlns="http://schemas.microsoft.com/office/spreadsheetml/2009/9/main" objectType="Drop" dropStyle="combo" dx="16" fmlaLink="_Output!$E$200" fmlaRange="_Input!$C$27:$C$31" noThreeD="1" sel="3" val="0"/>
</file>

<file path=xl/ctrlProps/ctrlProp231.xml><?xml version="1.0" encoding="utf-8"?>
<formControlPr xmlns="http://schemas.microsoft.com/office/spreadsheetml/2009/9/main" objectType="Drop" dropStyle="combo" dx="16" fmlaLink="_Output!$D$196" fmlaRange="_Input!$C$13:$C$17" noThreeD="1" sel="0" val="0"/>
</file>

<file path=xl/ctrlProps/ctrlProp232.xml><?xml version="1.0" encoding="utf-8"?>
<formControlPr xmlns="http://schemas.microsoft.com/office/spreadsheetml/2009/9/main" objectType="Drop" dropStyle="combo" dx="16" fmlaLink="_Output!$E$196" fmlaRange="_Input!$C$27:$C$31" noThreeD="1" sel="3" val="0"/>
</file>

<file path=xl/ctrlProps/ctrlProp233.xml><?xml version="1.0" encoding="utf-8"?>
<formControlPr xmlns="http://schemas.microsoft.com/office/spreadsheetml/2009/9/main" objectType="Drop" dropStyle="combo" dx="16" fmlaLink="_Output!$D$205" fmlaRange="_Input!$C$13:$C$17" noThreeD="1" sel="0" val="0"/>
</file>

<file path=xl/ctrlProps/ctrlProp234.xml><?xml version="1.0" encoding="utf-8"?>
<formControlPr xmlns="http://schemas.microsoft.com/office/spreadsheetml/2009/9/main" objectType="Drop" dropStyle="combo" dx="16" fmlaLink="_Output!$D$206" fmlaRange="_Input!$C$13:$C$17" noThreeD="1" sel="0" val="0"/>
</file>

<file path=xl/ctrlProps/ctrlProp235.xml><?xml version="1.0" encoding="utf-8"?>
<formControlPr xmlns="http://schemas.microsoft.com/office/spreadsheetml/2009/9/main" objectType="Drop" dropStyle="combo" dx="16" fmlaLink="_Output!$E$205" fmlaRange="_Input!$C$27:$C$31" noThreeD="1" sel="3" val="0"/>
</file>

<file path=xl/ctrlProps/ctrlProp236.xml><?xml version="1.0" encoding="utf-8"?>
<formControlPr xmlns="http://schemas.microsoft.com/office/spreadsheetml/2009/9/main" objectType="Drop" dropStyle="combo" dx="16" fmlaLink="_Output!$E$206" fmlaRange="_Input!$C$27:$C$31" noThreeD="1" sel="3" val="0"/>
</file>

<file path=xl/ctrlProps/ctrlProp237.xml><?xml version="1.0" encoding="utf-8"?>
<formControlPr xmlns="http://schemas.microsoft.com/office/spreadsheetml/2009/9/main" objectType="Drop" dropStyle="combo" dx="16" fmlaLink="_Output!$D$208" fmlaRange="_Input!$C$3:$C$4" noThreeD="1" sel="1" val="0"/>
</file>

<file path=xl/ctrlProps/ctrlProp238.xml><?xml version="1.0" encoding="utf-8"?>
<formControlPr xmlns="http://schemas.microsoft.com/office/spreadsheetml/2009/9/main" objectType="Drop" dropStyle="combo" dx="16" fmlaLink="_Output!$D$209" fmlaRange="_Input!$C$3:$C$4" noThreeD="1" sel="1" val="0"/>
</file>

<file path=xl/ctrlProps/ctrlProp239.xml><?xml version="1.0" encoding="utf-8"?>
<formControlPr xmlns="http://schemas.microsoft.com/office/spreadsheetml/2009/9/main" objectType="Drop" dropStyle="combo" dx="16" fmlaLink="_Output!$D$211" fmlaRange="_Input!$C$3:$C$4" noThreeD="1" sel="1" val="0"/>
</file>

<file path=xl/ctrlProps/ctrlProp24.xml><?xml version="1.0" encoding="utf-8"?>
<formControlPr xmlns="http://schemas.microsoft.com/office/spreadsheetml/2009/9/main" objectType="Drop" dropStyle="combo" dx="16" fmlaLink="_Output!$E$27" fmlaRange="_Input!$C$27:$C$31" noThreeD="1" sel="3" val="0"/>
</file>

<file path=xl/ctrlProps/ctrlProp240.xml><?xml version="1.0" encoding="utf-8"?>
<formControlPr xmlns="http://schemas.microsoft.com/office/spreadsheetml/2009/9/main" objectType="Drop" dropStyle="combo" dx="16" fmlaLink="_Output!$D$212" fmlaRange="_Input!$C$3:$C$4" noThreeD="1" sel="1" val="0"/>
</file>

<file path=xl/ctrlProps/ctrlProp241.xml><?xml version="1.0" encoding="utf-8"?>
<formControlPr xmlns="http://schemas.microsoft.com/office/spreadsheetml/2009/9/main" objectType="Drop" dropStyle="combo" dx="16" fmlaLink="_Output!$D$213" fmlaRange="_Input!$C$3:$C$4" noThreeD="1" sel="1" val="0"/>
</file>

<file path=xl/ctrlProps/ctrlProp242.xml><?xml version="1.0" encoding="utf-8"?>
<formControlPr xmlns="http://schemas.microsoft.com/office/spreadsheetml/2009/9/main" objectType="Drop" dropStyle="combo" dx="16" fmlaLink="_Output!$D$214" fmlaRange="_Input!$C$3:$C$4" noThreeD="1" sel="1" val="0"/>
</file>

<file path=xl/ctrlProps/ctrlProp243.xml><?xml version="1.0" encoding="utf-8"?>
<formControlPr xmlns="http://schemas.microsoft.com/office/spreadsheetml/2009/9/main" objectType="Drop" dropStyle="combo" dx="16" fmlaLink="_Output!$D$215" fmlaRange="_Input!$C$3:$C$4" noThreeD="1" sel="1" val="0"/>
</file>

<file path=xl/ctrlProps/ctrlProp244.xml><?xml version="1.0" encoding="utf-8"?>
<formControlPr xmlns="http://schemas.microsoft.com/office/spreadsheetml/2009/9/main" objectType="Drop" dropStyle="combo" dx="16" fmlaLink="_Output!$D$217" fmlaRange="_Input!$C$3:$C$4" noThreeD="1" sel="1" val="0"/>
</file>

<file path=xl/ctrlProps/ctrlProp245.xml><?xml version="1.0" encoding="utf-8"?>
<formControlPr xmlns="http://schemas.microsoft.com/office/spreadsheetml/2009/9/main" objectType="Drop" dropStyle="combo" dx="16" fmlaLink="_Output!$D$218" fmlaRange="_Input!$C$39:$C$43" noThreeD="1" sel="0" val="0"/>
</file>

<file path=xl/ctrlProps/ctrlProp246.xml><?xml version="1.0" encoding="utf-8"?>
<formControlPr xmlns="http://schemas.microsoft.com/office/spreadsheetml/2009/9/main" objectType="Drop" dropStyle="combo" dx="16" fmlaLink="_Output!$E$218" fmlaRange="_Input!$C$27:$C$31" noThreeD="1" sel="3" val="0"/>
</file>

<file path=xl/ctrlProps/ctrlProp247.xml><?xml version="1.0" encoding="utf-8"?>
<formControlPr xmlns="http://schemas.microsoft.com/office/spreadsheetml/2009/9/main" objectType="Drop" dropStyle="combo" dx="16" fmlaLink="_Output!$D$219" fmlaRange="_Input!$C$13:$C$17" noThreeD="1" sel="0" val="0"/>
</file>

<file path=xl/ctrlProps/ctrlProp248.xml><?xml version="1.0" encoding="utf-8"?>
<formControlPr xmlns="http://schemas.microsoft.com/office/spreadsheetml/2009/9/main" objectType="Drop" dropStyle="combo" dx="16" fmlaLink="_Output!$E$219" fmlaRange="_Input!$C$27:$C$31" noThreeD="1" sel="3" val="0"/>
</file>

<file path=xl/ctrlProps/ctrlProp249.xml><?xml version="1.0" encoding="utf-8"?>
<formControlPr xmlns="http://schemas.microsoft.com/office/spreadsheetml/2009/9/main" objectType="Drop" dropStyle="combo" dx="16" fmlaLink="_Output!$D$210" fmlaRange="_Input!$C$3:$C$4" noThreeD="1" sel="1" val="0"/>
</file>

<file path=xl/ctrlProps/ctrlProp25.xml><?xml version="1.0" encoding="utf-8"?>
<formControlPr xmlns="http://schemas.microsoft.com/office/spreadsheetml/2009/9/main" objectType="Drop" dropStyle="combo" dx="16" fmlaLink="_Output!$D$14" fmlaRange="_Input!$C$3:$C$4" noThreeD="1" sel="1" val="0"/>
</file>

<file path=xl/ctrlProps/ctrlProp250.xml><?xml version="1.0" encoding="utf-8"?>
<formControlPr xmlns="http://schemas.microsoft.com/office/spreadsheetml/2009/9/main" objectType="Drop" dropStyle="combo" dx="16" fmlaLink="_Output!$D$216" fmlaRange="_Input!$C$3:$C$4" noThreeD="1" sel="1" val="0"/>
</file>

<file path=xl/ctrlProps/ctrlProp251.xml><?xml version="1.0" encoding="utf-8"?>
<formControlPr xmlns="http://schemas.microsoft.com/office/spreadsheetml/2009/9/main" objectType="Drop" dropStyle="combo" dx="16" fmlaLink="_Output!$D$224" fmlaRange="_Input!$C$39:$C$43" noThreeD="1" sel="0" val="0"/>
</file>

<file path=xl/ctrlProps/ctrlProp252.xml><?xml version="1.0" encoding="utf-8"?>
<formControlPr xmlns="http://schemas.microsoft.com/office/spreadsheetml/2009/9/main" objectType="Drop" dropStyle="combo" dx="16" fmlaLink="_Output!$D$225" fmlaRange="_Input!$C$13:$C$17" noThreeD="1" sel="0" val="0"/>
</file>

<file path=xl/ctrlProps/ctrlProp253.xml><?xml version="1.0" encoding="utf-8"?>
<formControlPr xmlns="http://schemas.microsoft.com/office/spreadsheetml/2009/9/main" objectType="Drop" dropStyle="combo" dx="16" fmlaLink="_Output!$D$226" fmlaRange="_Input!$C$39:$C$43" noThreeD="1" sel="0" val="0"/>
</file>

<file path=xl/ctrlProps/ctrlProp254.xml><?xml version="1.0" encoding="utf-8"?>
<formControlPr xmlns="http://schemas.microsoft.com/office/spreadsheetml/2009/9/main" objectType="Drop" dropStyle="combo" dx="16" fmlaLink="_Output!$D$227" fmlaRange="_Input!$C$39:$C$43" noThreeD="1" sel="0" val="0"/>
</file>

<file path=xl/ctrlProps/ctrlProp255.xml><?xml version="1.0" encoding="utf-8"?>
<formControlPr xmlns="http://schemas.microsoft.com/office/spreadsheetml/2009/9/main" objectType="Drop" dropStyle="combo" dx="16" fmlaLink="_Output!$D$228" fmlaRange="_Input!$C$13:$C$17" noThreeD="1" sel="0" val="0"/>
</file>

<file path=xl/ctrlProps/ctrlProp256.xml><?xml version="1.0" encoding="utf-8"?>
<formControlPr xmlns="http://schemas.microsoft.com/office/spreadsheetml/2009/9/main" objectType="Drop" dropStyle="combo" dx="16" fmlaLink="_Output!$E$224" fmlaRange="_Input!$C$27:$C$31" noThreeD="1" sel="3" val="0"/>
</file>

<file path=xl/ctrlProps/ctrlProp257.xml><?xml version="1.0" encoding="utf-8"?>
<formControlPr xmlns="http://schemas.microsoft.com/office/spreadsheetml/2009/9/main" objectType="Drop" dropStyle="combo" dx="16" fmlaLink="_Output!$E$225" fmlaRange="_Input!$C$27:$C$31" noThreeD="1" sel="3" val="0"/>
</file>

<file path=xl/ctrlProps/ctrlProp258.xml><?xml version="1.0" encoding="utf-8"?>
<formControlPr xmlns="http://schemas.microsoft.com/office/spreadsheetml/2009/9/main" objectType="Drop" dropStyle="combo" dx="16" fmlaLink="_Output!$E$226" fmlaRange="_Input!$C$27:$C$31" noThreeD="1" sel="3" val="0"/>
</file>

<file path=xl/ctrlProps/ctrlProp259.xml><?xml version="1.0" encoding="utf-8"?>
<formControlPr xmlns="http://schemas.microsoft.com/office/spreadsheetml/2009/9/main" objectType="Drop" dropStyle="combo" dx="16" fmlaLink="_Output!$E$227" fmlaRange="_Input!$C$27:$C$31" noThreeD="1" sel="3" val="0"/>
</file>

<file path=xl/ctrlProps/ctrlProp26.xml><?xml version="1.0" encoding="utf-8"?>
<formControlPr xmlns="http://schemas.microsoft.com/office/spreadsheetml/2009/9/main" objectType="Drop" dropStyle="combo" dx="16" fmlaLink="_Output!$D$16" fmlaRange="_Input!$C$3:$C$4" noThreeD="1" sel="1" val="0"/>
</file>

<file path=xl/ctrlProps/ctrlProp260.xml><?xml version="1.0" encoding="utf-8"?>
<formControlPr xmlns="http://schemas.microsoft.com/office/spreadsheetml/2009/9/main" objectType="Drop" dropStyle="combo" dx="16" fmlaLink="_Output!$E$228" fmlaRange="_Input!$C$27:$C$31" noThreeD="1" sel="3" val="0"/>
</file>

<file path=xl/ctrlProps/ctrlProp261.xml><?xml version="1.0" encoding="utf-8"?>
<formControlPr xmlns="http://schemas.microsoft.com/office/spreadsheetml/2009/9/main" objectType="Drop" dropStyle="combo" dx="16" fmlaLink="_Output!$D$231" fmlaRange="_Input!$C$13:$C$17" noThreeD="1" sel="0" val="0"/>
</file>

<file path=xl/ctrlProps/ctrlProp262.xml><?xml version="1.0" encoding="utf-8"?>
<formControlPr xmlns="http://schemas.microsoft.com/office/spreadsheetml/2009/9/main" objectType="Drop" dropStyle="combo" dx="16" fmlaLink="_Output!$D$232" fmlaRange="_Input!$C$13:$C$17" noThreeD="1" sel="0" val="0"/>
</file>

<file path=xl/ctrlProps/ctrlProp263.xml><?xml version="1.0" encoding="utf-8"?>
<formControlPr xmlns="http://schemas.microsoft.com/office/spreadsheetml/2009/9/main" objectType="Drop" dropStyle="combo" dx="16" fmlaLink="_Output!$D$233" fmlaRange="_Input!$C$13:$C$17" noThreeD="1" sel="0" val="0"/>
</file>

<file path=xl/ctrlProps/ctrlProp264.xml><?xml version="1.0" encoding="utf-8"?>
<formControlPr xmlns="http://schemas.microsoft.com/office/spreadsheetml/2009/9/main" objectType="Drop" dropStyle="combo" dx="16" fmlaLink="_Output!$D$234" fmlaRange="_Input!$C$13:$C$17" noThreeD="1" sel="0" val="0"/>
</file>

<file path=xl/ctrlProps/ctrlProp265.xml><?xml version="1.0" encoding="utf-8"?>
<formControlPr xmlns="http://schemas.microsoft.com/office/spreadsheetml/2009/9/main" objectType="Drop" dropStyle="combo" dx="16" fmlaLink="_Output!$D$235" fmlaRange="_Input!$C$13:$C$17" noThreeD="1" sel="0" val="0"/>
</file>

<file path=xl/ctrlProps/ctrlProp266.xml><?xml version="1.0" encoding="utf-8"?>
<formControlPr xmlns="http://schemas.microsoft.com/office/spreadsheetml/2009/9/main" objectType="Drop" dropStyle="combo" dx="16" fmlaLink="_Output!$E$231" fmlaRange="_Input!$C$27:$C$31" noThreeD="1" sel="3" val="0"/>
</file>

<file path=xl/ctrlProps/ctrlProp267.xml><?xml version="1.0" encoding="utf-8"?>
<formControlPr xmlns="http://schemas.microsoft.com/office/spreadsheetml/2009/9/main" objectType="Drop" dropStyle="combo" dx="16" fmlaLink="_Output!$E$232" fmlaRange="_Input!$C$27:$C$31" noThreeD="1" sel="3" val="0"/>
</file>

<file path=xl/ctrlProps/ctrlProp268.xml><?xml version="1.0" encoding="utf-8"?>
<formControlPr xmlns="http://schemas.microsoft.com/office/spreadsheetml/2009/9/main" objectType="Drop" dropStyle="combo" dx="16" fmlaLink="_Output!$E$233" fmlaRange="_Input!$C$27:$C$31" noThreeD="1" sel="3" val="0"/>
</file>

<file path=xl/ctrlProps/ctrlProp269.xml><?xml version="1.0" encoding="utf-8"?>
<formControlPr xmlns="http://schemas.microsoft.com/office/spreadsheetml/2009/9/main" objectType="Drop" dropStyle="combo" dx="16" fmlaLink="_Output!$E$234" fmlaRange="_Input!$C$27:$C$31" noThreeD="1" sel="3" val="0"/>
</file>

<file path=xl/ctrlProps/ctrlProp27.xml><?xml version="1.0" encoding="utf-8"?>
<formControlPr xmlns="http://schemas.microsoft.com/office/spreadsheetml/2009/9/main" objectType="Drop" dropStyle="combo" dx="16" fmlaLink="_Output!$D$17" fmlaRange="_Input!$C$3:$C$4" noThreeD="1" sel="1" val="0"/>
</file>

<file path=xl/ctrlProps/ctrlProp270.xml><?xml version="1.0" encoding="utf-8"?>
<formControlPr xmlns="http://schemas.microsoft.com/office/spreadsheetml/2009/9/main" objectType="Drop" dropStyle="combo" dx="16" fmlaLink="_Output!$E$235" fmlaRange="_Input!$C$27:$C$31" noThreeD="1" sel="3" val="0"/>
</file>

<file path=xl/ctrlProps/ctrlProp271.xml><?xml version="1.0" encoding="utf-8"?>
<formControlPr xmlns="http://schemas.microsoft.com/office/spreadsheetml/2009/9/main" objectType="Drop" dropStyle="combo" dx="16" fmlaLink="_Output!$D$237" fmlaRange="_Input!$C$13:$C$17" noThreeD="1" sel="0" val="0"/>
</file>

<file path=xl/ctrlProps/ctrlProp272.xml><?xml version="1.0" encoding="utf-8"?>
<formControlPr xmlns="http://schemas.microsoft.com/office/spreadsheetml/2009/9/main" objectType="Drop" dropStyle="combo" dx="16" fmlaLink="_Output!$D$239" fmlaRange="_Input!$C$13:$C$17" noThreeD="1" sel="0" val="0"/>
</file>

<file path=xl/ctrlProps/ctrlProp273.xml><?xml version="1.0" encoding="utf-8"?>
<formControlPr xmlns="http://schemas.microsoft.com/office/spreadsheetml/2009/9/main" objectType="Drop" dropStyle="combo" dx="16" fmlaLink="_Output!$D$242" fmlaRange="_Input!$C$13:$C$17" noThreeD="1" sel="0" val="0"/>
</file>

<file path=xl/ctrlProps/ctrlProp274.xml><?xml version="1.0" encoding="utf-8"?>
<formControlPr xmlns="http://schemas.microsoft.com/office/spreadsheetml/2009/9/main" objectType="Drop" dropStyle="combo" dx="16" fmlaLink="_Output!$E$237" fmlaRange="_Input!$C$27:$C$31" noThreeD="1" sel="3" val="0"/>
</file>

<file path=xl/ctrlProps/ctrlProp275.xml><?xml version="1.0" encoding="utf-8"?>
<formControlPr xmlns="http://schemas.microsoft.com/office/spreadsheetml/2009/9/main" objectType="Drop" dropStyle="combo" dx="16" fmlaLink="_Output!$E$239" fmlaRange="_Input!$C$27:$C$31" noThreeD="1" sel="3" val="0"/>
</file>

<file path=xl/ctrlProps/ctrlProp276.xml><?xml version="1.0" encoding="utf-8"?>
<formControlPr xmlns="http://schemas.microsoft.com/office/spreadsheetml/2009/9/main" objectType="Drop" dropStyle="combo" dx="16" fmlaLink="_Output!$E$242" fmlaRange="_Input!$C$27:$C$31" noThreeD="1" sel="3" val="0"/>
</file>

<file path=xl/ctrlProps/ctrlProp277.xml><?xml version="1.0" encoding="utf-8"?>
<formControlPr xmlns="http://schemas.microsoft.com/office/spreadsheetml/2009/9/main" objectType="Drop" dropStyle="combo" dx="16" fmlaLink="_Output!$D$247" fmlaRange="_Input!$C$13:$C$17" noThreeD="1" sel="0" val="0"/>
</file>

<file path=xl/ctrlProps/ctrlProp278.xml><?xml version="1.0" encoding="utf-8"?>
<formControlPr xmlns="http://schemas.microsoft.com/office/spreadsheetml/2009/9/main" objectType="Drop" dropStyle="combo" dx="16" fmlaLink="_Output!$D$248" fmlaRange="_Input!$C$13:$C$17" noThreeD="1" sel="0" val="0"/>
</file>

<file path=xl/ctrlProps/ctrlProp279.xml><?xml version="1.0" encoding="utf-8"?>
<formControlPr xmlns="http://schemas.microsoft.com/office/spreadsheetml/2009/9/main" objectType="Drop" dropStyle="combo" dx="16" fmlaLink="_Output!$E$245" fmlaRange="_Input!$C$27:$C$31" noThreeD="1" sel="3" val="0"/>
</file>

<file path=xl/ctrlProps/ctrlProp28.xml><?xml version="1.0" encoding="utf-8"?>
<formControlPr xmlns="http://schemas.microsoft.com/office/spreadsheetml/2009/9/main" objectType="Drop" dropStyle="combo" dx="16" fmlaLink="_Output!$D$18" fmlaRange="_Input!$C$3:$C$4" noThreeD="1" sel="1" val="0"/>
</file>

<file path=xl/ctrlProps/ctrlProp280.xml><?xml version="1.0" encoding="utf-8"?>
<formControlPr xmlns="http://schemas.microsoft.com/office/spreadsheetml/2009/9/main" objectType="Drop" dropStyle="combo" dx="16" fmlaLink="_Output!$E$247" fmlaRange="_Input!$C$27:$C$31" noThreeD="1" sel="3" val="0"/>
</file>

<file path=xl/ctrlProps/ctrlProp281.xml><?xml version="1.0" encoding="utf-8"?>
<formControlPr xmlns="http://schemas.microsoft.com/office/spreadsheetml/2009/9/main" objectType="Drop" dropStyle="combo" dx="16" fmlaLink="_Output!$E$248" fmlaRange="_Input!$C$27:$C$31" noThreeD="1" sel="3" val="0"/>
</file>

<file path=xl/ctrlProps/ctrlProp282.xml><?xml version="1.0" encoding="utf-8"?>
<formControlPr xmlns="http://schemas.microsoft.com/office/spreadsheetml/2009/9/main" objectType="Drop" dropStyle="combo" dx="16" fmlaLink="_Output!$E$249" fmlaRange="_Input!$C$27:$C$31" noThreeD="1" sel="3" val="0"/>
</file>

<file path=xl/ctrlProps/ctrlProp283.xml><?xml version="1.0" encoding="utf-8"?>
<formControlPr xmlns="http://schemas.microsoft.com/office/spreadsheetml/2009/9/main" objectType="Drop" dropStyle="combo" dx="16" fmlaLink="_Output!$D$252" fmlaRange="_Input!$C$13:$C$17" noThreeD="1" sel="0" val="0"/>
</file>

<file path=xl/ctrlProps/ctrlProp284.xml><?xml version="1.0" encoding="utf-8"?>
<formControlPr xmlns="http://schemas.microsoft.com/office/spreadsheetml/2009/9/main" objectType="Drop" dropStyle="combo" dx="16" fmlaLink="_Output!$D$253" fmlaRange="_Input!$C$13:$C$17" noThreeD="1" sel="0" val="0"/>
</file>

<file path=xl/ctrlProps/ctrlProp285.xml><?xml version="1.0" encoding="utf-8"?>
<formControlPr xmlns="http://schemas.microsoft.com/office/spreadsheetml/2009/9/main" objectType="Drop" dropStyle="combo" dx="16" fmlaLink="_Output!$E$252" fmlaRange="_Input!$C$27:$C$31" noThreeD="1" sel="3" val="0"/>
</file>

<file path=xl/ctrlProps/ctrlProp286.xml><?xml version="1.0" encoding="utf-8"?>
<formControlPr xmlns="http://schemas.microsoft.com/office/spreadsheetml/2009/9/main" objectType="Drop" dropStyle="combo" dx="16" fmlaLink="_Output!$E$253" fmlaRange="_Input!$C$27:$C$31" noThreeD="1" sel="3" val="0"/>
</file>

<file path=xl/ctrlProps/ctrlProp287.xml><?xml version="1.0" encoding="utf-8"?>
<formControlPr xmlns="http://schemas.microsoft.com/office/spreadsheetml/2009/9/main" objectType="Drop" dropStyle="combo" dx="16" fmlaLink="_Output!$D$245" fmlaRange="_Input!$C$39:$C$43" noThreeD="1" sel="0" val="0"/>
</file>

<file path=xl/ctrlProps/ctrlProp288.xml><?xml version="1.0" encoding="utf-8"?>
<formControlPr xmlns="http://schemas.microsoft.com/office/spreadsheetml/2009/9/main" objectType="Drop" dropStyle="combo" dx="16" fmlaLink="_Output!$D$249" fmlaRange="_Input!$C$39:$C$43" noThreeD="1" sel="0" val="0"/>
</file>

<file path=xl/ctrlProps/ctrlProp289.xml><?xml version="1.0" encoding="utf-8"?>
<formControlPr xmlns="http://schemas.microsoft.com/office/spreadsheetml/2009/9/main" objectType="Drop" dropStyle="combo" dx="16" fmlaLink="_Output!$D$243" fmlaRange="_Input!$C$13:$C$17" noThreeD="1" sel="0" val="0"/>
</file>

<file path=xl/ctrlProps/ctrlProp29.xml><?xml version="1.0" encoding="utf-8"?>
<formControlPr xmlns="http://schemas.microsoft.com/office/spreadsheetml/2009/9/main" objectType="Drop" dropStyle="combo" dx="16" fmlaLink="_Output!$D$19" fmlaRange="_Input!$C$3:$C$4" noThreeD="1" sel="1" val="0"/>
</file>

<file path=xl/ctrlProps/ctrlProp290.xml><?xml version="1.0" encoding="utf-8"?>
<formControlPr xmlns="http://schemas.microsoft.com/office/spreadsheetml/2009/9/main" objectType="Drop" dropStyle="combo" dx="16" fmlaLink="_Output!$E$243" fmlaRange="_Input!$C$27:$C$31" noThreeD="1" sel="3" val="0"/>
</file>

<file path=xl/ctrlProps/ctrlProp291.xml><?xml version="1.0" encoding="utf-8"?>
<formControlPr xmlns="http://schemas.microsoft.com/office/spreadsheetml/2009/9/main" objectType="Drop" dropStyle="combo" dx="16" fmlaLink="_Output!$D$250" fmlaRange="_Input!$C$13:$C$17" noThreeD="1" sel="0" val="0"/>
</file>

<file path=xl/ctrlProps/ctrlProp292.xml><?xml version="1.0" encoding="utf-8"?>
<formControlPr xmlns="http://schemas.microsoft.com/office/spreadsheetml/2009/9/main" objectType="Drop" dropStyle="combo" dx="16" fmlaLink="_Output!$E$250" fmlaRange="_Input!$C$27:$C$31" noThreeD="1" sel="3" val="0"/>
</file>

<file path=xl/ctrlProps/ctrlProp293.xml><?xml version="1.0" encoding="utf-8"?>
<formControlPr xmlns="http://schemas.microsoft.com/office/spreadsheetml/2009/9/main" objectType="Drop" dropStyle="combo" dx="16" fmlaLink="_Output!$D$238" fmlaRange="_Input!$C$13:$C$17" noThreeD="1" sel="0" val="0"/>
</file>

<file path=xl/ctrlProps/ctrlProp294.xml><?xml version="1.0" encoding="utf-8"?>
<formControlPr xmlns="http://schemas.microsoft.com/office/spreadsheetml/2009/9/main" objectType="Drop" dropStyle="combo" dx="16" fmlaLink="_Output!$E$238" fmlaRange="_Input!$C$27:$C$31" noThreeD="1" sel="3" val="0"/>
</file>

<file path=xl/ctrlProps/ctrlProp295.xml><?xml version="1.0" encoding="utf-8"?>
<formControlPr xmlns="http://schemas.microsoft.com/office/spreadsheetml/2009/9/main" objectType="Drop" dropStyle="combo" dx="16" fmlaLink="_Output!$D$240" fmlaRange="_Input!$C$13:$C$17" noThreeD="1" sel="0" val="0"/>
</file>

<file path=xl/ctrlProps/ctrlProp296.xml><?xml version="1.0" encoding="utf-8"?>
<formControlPr xmlns="http://schemas.microsoft.com/office/spreadsheetml/2009/9/main" objectType="Drop" dropStyle="combo" dx="16" fmlaLink="_Output!$E$240" fmlaRange="_Input!$C$27:$C$31" noThreeD="1" sel="3" val="0"/>
</file>

<file path=xl/ctrlProps/ctrlProp297.xml><?xml version="1.0" encoding="utf-8"?>
<formControlPr xmlns="http://schemas.microsoft.com/office/spreadsheetml/2009/9/main" objectType="Drop" dropStyle="combo" dx="16" fmlaLink="_Output!$D$241" fmlaRange="_Input!$C$13:$C$17" noThreeD="1" sel="0" val="0"/>
</file>

<file path=xl/ctrlProps/ctrlProp298.xml><?xml version="1.0" encoding="utf-8"?>
<formControlPr xmlns="http://schemas.microsoft.com/office/spreadsheetml/2009/9/main" objectType="Drop" dropStyle="combo" dx="16" fmlaLink="_Output!$E$241" fmlaRange="_Input!$C$27:$C$31" noThreeD="1" sel="3" val="0"/>
</file>

<file path=xl/ctrlProps/ctrlProp299.xml><?xml version="1.0" encoding="utf-8"?>
<formControlPr xmlns="http://schemas.microsoft.com/office/spreadsheetml/2009/9/main" objectType="Drop" dropStyle="combo" dx="16" fmlaLink="_Output!$D$246" fmlaRange="_Input!$C$39:$C$43" noThreeD="1" sel="0" val="0"/>
</file>

<file path=xl/ctrlProps/ctrlProp3.xml><?xml version="1.0" encoding="utf-8"?>
<formControlPr xmlns="http://schemas.microsoft.com/office/spreadsheetml/2009/9/main" objectType="Drop" dropStyle="combo" dx="16" fmlaLink="_Output!$D$4" fmlaRange="_Input!$C$13:$C$17" noThreeD="1" sel="0" val="0"/>
</file>

<file path=xl/ctrlProps/ctrlProp30.xml><?xml version="1.0" encoding="utf-8"?>
<formControlPr xmlns="http://schemas.microsoft.com/office/spreadsheetml/2009/9/main" objectType="Drop" dropStyle="combo" dx="16" fmlaLink="_Output!$D$20" fmlaRange="_Input!$C$3:$C$4" noThreeD="1" sel="1" val="0"/>
</file>

<file path=xl/ctrlProps/ctrlProp300.xml><?xml version="1.0" encoding="utf-8"?>
<formControlPr xmlns="http://schemas.microsoft.com/office/spreadsheetml/2009/9/main" objectType="Drop" dropStyle="combo" dx="16" fmlaLink="_Output!$E$246" fmlaRange="_Input!$C$27:$C$31" noThreeD="1" sel="3" val="0"/>
</file>

<file path=xl/ctrlProps/ctrlProp301.xml><?xml version="1.0" encoding="utf-8"?>
<formControlPr xmlns="http://schemas.microsoft.com/office/spreadsheetml/2009/9/main" objectType="Drop" dropStyle="combo" dx="16" fmlaLink="_Output!$D$229" fmlaRange="_Input!$C$13:$C$17" noThreeD="1" sel="0" val="0"/>
</file>

<file path=xl/ctrlProps/ctrlProp302.xml><?xml version="1.0" encoding="utf-8"?>
<formControlPr xmlns="http://schemas.microsoft.com/office/spreadsheetml/2009/9/main" objectType="Drop" dropStyle="combo" dx="16" fmlaLink="_Output!$E$229" fmlaRange="_Input!$C$27:$C$31" noThreeD="1" sel="3" val="0"/>
</file>

<file path=xl/ctrlProps/ctrlProp303.xml><?xml version="1.0" encoding="utf-8"?>
<formControlPr xmlns="http://schemas.microsoft.com/office/spreadsheetml/2009/9/main" objectType="Drop" dropStyle="combo" dx="16" fmlaLink="_Output!$D$257" fmlaRange="_Input!$C$39:$C$43" noThreeD="1" sel="0" val="0"/>
</file>

<file path=xl/ctrlProps/ctrlProp304.xml><?xml version="1.0" encoding="utf-8"?>
<formControlPr xmlns="http://schemas.microsoft.com/office/spreadsheetml/2009/9/main" objectType="Drop" dropStyle="combo" dx="16" fmlaLink="_Output!$D$258" fmlaRange="_Input!$C$13:$C$17" noThreeD="1" sel="0" val="0"/>
</file>

<file path=xl/ctrlProps/ctrlProp305.xml><?xml version="1.0" encoding="utf-8"?>
<formControlPr xmlns="http://schemas.microsoft.com/office/spreadsheetml/2009/9/main" objectType="Drop" dropStyle="combo" dx="16" fmlaLink="_Output!$D$259" fmlaRange="_Input!$C$13:$C$17" noThreeD="1" sel="0" val="0"/>
</file>

<file path=xl/ctrlProps/ctrlProp306.xml><?xml version="1.0" encoding="utf-8"?>
<formControlPr xmlns="http://schemas.microsoft.com/office/spreadsheetml/2009/9/main" objectType="Drop" dropStyle="combo" dx="16" fmlaLink="_Output!$D$260" fmlaRange="_Input!$C$13:$C$17" noThreeD="1" sel="0" val="0"/>
</file>

<file path=xl/ctrlProps/ctrlProp307.xml><?xml version="1.0" encoding="utf-8"?>
<formControlPr xmlns="http://schemas.microsoft.com/office/spreadsheetml/2009/9/main" objectType="Drop" dropStyle="combo" dx="16" fmlaLink="_Output!$D$261" fmlaRange="_Input!$C$39:$C$43" noThreeD="1" sel="0" val="0"/>
</file>

<file path=xl/ctrlProps/ctrlProp308.xml><?xml version="1.0" encoding="utf-8"?>
<formControlPr xmlns="http://schemas.microsoft.com/office/spreadsheetml/2009/9/main" objectType="Drop" dropStyle="combo" dx="16" fmlaLink="_Output!$D$264" fmlaRange="_Input!$C$39:$C$43" noThreeD="1" sel="0" val="0"/>
</file>

<file path=xl/ctrlProps/ctrlProp309.xml><?xml version="1.0" encoding="utf-8"?>
<formControlPr xmlns="http://schemas.microsoft.com/office/spreadsheetml/2009/9/main" objectType="Drop" dropStyle="combo" dx="16" fmlaLink="_Output!$D$265" fmlaRange="_Input!$C$39:$C$43" noThreeD="1" sel="0" val="0"/>
</file>

<file path=xl/ctrlProps/ctrlProp31.xml><?xml version="1.0" encoding="utf-8"?>
<formControlPr xmlns="http://schemas.microsoft.com/office/spreadsheetml/2009/9/main" objectType="Drop" dropStyle="combo" dx="16" fmlaLink="_Output!$D$21" fmlaRange="_Input!$C$3:$C$4" noThreeD="1" sel="1" val="0"/>
</file>

<file path=xl/ctrlProps/ctrlProp310.xml><?xml version="1.0" encoding="utf-8"?>
<formControlPr xmlns="http://schemas.microsoft.com/office/spreadsheetml/2009/9/main" objectType="Drop" dropStyle="combo" dx="16" fmlaLink="_Output!$D$266" fmlaRange="_Input!$C$39:$C$43" noThreeD="1" sel="0" val="0"/>
</file>

<file path=xl/ctrlProps/ctrlProp311.xml><?xml version="1.0" encoding="utf-8"?>
<formControlPr xmlns="http://schemas.microsoft.com/office/spreadsheetml/2009/9/main" objectType="Drop" dropStyle="combo" dx="16" fmlaLink="_Output!$D$267" fmlaRange="_Input!$C$39:$C$43" noThreeD="1" sel="0" val="0"/>
</file>

<file path=xl/ctrlProps/ctrlProp312.xml><?xml version="1.0" encoding="utf-8"?>
<formControlPr xmlns="http://schemas.microsoft.com/office/spreadsheetml/2009/9/main" objectType="Drop" dropStyle="combo" dx="16" fmlaLink="_Output!$D$268" fmlaRange="_Input!$C$39:$C$43" noThreeD="1" sel="0" val="0"/>
</file>

<file path=xl/ctrlProps/ctrlProp313.xml><?xml version="1.0" encoding="utf-8"?>
<formControlPr xmlns="http://schemas.microsoft.com/office/spreadsheetml/2009/9/main" objectType="Drop" dropStyle="combo" dx="16" fmlaLink="_Output!$D$269" fmlaRange="_Input!$C$39:$C$43" noThreeD="1" sel="0" val="0"/>
</file>

<file path=xl/ctrlProps/ctrlProp314.xml><?xml version="1.0" encoding="utf-8"?>
<formControlPr xmlns="http://schemas.microsoft.com/office/spreadsheetml/2009/9/main" objectType="Drop" dropStyle="combo" dx="16" fmlaLink="_Output!$D$270" fmlaRange="_Input!$C$39:$C$43" noThreeD="1" sel="0" val="0"/>
</file>

<file path=xl/ctrlProps/ctrlProp315.xml><?xml version="1.0" encoding="utf-8"?>
<formControlPr xmlns="http://schemas.microsoft.com/office/spreadsheetml/2009/9/main" objectType="Drop" dropStyle="combo" dx="16" fmlaLink="_Output!$D$274" fmlaRange="_Input!$C$13:$C$17" noThreeD="1" sel="0" val="0"/>
</file>

<file path=xl/ctrlProps/ctrlProp316.xml><?xml version="1.0" encoding="utf-8"?>
<formControlPr xmlns="http://schemas.microsoft.com/office/spreadsheetml/2009/9/main" objectType="Drop" dropStyle="combo" dx="16" fmlaLink="_Output!$D$275" fmlaRange="_Input!$C$13:$C$17" noThreeD="1" sel="0" val="0"/>
</file>

<file path=xl/ctrlProps/ctrlProp317.xml><?xml version="1.0" encoding="utf-8"?>
<formControlPr xmlns="http://schemas.microsoft.com/office/spreadsheetml/2009/9/main" objectType="Drop" dropStyle="combo" dx="16" fmlaLink="_Output!$D$276" fmlaRange="_Input!$C$13:$C$17" noThreeD="1" sel="0" val="0"/>
</file>

<file path=xl/ctrlProps/ctrlProp318.xml><?xml version="1.0" encoding="utf-8"?>
<formControlPr xmlns="http://schemas.microsoft.com/office/spreadsheetml/2009/9/main" objectType="Drop" dropStyle="combo" dx="16" fmlaLink="_Output!$D$277" fmlaRange="_Input!$C$13:$C$17" noThreeD="1" sel="0" val="0"/>
</file>

<file path=xl/ctrlProps/ctrlProp319.xml><?xml version="1.0" encoding="utf-8"?>
<formControlPr xmlns="http://schemas.microsoft.com/office/spreadsheetml/2009/9/main" objectType="Drop" dropStyle="combo" dx="16" fmlaLink="_Output!$D$279" fmlaRange="_Input!$C$13:$C$17" noThreeD="1" sel="0" val="0"/>
</file>

<file path=xl/ctrlProps/ctrlProp32.xml><?xml version="1.0" encoding="utf-8"?>
<formControlPr xmlns="http://schemas.microsoft.com/office/spreadsheetml/2009/9/main" objectType="Drop" dropStyle="combo" dx="16" fmlaLink="_Output!$D$15" fmlaRange="_Input!$C$3:$C$4" noThreeD="1" sel="1" val="0"/>
</file>

<file path=xl/ctrlProps/ctrlProp320.xml><?xml version="1.0" encoding="utf-8"?>
<formControlPr xmlns="http://schemas.microsoft.com/office/spreadsheetml/2009/9/main" objectType="Drop" dropStyle="combo" dx="16" fmlaLink="_Output!$E$257" fmlaRange="_Input!$C$27:$C$31" noThreeD="1" sel="3" val="0"/>
</file>

<file path=xl/ctrlProps/ctrlProp321.xml><?xml version="1.0" encoding="utf-8"?>
<formControlPr xmlns="http://schemas.microsoft.com/office/spreadsheetml/2009/9/main" objectType="Drop" dropStyle="combo" dx="16" fmlaLink="_Output!$E$258" fmlaRange="_Input!$C$27:$C$31" noThreeD="1" sel="3" val="0"/>
</file>

<file path=xl/ctrlProps/ctrlProp322.xml><?xml version="1.0" encoding="utf-8"?>
<formControlPr xmlns="http://schemas.microsoft.com/office/spreadsheetml/2009/9/main" objectType="Drop" dropStyle="combo" dx="16" fmlaLink="_Output!$E$259" fmlaRange="_Input!$C$27:$C$31" noThreeD="1" sel="3" val="0"/>
</file>

<file path=xl/ctrlProps/ctrlProp323.xml><?xml version="1.0" encoding="utf-8"?>
<formControlPr xmlns="http://schemas.microsoft.com/office/spreadsheetml/2009/9/main" objectType="Drop" dropStyle="combo" dx="16" fmlaLink="_Output!$E$260" fmlaRange="_Input!$C$27:$C$31" noThreeD="1" sel="3" val="0"/>
</file>

<file path=xl/ctrlProps/ctrlProp324.xml><?xml version="1.0" encoding="utf-8"?>
<formControlPr xmlns="http://schemas.microsoft.com/office/spreadsheetml/2009/9/main" objectType="Drop" dropStyle="combo" dx="16" fmlaLink="_Output!$E$261" fmlaRange="_Input!$C$27:$C$31" noThreeD="1" sel="3" val="0"/>
</file>

<file path=xl/ctrlProps/ctrlProp325.xml><?xml version="1.0" encoding="utf-8"?>
<formControlPr xmlns="http://schemas.microsoft.com/office/spreadsheetml/2009/9/main" objectType="Drop" dropStyle="combo" dx="16" fmlaLink="_Output!$E$264" fmlaRange="_Input!$C$27:$C$31" noThreeD="1" sel="3" val="0"/>
</file>

<file path=xl/ctrlProps/ctrlProp326.xml><?xml version="1.0" encoding="utf-8"?>
<formControlPr xmlns="http://schemas.microsoft.com/office/spreadsheetml/2009/9/main" objectType="Drop" dropStyle="combo" dx="16" fmlaLink="_Output!$E$265" fmlaRange="_Input!$C$27:$C$31" noThreeD="1" sel="3" val="0"/>
</file>

<file path=xl/ctrlProps/ctrlProp327.xml><?xml version="1.0" encoding="utf-8"?>
<formControlPr xmlns="http://schemas.microsoft.com/office/spreadsheetml/2009/9/main" objectType="Drop" dropStyle="combo" dx="16" fmlaLink="_Output!$E$266" fmlaRange="_Input!$C$27:$C$31" noThreeD="1" sel="3" val="0"/>
</file>

<file path=xl/ctrlProps/ctrlProp328.xml><?xml version="1.0" encoding="utf-8"?>
<formControlPr xmlns="http://schemas.microsoft.com/office/spreadsheetml/2009/9/main" objectType="Drop" dropStyle="combo" dx="16" fmlaLink="_Output!$E$267" fmlaRange="_Input!$C$27:$C$31" noThreeD="1" sel="3" val="0"/>
</file>

<file path=xl/ctrlProps/ctrlProp329.xml><?xml version="1.0" encoding="utf-8"?>
<formControlPr xmlns="http://schemas.microsoft.com/office/spreadsheetml/2009/9/main" objectType="Drop" dropStyle="combo" dx="16" fmlaLink="_Output!$E$268" fmlaRange="_Input!$C$27:$C$31" noThreeD="1" sel="3" val="0"/>
</file>

<file path=xl/ctrlProps/ctrlProp33.xml><?xml version="1.0" encoding="utf-8"?>
<formControlPr xmlns="http://schemas.microsoft.com/office/spreadsheetml/2009/9/main" objectType="Drop" dropStyle="combo" dx="16" fmlaLink="_Output!$D$31" fmlaRange="_Input!$C$13:$C$17" noThreeD="1" sel="0" val="0"/>
</file>

<file path=xl/ctrlProps/ctrlProp330.xml><?xml version="1.0" encoding="utf-8"?>
<formControlPr xmlns="http://schemas.microsoft.com/office/spreadsheetml/2009/9/main" objectType="Drop" dropStyle="combo" dx="16" fmlaLink="_Output!$E$269" fmlaRange="_Input!$C$27:$C$31" noThreeD="1" sel="3" val="0"/>
</file>

<file path=xl/ctrlProps/ctrlProp331.xml><?xml version="1.0" encoding="utf-8"?>
<formControlPr xmlns="http://schemas.microsoft.com/office/spreadsheetml/2009/9/main" objectType="Drop" dropStyle="combo" dx="16" fmlaLink="_Output!$E$270" fmlaRange="_Input!$C$27:$C$31" noThreeD="1" sel="3" val="0"/>
</file>

<file path=xl/ctrlProps/ctrlProp332.xml><?xml version="1.0" encoding="utf-8"?>
<formControlPr xmlns="http://schemas.microsoft.com/office/spreadsheetml/2009/9/main" objectType="Drop" dropStyle="combo" dx="16" fmlaLink="_Output!$E$274" fmlaRange="_Input!$C$27:$C$31" noThreeD="1" sel="3" val="0"/>
</file>

<file path=xl/ctrlProps/ctrlProp333.xml><?xml version="1.0" encoding="utf-8"?>
<formControlPr xmlns="http://schemas.microsoft.com/office/spreadsheetml/2009/9/main" objectType="Drop" dropStyle="combo" dx="16" fmlaLink="_Output!$E$275" fmlaRange="_Input!$C$27:$C$31" noThreeD="1" sel="3" val="0"/>
</file>

<file path=xl/ctrlProps/ctrlProp334.xml><?xml version="1.0" encoding="utf-8"?>
<formControlPr xmlns="http://schemas.microsoft.com/office/spreadsheetml/2009/9/main" objectType="Drop" dropStyle="combo" dx="16" fmlaLink="_Output!$E$276" fmlaRange="_Input!$C$27:$C$31" noThreeD="1" sel="3" val="0"/>
</file>

<file path=xl/ctrlProps/ctrlProp335.xml><?xml version="1.0" encoding="utf-8"?>
<formControlPr xmlns="http://schemas.microsoft.com/office/spreadsheetml/2009/9/main" objectType="Drop" dropStyle="combo" dx="16" fmlaLink="_Output!$E$277" fmlaRange="_Input!$C$27:$C$31" noThreeD="1" sel="3" val="0"/>
</file>

<file path=xl/ctrlProps/ctrlProp336.xml><?xml version="1.0" encoding="utf-8"?>
<formControlPr xmlns="http://schemas.microsoft.com/office/spreadsheetml/2009/9/main" objectType="Drop" dropStyle="combo" dx="16" fmlaLink="_Output!$E$279" fmlaRange="_Input!$C$27:$C$31" noThreeD="1" sel="3" val="0"/>
</file>

<file path=xl/ctrlProps/ctrlProp337.xml><?xml version="1.0" encoding="utf-8"?>
<formControlPr xmlns="http://schemas.microsoft.com/office/spreadsheetml/2009/9/main" objectType="Drop" dropStyle="combo" dx="16" fmlaLink="_Output!$D$281" fmlaRange="_Input!$C$13:$C$17" noThreeD="1" sel="0" val="0"/>
</file>

<file path=xl/ctrlProps/ctrlProp338.xml><?xml version="1.0" encoding="utf-8"?>
<formControlPr xmlns="http://schemas.microsoft.com/office/spreadsheetml/2009/9/main" objectType="Drop" dropStyle="combo" dx="16" fmlaLink="_Output!$D$282" fmlaRange="_Input!$C$13:$C$17" noThreeD="1" sel="0" val="0"/>
</file>

<file path=xl/ctrlProps/ctrlProp339.xml><?xml version="1.0" encoding="utf-8"?>
<formControlPr xmlns="http://schemas.microsoft.com/office/spreadsheetml/2009/9/main" objectType="Drop" dropStyle="combo" dx="16" fmlaLink="_Output!$D$283" fmlaRange="_Input!$C$13:$C$17" noThreeD="1" sel="0" val="0"/>
</file>

<file path=xl/ctrlProps/ctrlProp34.xml><?xml version="1.0" encoding="utf-8"?>
<formControlPr xmlns="http://schemas.microsoft.com/office/spreadsheetml/2009/9/main" objectType="Drop" dropStyle="combo" dx="16" fmlaLink="_Output!$E$31" fmlaRange="_Input!$C$27:$C$31" noThreeD="1" sel="3" val="0"/>
</file>

<file path=xl/ctrlProps/ctrlProp340.xml><?xml version="1.0" encoding="utf-8"?>
<formControlPr xmlns="http://schemas.microsoft.com/office/spreadsheetml/2009/9/main" objectType="Drop" dropStyle="combo" dx="16" fmlaLink="_Output!$E$281" fmlaRange="_Input!$C$27:$C$31" noThreeD="1" sel="3" val="0"/>
</file>

<file path=xl/ctrlProps/ctrlProp341.xml><?xml version="1.0" encoding="utf-8"?>
<formControlPr xmlns="http://schemas.microsoft.com/office/spreadsheetml/2009/9/main" objectType="Drop" dropStyle="combo" dx="16" fmlaLink="_Output!$E$282" fmlaRange="_Input!$C$27:$C$31" noThreeD="1" sel="3" val="0"/>
</file>

<file path=xl/ctrlProps/ctrlProp342.xml><?xml version="1.0" encoding="utf-8"?>
<formControlPr xmlns="http://schemas.microsoft.com/office/spreadsheetml/2009/9/main" objectType="Drop" dropStyle="combo" dx="16" fmlaLink="_Output!$E$283" fmlaRange="_Input!$C$27:$C$31" noThreeD="1" sel="3" val="0"/>
</file>

<file path=xl/ctrlProps/ctrlProp343.xml><?xml version="1.0" encoding="utf-8"?>
<formControlPr xmlns="http://schemas.microsoft.com/office/spreadsheetml/2009/9/main" objectType="Drop" dropStyle="combo" dx="16" fmlaLink="_Output!$D$262" fmlaRange="_Input!$C$39:$C$43" noThreeD="1" sel="0" val="0"/>
</file>

<file path=xl/ctrlProps/ctrlProp344.xml><?xml version="1.0" encoding="utf-8"?>
<formControlPr xmlns="http://schemas.microsoft.com/office/spreadsheetml/2009/9/main" objectType="Drop" dropStyle="combo" dx="16" fmlaLink="_Output!$E$262" fmlaRange="_Input!$C$27:$C$31" noThreeD="1" sel="3" val="0"/>
</file>

<file path=xl/ctrlProps/ctrlProp345.xml><?xml version="1.0" encoding="utf-8"?>
<formControlPr xmlns="http://schemas.microsoft.com/office/spreadsheetml/2009/9/main" objectType="Drop" dropStyle="combo" dx="16" fmlaLink="_Output!$D$272" fmlaRange="_Input!$C$13:$C$17" noThreeD="1" sel="0" val="0"/>
</file>

<file path=xl/ctrlProps/ctrlProp346.xml><?xml version="1.0" encoding="utf-8"?>
<formControlPr xmlns="http://schemas.microsoft.com/office/spreadsheetml/2009/9/main" objectType="Drop" dropStyle="combo" dx="16" fmlaLink="_Output!$E$272" fmlaRange="_Input!$C$27:$C$31" noThreeD="1" sel="3" val="0"/>
</file>

<file path=xl/ctrlProps/ctrlProp347.xml><?xml version="1.0" encoding="utf-8"?>
<formControlPr xmlns="http://schemas.microsoft.com/office/spreadsheetml/2009/9/main" objectType="Drop" dropStyle="combo" dx="16" fmlaLink="_Output!$D$285" fmlaRange="_Input!$C$13:$C$17" noThreeD="1" sel="0" val="0"/>
</file>

<file path=xl/ctrlProps/ctrlProp348.xml><?xml version="1.0" encoding="utf-8"?>
<formControlPr xmlns="http://schemas.microsoft.com/office/spreadsheetml/2009/9/main" objectType="Drop" dropStyle="combo" dx="16" fmlaLink="_Output!$E$285" fmlaRange="_Input!$C$27:$C$31" noThreeD="1" sel="3" val="0"/>
</file>

<file path=xl/ctrlProps/ctrlProp349.xml><?xml version="1.0" encoding="utf-8"?>
<formControlPr xmlns="http://schemas.microsoft.com/office/spreadsheetml/2009/9/main" objectType="Drop" dropStyle="combo" dx="16" fmlaLink="_Output!$D$286" fmlaRange="_Input!$C$13:$C$17" noThreeD="1" sel="0" val="0"/>
</file>

<file path=xl/ctrlProps/ctrlProp35.xml><?xml version="1.0" encoding="utf-8"?>
<formControlPr xmlns="http://schemas.microsoft.com/office/spreadsheetml/2009/9/main" objectType="Drop" dropStyle="combo" dx="16" fmlaLink="_Output!$D$33" fmlaRange="_Input!$C$3:$C$4" noThreeD="1" sel="1" val="0"/>
</file>

<file path=xl/ctrlProps/ctrlProp350.xml><?xml version="1.0" encoding="utf-8"?>
<formControlPr xmlns="http://schemas.microsoft.com/office/spreadsheetml/2009/9/main" objectType="Drop" dropStyle="combo" dx="16" fmlaLink="_Output!$E$286" fmlaRange="_Input!$C$27:$C$31" noThreeD="1" sel="3" val="0"/>
</file>

<file path=xl/ctrlProps/ctrlProp351.xml><?xml version="1.0" encoding="utf-8"?>
<formControlPr xmlns="http://schemas.microsoft.com/office/spreadsheetml/2009/9/main" objectType="Drop" dropStyle="combo" dx="16" fmlaLink="_Output!$D$271" fmlaRange="_Input!$C$39:$C$43" noThreeD="1" sel="0" val="0"/>
</file>

<file path=xl/ctrlProps/ctrlProp352.xml><?xml version="1.0" encoding="utf-8"?>
<formControlPr xmlns="http://schemas.microsoft.com/office/spreadsheetml/2009/9/main" objectType="Drop" dropStyle="combo" dx="16" fmlaLink="_Output!$E$271" fmlaRange="_Input!$C$27:$C$31" noThreeD="1" sel="3" val="0"/>
</file>

<file path=xl/ctrlProps/ctrlProp353.xml><?xml version="1.0" encoding="utf-8"?>
<formControlPr xmlns="http://schemas.microsoft.com/office/spreadsheetml/2009/9/main" objectType="Drop" dropStyle="combo" dx="16" fmlaLink="_Output!$D$278" fmlaRange="_Input!$C$13:$C$17" noThreeD="1" sel="0" val="0"/>
</file>

<file path=xl/ctrlProps/ctrlProp354.xml><?xml version="1.0" encoding="utf-8"?>
<formControlPr xmlns="http://schemas.microsoft.com/office/spreadsheetml/2009/9/main" objectType="Drop" dropStyle="combo" dx="16" fmlaLink="_Output!$E$278" fmlaRange="_Input!$C$27:$C$31" noThreeD="1" sel="3" val="0"/>
</file>

<file path=xl/ctrlProps/ctrlProp355.xml><?xml version="1.0" encoding="utf-8"?>
<formControlPr xmlns="http://schemas.microsoft.com/office/spreadsheetml/2009/9/main" objectType="Drop" dropStyle="combo" dx="16" fmlaLink="_Output!$D$290" fmlaRange="_Input!$C$13:$C$17" noThreeD="1" sel="0" val="0"/>
</file>

<file path=xl/ctrlProps/ctrlProp356.xml><?xml version="1.0" encoding="utf-8"?>
<formControlPr xmlns="http://schemas.microsoft.com/office/spreadsheetml/2009/9/main" objectType="Drop" dropStyle="combo" dx="16" fmlaLink="_Output!$D$294" fmlaRange="_Input!$C$13:$C$17" noThreeD="1" sel="0" val="0"/>
</file>

<file path=xl/ctrlProps/ctrlProp357.xml><?xml version="1.0" encoding="utf-8"?>
<formControlPr xmlns="http://schemas.microsoft.com/office/spreadsheetml/2009/9/main" objectType="Drop" dropStyle="combo" dx="16" fmlaLink="_Output!$D$298" fmlaRange="_Input!$C$13:$C$17" noThreeD="1" sel="0" val="0"/>
</file>

<file path=xl/ctrlProps/ctrlProp358.xml><?xml version="1.0" encoding="utf-8"?>
<formControlPr xmlns="http://schemas.microsoft.com/office/spreadsheetml/2009/9/main" objectType="Drop" dropStyle="combo" dx="16" fmlaLink="_Output!$D$302" fmlaRange="_Input!$C$13:$C$17" noThreeD="1" sel="0" val="0"/>
</file>

<file path=xl/ctrlProps/ctrlProp359.xml><?xml version="1.0" encoding="utf-8"?>
<formControlPr xmlns="http://schemas.microsoft.com/office/spreadsheetml/2009/9/main" objectType="Drop" dropStyle="combo" dx="16" fmlaLink="_Output!$D$307" fmlaRange="_Input!$C$13:$C$17" noThreeD="1" sel="0" val="0"/>
</file>

<file path=xl/ctrlProps/ctrlProp36.xml><?xml version="1.0" encoding="utf-8"?>
<formControlPr xmlns="http://schemas.microsoft.com/office/spreadsheetml/2009/9/main" objectType="Drop" dropStyle="combo" dx="16" fmlaLink="_Output!$D$34" fmlaRange="_Input!$C$3:$C$4" noThreeD="1" sel="1" val="0"/>
</file>

<file path=xl/ctrlProps/ctrlProp360.xml><?xml version="1.0" encoding="utf-8"?>
<formControlPr xmlns="http://schemas.microsoft.com/office/spreadsheetml/2009/9/main" objectType="Drop" dropStyle="combo" dx="16" fmlaLink="_Output!$D$311" fmlaRange="_Input!$C$13:$C$17" noThreeD="1" sel="0" val="0"/>
</file>

<file path=xl/ctrlProps/ctrlProp361.xml><?xml version="1.0" encoding="utf-8"?>
<formControlPr xmlns="http://schemas.microsoft.com/office/spreadsheetml/2009/9/main" objectType="Drop" dropStyle="combo" dx="16" fmlaLink="_Output!$D$315" fmlaRange="_Input!$C$13:$C$17" noThreeD="1" sel="0" val="0"/>
</file>

<file path=xl/ctrlProps/ctrlProp362.xml><?xml version="1.0" encoding="utf-8"?>
<formControlPr xmlns="http://schemas.microsoft.com/office/spreadsheetml/2009/9/main" objectType="Drop" dropStyle="combo" dx="16" fmlaLink="_Output!$D$319" fmlaRange="_Input!$C$13:$C$17" noThreeD="1" sel="0" val="0"/>
</file>

<file path=xl/ctrlProps/ctrlProp363.xml><?xml version="1.0" encoding="utf-8"?>
<formControlPr xmlns="http://schemas.microsoft.com/office/spreadsheetml/2009/9/main" objectType="Drop" dropStyle="combo" dx="16" fmlaLink="_Output!$E290" fmlaRange="_Input!$C$27:$C$31" noThreeD="1" sel="3" val="0"/>
</file>

<file path=xl/ctrlProps/ctrlProp364.xml><?xml version="1.0" encoding="utf-8"?>
<formControlPr xmlns="http://schemas.microsoft.com/office/spreadsheetml/2009/9/main" objectType="Drop" dropStyle="combo" dx="16" fmlaLink="_Output!$E$294" fmlaRange="_Input!$C$27:$C$31" noThreeD="1" sel="3" val="0"/>
</file>

<file path=xl/ctrlProps/ctrlProp365.xml><?xml version="1.0" encoding="utf-8"?>
<formControlPr xmlns="http://schemas.microsoft.com/office/spreadsheetml/2009/9/main" objectType="Drop" dropStyle="combo" dx="16" fmlaLink="_Output!$E$298" fmlaRange="_Input!$C$27:$C$31" noThreeD="1" sel="3" val="0"/>
</file>

<file path=xl/ctrlProps/ctrlProp366.xml><?xml version="1.0" encoding="utf-8"?>
<formControlPr xmlns="http://schemas.microsoft.com/office/spreadsheetml/2009/9/main" objectType="Drop" dropStyle="combo" dx="16" fmlaLink="_Output!$E$302" fmlaRange="_Input!$C$27:$C$31" noThreeD="1" sel="3" val="0"/>
</file>

<file path=xl/ctrlProps/ctrlProp367.xml><?xml version="1.0" encoding="utf-8"?>
<formControlPr xmlns="http://schemas.microsoft.com/office/spreadsheetml/2009/9/main" objectType="Drop" dropStyle="combo" dx="16" fmlaLink="_Output!$E$307" fmlaRange="_Input!$C$27:$C$31" noThreeD="1" sel="3" val="0"/>
</file>

<file path=xl/ctrlProps/ctrlProp368.xml><?xml version="1.0" encoding="utf-8"?>
<formControlPr xmlns="http://schemas.microsoft.com/office/spreadsheetml/2009/9/main" objectType="Drop" dropStyle="combo" dx="16" fmlaLink="_Output!$E$311" fmlaRange="_Input!$C$27:$C$31" noThreeD="1" sel="3" val="0"/>
</file>

<file path=xl/ctrlProps/ctrlProp369.xml><?xml version="1.0" encoding="utf-8"?>
<formControlPr xmlns="http://schemas.microsoft.com/office/spreadsheetml/2009/9/main" objectType="Drop" dropStyle="combo" dx="16" fmlaLink="_Output!$E$315" fmlaRange="_Input!$C$27:$C$31" noThreeD="1" sel="3" val="0"/>
</file>

<file path=xl/ctrlProps/ctrlProp37.xml><?xml version="1.0" encoding="utf-8"?>
<formControlPr xmlns="http://schemas.microsoft.com/office/spreadsheetml/2009/9/main" objectType="Drop" dropStyle="combo" dx="16" fmlaLink="_Output!$D$35" fmlaRange="_Input!$C$3:$C$4" noThreeD="1" sel="1" val="0"/>
</file>

<file path=xl/ctrlProps/ctrlProp370.xml><?xml version="1.0" encoding="utf-8"?>
<formControlPr xmlns="http://schemas.microsoft.com/office/spreadsheetml/2009/9/main" objectType="Drop" dropStyle="combo" dx="16" fmlaLink="_Output!$E$319" fmlaRange="_Input!$C$27:$C$31" noThreeD="1" sel="3" val="0"/>
</file>

<file path=xl/ctrlProps/ctrlProp371.xml><?xml version="1.0" encoding="utf-8"?>
<formControlPr xmlns="http://schemas.microsoft.com/office/spreadsheetml/2009/9/main" objectType="Drop" dropStyle="combo" dx="16" fmlaLink="_Output!$D$324" fmlaRange="_Input!$C$13:$C$17" noThreeD="1" sel="0" val="0"/>
</file>

<file path=xl/ctrlProps/ctrlProp372.xml><?xml version="1.0" encoding="utf-8"?>
<formControlPr xmlns="http://schemas.microsoft.com/office/spreadsheetml/2009/9/main" objectType="Drop" dropStyle="combo" dx="16" fmlaLink="_Output!$E$324" fmlaRange="_Input!$C$27:$C$31" noThreeD="1" sel="3" val="0"/>
</file>

<file path=xl/ctrlProps/ctrlProp373.xml><?xml version="1.0" encoding="utf-8"?>
<formControlPr xmlns="http://schemas.microsoft.com/office/spreadsheetml/2009/9/main" objectType="Drop" dropStyle="combo" dx="16" fmlaLink="_Output!$D$334" fmlaRange="_Input!$C$13:$C$17" noThreeD="1" sel="0" val="0"/>
</file>

<file path=xl/ctrlProps/ctrlProp374.xml><?xml version="1.0" encoding="utf-8"?>
<formControlPr xmlns="http://schemas.microsoft.com/office/spreadsheetml/2009/9/main" objectType="Drop" dropStyle="combo" dx="16" fmlaLink="_Output!$E$334" fmlaRange="_Input!$C$27:$C$31" noThreeD="1" sel="3" val="0"/>
</file>

<file path=xl/ctrlProps/ctrlProp375.xml><?xml version="1.0" encoding="utf-8"?>
<formControlPr xmlns="http://schemas.microsoft.com/office/spreadsheetml/2009/9/main" objectType="Drop" dropStyle="combo" dx="16" fmlaLink="_Output!$D$335" fmlaRange="_Input!$C$13:$C$17" noThreeD="1" sel="0" val="0"/>
</file>

<file path=xl/ctrlProps/ctrlProp376.xml><?xml version="1.0" encoding="utf-8"?>
<formControlPr xmlns="http://schemas.microsoft.com/office/spreadsheetml/2009/9/main" objectType="Drop" dropStyle="combo" dx="16" fmlaLink="_Output!$E$335" fmlaRange="_Input!$C$27:$C$31" noThreeD="1" sel="3" val="0"/>
</file>

<file path=xl/ctrlProps/ctrlProp377.xml><?xml version="1.0" encoding="utf-8"?>
<formControlPr xmlns="http://schemas.microsoft.com/office/spreadsheetml/2009/9/main" objectType="Drop" dropStyle="combo" dx="16" fmlaLink="_Output!$D$337" fmlaRange="_Input!$C$13:$C$17" noThreeD="1" sel="0" val="0"/>
</file>

<file path=xl/ctrlProps/ctrlProp378.xml><?xml version="1.0" encoding="utf-8"?>
<formControlPr xmlns="http://schemas.microsoft.com/office/spreadsheetml/2009/9/main" objectType="Drop" dropStyle="combo" dx="16" fmlaLink="_Output!$D$338" fmlaRange="_Input!$C$13:$C$17" noThreeD="1" sel="0" val="0"/>
</file>

<file path=xl/ctrlProps/ctrlProp379.xml><?xml version="1.0" encoding="utf-8"?>
<formControlPr xmlns="http://schemas.microsoft.com/office/spreadsheetml/2009/9/main" objectType="Drop" dropStyle="combo" dx="16" fmlaLink="_Output!$E$337" fmlaRange="_Input!$C$27:$C$31" noThreeD="1" sel="3" val="0"/>
</file>

<file path=xl/ctrlProps/ctrlProp38.xml><?xml version="1.0" encoding="utf-8"?>
<formControlPr xmlns="http://schemas.microsoft.com/office/spreadsheetml/2009/9/main" objectType="Drop" dropStyle="combo" dx="16" fmlaLink="_Output!$D$36" fmlaRange="_Input!$C$3:$C$4" noThreeD="1" sel="1" val="0"/>
</file>

<file path=xl/ctrlProps/ctrlProp380.xml><?xml version="1.0" encoding="utf-8"?>
<formControlPr xmlns="http://schemas.microsoft.com/office/spreadsheetml/2009/9/main" objectType="Drop" dropStyle="combo" dx="16" fmlaLink="_Output!$E$338" fmlaRange="_Input!$C$27:$C$31" noThreeD="1" sel="3" val="0"/>
</file>

<file path=xl/ctrlProps/ctrlProp381.xml><?xml version="1.0" encoding="utf-8"?>
<formControlPr xmlns="http://schemas.microsoft.com/office/spreadsheetml/2009/9/main" objectType="Drop" dropStyle="combo" dx="16" fmlaLink="_Output!$D$340" fmlaRange="_Input!$C$13:$C$17" noThreeD="1" sel="0" val="0"/>
</file>

<file path=xl/ctrlProps/ctrlProp382.xml><?xml version="1.0" encoding="utf-8"?>
<formControlPr xmlns="http://schemas.microsoft.com/office/spreadsheetml/2009/9/main" objectType="Drop" dropStyle="combo" dx="16" fmlaLink="_Output!$D$341" fmlaRange="_Input!$C$13:$C$17" noThreeD="1" sel="0" val="0"/>
</file>

<file path=xl/ctrlProps/ctrlProp383.xml><?xml version="1.0" encoding="utf-8"?>
<formControlPr xmlns="http://schemas.microsoft.com/office/spreadsheetml/2009/9/main" objectType="Drop" dropStyle="combo" dx="16" fmlaLink="_Output!$D$342" fmlaRange="_Input!$C$13:$C$17" noThreeD="1" sel="0" val="0"/>
</file>

<file path=xl/ctrlProps/ctrlProp384.xml><?xml version="1.0" encoding="utf-8"?>
<formControlPr xmlns="http://schemas.microsoft.com/office/spreadsheetml/2009/9/main" objectType="Drop" dropStyle="combo" dx="16" fmlaLink="_Output!$D$343" fmlaRange="_Input!$C$13:$C$17" noThreeD="1" sel="0" val="0"/>
</file>

<file path=xl/ctrlProps/ctrlProp385.xml><?xml version="1.0" encoding="utf-8"?>
<formControlPr xmlns="http://schemas.microsoft.com/office/spreadsheetml/2009/9/main" objectType="Drop" dropStyle="combo" dx="16" fmlaLink="_Output!$E$340" fmlaRange="_Input!$C$27:$C$31" noThreeD="1" sel="3" val="0"/>
</file>

<file path=xl/ctrlProps/ctrlProp386.xml><?xml version="1.0" encoding="utf-8"?>
<formControlPr xmlns="http://schemas.microsoft.com/office/spreadsheetml/2009/9/main" objectType="Drop" dropStyle="combo" dx="16" fmlaLink="_Output!$E$341" fmlaRange="_Input!$C$27:$C$31" noThreeD="1" sel="3" val="0"/>
</file>

<file path=xl/ctrlProps/ctrlProp387.xml><?xml version="1.0" encoding="utf-8"?>
<formControlPr xmlns="http://schemas.microsoft.com/office/spreadsheetml/2009/9/main" objectType="Drop" dropStyle="combo" dx="16" fmlaLink="_Output!$E$342" fmlaRange="_Input!$C$27:$C$31" noThreeD="1" sel="3" val="0"/>
</file>

<file path=xl/ctrlProps/ctrlProp388.xml><?xml version="1.0" encoding="utf-8"?>
<formControlPr xmlns="http://schemas.microsoft.com/office/spreadsheetml/2009/9/main" objectType="Drop" dropStyle="combo" dx="16" fmlaLink="_Output!$E$343" fmlaRange="_Input!$C$27:$C$31" noThreeD="1" sel="3" val="0"/>
</file>

<file path=xl/ctrlProps/ctrlProp389.xml><?xml version="1.0" encoding="utf-8"?>
<formControlPr xmlns="http://schemas.microsoft.com/office/spreadsheetml/2009/9/main" objectType="Drop" dropStyle="combo" dx="16" fmlaLink="_Output!$D$349" fmlaRange="_Input!$C$13:$C$17" noThreeD="1" sel="0" val="0"/>
</file>

<file path=xl/ctrlProps/ctrlProp39.xml><?xml version="1.0" encoding="utf-8"?>
<formControlPr xmlns="http://schemas.microsoft.com/office/spreadsheetml/2009/9/main" objectType="Drop" dropStyle="combo" dx="16" fmlaLink="_Output!$D$37" fmlaRange="_Input!$C$3:$C$4" noThreeD="1" sel="1" val="0"/>
</file>

<file path=xl/ctrlProps/ctrlProp390.xml><?xml version="1.0" encoding="utf-8"?>
<formControlPr xmlns="http://schemas.microsoft.com/office/spreadsheetml/2009/9/main" objectType="Drop" dropStyle="combo" dx="16" fmlaLink="_Output!$D$350" fmlaRange="_Input!$C$13:$C$17" noThreeD="1" sel="0" val="0"/>
</file>

<file path=xl/ctrlProps/ctrlProp391.xml><?xml version="1.0" encoding="utf-8"?>
<formControlPr xmlns="http://schemas.microsoft.com/office/spreadsheetml/2009/9/main" objectType="Drop" dropStyle="combo" dx="16" fmlaLink="_Output!$D$351" fmlaRange="_Input!$C$13:$C$17" noThreeD="1" sel="0" val="0"/>
</file>

<file path=xl/ctrlProps/ctrlProp392.xml><?xml version="1.0" encoding="utf-8"?>
<formControlPr xmlns="http://schemas.microsoft.com/office/spreadsheetml/2009/9/main" objectType="Drop" dropStyle="combo" dx="16" fmlaLink="_Output!$D$352" fmlaRange="_Input!$C$13:$C$17" noThreeD="1" sel="0" val="0"/>
</file>

<file path=xl/ctrlProps/ctrlProp393.xml><?xml version="1.0" encoding="utf-8"?>
<formControlPr xmlns="http://schemas.microsoft.com/office/spreadsheetml/2009/9/main" objectType="Drop" dropStyle="combo" dx="16" fmlaLink="_Output!$E$349" fmlaRange="_Input!$C$27:$C$31" noThreeD="1" sel="3" val="0"/>
</file>

<file path=xl/ctrlProps/ctrlProp394.xml><?xml version="1.0" encoding="utf-8"?>
<formControlPr xmlns="http://schemas.microsoft.com/office/spreadsheetml/2009/9/main" objectType="Drop" dropStyle="combo" dx="16" fmlaLink="_Output!$E$350" fmlaRange="_Input!$C$27:$C$31" noThreeD="1" sel="3" val="0"/>
</file>

<file path=xl/ctrlProps/ctrlProp395.xml><?xml version="1.0" encoding="utf-8"?>
<formControlPr xmlns="http://schemas.microsoft.com/office/spreadsheetml/2009/9/main" objectType="Drop" dropStyle="combo" dx="16" fmlaLink="_Output!$E$351" fmlaRange="_Input!$C$27:$C$31" noThreeD="1" sel="3" val="0"/>
</file>

<file path=xl/ctrlProps/ctrlProp396.xml><?xml version="1.0" encoding="utf-8"?>
<formControlPr xmlns="http://schemas.microsoft.com/office/spreadsheetml/2009/9/main" objectType="Drop" dropStyle="combo" dx="16" fmlaLink="_Output!$E$352" fmlaRange="_Input!$C$27:$C$31" noThreeD="1" sel="3" val="0"/>
</file>

<file path=xl/ctrlProps/ctrlProp397.xml><?xml version="1.0" encoding="utf-8"?>
<formControlPr xmlns="http://schemas.microsoft.com/office/spreadsheetml/2009/9/main" objectType="Drop" dropStyle="combo" dx="16" fmlaLink="_Output!$D$356" fmlaRange="_Input!$C$13:$C$17" noThreeD="1" sel="0" val="0"/>
</file>

<file path=xl/ctrlProps/ctrlProp398.xml><?xml version="1.0" encoding="utf-8"?>
<formControlPr xmlns="http://schemas.microsoft.com/office/spreadsheetml/2009/9/main" objectType="Drop" dropStyle="combo" dx="16" fmlaLink="_Output!$D$358" fmlaRange="_Input!$C$39:$C$43" noThreeD="1" sel="0" val="0"/>
</file>

<file path=xl/ctrlProps/ctrlProp399.xml><?xml version="1.0" encoding="utf-8"?>
<formControlPr xmlns="http://schemas.microsoft.com/office/spreadsheetml/2009/9/main" objectType="Drop" dropStyle="combo" dx="16" fmlaLink="_Output!$E$356" fmlaRange="_Input!$C$27:$C$31" noThreeD="1" sel="3" val="0"/>
</file>

<file path=xl/ctrlProps/ctrlProp4.xml><?xml version="1.0" encoding="utf-8"?>
<formControlPr xmlns="http://schemas.microsoft.com/office/spreadsheetml/2009/9/main" objectType="Drop" dropStyle="combo" dx="16" fmlaLink="_Output!$D$5" fmlaRange="_Input!$C$13:$C$17" noThreeD="1" sel="0" val="0"/>
</file>

<file path=xl/ctrlProps/ctrlProp40.xml><?xml version="1.0" encoding="utf-8"?>
<formControlPr xmlns="http://schemas.microsoft.com/office/spreadsheetml/2009/9/main" objectType="Drop" dropStyle="combo" dx="16" fmlaLink="_Output!$D$38" fmlaRange="_Input!$C$3:$C$4" noThreeD="1" sel="1" val="0"/>
</file>

<file path=xl/ctrlProps/ctrlProp400.xml><?xml version="1.0" encoding="utf-8"?>
<formControlPr xmlns="http://schemas.microsoft.com/office/spreadsheetml/2009/9/main" objectType="Drop" dropStyle="combo" dx="16" fmlaLink="_Output!$E$358" fmlaRange="_Input!$C$27:$C$31" noThreeD="1" sel="3" val="0"/>
</file>

<file path=xl/ctrlProps/ctrlProp401.xml><?xml version="1.0" encoding="utf-8"?>
<formControlPr xmlns="http://schemas.microsoft.com/office/spreadsheetml/2009/9/main" objectType="Drop" dropStyle="combo" dx="16" fmlaLink="_Output!$D$361" fmlaRange="_Input!$C$13:$C$18" noThreeD="1" sel="0" val="0"/>
</file>

<file path=xl/ctrlProps/ctrlProp402.xml><?xml version="1.0" encoding="utf-8"?>
<formControlPr xmlns="http://schemas.microsoft.com/office/spreadsheetml/2009/9/main" objectType="Drop" dropStyle="combo" dx="16" fmlaLink="_Output!$D$362" fmlaRange="_Input!$C$13:$C$18" noThreeD="1" sel="0" val="0"/>
</file>

<file path=xl/ctrlProps/ctrlProp403.xml><?xml version="1.0" encoding="utf-8"?>
<formControlPr xmlns="http://schemas.microsoft.com/office/spreadsheetml/2009/9/main" objectType="Drop" dropStyle="combo" dx="16" fmlaLink="_Output!$D$363" fmlaRange="_Input!$C$13:$C$18" noThreeD="1" sel="0" val="0"/>
</file>

<file path=xl/ctrlProps/ctrlProp404.xml><?xml version="1.0" encoding="utf-8"?>
<formControlPr xmlns="http://schemas.microsoft.com/office/spreadsheetml/2009/9/main" objectType="Drop" dropStyle="combo" dx="16" fmlaLink="_Output!$D$364" fmlaRange="_Input!$C$13:$C$18" noThreeD="1" sel="0" val="0"/>
</file>

<file path=xl/ctrlProps/ctrlProp405.xml><?xml version="1.0" encoding="utf-8"?>
<formControlPr xmlns="http://schemas.microsoft.com/office/spreadsheetml/2009/9/main" objectType="Drop" dropStyle="combo" dx="16" fmlaLink="_Output!$D$365" fmlaRange="_Input!$C$13:$C$18" noThreeD="1" sel="0" val="0"/>
</file>

<file path=xl/ctrlProps/ctrlProp406.xml><?xml version="1.0" encoding="utf-8"?>
<formControlPr xmlns="http://schemas.microsoft.com/office/spreadsheetml/2009/9/main" objectType="Drop" dropStyle="combo" dx="16" fmlaLink="_Output!$D$366" fmlaRange="_Input!$C$13:$C$18" noThreeD="1" sel="0" val="0"/>
</file>

<file path=xl/ctrlProps/ctrlProp407.xml><?xml version="1.0" encoding="utf-8"?>
<formControlPr xmlns="http://schemas.microsoft.com/office/spreadsheetml/2009/9/main" objectType="Drop" dropStyle="combo" dx="16" fmlaLink="_Output!$D$367" fmlaRange="_Input!$C$13:$C$18" noThreeD="1" sel="0" val="0"/>
</file>

<file path=xl/ctrlProps/ctrlProp408.xml><?xml version="1.0" encoding="utf-8"?>
<formControlPr xmlns="http://schemas.microsoft.com/office/spreadsheetml/2009/9/main" objectType="Drop" dropStyle="combo" dx="16" fmlaLink="_Output!$D$368" fmlaRange="_Input!$C$13:$C$18" noThreeD="1" sel="0" val="0"/>
</file>

<file path=xl/ctrlProps/ctrlProp409.xml><?xml version="1.0" encoding="utf-8"?>
<formControlPr xmlns="http://schemas.microsoft.com/office/spreadsheetml/2009/9/main" objectType="Drop" dropStyle="combo" dx="16" fmlaLink="_Output!$D$369" fmlaRange="_Input!$C$13:$C$18" noThreeD="1" sel="0" val="0"/>
</file>

<file path=xl/ctrlProps/ctrlProp41.xml><?xml version="1.0" encoding="utf-8"?>
<formControlPr xmlns="http://schemas.microsoft.com/office/spreadsheetml/2009/9/main" objectType="Drop" dropStyle="combo" dx="16" fmlaLink="_Output!$D$39" fmlaRange="_Input!$C$3:$C$4" noThreeD="1" sel="1" val="0"/>
</file>

<file path=xl/ctrlProps/ctrlProp410.xml><?xml version="1.0" encoding="utf-8"?>
<formControlPr xmlns="http://schemas.microsoft.com/office/spreadsheetml/2009/9/main" objectType="Drop" dropStyle="combo" dx="16" fmlaLink="_Output!$D$370" fmlaRange="_Input!$C$13:$C$18" noThreeD="1" sel="0" val="0"/>
</file>

<file path=xl/ctrlProps/ctrlProp411.xml><?xml version="1.0" encoding="utf-8"?>
<formControlPr xmlns="http://schemas.microsoft.com/office/spreadsheetml/2009/9/main" objectType="Drop" dropStyle="combo" dx="16" fmlaLink="_Output!$D$371" fmlaRange="_Input!$C$13:$C$18" noThreeD="1" sel="0" val="0"/>
</file>

<file path=xl/ctrlProps/ctrlProp412.xml><?xml version="1.0" encoding="utf-8"?>
<formControlPr xmlns="http://schemas.microsoft.com/office/spreadsheetml/2009/9/main" objectType="Drop" dropStyle="combo" dx="16" fmlaLink="_Output!$D$372" fmlaRange="_Input!$C$13:$C$18" noThreeD="1" sel="0" val="0"/>
</file>

<file path=xl/ctrlProps/ctrlProp413.xml><?xml version="1.0" encoding="utf-8"?>
<formControlPr xmlns="http://schemas.microsoft.com/office/spreadsheetml/2009/9/main" objectType="Drop" dropStyle="combo" dx="16" fmlaLink="_Output!$D$373" fmlaRange="_Input!$C$13:$C$18" noThreeD="1" sel="0" val="0"/>
</file>

<file path=xl/ctrlProps/ctrlProp414.xml><?xml version="1.0" encoding="utf-8"?>
<formControlPr xmlns="http://schemas.microsoft.com/office/spreadsheetml/2009/9/main" objectType="Drop" dropStyle="combo" dx="16" fmlaLink="_Output!$D$374" fmlaRange="_Input!$C$13:$C$18" noThreeD="1" sel="0" val="0"/>
</file>

<file path=xl/ctrlProps/ctrlProp415.xml><?xml version="1.0" encoding="utf-8"?>
<formControlPr xmlns="http://schemas.microsoft.com/office/spreadsheetml/2009/9/main" objectType="Drop" dropStyle="combo" dx="16" fmlaLink="_Output!$D$375" fmlaRange="_Input!$C$13:$C$18" noThreeD="1" sel="0" val="0"/>
</file>

<file path=xl/ctrlProps/ctrlProp416.xml><?xml version="1.0" encoding="utf-8"?>
<formControlPr xmlns="http://schemas.microsoft.com/office/spreadsheetml/2009/9/main" objectType="Drop" dropStyle="combo" dx="16" fmlaLink="_Output!$D$376" fmlaRange="_Input!$C$13:$C$18" noThreeD="1" sel="0" val="0"/>
</file>

<file path=xl/ctrlProps/ctrlProp417.xml><?xml version="1.0" encoding="utf-8"?>
<formControlPr xmlns="http://schemas.microsoft.com/office/spreadsheetml/2009/9/main" objectType="Drop" dropStyle="combo" dx="16" fmlaLink="_Output!$D$377" fmlaRange="_Input!$C$13:$C$18" noThreeD="1" sel="0" val="0"/>
</file>

<file path=xl/ctrlProps/ctrlProp418.xml><?xml version="1.0" encoding="utf-8"?>
<formControlPr xmlns="http://schemas.microsoft.com/office/spreadsheetml/2009/9/main" objectType="Drop" dropStyle="combo" dx="16" fmlaLink="_Output!$D$378" fmlaRange="_Input!$C$13:$C$18" noThreeD="1" sel="0" val="0"/>
</file>

<file path=xl/ctrlProps/ctrlProp419.xml><?xml version="1.0" encoding="utf-8"?>
<formControlPr xmlns="http://schemas.microsoft.com/office/spreadsheetml/2009/9/main" objectType="Drop" dropStyle="combo" dx="16" fmlaLink="_Output!$D$379" fmlaRange="_Input!$C$13:$C$18" noThreeD="1" sel="0" val="0"/>
</file>

<file path=xl/ctrlProps/ctrlProp42.xml><?xml version="1.0" encoding="utf-8"?>
<formControlPr xmlns="http://schemas.microsoft.com/office/spreadsheetml/2009/9/main" objectType="Drop" dropStyle="combo" dx="16" fmlaLink="_Output!$D$40" fmlaRange="_Input!$C$3:$C$4" noThreeD="1" sel="1" val="0"/>
</file>

<file path=xl/ctrlProps/ctrlProp420.xml><?xml version="1.0" encoding="utf-8"?>
<formControlPr xmlns="http://schemas.microsoft.com/office/spreadsheetml/2009/9/main" objectType="Drop" dropStyle="combo" dx="16" fmlaLink="_Output!$D$354" fmlaRange="_Input!$C$13:$C$17" noThreeD="1" sel="0" val="0"/>
</file>

<file path=xl/ctrlProps/ctrlProp421.xml><?xml version="1.0" encoding="utf-8"?>
<formControlPr xmlns="http://schemas.microsoft.com/office/spreadsheetml/2009/9/main" objectType="Drop" dropStyle="combo" dx="16" fmlaLink="_Output!$E$354" fmlaRange="_Input!$C$27:$C$31" noThreeD="1" sel="3" val="0"/>
</file>

<file path=xl/ctrlProps/ctrlProp422.xml><?xml version="1.0" encoding="utf-8"?>
<formControlPr xmlns="http://schemas.microsoft.com/office/spreadsheetml/2009/9/main" objectType="Drop" dropStyle="combo" dx="16" fmlaLink="_Output!$D$353" fmlaRange="_Input!$C$39:$C$43" noThreeD="1" sel="0" val="0"/>
</file>

<file path=xl/ctrlProps/ctrlProp423.xml><?xml version="1.0" encoding="utf-8"?>
<formControlPr xmlns="http://schemas.microsoft.com/office/spreadsheetml/2009/9/main" objectType="Drop" dropStyle="combo" dx="16" fmlaLink="_Output!$E$353" fmlaRange="_Input!$C$27:$C$31" noThreeD="1" sel="3" val="0"/>
</file>

<file path=xl/ctrlProps/ctrlProp424.xml><?xml version="1.0" encoding="utf-8"?>
<formControlPr xmlns="http://schemas.microsoft.com/office/spreadsheetml/2009/9/main" objectType="Drop" dropStyle="combo" dx="16" fmlaLink="_Output!$D$345" fmlaRange="_Input!$C$13:$C$17" noThreeD="1" sel="0" val="0"/>
</file>

<file path=xl/ctrlProps/ctrlProp425.xml><?xml version="1.0" encoding="utf-8"?>
<formControlPr xmlns="http://schemas.microsoft.com/office/spreadsheetml/2009/9/main" objectType="Drop" dropStyle="combo" dx="16" fmlaLink="_Output!$D$346" fmlaRange="_Input!$C$13:$C$17" noThreeD="1" sel="0" val="0"/>
</file>

<file path=xl/ctrlProps/ctrlProp426.xml><?xml version="1.0" encoding="utf-8"?>
<formControlPr xmlns="http://schemas.microsoft.com/office/spreadsheetml/2009/9/main" objectType="Drop" dropStyle="combo" dx="16" fmlaLink="_Output!$D$347" fmlaRange="_Input!$C$13:$C$17" noThreeD="1" sel="0" val="0"/>
</file>

<file path=xl/ctrlProps/ctrlProp427.xml><?xml version="1.0" encoding="utf-8"?>
<formControlPr xmlns="http://schemas.microsoft.com/office/spreadsheetml/2009/9/main" objectType="Drop" dropStyle="combo" dx="16" fmlaLink="_Output!$E$345" fmlaRange="_Input!$C$27:$C$31" noThreeD="1" sel="3" val="0"/>
</file>

<file path=xl/ctrlProps/ctrlProp428.xml><?xml version="1.0" encoding="utf-8"?>
<formControlPr xmlns="http://schemas.microsoft.com/office/spreadsheetml/2009/9/main" objectType="Drop" dropStyle="combo" dx="16" fmlaLink="_Output!$E$346" fmlaRange="_Input!$C$27:$C$31" noThreeD="1" sel="3" val="0"/>
</file>

<file path=xl/ctrlProps/ctrlProp429.xml><?xml version="1.0" encoding="utf-8"?>
<formControlPr xmlns="http://schemas.microsoft.com/office/spreadsheetml/2009/9/main" objectType="Drop" dropStyle="combo" dx="16" fmlaLink="_Output!$E$347" fmlaRange="_Input!$C$27:$C$31" noThreeD="1" sel="3" val="0"/>
</file>

<file path=xl/ctrlProps/ctrlProp43.xml><?xml version="1.0" encoding="utf-8"?>
<formControlPr xmlns="http://schemas.microsoft.com/office/spreadsheetml/2009/9/main" objectType="Drop" dropStyle="combo" dx="16" fmlaLink="_Output!$D$41" fmlaRange="_Input!$C$3:$C$4" noThreeD="1" sel="1" val="0"/>
</file>

<file path=xl/ctrlProps/ctrlProp430.xml><?xml version="1.0" encoding="utf-8"?>
<formControlPr xmlns="http://schemas.microsoft.com/office/spreadsheetml/2009/9/main" objectType="Drop" dropStyle="combo" dx="16" fmlaLink="_Output!$D$386" fmlaRange="_Input!$C$13:$C$17" noThreeD="1" sel="0" val="0"/>
</file>

<file path=xl/ctrlProps/ctrlProp431.xml><?xml version="1.0" encoding="utf-8"?>
<formControlPr xmlns="http://schemas.microsoft.com/office/spreadsheetml/2009/9/main" objectType="Drop" dropStyle="combo" dx="16" fmlaLink="_Output!$E$386" fmlaRange="_Input!$C$27:$C$31" noThreeD="1" sel="3" val="0"/>
</file>

<file path=xl/ctrlProps/ctrlProp432.xml><?xml version="1.0" encoding="utf-8"?>
<formControlPr xmlns="http://schemas.microsoft.com/office/spreadsheetml/2009/9/main" objectType="Drop" dropStyle="combo" dx="16" fmlaLink="_Output!$D$387" fmlaRange="_Input!$C$13:$C$17" noThreeD="1" sel="0" val="0"/>
</file>

<file path=xl/ctrlProps/ctrlProp433.xml><?xml version="1.0" encoding="utf-8"?>
<formControlPr xmlns="http://schemas.microsoft.com/office/spreadsheetml/2009/9/main" objectType="Drop" dropStyle="combo" dx="16" fmlaLink="_Output!$E$387" fmlaRange="_Input!$C$27:$C$31" noThreeD="1" sel="3" val="0"/>
</file>

<file path=xl/ctrlProps/ctrlProp434.xml><?xml version="1.0" encoding="utf-8"?>
<formControlPr xmlns="http://schemas.microsoft.com/office/spreadsheetml/2009/9/main" objectType="Drop" dropStyle="combo" dx="16" fmlaLink="_Output!$D$389" fmlaRange="_Input!$C$13:$C$17" noThreeD="1" sel="0" val="0"/>
</file>

<file path=xl/ctrlProps/ctrlProp435.xml><?xml version="1.0" encoding="utf-8"?>
<formControlPr xmlns="http://schemas.microsoft.com/office/spreadsheetml/2009/9/main" objectType="Drop" dropStyle="combo" dx="16" fmlaLink="_Output!$D$390" fmlaRange="_Input!$C$13:$C$17" noThreeD="1" sel="0" val="0"/>
</file>

<file path=xl/ctrlProps/ctrlProp436.xml><?xml version="1.0" encoding="utf-8"?>
<formControlPr xmlns="http://schemas.microsoft.com/office/spreadsheetml/2009/9/main" objectType="Drop" dropStyle="combo" dx="16" fmlaLink="_Output!$E$389" fmlaRange="_Input!$C$27:$C$31" noThreeD="1" sel="3" val="0"/>
</file>

<file path=xl/ctrlProps/ctrlProp437.xml><?xml version="1.0" encoding="utf-8"?>
<formControlPr xmlns="http://schemas.microsoft.com/office/spreadsheetml/2009/9/main" objectType="Drop" dropStyle="combo" dx="16" fmlaLink="_Output!$E$390" fmlaRange="_Input!$C$27:$C$31" noThreeD="1" sel="3" val="0"/>
</file>

<file path=xl/ctrlProps/ctrlProp438.xml><?xml version="1.0" encoding="utf-8"?>
<formControlPr xmlns="http://schemas.microsoft.com/office/spreadsheetml/2009/9/main" objectType="Drop" dropStyle="combo" dx="16" fmlaLink="_Output!$D$392" fmlaRange="_Input!$C$13:$C$17" noThreeD="1" sel="0" val="0"/>
</file>

<file path=xl/ctrlProps/ctrlProp439.xml><?xml version="1.0" encoding="utf-8"?>
<formControlPr xmlns="http://schemas.microsoft.com/office/spreadsheetml/2009/9/main" objectType="Drop" dropStyle="combo" dx="16" fmlaLink="_Output!$D$393" fmlaRange="_Input!$C$13:$C$17" noThreeD="1" sel="0" val="0"/>
</file>

<file path=xl/ctrlProps/ctrlProp44.xml><?xml version="1.0" encoding="utf-8"?>
<formControlPr xmlns="http://schemas.microsoft.com/office/spreadsheetml/2009/9/main" objectType="Drop" dropStyle="combo" dx="16" fmlaLink="_Output!$D$44" fmlaRange="_Input!$C$39:$C$43" noThreeD="1" sel="0" val="0"/>
</file>

<file path=xl/ctrlProps/ctrlProp440.xml><?xml version="1.0" encoding="utf-8"?>
<formControlPr xmlns="http://schemas.microsoft.com/office/spreadsheetml/2009/9/main" objectType="Drop" dropStyle="combo" dx="16" fmlaLink="_Output!$D$394" fmlaRange="_Input!$C$13:$C$17" noThreeD="1" sel="0" val="0"/>
</file>

<file path=xl/ctrlProps/ctrlProp441.xml><?xml version="1.0" encoding="utf-8"?>
<formControlPr xmlns="http://schemas.microsoft.com/office/spreadsheetml/2009/9/main" objectType="Drop" dropStyle="combo" dx="16" fmlaLink="_Output!$D$395" fmlaRange="_Input!$C$13:$C$17" noThreeD="1" sel="0" val="0"/>
</file>

<file path=xl/ctrlProps/ctrlProp442.xml><?xml version="1.0" encoding="utf-8"?>
<formControlPr xmlns="http://schemas.microsoft.com/office/spreadsheetml/2009/9/main" objectType="Drop" dropStyle="combo" dx="16" fmlaLink="_Output!$E$392" fmlaRange="_Input!$C$27:$C$31" noThreeD="1" sel="3" val="0"/>
</file>

<file path=xl/ctrlProps/ctrlProp443.xml><?xml version="1.0" encoding="utf-8"?>
<formControlPr xmlns="http://schemas.microsoft.com/office/spreadsheetml/2009/9/main" objectType="Drop" dropStyle="combo" dx="16" fmlaLink="_Output!$E$393" fmlaRange="_Input!$C$27:$C$31" noThreeD="1" sel="3" val="0"/>
</file>

<file path=xl/ctrlProps/ctrlProp444.xml><?xml version="1.0" encoding="utf-8"?>
<formControlPr xmlns="http://schemas.microsoft.com/office/spreadsheetml/2009/9/main" objectType="Drop" dropStyle="combo" dx="16" fmlaLink="_Output!$E$394" fmlaRange="_Input!$C$27:$C$31" noThreeD="1" sel="3" val="0"/>
</file>

<file path=xl/ctrlProps/ctrlProp445.xml><?xml version="1.0" encoding="utf-8"?>
<formControlPr xmlns="http://schemas.microsoft.com/office/spreadsheetml/2009/9/main" objectType="Drop" dropStyle="combo" dx="16" fmlaLink="_Output!$E$395" fmlaRange="_Input!$C$27:$C$31" noThreeD="1" sel="3" val="0"/>
</file>

<file path=xl/ctrlProps/ctrlProp446.xml><?xml version="1.0" encoding="utf-8"?>
<formControlPr xmlns="http://schemas.microsoft.com/office/spreadsheetml/2009/9/main" objectType="Drop" dropStyle="combo" dx="16" fmlaLink="_Output!$D$401" fmlaRange="_Input!$C$13:$C$17" noThreeD="1" sel="0" val="0"/>
</file>

<file path=xl/ctrlProps/ctrlProp447.xml><?xml version="1.0" encoding="utf-8"?>
<formControlPr xmlns="http://schemas.microsoft.com/office/spreadsheetml/2009/9/main" objectType="Drop" dropStyle="combo" dx="16" fmlaLink="_Output!$D$402" fmlaRange="_Input!$C$13:$C$17" noThreeD="1" sel="0" val="0"/>
</file>

<file path=xl/ctrlProps/ctrlProp448.xml><?xml version="1.0" encoding="utf-8"?>
<formControlPr xmlns="http://schemas.microsoft.com/office/spreadsheetml/2009/9/main" objectType="Drop" dropStyle="combo" dx="16" fmlaLink="_Output!$D$403" fmlaRange="_Input!$C$13:$C$17" noThreeD="1" sel="0" val="0"/>
</file>

<file path=xl/ctrlProps/ctrlProp449.xml><?xml version="1.0" encoding="utf-8"?>
<formControlPr xmlns="http://schemas.microsoft.com/office/spreadsheetml/2009/9/main" objectType="Drop" dropStyle="combo" dx="16" fmlaLink="_Output!$D$404" fmlaRange="_Input!$C$13:$C$17" noThreeD="1" sel="0" val="0"/>
</file>

<file path=xl/ctrlProps/ctrlProp45.xml><?xml version="1.0" encoding="utf-8"?>
<formControlPr xmlns="http://schemas.microsoft.com/office/spreadsheetml/2009/9/main" objectType="Drop" dropStyle="combo" dx="16" fmlaLink="_Output!$D$45" fmlaRange="_Input!$C$13:$C$17" noThreeD="1" sel="0" val="0"/>
</file>

<file path=xl/ctrlProps/ctrlProp450.xml><?xml version="1.0" encoding="utf-8"?>
<formControlPr xmlns="http://schemas.microsoft.com/office/spreadsheetml/2009/9/main" objectType="Drop" dropStyle="combo" dx="16" fmlaLink="_Output!$E$401" fmlaRange="_Input!$C$27:$C$31" noThreeD="1" sel="3" val="0"/>
</file>

<file path=xl/ctrlProps/ctrlProp451.xml><?xml version="1.0" encoding="utf-8"?>
<formControlPr xmlns="http://schemas.microsoft.com/office/spreadsheetml/2009/9/main" objectType="Drop" dropStyle="combo" dx="16" fmlaLink="_Output!$E$402" fmlaRange="_Input!$C$27:$C$31" noThreeD="1" sel="3" val="0"/>
</file>

<file path=xl/ctrlProps/ctrlProp452.xml><?xml version="1.0" encoding="utf-8"?>
<formControlPr xmlns="http://schemas.microsoft.com/office/spreadsheetml/2009/9/main" objectType="Drop" dropStyle="combo" dx="16" fmlaLink="_Output!$E$403" fmlaRange="_Input!$C$27:$C$31" noThreeD="1" sel="3" val="0"/>
</file>

<file path=xl/ctrlProps/ctrlProp453.xml><?xml version="1.0" encoding="utf-8"?>
<formControlPr xmlns="http://schemas.microsoft.com/office/spreadsheetml/2009/9/main" objectType="Drop" dropStyle="combo" dx="16" fmlaLink="_Output!$E$404" fmlaRange="_Input!$C$27:$C$31" noThreeD="1" sel="3" val="0"/>
</file>

<file path=xl/ctrlProps/ctrlProp454.xml><?xml version="1.0" encoding="utf-8"?>
<formControlPr xmlns="http://schemas.microsoft.com/office/spreadsheetml/2009/9/main" objectType="Drop" dropStyle="combo" dx="16" fmlaLink="_Output!$D$408" fmlaRange="_Input!$C$13:$C$17" noThreeD="1" sel="0" val="0"/>
</file>

<file path=xl/ctrlProps/ctrlProp455.xml><?xml version="1.0" encoding="utf-8"?>
<formControlPr xmlns="http://schemas.microsoft.com/office/spreadsheetml/2009/9/main" objectType="Drop" dropStyle="combo" dx="16" fmlaLink="_Output!$D$410" fmlaRange="_Input!$C$39:$C$43" noThreeD="1" sel="0" val="0"/>
</file>

<file path=xl/ctrlProps/ctrlProp456.xml><?xml version="1.0" encoding="utf-8"?>
<formControlPr xmlns="http://schemas.microsoft.com/office/spreadsheetml/2009/9/main" objectType="Drop" dropStyle="combo" dx="16" fmlaLink="_Output!$E$408" fmlaRange="_Input!$C$27:$C$31" noThreeD="1" sel="3" val="0"/>
</file>

<file path=xl/ctrlProps/ctrlProp457.xml><?xml version="1.0" encoding="utf-8"?>
<formControlPr xmlns="http://schemas.microsoft.com/office/spreadsheetml/2009/9/main" objectType="Drop" dropStyle="combo" dx="16" fmlaLink="_Output!$E$410" fmlaRange="_Input!$C$27:$C$31" noThreeD="1" sel="3" val="0"/>
</file>

<file path=xl/ctrlProps/ctrlProp458.xml><?xml version="1.0" encoding="utf-8"?>
<formControlPr xmlns="http://schemas.microsoft.com/office/spreadsheetml/2009/9/main" objectType="Drop" dropStyle="combo" dx="16" fmlaLink="_Output!$D$413" fmlaRange="_Input!$C$13:$C$18" noThreeD="1" sel="0" val="0"/>
</file>

<file path=xl/ctrlProps/ctrlProp459.xml><?xml version="1.0" encoding="utf-8"?>
<formControlPr xmlns="http://schemas.microsoft.com/office/spreadsheetml/2009/9/main" objectType="Drop" dropStyle="combo" dx="16" fmlaLink="_Output!$D$414" fmlaRange="_Input!$C$13:$C$18" noThreeD="1" sel="0" val="0"/>
</file>

<file path=xl/ctrlProps/ctrlProp46.xml><?xml version="1.0" encoding="utf-8"?>
<formControlPr xmlns="http://schemas.microsoft.com/office/spreadsheetml/2009/9/main" objectType="Drop" dropStyle="combo" dx="16" fmlaLink="_Output!$D$46" fmlaRange="_Input!$C$13:$C$17" noThreeD="1" sel="0" val="0"/>
</file>

<file path=xl/ctrlProps/ctrlProp460.xml><?xml version="1.0" encoding="utf-8"?>
<formControlPr xmlns="http://schemas.microsoft.com/office/spreadsheetml/2009/9/main" objectType="Drop" dropStyle="combo" dx="16" fmlaLink="_Output!$D$415" fmlaRange="_Input!$C$13:$C$18" noThreeD="1" sel="0" val="0"/>
</file>

<file path=xl/ctrlProps/ctrlProp461.xml><?xml version="1.0" encoding="utf-8"?>
<formControlPr xmlns="http://schemas.microsoft.com/office/spreadsheetml/2009/9/main" objectType="Drop" dropStyle="combo" dx="16" fmlaLink="_Output!$D$416" fmlaRange="_Input!$C$13:$C$18" noThreeD="1" sel="0" val="0"/>
</file>

<file path=xl/ctrlProps/ctrlProp462.xml><?xml version="1.0" encoding="utf-8"?>
<formControlPr xmlns="http://schemas.microsoft.com/office/spreadsheetml/2009/9/main" objectType="Drop" dropStyle="combo" dx="16" fmlaLink="_Output!$D$417" fmlaRange="_Input!$C$13:$C$18" noThreeD="1" sel="0" val="0"/>
</file>

<file path=xl/ctrlProps/ctrlProp463.xml><?xml version="1.0" encoding="utf-8"?>
<formControlPr xmlns="http://schemas.microsoft.com/office/spreadsheetml/2009/9/main" objectType="Drop" dropStyle="combo" dx="16" fmlaLink="_Output!$D$418" fmlaRange="_Input!$C$13:$C$18" noThreeD="1" sel="0" val="0"/>
</file>

<file path=xl/ctrlProps/ctrlProp464.xml><?xml version="1.0" encoding="utf-8"?>
<formControlPr xmlns="http://schemas.microsoft.com/office/spreadsheetml/2009/9/main" objectType="Drop" dropStyle="combo" dx="16" fmlaLink="_Output!$D$419" fmlaRange="_Input!$C$13:$C$18" noThreeD="1" sel="0" val="0"/>
</file>

<file path=xl/ctrlProps/ctrlProp465.xml><?xml version="1.0" encoding="utf-8"?>
<formControlPr xmlns="http://schemas.microsoft.com/office/spreadsheetml/2009/9/main" objectType="Drop" dropStyle="combo" dx="16" fmlaLink="_Output!$D$420" fmlaRange="_Input!$C$13:$C$18" noThreeD="1" sel="0" val="0"/>
</file>

<file path=xl/ctrlProps/ctrlProp466.xml><?xml version="1.0" encoding="utf-8"?>
<formControlPr xmlns="http://schemas.microsoft.com/office/spreadsheetml/2009/9/main" objectType="Drop" dropStyle="combo" dx="16" fmlaLink="_Output!$D$421" fmlaRange="_Input!$C$13:$C$18" noThreeD="1" sel="0" val="0"/>
</file>

<file path=xl/ctrlProps/ctrlProp467.xml><?xml version="1.0" encoding="utf-8"?>
<formControlPr xmlns="http://schemas.microsoft.com/office/spreadsheetml/2009/9/main" objectType="Drop" dropStyle="combo" dx="16" fmlaLink="_Output!$D$422" fmlaRange="_Input!$C$13:$C$18" noThreeD="1" sel="0" val="0"/>
</file>

<file path=xl/ctrlProps/ctrlProp468.xml><?xml version="1.0" encoding="utf-8"?>
<formControlPr xmlns="http://schemas.microsoft.com/office/spreadsheetml/2009/9/main" objectType="Drop" dropStyle="combo" dx="16" fmlaLink="_Output!$D$423" fmlaRange="_Input!$C$13:$C$18" noThreeD="1" sel="0" val="0"/>
</file>

<file path=xl/ctrlProps/ctrlProp469.xml><?xml version="1.0" encoding="utf-8"?>
<formControlPr xmlns="http://schemas.microsoft.com/office/spreadsheetml/2009/9/main" objectType="Drop" dropStyle="combo" dx="16" fmlaLink="_Output!$D$424" fmlaRange="_Input!$C$13:$C$18" noThreeD="1" sel="0" val="0"/>
</file>

<file path=xl/ctrlProps/ctrlProp47.xml><?xml version="1.0" encoding="utf-8"?>
<formControlPr xmlns="http://schemas.microsoft.com/office/spreadsheetml/2009/9/main" objectType="Drop" dropStyle="combo" dx="16" fmlaLink="_Output!$E$44" fmlaRange="_Input!$C$27:$C$31" noThreeD="1" sel="3" val="0"/>
</file>

<file path=xl/ctrlProps/ctrlProp470.xml><?xml version="1.0" encoding="utf-8"?>
<formControlPr xmlns="http://schemas.microsoft.com/office/spreadsheetml/2009/9/main" objectType="Drop" dropStyle="combo" dx="16" fmlaLink="_Output!$D$425" fmlaRange="_Input!$C$13:$C$18" noThreeD="1" sel="0" val="0"/>
</file>

<file path=xl/ctrlProps/ctrlProp471.xml><?xml version="1.0" encoding="utf-8"?>
<formControlPr xmlns="http://schemas.microsoft.com/office/spreadsheetml/2009/9/main" objectType="Drop" dropStyle="combo" dx="16" fmlaLink="_Output!$D$426" fmlaRange="_Input!$C$13:$C$18" noThreeD="1" sel="0" val="0"/>
</file>

<file path=xl/ctrlProps/ctrlProp472.xml><?xml version="1.0" encoding="utf-8"?>
<formControlPr xmlns="http://schemas.microsoft.com/office/spreadsheetml/2009/9/main" objectType="Drop" dropStyle="combo" dx="16" fmlaLink="_Output!$D$427" fmlaRange="_Input!$C$13:$C$18" noThreeD="1" sel="0" val="0"/>
</file>

<file path=xl/ctrlProps/ctrlProp473.xml><?xml version="1.0" encoding="utf-8"?>
<formControlPr xmlns="http://schemas.microsoft.com/office/spreadsheetml/2009/9/main" objectType="Drop" dropStyle="combo" dx="16" fmlaLink="_Output!$D$429" fmlaRange="_Input!$C$13:$C$18" noThreeD="1" sel="0" val="0"/>
</file>

<file path=xl/ctrlProps/ctrlProp474.xml><?xml version="1.0" encoding="utf-8"?>
<formControlPr xmlns="http://schemas.microsoft.com/office/spreadsheetml/2009/9/main" objectType="Drop" dropStyle="combo" dx="16" fmlaLink="_Output!$D$430" fmlaRange="_Input!$C$13:$C$18" noThreeD="1" sel="0" val="0"/>
</file>

<file path=xl/ctrlProps/ctrlProp475.xml><?xml version="1.0" encoding="utf-8"?>
<formControlPr xmlns="http://schemas.microsoft.com/office/spreadsheetml/2009/9/main" objectType="Drop" dropStyle="combo" dx="16" fmlaLink="_Output!$D$428" fmlaRange="_Input!$C$13:$C$18" noThreeD="1" sel="0" val="0"/>
</file>

<file path=xl/ctrlProps/ctrlProp476.xml><?xml version="1.0" encoding="utf-8"?>
<formControlPr xmlns="http://schemas.microsoft.com/office/spreadsheetml/2009/9/main" objectType="Drop" dropStyle="combo" dx="16" fmlaLink="_Output!$D$406" fmlaRange="_Input!$C$13:$C$17" noThreeD="1" sel="0" val="0"/>
</file>

<file path=xl/ctrlProps/ctrlProp477.xml><?xml version="1.0" encoding="utf-8"?>
<formControlPr xmlns="http://schemas.microsoft.com/office/spreadsheetml/2009/9/main" objectType="Drop" dropStyle="combo" dx="16" fmlaLink="_Output!$E$406" fmlaRange="_Input!$C$27:$C$31" noThreeD="1" sel="3" val="0"/>
</file>

<file path=xl/ctrlProps/ctrlProp478.xml><?xml version="1.0" encoding="utf-8"?>
<formControlPr xmlns="http://schemas.microsoft.com/office/spreadsheetml/2009/9/main" objectType="Drop" dropStyle="combo" dx="16" fmlaLink="_Output!$D$405" fmlaRange="_Input!$C$39:$C$43" noThreeD="1" sel="0" val="0"/>
</file>

<file path=xl/ctrlProps/ctrlProp479.xml><?xml version="1.0" encoding="utf-8"?>
<formControlPr xmlns="http://schemas.microsoft.com/office/spreadsheetml/2009/9/main" objectType="Drop" dropStyle="combo" dx="16" fmlaLink="_Output!$E$405" fmlaRange="_Input!$C$27:$C$31" noThreeD="1" sel="3" val="0"/>
</file>

<file path=xl/ctrlProps/ctrlProp48.xml><?xml version="1.0" encoding="utf-8"?>
<formControlPr xmlns="http://schemas.microsoft.com/office/spreadsheetml/2009/9/main" objectType="Drop" dropStyle="combo" dx="16" fmlaLink="_Output!$E$45" fmlaRange="_Input!$C$27:$C$31" noThreeD="1" sel="3" val="0"/>
</file>

<file path=xl/ctrlProps/ctrlProp480.xml><?xml version="1.0" encoding="utf-8"?>
<formControlPr xmlns="http://schemas.microsoft.com/office/spreadsheetml/2009/9/main" objectType="Drop" dropStyle="combo" dx="16" fmlaLink="_Output!$D$397" fmlaRange="_Input!$C$39:$C$43" noThreeD="1" sel="0" val="0"/>
</file>

<file path=xl/ctrlProps/ctrlProp481.xml><?xml version="1.0" encoding="utf-8"?>
<formControlPr xmlns="http://schemas.microsoft.com/office/spreadsheetml/2009/9/main" objectType="Drop" dropStyle="combo" dx="16" fmlaLink="_Output!$D$398" fmlaRange="_Input!$C$13:$C$17" noThreeD="1" sel="0" val="0"/>
</file>

<file path=xl/ctrlProps/ctrlProp482.xml><?xml version="1.0" encoding="utf-8"?>
<formControlPr xmlns="http://schemas.microsoft.com/office/spreadsheetml/2009/9/main" objectType="Drop" dropStyle="combo" dx="16" fmlaLink="_Output!$D$399" fmlaRange="_Input!$C$13:$C$17" noThreeD="1" sel="0" val="0"/>
</file>

<file path=xl/ctrlProps/ctrlProp483.xml><?xml version="1.0" encoding="utf-8"?>
<formControlPr xmlns="http://schemas.microsoft.com/office/spreadsheetml/2009/9/main" objectType="Drop" dropStyle="combo" dx="16" fmlaLink="_Output!$E$397" fmlaRange="_Input!$C$27:$C$31" noThreeD="1" sel="3" val="0"/>
</file>

<file path=xl/ctrlProps/ctrlProp484.xml><?xml version="1.0" encoding="utf-8"?>
<formControlPr xmlns="http://schemas.microsoft.com/office/spreadsheetml/2009/9/main" objectType="Drop" dropStyle="combo" dx="16" fmlaLink="_Output!$E$398" fmlaRange="_Input!$C$27:$C$31" noThreeD="1" sel="3" val="0"/>
</file>

<file path=xl/ctrlProps/ctrlProp485.xml><?xml version="1.0" encoding="utf-8"?>
<formControlPr xmlns="http://schemas.microsoft.com/office/spreadsheetml/2009/9/main" objectType="Drop" dropStyle="combo" dx="16" fmlaLink="_Output!$E$399" fmlaRange="_Input!$C$27:$C$31" noThreeD="1" sel="3" val="0"/>
</file>

<file path=xl/ctrlProps/ctrlProp486.xml><?xml version="1.0" encoding="utf-8"?>
<formControlPr xmlns="http://schemas.microsoft.com/office/spreadsheetml/2009/9/main" objectType="Drop" dropStyle="combo" dx="16" fmlaLink="_Output!$D$437" fmlaRange="_Input!$C$13:$C$17" noThreeD="1" sel="0" val="0"/>
</file>

<file path=xl/ctrlProps/ctrlProp487.xml><?xml version="1.0" encoding="utf-8"?>
<formControlPr xmlns="http://schemas.microsoft.com/office/spreadsheetml/2009/9/main" objectType="Drop" dropStyle="combo" dx="16" fmlaLink="_Output!$E$437" fmlaRange="_Input!$C$27:$C$31" noThreeD="1" sel="3" val="0"/>
</file>

<file path=xl/ctrlProps/ctrlProp488.xml><?xml version="1.0" encoding="utf-8"?>
<formControlPr xmlns="http://schemas.microsoft.com/office/spreadsheetml/2009/9/main" objectType="Drop" dropStyle="combo" dx="16" fmlaLink="_Output!$D$438" fmlaRange="_Input!$C$13:$C$17" noThreeD="1" sel="0" val="0"/>
</file>

<file path=xl/ctrlProps/ctrlProp489.xml><?xml version="1.0" encoding="utf-8"?>
<formControlPr xmlns="http://schemas.microsoft.com/office/spreadsheetml/2009/9/main" objectType="Drop" dropStyle="combo" dx="16" fmlaLink="_Output!$E$438" fmlaRange="_Input!$C$27:$C$31" noThreeD="1" sel="3" val="0"/>
</file>

<file path=xl/ctrlProps/ctrlProp49.xml><?xml version="1.0" encoding="utf-8"?>
<formControlPr xmlns="http://schemas.microsoft.com/office/spreadsheetml/2009/9/main" objectType="Drop" dropStyle="combo" dx="16" fmlaLink="_Output!$E$46" fmlaRange="_Input!$C$27:$C$31" noThreeD="1" sel="3" val="0"/>
</file>

<file path=xl/ctrlProps/ctrlProp490.xml><?xml version="1.0" encoding="utf-8"?>
<formControlPr xmlns="http://schemas.microsoft.com/office/spreadsheetml/2009/9/main" objectType="Drop" dropStyle="combo" dx="16" fmlaLink="_Output!$D$440" fmlaRange="_Input!$C$3:$C$4" noThreeD="1" sel="1" val="0"/>
</file>

<file path=xl/ctrlProps/ctrlProp491.xml><?xml version="1.0" encoding="utf-8"?>
<formControlPr xmlns="http://schemas.microsoft.com/office/spreadsheetml/2009/9/main" objectType="Drop" dropStyle="combo" dx="16" fmlaLink="_Output!$D$441" fmlaRange="_Input!$C$3:$C$4" noThreeD="1" sel="1" val="0"/>
</file>

<file path=xl/ctrlProps/ctrlProp492.xml><?xml version="1.0" encoding="utf-8"?>
<formControlPr xmlns="http://schemas.microsoft.com/office/spreadsheetml/2009/9/main" objectType="Drop" dropStyle="combo" dx="16" fmlaLink="_Output!$D$442" fmlaRange="_Input!$C$3:$C$4" noThreeD="1" sel="1" val="0"/>
</file>

<file path=xl/ctrlProps/ctrlProp493.xml><?xml version="1.0" encoding="utf-8"?>
<formControlPr xmlns="http://schemas.microsoft.com/office/spreadsheetml/2009/9/main" objectType="Drop" dropStyle="combo" dx="16" fmlaLink="_Output!$D$443" fmlaRange="_Input!$C$3:$C$4" noThreeD="1" sel="1" val="0"/>
</file>

<file path=xl/ctrlProps/ctrlProp494.xml><?xml version="1.0" encoding="utf-8"?>
<formControlPr xmlns="http://schemas.microsoft.com/office/spreadsheetml/2009/9/main" objectType="Drop" dropStyle="combo" dx="16" fmlaLink="_Output!$D$444" fmlaRange="_Input!$C$3:$C$4" noThreeD="1" sel="1" val="0"/>
</file>

<file path=xl/ctrlProps/ctrlProp495.xml><?xml version="1.0" encoding="utf-8"?>
<formControlPr xmlns="http://schemas.microsoft.com/office/spreadsheetml/2009/9/main" objectType="Drop" dropStyle="combo" dx="16" fmlaLink="_Output!$D$445" fmlaRange="_Input!$C$3:$C$4" noThreeD="1" sel="1" val="0"/>
</file>

<file path=xl/ctrlProps/ctrlProp496.xml><?xml version="1.0" encoding="utf-8"?>
<formControlPr xmlns="http://schemas.microsoft.com/office/spreadsheetml/2009/9/main" objectType="Drop" dropStyle="combo" dx="16" fmlaLink="_Output!$D$446" fmlaRange="_Input!$C$3:$C$4" noThreeD="1" sel="1" val="0"/>
</file>

<file path=xl/ctrlProps/ctrlProp497.xml><?xml version="1.0" encoding="utf-8"?>
<formControlPr xmlns="http://schemas.microsoft.com/office/spreadsheetml/2009/9/main" objectType="Drop" dropStyle="combo" dx="16" fmlaLink="_Output!$D$448" fmlaRange="_Input!$C$3:$C$4" noThreeD="1" sel="1" val="0"/>
</file>

<file path=xl/ctrlProps/ctrlProp498.xml><?xml version="1.0" encoding="utf-8"?>
<formControlPr xmlns="http://schemas.microsoft.com/office/spreadsheetml/2009/9/main" objectType="Drop" dropStyle="combo" dx="16" fmlaLink="_Output!$D$449" fmlaRange="_Input!$C$3:$C$4" noThreeD="1" sel="1" val="0"/>
</file>

<file path=xl/ctrlProps/ctrlProp499.xml><?xml version="1.0" encoding="utf-8"?>
<formControlPr xmlns="http://schemas.microsoft.com/office/spreadsheetml/2009/9/main" objectType="Drop" dropStyle="combo" dx="16" fmlaLink="_Output!$D$450" fmlaRange="_Input!$C$3:$C$4" noThreeD="1" sel="1" val="0"/>
</file>

<file path=xl/ctrlProps/ctrlProp5.xml><?xml version="1.0" encoding="utf-8"?>
<formControlPr xmlns="http://schemas.microsoft.com/office/spreadsheetml/2009/9/main" objectType="Drop" dropStyle="combo" dx="16" fmlaLink="_Output!$D$6" fmlaRange="_Input!$C$13:$C$17" noThreeD="1" sel="0" val="0"/>
</file>

<file path=xl/ctrlProps/ctrlProp50.xml><?xml version="1.0" encoding="utf-8"?>
<formControlPr xmlns="http://schemas.microsoft.com/office/spreadsheetml/2009/9/main" objectType="Drop" dropStyle="combo" dx="16" fmlaLink="_Output!$D$42" fmlaRange="_Input!$C$3:$C$4" noThreeD="1" sel="1" val="0"/>
</file>

<file path=xl/ctrlProps/ctrlProp500.xml><?xml version="1.0" encoding="utf-8"?>
<formControlPr xmlns="http://schemas.microsoft.com/office/spreadsheetml/2009/9/main" objectType="Drop" dropStyle="combo" dx="16" fmlaLink="_Output!$D$451" fmlaRange="_Input!$C$3:$C$4" noThreeD="1" sel="1" val="0"/>
</file>

<file path=xl/ctrlProps/ctrlProp501.xml><?xml version="1.0" encoding="utf-8"?>
<formControlPr xmlns="http://schemas.microsoft.com/office/spreadsheetml/2009/9/main" objectType="Drop" dropStyle="combo" dx="16" fmlaLink="_Output!$D$452" fmlaRange="_Input!$C$13:$C$17" noThreeD="1" sel="0" val="0"/>
</file>

<file path=xl/ctrlProps/ctrlProp502.xml><?xml version="1.0" encoding="utf-8"?>
<formControlPr xmlns="http://schemas.microsoft.com/office/spreadsheetml/2009/9/main" objectType="Drop" dropStyle="combo" dx="16" fmlaLink="_Output!$D$453" fmlaRange="_Input!$C$13:$C$17" noThreeD="1" sel="0" val="0"/>
</file>

<file path=xl/ctrlProps/ctrlProp503.xml><?xml version="1.0" encoding="utf-8"?>
<formControlPr xmlns="http://schemas.microsoft.com/office/spreadsheetml/2009/9/main" objectType="Drop" dropStyle="combo" dx="16" fmlaLink="_Output!$D$454" fmlaRange="_Input!$C$13:$C$17" noThreeD="1" sel="0" val="0"/>
</file>

<file path=xl/ctrlProps/ctrlProp504.xml><?xml version="1.0" encoding="utf-8"?>
<formControlPr xmlns="http://schemas.microsoft.com/office/spreadsheetml/2009/9/main" objectType="Drop" dropStyle="combo" dx="16" fmlaLink="_Output!$D$458" fmlaRange="_Input!$C$13:$C$17" noThreeD="1" sel="0" val="0"/>
</file>

<file path=xl/ctrlProps/ctrlProp505.xml><?xml version="1.0" encoding="utf-8"?>
<formControlPr xmlns="http://schemas.microsoft.com/office/spreadsheetml/2009/9/main" objectType="Drop" dropStyle="combo" dx="16" fmlaLink="_Output!$D$459" fmlaRange="_Input!$C$13:$C$17" noThreeD="1" sel="0" val="0"/>
</file>

<file path=xl/ctrlProps/ctrlProp506.xml><?xml version="1.0" encoding="utf-8"?>
<formControlPr xmlns="http://schemas.microsoft.com/office/spreadsheetml/2009/9/main" objectType="Drop" dropStyle="combo" dx="16" fmlaLink="_Output!$D$460" fmlaRange="_Input!$C$13:$C$17" noThreeD="1" sel="0" val="0"/>
</file>

<file path=xl/ctrlProps/ctrlProp507.xml><?xml version="1.0" encoding="utf-8"?>
<formControlPr xmlns="http://schemas.microsoft.com/office/spreadsheetml/2009/9/main" objectType="Drop" dropStyle="combo" dx="16" fmlaLink="_Output!$D$461" fmlaRange="_Input!$C$13:$C$17" noThreeD="1" sel="0" val="0"/>
</file>

<file path=xl/ctrlProps/ctrlProp508.xml><?xml version="1.0" encoding="utf-8"?>
<formControlPr xmlns="http://schemas.microsoft.com/office/spreadsheetml/2009/9/main" objectType="Drop" dropStyle="combo" dx="16" fmlaLink="_Output!$D$464" fmlaRange="_Input!$C$13:$C$17" noThreeD="1" sel="0" val="0"/>
</file>

<file path=xl/ctrlProps/ctrlProp509.xml><?xml version="1.0" encoding="utf-8"?>
<formControlPr xmlns="http://schemas.microsoft.com/office/spreadsheetml/2009/9/main" objectType="Drop" dropStyle="combo" dx="16" fmlaLink="_Output!$D$465" fmlaRange="_Input!$C$13:$C$17" noThreeD="1" sel="0" val="0"/>
</file>

<file path=xl/ctrlProps/ctrlProp51.xml><?xml version="1.0" encoding="utf-8"?>
<formControlPr xmlns="http://schemas.microsoft.com/office/spreadsheetml/2009/9/main" objectType="Drop" dropStyle="combo" dx="16" fmlaLink="_Output!$D$43" fmlaRange="_Input!$C$3:$C$4" noThreeD="1" sel="1" val="0"/>
</file>

<file path=xl/ctrlProps/ctrlProp510.xml><?xml version="1.0" encoding="utf-8"?>
<formControlPr xmlns="http://schemas.microsoft.com/office/spreadsheetml/2009/9/main" objectType="Drop" dropStyle="combo" dx="16" fmlaLink="_Output!$E$452" fmlaRange="_Input!$C$27:$C$31" noThreeD="1" sel="3" val="0"/>
</file>

<file path=xl/ctrlProps/ctrlProp511.xml><?xml version="1.0" encoding="utf-8"?>
<formControlPr xmlns="http://schemas.microsoft.com/office/spreadsheetml/2009/9/main" objectType="Drop" dropStyle="combo" dx="16" fmlaLink="_Output!$E$453" fmlaRange="_Input!$C$27:$C$31" noThreeD="1" sel="3" val="0"/>
</file>

<file path=xl/ctrlProps/ctrlProp512.xml><?xml version="1.0" encoding="utf-8"?>
<formControlPr xmlns="http://schemas.microsoft.com/office/spreadsheetml/2009/9/main" objectType="Drop" dropStyle="combo" dx="16" fmlaLink="_Output!$E$454" fmlaRange="_Input!$C$27:$C$31" noThreeD="1" sel="3" val="0"/>
</file>

<file path=xl/ctrlProps/ctrlProp513.xml><?xml version="1.0" encoding="utf-8"?>
<formControlPr xmlns="http://schemas.microsoft.com/office/spreadsheetml/2009/9/main" objectType="Drop" dropStyle="combo" dx="16" fmlaLink="_Output!$E$458" fmlaRange="_Input!$C$27:$C$31" noThreeD="1" sel="3" val="0"/>
</file>

<file path=xl/ctrlProps/ctrlProp514.xml><?xml version="1.0" encoding="utf-8"?>
<formControlPr xmlns="http://schemas.microsoft.com/office/spreadsheetml/2009/9/main" objectType="Drop" dropStyle="combo" dx="16" fmlaLink="_Output!$E$459" fmlaRange="_Input!$C$27:$C$31" noThreeD="1" sel="3" val="0"/>
</file>

<file path=xl/ctrlProps/ctrlProp515.xml><?xml version="1.0" encoding="utf-8"?>
<formControlPr xmlns="http://schemas.microsoft.com/office/spreadsheetml/2009/9/main" objectType="Drop" dropStyle="combo" dx="16" fmlaLink="_Output!$E$460" fmlaRange="_Input!$C$27:$C$31" noThreeD="1" sel="3" val="0"/>
</file>

<file path=xl/ctrlProps/ctrlProp516.xml><?xml version="1.0" encoding="utf-8"?>
<formControlPr xmlns="http://schemas.microsoft.com/office/spreadsheetml/2009/9/main" objectType="Drop" dropStyle="combo" dx="16" fmlaLink="_Output!$E$461" fmlaRange="_Input!$C$27:$C$31" noThreeD="1" sel="3" val="0"/>
</file>

<file path=xl/ctrlProps/ctrlProp517.xml><?xml version="1.0" encoding="utf-8"?>
<formControlPr xmlns="http://schemas.microsoft.com/office/spreadsheetml/2009/9/main" objectType="Drop" dropStyle="combo" dx="16" fmlaLink="_Output!$E$464" fmlaRange="_Input!$C$27:$C$31" noThreeD="1" sel="3" val="0"/>
</file>

<file path=xl/ctrlProps/ctrlProp518.xml><?xml version="1.0" encoding="utf-8"?>
<formControlPr xmlns="http://schemas.microsoft.com/office/spreadsheetml/2009/9/main" objectType="Drop" dropStyle="combo" dx="16" fmlaLink="_Output!$E$465" fmlaRange="_Input!$C$27:$C$31" noThreeD="1" sel="3" val="0"/>
</file>

<file path=xl/ctrlProps/ctrlProp519.xml><?xml version="1.0" encoding="utf-8"?>
<formControlPr xmlns="http://schemas.microsoft.com/office/spreadsheetml/2009/9/main" objectType="Drop" dropStyle="combo" dx="16" fmlaLink="_Output!$D$478" fmlaRange="_Input!$C$13:$C$18" noThreeD="1" sel="0" val="0"/>
</file>

<file path=xl/ctrlProps/ctrlProp52.xml><?xml version="1.0" encoding="utf-8"?>
<formControlPr xmlns="http://schemas.microsoft.com/office/spreadsheetml/2009/9/main" objectType="Drop" dropStyle="combo" dx="16" fmlaLink="_Output!$D$50" fmlaRange="_Input!$C$13:$C$17" noThreeD="1" sel="0" val="0"/>
</file>

<file path=xl/ctrlProps/ctrlProp520.xml><?xml version="1.0" encoding="utf-8"?>
<formControlPr xmlns="http://schemas.microsoft.com/office/spreadsheetml/2009/9/main" objectType="Drop" dropStyle="combo" dx="16" fmlaLink="_Output!$D$495" fmlaRange="_Input!$C$13:$C$18" noThreeD="1" sel="0" val="0"/>
</file>

<file path=xl/ctrlProps/ctrlProp521.xml><?xml version="1.0" encoding="utf-8"?>
<formControlPr xmlns="http://schemas.microsoft.com/office/spreadsheetml/2009/9/main" objectType="Drop" dropStyle="combo" dx="16" fmlaLink="_Output!$D$496" fmlaRange="_Input!$C$13:$C$18" noThreeD="1" sel="0" val="0"/>
</file>

<file path=xl/ctrlProps/ctrlProp522.xml><?xml version="1.0" encoding="utf-8"?>
<formControlPr xmlns="http://schemas.microsoft.com/office/spreadsheetml/2009/9/main" objectType="Drop" dropStyle="combo" dx="16" fmlaLink="_Output!$D$497" fmlaRange="_Input!$C$13:$C$18" noThreeD="1" sel="0" val="0"/>
</file>

<file path=xl/ctrlProps/ctrlProp523.xml><?xml version="1.0" encoding="utf-8"?>
<formControlPr xmlns="http://schemas.microsoft.com/office/spreadsheetml/2009/9/main" objectType="Drop" dropStyle="combo" dx="16" fmlaLink="_Output!$D$498" fmlaRange="_Input!$C$13:$C$18" noThreeD="1" sel="0" val="0"/>
</file>

<file path=xl/ctrlProps/ctrlProp524.xml><?xml version="1.0" encoding="utf-8"?>
<formControlPr xmlns="http://schemas.microsoft.com/office/spreadsheetml/2009/9/main" objectType="Drop" dropStyle="combo" dx="16" fmlaLink="_Output!$D$499" fmlaRange="_Input!$C$13:$C$18" noThreeD="1" sel="0" val="0"/>
</file>

<file path=xl/ctrlProps/ctrlProp525.xml><?xml version="1.0" encoding="utf-8"?>
<formControlPr xmlns="http://schemas.microsoft.com/office/spreadsheetml/2009/9/main" objectType="Drop" dropStyle="combo" dx="16" fmlaLink="_Output!$D$514" fmlaRange="_Input!$C$13:$C$18" noThreeD="1" sel="0" val="0"/>
</file>

<file path=xl/ctrlProps/ctrlProp526.xml><?xml version="1.0" encoding="utf-8"?>
<formControlPr xmlns="http://schemas.microsoft.com/office/spreadsheetml/2009/9/main" objectType="Drop" dropStyle="combo" dx="16" fmlaLink="_Output!$D$467" fmlaRange="_Input!$C$13:$C$17" noThreeD="1" sel="0" val="0"/>
</file>

<file path=xl/ctrlProps/ctrlProp527.xml><?xml version="1.0" encoding="utf-8"?>
<formControlPr xmlns="http://schemas.microsoft.com/office/spreadsheetml/2009/9/main" objectType="Drop" dropStyle="combo" dx="16" fmlaLink="_Output!$D$468" fmlaRange="_Input!$C$13:$C$17" noThreeD="1" sel="0" val="0"/>
</file>

<file path=xl/ctrlProps/ctrlProp528.xml><?xml version="1.0" encoding="utf-8"?>
<formControlPr xmlns="http://schemas.microsoft.com/office/spreadsheetml/2009/9/main" objectType="Drop" dropStyle="combo" dx="16" fmlaLink="_Output!$E$467" fmlaRange="_Input!$C$27:$C$31" noThreeD="1" sel="3" val="0"/>
</file>

<file path=xl/ctrlProps/ctrlProp529.xml><?xml version="1.0" encoding="utf-8"?>
<formControlPr xmlns="http://schemas.microsoft.com/office/spreadsheetml/2009/9/main" objectType="Drop" dropStyle="combo" dx="16" fmlaLink="_Output!$E$468" fmlaRange="_Input!$C$27:$C$31" noThreeD="1" sel="3" val="0"/>
</file>

<file path=xl/ctrlProps/ctrlProp53.xml><?xml version="1.0" encoding="utf-8"?>
<formControlPr xmlns="http://schemas.microsoft.com/office/spreadsheetml/2009/9/main" objectType="Drop" dropStyle="combo" dx="16" fmlaLink="_Output!$D$51" fmlaRange="_Input!$C$13:$C$17" noThreeD="1" sel="0" val="0"/>
</file>

<file path=xl/ctrlProps/ctrlProp530.xml><?xml version="1.0" encoding="utf-8"?>
<formControlPr xmlns="http://schemas.microsoft.com/office/spreadsheetml/2009/9/main" objectType="Drop" dropStyle="combo" dx="16" fmlaLink="_Output!$D$471" fmlaRange="_Input!$C$13:$C$18" noThreeD="1" sel="0" val="0"/>
</file>

<file path=xl/ctrlProps/ctrlProp531.xml><?xml version="1.0" encoding="utf-8"?>
<formControlPr xmlns="http://schemas.microsoft.com/office/spreadsheetml/2009/9/main" objectType="Drop" dropStyle="combo" dx="16" fmlaLink="_Output!$D$472" fmlaRange="_Input!$C$13:$C$18" noThreeD="1" sel="0" val="0"/>
</file>

<file path=xl/ctrlProps/ctrlProp532.xml><?xml version="1.0" encoding="utf-8"?>
<formControlPr xmlns="http://schemas.microsoft.com/office/spreadsheetml/2009/9/main" objectType="Drop" dropStyle="combo" dx="16" fmlaLink="_Output!$D$473" fmlaRange="_Input!$C$13:$C$18" noThreeD="1" sel="0" val="0"/>
</file>

<file path=xl/ctrlProps/ctrlProp533.xml><?xml version="1.0" encoding="utf-8"?>
<formControlPr xmlns="http://schemas.microsoft.com/office/spreadsheetml/2009/9/main" objectType="Drop" dropStyle="combo" dx="16" fmlaLink="_Output!$D$474" fmlaRange="_Input!$C$13:$C$18" noThreeD="1" sel="0" val="0"/>
</file>

<file path=xl/ctrlProps/ctrlProp534.xml><?xml version="1.0" encoding="utf-8"?>
<formControlPr xmlns="http://schemas.microsoft.com/office/spreadsheetml/2009/9/main" objectType="Drop" dropStyle="combo" dx="16" fmlaLink="_Output!$D$475" fmlaRange="_Input!$C$13:$C$18" noThreeD="1" sel="0" val="0"/>
</file>

<file path=xl/ctrlProps/ctrlProp535.xml><?xml version="1.0" encoding="utf-8"?>
<formControlPr xmlns="http://schemas.microsoft.com/office/spreadsheetml/2009/9/main" objectType="Drop" dropStyle="combo" dx="16" fmlaLink="_Output!$D$476" fmlaRange="_Input!$C$13:$C$18" noThreeD="1" sel="0" val="0"/>
</file>

<file path=xl/ctrlProps/ctrlProp536.xml><?xml version="1.0" encoding="utf-8"?>
<formControlPr xmlns="http://schemas.microsoft.com/office/spreadsheetml/2009/9/main" objectType="Drop" dropStyle="combo" dx="16" fmlaLink="_Output!$D$477" fmlaRange="_Input!$C$13:$C$18" noThreeD="1" sel="0" val="0"/>
</file>

<file path=xl/ctrlProps/ctrlProp537.xml><?xml version="1.0" encoding="utf-8"?>
<formControlPr xmlns="http://schemas.microsoft.com/office/spreadsheetml/2009/9/main" objectType="Drop" dropStyle="combo" dx="16" fmlaLink="_Output!$D$479" fmlaRange="_Input!$C$13:$C$18" noThreeD="1" sel="0" val="0"/>
</file>

<file path=xl/ctrlProps/ctrlProp538.xml><?xml version="1.0" encoding="utf-8"?>
<formControlPr xmlns="http://schemas.microsoft.com/office/spreadsheetml/2009/9/main" objectType="Drop" dropStyle="combo" dx="16" fmlaLink="_Output!$D$480" fmlaRange="_Input!$C$13:$C$18" noThreeD="1" sel="0" val="0"/>
</file>

<file path=xl/ctrlProps/ctrlProp539.xml><?xml version="1.0" encoding="utf-8"?>
<formControlPr xmlns="http://schemas.microsoft.com/office/spreadsheetml/2009/9/main" objectType="Drop" dropStyle="combo" dx="16" fmlaLink="_Output!$D$481" fmlaRange="_Input!$C$13:$C$18" noThreeD="1" sel="0" val="0"/>
</file>

<file path=xl/ctrlProps/ctrlProp54.xml><?xml version="1.0" encoding="utf-8"?>
<formControlPr xmlns="http://schemas.microsoft.com/office/spreadsheetml/2009/9/main" objectType="Drop" dropStyle="combo" dx="16" fmlaLink="_Output!$E$50" fmlaRange="_Input!$C$27:$C$31" noThreeD="1" sel="3" val="0"/>
</file>

<file path=xl/ctrlProps/ctrlProp540.xml><?xml version="1.0" encoding="utf-8"?>
<formControlPr xmlns="http://schemas.microsoft.com/office/spreadsheetml/2009/9/main" objectType="Drop" dropStyle="combo" dx="16" fmlaLink="_Output!$D$482" fmlaRange="_Input!$C$13:$C$18" noThreeD="1" sel="0" val="0"/>
</file>

<file path=xl/ctrlProps/ctrlProp541.xml><?xml version="1.0" encoding="utf-8"?>
<formControlPr xmlns="http://schemas.microsoft.com/office/spreadsheetml/2009/9/main" objectType="Drop" dropStyle="combo" dx="16" fmlaLink="_Output!$D$483" fmlaRange="_Input!$C$13:$C$18" noThreeD="1" sel="0" val="0"/>
</file>

<file path=xl/ctrlProps/ctrlProp542.xml><?xml version="1.0" encoding="utf-8"?>
<formControlPr xmlns="http://schemas.microsoft.com/office/spreadsheetml/2009/9/main" objectType="Drop" dropStyle="combo" dx="16" fmlaLink="_Output!$D$484" fmlaRange="_Input!$C$13:$C$18" noThreeD="1" sel="0" val="0"/>
</file>

<file path=xl/ctrlProps/ctrlProp543.xml><?xml version="1.0" encoding="utf-8"?>
<formControlPr xmlns="http://schemas.microsoft.com/office/spreadsheetml/2009/9/main" objectType="Drop" dropStyle="combo" dx="16" fmlaLink="_Output!$D$485" fmlaRange="_Input!$C$13:$C$18" noThreeD="1" sel="0" val="0"/>
</file>

<file path=xl/ctrlProps/ctrlProp544.xml><?xml version="1.0" encoding="utf-8"?>
<formControlPr xmlns="http://schemas.microsoft.com/office/spreadsheetml/2009/9/main" objectType="Drop" dropStyle="combo" dx="16" fmlaLink="_Output!$D$486" fmlaRange="_Input!$C$13:$C$18" noThreeD="1" sel="0" val="0"/>
</file>

<file path=xl/ctrlProps/ctrlProp545.xml><?xml version="1.0" encoding="utf-8"?>
<formControlPr xmlns="http://schemas.microsoft.com/office/spreadsheetml/2009/9/main" objectType="Drop" dropStyle="combo" dx="16" fmlaLink="_Output!$D$487" fmlaRange="_Input!$C$13:$C$18" noThreeD="1" sel="0" val="0"/>
</file>

<file path=xl/ctrlProps/ctrlProp546.xml><?xml version="1.0" encoding="utf-8"?>
<formControlPr xmlns="http://schemas.microsoft.com/office/spreadsheetml/2009/9/main" objectType="Drop" dropStyle="combo" dx="16" fmlaLink="_Output!$D$490" fmlaRange="_Input!$C$13:$C$18" noThreeD="1" sel="0" val="0"/>
</file>

<file path=xl/ctrlProps/ctrlProp547.xml><?xml version="1.0" encoding="utf-8"?>
<formControlPr xmlns="http://schemas.microsoft.com/office/spreadsheetml/2009/9/main" objectType="Drop" dropStyle="combo" dx="16" fmlaLink="_Output!$D$491" fmlaRange="_Input!$C$13:$C$18" noThreeD="1" sel="0" val="0"/>
</file>

<file path=xl/ctrlProps/ctrlProp548.xml><?xml version="1.0" encoding="utf-8"?>
<formControlPr xmlns="http://schemas.microsoft.com/office/spreadsheetml/2009/9/main" objectType="Drop" dropStyle="combo" dx="16" fmlaLink="_Output!$D$492" fmlaRange="_Input!$C$13:$C$18" noThreeD="1" sel="0" val="0"/>
</file>

<file path=xl/ctrlProps/ctrlProp549.xml><?xml version="1.0" encoding="utf-8"?>
<formControlPr xmlns="http://schemas.microsoft.com/office/spreadsheetml/2009/9/main" objectType="Drop" dropStyle="combo" dx="16" fmlaLink="_Output!$D$493" fmlaRange="_Input!$C$13:$C$18" noThreeD="1" sel="0" val="0"/>
</file>

<file path=xl/ctrlProps/ctrlProp55.xml><?xml version="1.0" encoding="utf-8"?>
<formControlPr xmlns="http://schemas.microsoft.com/office/spreadsheetml/2009/9/main" objectType="Drop" dropStyle="combo" dx="16" fmlaLink="_Output!$E$51" fmlaRange="_Input!$C$27:$C$31" noThreeD="1" sel="3" val="0"/>
</file>

<file path=xl/ctrlProps/ctrlProp550.xml><?xml version="1.0" encoding="utf-8"?>
<formControlPr xmlns="http://schemas.microsoft.com/office/spreadsheetml/2009/9/main" objectType="Drop" dropStyle="combo" dx="16" fmlaLink="_Output!$D$494" fmlaRange="_Input!$C$13:$C$18" noThreeD="1" sel="0" val="0"/>
</file>

<file path=xl/ctrlProps/ctrlProp551.xml><?xml version="1.0" encoding="utf-8"?>
<formControlPr xmlns="http://schemas.microsoft.com/office/spreadsheetml/2009/9/main" objectType="Drop" dropStyle="combo" dx="16" fmlaLink="_Output!$D$500" fmlaRange="_Input!$C$13:$C$18" noThreeD="1" sel="0" val="0"/>
</file>

<file path=xl/ctrlProps/ctrlProp552.xml><?xml version="1.0" encoding="utf-8"?>
<formControlPr xmlns="http://schemas.microsoft.com/office/spreadsheetml/2009/9/main" objectType="Drop" dropStyle="combo" dx="16" fmlaLink="_Output!$D$501" fmlaRange="_Input!$C$13:$C$18" noThreeD="1" sel="0" val="0"/>
</file>

<file path=xl/ctrlProps/ctrlProp553.xml><?xml version="1.0" encoding="utf-8"?>
<formControlPr xmlns="http://schemas.microsoft.com/office/spreadsheetml/2009/9/main" objectType="Drop" dropStyle="combo" dx="16" fmlaLink="_Output!$D$502" fmlaRange="_Input!$C$13:$C$18" noThreeD="1" sel="0" val="0"/>
</file>

<file path=xl/ctrlProps/ctrlProp554.xml><?xml version="1.0" encoding="utf-8"?>
<formControlPr xmlns="http://schemas.microsoft.com/office/spreadsheetml/2009/9/main" objectType="Drop" dropStyle="combo" dx="16" fmlaLink="_Output!$D$503" fmlaRange="_Input!$C$13:$C$18" noThreeD="1" sel="0" val="0"/>
</file>

<file path=xl/ctrlProps/ctrlProp555.xml><?xml version="1.0" encoding="utf-8"?>
<formControlPr xmlns="http://schemas.microsoft.com/office/spreadsheetml/2009/9/main" objectType="Drop" dropStyle="combo" dx="16" fmlaLink="_Output!$D$504" fmlaRange="_Input!$C$13:$C$18" noThreeD="1" sel="0" val="0"/>
</file>

<file path=xl/ctrlProps/ctrlProp556.xml><?xml version="1.0" encoding="utf-8"?>
<formControlPr xmlns="http://schemas.microsoft.com/office/spreadsheetml/2009/9/main" objectType="Drop" dropStyle="combo" dx="16" fmlaLink="_Output!$D$505" fmlaRange="_Input!$C$13:$C$18" noThreeD="1" sel="0" val="0"/>
</file>

<file path=xl/ctrlProps/ctrlProp557.xml><?xml version="1.0" encoding="utf-8"?>
<formControlPr xmlns="http://schemas.microsoft.com/office/spreadsheetml/2009/9/main" objectType="Drop" dropStyle="combo" dx="16" fmlaLink="_Output!$D$506" fmlaRange="_Input!$C$13:$C$18" noThreeD="1" sel="0" val="0"/>
</file>

<file path=xl/ctrlProps/ctrlProp558.xml><?xml version="1.0" encoding="utf-8"?>
<formControlPr xmlns="http://schemas.microsoft.com/office/spreadsheetml/2009/9/main" objectType="Drop" dropStyle="combo" dx="16" fmlaLink="_Output!$D$507" fmlaRange="_Input!$C$13:$C$18" noThreeD="1" sel="0" val="0"/>
</file>

<file path=xl/ctrlProps/ctrlProp559.xml><?xml version="1.0" encoding="utf-8"?>
<formControlPr xmlns="http://schemas.microsoft.com/office/spreadsheetml/2009/9/main" objectType="Drop" dropStyle="combo" dx="16" fmlaLink="_Output!$D$508" fmlaRange="_Input!$C$13:$C$18" noThreeD="1" sel="0" val="0"/>
</file>

<file path=xl/ctrlProps/ctrlProp56.xml><?xml version="1.0" encoding="utf-8"?>
<formControlPr xmlns="http://schemas.microsoft.com/office/spreadsheetml/2009/9/main" objectType="Drop" dropStyle="combo" dx="16" fmlaLink="_Output!$D$53" fmlaRange="_Input!$C$3:$C$4" noThreeD="1" sel="1" val="0"/>
</file>

<file path=xl/ctrlProps/ctrlProp560.xml><?xml version="1.0" encoding="utf-8"?>
<formControlPr xmlns="http://schemas.microsoft.com/office/spreadsheetml/2009/9/main" objectType="Drop" dropStyle="combo" dx="16" fmlaLink="_Output!$D$509" fmlaRange="_Input!$C$13:$C$18" noThreeD="1" sel="0" val="0"/>
</file>

<file path=xl/ctrlProps/ctrlProp561.xml><?xml version="1.0" encoding="utf-8"?>
<formControlPr xmlns="http://schemas.microsoft.com/office/spreadsheetml/2009/9/main" objectType="Drop" dropStyle="combo" dx="16" fmlaLink="_Output!$D$510" fmlaRange="_Input!$C$13:$C$18" noThreeD="1" sel="0" val="0"/>
</file>

<file path=xl/ctrlProps/ctrlProp562.xml><?xml version="1.0" encoding="utf-8"?>
<formControlPr xmlns="http://schemas.microsoft.com/office/spreadsheetml/2009/9/main" objectType="Drop" dropStyle="combo" dx="16" fmlaLink="_Output!$D$511" fmlaRange="_Input!$C$13:$C$18" noThreeD="1" sel="0" val="0"/>
</file>

<file path=xl/ctrlProps/ctrlProp563.xml><?xml version="1.0" encoding="utf-8"?>
<formControlPr xmlns="http://schemas.microsoft.com/office/spreadsheetml/2009/9/main" objectType="Drop" dropStyle="combo" dx="16" fmlaLink="_Output!$D$512" fmlaRange="_Input!$C$13:$C$18" noThreeD="1" sel="0" val="0"/>
</file>

<file path=xl/ctrlProps/ctrlProp564.xml><?xml version="1.0" encoding="utf-8"?>
<formControlPr xmlns="http://schemas.microsoft.com/office/spreadsheetml/2009/9/main" objectType="Drop" dropStyle="combo" dx="16" fmlaLink="_Output!$D$515" fmlaRange="_Input!$C$13:$C$18" noThreeD="1" sel="0" val="0"/>
</file>

<file path=xl/ctrlProps/ctrlProp565.xml><?xml version="1.0" encoding="utf-8"?>
<formControlPr xmlns="http://schemas.microsoft.com/office/spreadsheetml/2009/9/main" objectType="Drop" dropStyle="combo" dx="16" fmlaLink="_Output!$D$516" fmlaRange="_Input!$C$13:$C$18" noThreeD="1" sel="0" val="0"/>
</file>

<file path=xl/ctrlProps/ctrlProp566.xml><?xml version="1.0" encoding="utf-8"?>
<formControlPr xmlns="http://schemas.microsoft.com/office/spreadsheetml/2009/9/main" objectType="Drop" dropStyle="combo" dx="16" fmlaLink="_Output!$D$517" fmlaRange="_Input!$C$13:$C$18" noThreeD="1" sel="0" val="0"/>
</file>

<file path=xl/ctrlProps/ctrlProp567.xml><?xml version="1.0" encoding="utf-8"?>
<formControlPr xmlns="http://schemas.microsoft.com/office/spreadsheetml/2009/9/main" objectType="Drop" dropStyle="combo" dx="16" fmlaLink="_Output!$D$518" fmlaRange="_Input!$C$13:$C$18" noThreeD="1" sel="0" val="0"/>
</file>

<file path=xl/ctrlProps/ctrlProp568.xml><?xml version="1.0" encoding="utf-8"?>
<formControlPr xmlns="http://schemas.microsoft.com/office/spreadsheetml/2009/9/main" objectType="Drop" dropStyle="combo" dx="16" fmlaLink="_Output!$D$519" fmlaRange="_Input!$C$13:$C$18" noThreeD="1" sel="0" val="0"/>
</file>

<file path=xl/ctrlProps/ctrlProp569.xml><?xml version="1.0" encoding="utf-8"?>
<formControlPr xmlns="http://schemas.microsoft.com/office/spreadsheetml/2009/9/main" objectType="Drop" dropStyle="combo" dx="16" fmlaLink="_Output!$D$520" fmlaRange="_Input!$C$13:$C$18" noThreeD="1" sel="0" val="0"/>
</file>

<file path=xl/ctrlProps/ctrlProp57.xml><?xml version="1.0" encoding="utf-8"?>
<formControlPr xmlns="http://schemas.microsoft.com/office/spreadsheetml/2009/9/main" objectType="Drop" dropStyle="combo" dx="16" fmlaLink="_Output!$D$54" fmlaRange="_Input!$C$3:$C$4" noThreeD="1" sel="1" val="0"/>
</file>

<file path=xl/ctrlProps/ctrlProp570.xml><?xml version="1.0" encoding="utf-8"?>
<formControlPr xmlns="http://schemas.microsoft.com/office/spreadsheetml/2009/9/main" objectType="Drop" dropStyle="combo" dx="16" fmlaLink="_Output!$D$521" fmlaRange="_Input!$C$13:$C$18" noThreeD="1" sel="0" val="0"/>
</file>

<file path=xl/ctrlProps/ctrlProp571.xml><?xml version="1.0" encoding="utf-8"?>
<formControlPr xmlns="http://schemas.microsoft.com/office/spreadsheetml/2009/9/main" objectType="Drop" dropStyle="combo" dx="16" fmlaLink="_Output!$D$522" fmlaRange="_Input!$C$13:$C$18" noThreeD="1" sel="0" val="0"/>
</file>

<file path=xl/ctrlProps/ctrlProp572.xml><?xml version="1.0" encoding="utf-8"?>
<formControlPr xmlns="http://schemas.microsoft.com/office/spreadsheetml/2009/9/main" objectType="Drop" dropStyle="combo" dx="16" fmlaLink="_Output!$D$523" fmlaRange="_Input!$C$13:$C$18" noThreeD="1" sel="0" val="0"/>
</file>

<file path=xl/ctrlProps/ctrlProp573.xml><?xml version="1.0" encoding="utf-8"?>
<formControlPr xmlns="http://schemas.microsoft.com/office/spreadsheetml/2009/9/main" objectType="Drop" dropStyle="combo" dx="16" fmlaLink="_Output!$D$524" fmlaRange="_Input!$C$13:$C$18" noThreeD="1" sel="0" val="0"/>
</file>

<file path=xl/ctrlProps/ctrlProp574.xml><?xml version="1.0" encoding="utf-8"?>
<formControlPr xmlns="http://schemas.microsoft.com/office/spreadsheetml/2009/9/main" objectType="Drop" dropStyle="combo" dx="16" fmlaLink="_Output!$D$525" fmlaRange="_Input!$C$13:$C$18" noThreeD="1" sel="0" val="0"/>
</file>

<file path=xl/ctrlProps/ctrlProp575.xml><?xml version="1.0" encoding="utf-8"?>
<formControlPr xmlns="http://schemas.microsoft.com/office/spreadsheetml/2009/9/main" objectType="Drop" dropStyle="combo" dx="16" fmlaLink="_Output!$D$526" fmlaRange="_Input!$C$13:$C$18" noThreeD="1" sel="0" val="0"/>
</file>

<file path=xl/ctrlProps/ctrlProp576.xml><?xml version="1.0" encoding="utf-8"?>
<formControlPr xmlns="http://schemas.microsoft.com/office/spreadsheetml/2009/9/main" objectType="Drop" dropStyle="combo" dx="16" fmlaLink="_Output!$D$527" fmlaRange="_Input!$C$13:$C$18" noThreeD="1" sel="0" val="0"/>
</file>

<file path=xl/ctrlProps/ctrlProp577.xml><?xml version="1.0" encoding="utf-8"?>
<formControlPr xmlns="http://schemas.microsoft.com/office/spreadsheetml/2009/9/main" objectType="Drop" dropStyle="combo" dx="16" fmlaLink="_Output!$D$528" fmlaRange="_Input!$C$13:$C$18" noThreeD="1" sel="0" val="0"/>
</file>

<file path=xl/ctrlProps/ctrlProp578.xml><?xml version="1.0" encoding="utf-8"?>
<formControlPr xmlns="http://schemas.microsoft.com/office/spreadsheetml/2009/9/main" objectType="Drop" dropStyle="combo" dx="16" fmlaLink="_Output!$D$530" fmlaRange="_Input!$C$13:$C$18" noThreeD="1" sel="0" val="0"/>
</file>

<file path=xl/ctrlProps/ctrlProp579.xml><?xml version="1.0" encoding="utf-8"?>
<formControlPr xmlns="http://schemas.microsoft.com/office/spreadsheetml/2009/9/main" objectType="Drop" dropStyle="combo" dx="16" fmlaLink="_Output!$D$531" fmlaRange="_Input!$C$13:$C$18" noThreeD="1" sel="0" val="0"/>
</file>

<file path=xl/ctrlProps/ctrlProp58.xml><?xml version="1.0" encoding="utf-8"?>
<formControlPr xmlns="http://schemas.microsoft.com/office/spreadsheetml/2009/9/main" objectType="Drop" dropStyle="combo" dx="16" fmlaLink="_Output!$D$55" fmlaRange="_Input!$C$3:$C$4" noThreeD="1" sel="1" val="0"/>
</file>

<file path=xl/ctrlProps/ctrlProp580.xml><?xml version="1.0" encoding="utf-8"?>
<formControlPr xmlns="http://schemas.microsoft.com/office/spreadsheetml/2009/9/main" objectType="Drop" dropStyle="combo" dx="16" fmlaLink="_Output!$D$532" fmlaRange="_Input!$C$13:$C$18" noThreeD="1" sel="0" val="0"/>
</file>

<file path=xl/ctrlProps/ctrlProp581.xml><?xml version="1.0" encoding="utf-8"?>
<formControlPr xmlns="http://schemas.microsoft.com/office/spreadsheetml/2009/9/main" objectType="Drop" dropStyle="combo" dx="16" fmlaLink="_Output!$D$488" fmlaRange="_Input!$C$13:$C$18" noThreeD="1" sel="0" val="0"/>
</file>

<file path=xl/ctrlProps/ctrlProp582.xml><?xml version="1.0" encoding="utf-8"?>
<formControlPr xmlns="http://schemas.microsoft.com/office/spreadsheetml/2009/9/main" objectType="Drop" dropStyle="combo" dx="16" fmlaLink="_Output!$D$489" fmlaRange="_Input!$C$13:$C$18" noThreeD="1" sel="0" val="0"/>
</file>

<file path=xl/ctrlProps/ctrlProp583.xml><?xml version="1.0" encoding="utf-8"?>
<formControlPr xmlns="http://schemas.microsoft.com/office/spreadsheetml/2009/9/main" objectType="Drop" dropStyle="combo" dx="16" fmlaLink="_Output!$D$447" fmlaRange="_Input!$C$3:$C$4" noThreeD="1" sel="1" val="0"/>
</file>

<file path=xl/ctrlProps/ctrlProp584.xml><?xml version="1.0" encoding="utf-8"?>
<formControlPr xmlns="http://schemas.microsoft.com/office/spreadsheetml/2009/9/main" objectType="Drop" dropStyle="combo" dx="16" fmlaLink="_Output!$D$513" fmlaRange="_Input!$C$13:$C$18" noThreeD="1" sel="0" val="0"/>
</file>

<file path=xl/ctrlProps/ctrlProp59.xml><?xml version="1.0" encoding="utf-8"?>
<formControlPr xmlns="http://schemas.microsoft.com/office/spreadsheetml/2009/9/main" objectType="Drop" dropStyle="combo" dx="16" fmlaLink="_Output!$D$56" fmlaRange="_Input!$C$3:$C$4" noThreeD="1" sel="1" val="0"/>
</file>

<file path=xl/ctrlProps/ctrlProp6.xml><?xml version="1.0" encoding="utf-8"?>
<formControlPr xmlns="http://schemas.microsoft.com/office/spreadsheetml/2009/9/main" objectType="Drop" dropStyle="combo" dx="16" fmlaLink="_Output!$D$8" fmlaRange="_Input!$C$13:$C$17" noThreeD="1" sel="0" val="0"/>
</file>

<file path=xl/ctrlProps/ctrlProp60.xml><?xml version="1.0" encoding="utf-8"?>
<formControlPr xmlns="http://schemas.microsoft.com/office/spreadsheetml/2009/9/main" objectType="Drop" dropStyle="combo" dx="16" fmlaLink="_Output!$D$57" fmlaRange="_Input!$C$3:$C$4" noThreeD="1" sel="1" val="0"/>
</file>

<file path=xl/ctrlProps/ctrlProp61.xml><?xml version="1.0" encoding="utf-8"?>
<formControlPr xmlns="http://schemas.microsoft.com/office/spreadsheetml/2009/9/main" objectType="Drop" dropStyle="combo" dx="16" fmlaLink="_Output!$D$58" fmlaRange="_Input!$C$3:$C$4" noThreeD="1" sel="1" val="0"/>
</file>

<file path=xl/ctrlProps/ctrlProp62.xml><?xml version="1.0" encoding="utf-8"?>
<formControlPr xmlns="http://schemas.microsoft.com/office/spreadsheetml/2009/9/main" objectType="Drop" dropStyle="combo" dx="16" fmlaLink="_Output!$D$59" fmlaRange="_Input!$C$3:$C$4" noThreeD="1" sel="1" val="0"/>
</file>

<file path=xl/ctrlProps/ctrlProp63.xml><?xml version="1.0" encoding="utf-8"?>
<formControlPr xmlns="http://schemas.microsoft.com/office/spreadsheetml/2009/9/main" objectType="Drop" dropStyle="combo" dx="16" fmlaLink="_Output!$D$60" fmlaRange="_Input!$C$3:$C$4" noThreeD="1" sel="1" val="0"/>
</file>

<file path=xl/ctrlProps/ctrlProp64.xml><?xml version="1.0" encoding="utf-8"?>
<formControlPr xmlns="http://schemas.microsoft.com/office/spreadsheetml/2009/9/main" objectType="Drop" dropStyle="combo" dx="16" fmlaLink="_Output!$D$61" fmlaRange="_Input!$C$3:$C$4" noThreeD="1" sel="1" val="0"/>
</file>

<file path=xl/ctrlProps/ctrlProp65.xml><?xml version="1.0" encoding="utf-8"?>
<formControlPr xmlns="http://schemas.microsoft.com/office/spreadsheetml/2009/9/main" objectType="Drop" dropStyle="combo" dx="16" fmlaLink="_Output!$D$63" fmlaRange="_Input!$C$3:$C$4" noThreeD="1" sel="1" val="0"/>
</file>

<file path=xl/ctrlProps/ctrlProp66.xml><?xml version="1.0" encoding="utf-8"?>
<formControlPr xmlns="http://schemas.microsoft.com/office/spreadsheetml/2009/9/main" objectType="Drop" dropStyle="combo" dx="16" fmlaLink="_Output!$D$62" fmlaRange="_Input!$C$3:$C$4" noThreeD="1" sel="1" val="0"/>
</file>

<file path=xl/ctrlProps/ctrlProp67.xml><?xml version="1.0" encoding="utf-8"?>
<formControlPr xmlns="http://schemas.microsoft.com/office/spreadsheetml/2009/9/main" objectType="Drop" dropStyle="combo" dx="16" fmlaLink="_Output!$D$64" fmlaRange="_Input!$C$3:$C$4" noThreeD="1" sel="1" val="0"/>
</file>

<file path=xl/ctrlProps/ctrlProp68.xml><?xml version="1.0" encoding="utf-8"?>
<formControlPr xmlns="http://schemas.microsoft.com/office/spreadsheetml/2009/9/main" objectType="Drop" dropStyle="combo" dx="16" fmlaLink="_Output!$D$66" fmlaRange="_Input!$C$3:$C$4" noThreeD="1" sel="1" val="0"/>
</file>

<file path=xl/ctrlProps/ctrlProp69.xml><?xml version="1.0" encoding="utf-8"?>
<formControlPr xmlns="http://schemas.microsoft.com/office/spreadsheetml/2009/9/main" objectType="Drop" dropStyle="combo" dx="16" fmlaLink="_Output!$D$77" fmlaRange="_Input!$C$13:$C$17" noThreeD="1" sel="0" val="0"/>
</file>

<file path=xl/ctrlProps/ctrlProp7.xml><?xml version="1.0" encoding="utf-8"?>
<formControlPr xmlns="http://schemas.microsoft.com/office/spreadsheetml/2009/9/main" objectType="Drop" dropStyle="combo" dx="16" fmlaLink="_Output!$E$4" fmlaRange="_Input!$C$27:$C$31" noThreeD="1" sel="3" val="0"/>
</file>

<file path=xl/ctrlProps/ctrlProp70.xml><?xml version="1.0" encoding="utf-8"?>
<formControlPr xmlns="http://schemas.microsoft.com/office/spreadsheetml/2009/9/main" objectType="Drop" dropStyle="combo" dx="16" fmlaLink="_Output!$D$78" fmlaRange="_Input!$C$39:$C$43" noThreeD="1" sel="0" val="0"/>
</file>

<file path=xl/ctrlProps/ctrlProp71.xml><?xml version="1.0" encoding="utf-8"?>
<formControlPr xmlns="http://schemas.microsoft.com/office/spreadsheetml/2009/9/main" objectType="Drop" dropStyle="combo" dx="16" fmlaLink="_Output!$D$79" fmlaRange="_Input!$C$13:$C$17" noThreeD="1" sel="0" val="0"/>
</file>

<file path=xl/ctrlProps/ctrlProp72.xml><?xml version="1.0" encoding="utf-8"?>
<formControlPr xmlns="http://schemas.microsoft.com/office/spreadsheetml/2009/9/main" objectType="Drop" dropStyle="combo" dx="16" fmlaLink="_Output!$D$80" fmlaRange="_Input!$C$39:$C$43" noThreeD="1" sel="0" val="0"/>
</file>

<file path=xl/ctrlProps/ctrlProp73.xml><?xml version="1.0" encoding="utf-8"?>
<formControlPr xmlns="http://schemas.microsoft.com/office/spreadsheetml/2009/9/main" objectType="Drop" dropStyle="combo" dx="16" fmlaLink="_Output!$E$77" fmlaRange="_Input!$C$27:$C$31" noThreeD="1" sel="3" val="0"/>
</file>

<file path=xl/ctrlProps/ctrlProp74.xml><?xml version="1.0" encoding="utf-8"?>
<formControlPr xmlns="http://schemas.microsoft.com/office/spreadsheetml/2009/9/main" objectType="Drop" dropStyle="combo" dx="16" fmlaLink="_Output!$E$78" fmlaRange="_Input!$C$27:$C$31" noThreeD="1" sel="3" val="0"/>
</file>

<file path=xl/ctrlProps/ctrlProp75.xml><?xml version="1.0" encoding="utf-8"?>
<formControlPr xmlns="http://schemas.microsoft.com/office/spreadsheetml/2009/9/main" objectType="Drop" dropStyle="combo" dx="16" fmlaLink="_Output!$E$79" fmlaRange="_Input!$C$27:$C$31" noThreeD="1" sel="3" val="0"/>
</file>

<file path=xl/ctrlProps/ctrlProp76.xml><?xml version="1.0" encoding="utf-8"?>
<formControlPr xmlns="http://schemas.microsoft.com/office/spreadsheetml/2009/9/main" objectType="Drop" dropStyle="combo" dx="16" fmlaLink="_Output!$E$80" fmlaRange="_Input!$C$27:$C$31" noThreeD="1" sel="3" val="0"/>
</file>

<file path=xl/ctrlProps/ctrlProp77.xml><?xml version="1.0" encoding="utf-8"?>
<formControlPr xmlns="http://schemas.microsoft.com/office/spreadsheetml/2009/9/main" objectType="Drop" dropStyle="combo" dx="16" fmlaLink="_Output!$D$69" fmlaRange="_Input!$C$3:$C$4" noThreeD="1" sel="1" val="0"/>
</file>

<file path=xl/ctrlProps/ctrlProp78.xml><?xml version="1.0" encoding="utf-8"?>
<formControlPr xmlns="http://schemas.microsoft.com/office/spreadsheetml/2009/9/main" objectType="Drop" dropStyle="combo" dx="16" fmlaLink="_Output!$D$70" fmlaRange="_Input!$C$3:$C$4" noThreeD="1" sel="1" val="0"/>
</file>

<file path=xl/ctrlProps/ctrlProp79.xml><?xml version="1.0" encoding="utf-8"?>
<formControlPr xmlns="http://schemas.microsoft.com/office/spreadsheetml/2009/9/main" objectType="Drop" dropStyle="combo" dx="16" fmlaLink="_Output!$D$67" fmlaRange="_Input!$C$13:$C$17" noThreeD="1" sel="0" val="0"/>
</file>

<file path=xl/ctrlProps/ctrlProp8.xml><?xml version="1.0" encoding="utf-8"?>
<formControlPr xmlns="http://schemas.microsoft.com/office/spreadsheetml/2009/9/main" objectType="Drop" dropStyle="combo" dx="16" fmlaLink="_Output!$E$5" fmlaRange="_Input!$C$27:$C$31" noThreeD="1" sel="3" val="0"/>
</file>

<file path=xl/ctrlProps/ctrlProp80.xml><?xml version="1.0" encoding="utf-8"?>
<formControlPr xmlns="http://schemas.microsoft.com/office/spreadsheetml/2009/9/main" objectType="Drop" dropStyle="combo" dx="16" fmlaLink="_Output!$E$67" fmlaRange="_Input!$C$27:$C$31" noThreeD="1" sel="3" val="0"/>
</file>

<file path=xl/ctrlProps/ctrlProp81.xml><?xml version="1.0" encoding="utf-8"?>
<formControlPr xmlns="http://schemas.microsoft.com/office/spreadsheetml/2009/9/main" objectType="Drop" dropStyle="combo" dx="16" fmlaLink="_Output!$D$71" fmlaRange="_Input!$C$3:$C$4" noThreeD="1" sel="1" val="0"/>
</file>

<file path=xl/ctrlProps/ctrlProp82.xml><?xml version="1.0" encoding="utf-8"?>
<formControlPr xmlns="http://schemas.microsoft.com/office/spreadsheetml/2009/9/main" objectType="Drop" dropStyle="combo" dx="16" fmlaLink="_Output!$D$72" fmlaRange="_Input!$C$3:$C$4" noThreeD="1" sel="1" val="0"/>
</file>

<file path=xl/ctrlProps/ctrlProp83.xml><?xml version="1.0" encoding="utf-8"?>
<formControlPr xmlns="http://schemas.microsoft.com/office/spreadsheetml/2009/9/main" objectType="Drop" dropStyle="combo" dx="16" fmlaLink="_Output!$D$73" fmlaRange="_Input!$C$3:$C$4" noThreeD="1" sel="1" val="0"/>
</file>

<file path=xl/ctrlProps/ctrlProp84.xml><?xml version="1.0" encoding="utf-8"?>
<formControlPr xmlns="http://schemas.microsoft.com/office/spreadsheetml/2009/9/main" objectType="Drop" dropStyle="combo" dx="16" fmlaLink="_Output!$D$74" fmlaRange="_Input!$C$3:$C$4" noThreeD="1" sel="1" val="0"/>
</file>

<file path=xl/ctrlProps/ctrlProp85.xml><?xml version="1.0" encoding="utf-8"?>
<formControlPr xmlns="http://schemas.microsoft.com/office/spreadsheetml/2009/9/main" objectType="Drop" dropStyle="combo" dx="16" fmlaLink="_Output!$D$75" fmlaRange="_Input!$C$3:$C$4" noThreeD="1" sel="1" val="0"/>
</file>

<file path=xl/ctrlProps/ctrlProp86.xml><?xml version="1.0" encoding="utf-8"?>
<formControlPr xmlns="http://schemas.microsoft.com/office/spreadsheetml/2009/9/main" objectType="Drop" dropStyle="combo" dx="16" fmlaLink="_Output!$D$76" fmlaRange="_Input!$C$3:$C$4" noThreeD="1" sel="1" val="0"/>
</file>

<file path=xl/ctrlProps/ctrlProp87.xml><?xml version="1.0" encoding="utf-8"?>
<formControlPr xmlns="http://schemas.microsoft.com/office/spreadsheetml/2009/9/main" objectType="Drop" dropStyle="combo" dx="16" fmlaLink="_Output!$D$81" fmlaRange="_Input!$C$13:$C$17" noThreeD="1" sel="0" val="0"/>
</file>

<file path=xl/ctrlProps/ctrlProp88.xml><?xml version="1.0" encoding="utf-8"?>
<formControlPr xmlns="http://schemas.microsoft.com/office/spreadsheetml/2009/9/main" objectType="Drop" dropStyle="combo" dx="16" fmlaLink="_Output!$E$81" fmlaRange="_Input!$C$27:$C$31" noThreeD="1" sel="3" val="0"/>
</file>

<file path=xl/ctrlProps/ctrlProp89.xml><?xml version="1.0" encoding="utf-8"?>
<formControlPr xmlns="http://schemas.microsoft.com/office/spreadsheetml/2009/9/main" objectType="Drop" dropStyle="combo" dx="16" fmlaLink="_Output!$D$82" fmlaRange="_Input!$C$13:$C$17" noThreeD="1" sel="0" val="0"/>
</file>

<file path=xl/ctrlProps/ctrlProp9.xml><?xml version="1.0" encoding="utf-8"?>
<formControlPr xmlns="http://schemas.microsoft.com/office/spreadsheetml/2009/9/main" objectType="Drop" dropStyle="combo" dx="16" fmlaLink="_Output!$E$6" fmlaRange="_Input!$C$27:$C$31" noThreeD="1" sel="3" val="0"/>
</file>

<file path=xl/ctrlProps/ctrlProp90.xml><?xml version="1.0" encoding="utf-8"?>
<formControlPr xmlns="http://schemas.microsoft.com/office/spreadsheetml/2009/9/main" objectType="Drop" dropStyle="combo" dx="16" fmlaLink="_Output!$E$82" fmlaRange="_Input!$C$27:$C$31" noThreeD="1" sel="3" val="0"/>
</file>

<file path=xl/ctrlProps/ctrlProp91.xml><?xml version="1.0" encoding="utf-8"?>
<formControlPr xmlns="http://schemas.microsoft.com/office/spreadsheetml/2009/9/main" objectType="Drop" dropStyle="combo" dx="16" fmlaLink="_Output!$D$65" fmlaRange="_Input!$C$3:$C$4" noThreeD="1" sel="1" val="0"/>
</file>

<file path=xl/ctrlProps/ctrlProp92.xml><?xml version="1.0" encoding="utf-8"?>
<formControlPr xmlns="http://schemas.microsoft.com/office/spreadsheetml/2009/9/main" objectType="Drop" dropStyle="combo" dx="16" fmlaLink="_Output!$D$86" fmlaRange="_Input!$C$13:$C$17" noThreeD="1" sel="0" val="0"/>
</file>

<file path=xl/ctrlProps/ctrlProp93.xml><?xml version="1.0" encoding="utf-8"?>
<formControlPr xmlns="http://schemas.microsoft.com/office/spreadsheetml/2009/9/main" objectType="Drop" dropStyle="combo" dx="16" fmlaLink="_Output!$D$87" fmlaRange="_Input!$C$13:$C$17" noThreeD="1" sel="0" val="0"/>
</file>

<file path=xl/ctrlProps/ctrlProp94.xml><?xml version="1.0" encoding="utf-8"?>
<formControlPr xmlns="http://schemas.microsoft.com/office/spreadsheetml/2009/9/main" objectType="Drop" dropStyle="combo" dx="16" fmlaLink="_Output!$D$90" fmlaRange="_Input!$C$13:$C$17" noThreeD="1" sel="0" val="0"/>
</file>

<file path=xl/ctrlProps/ctrlProp95.xml><?xml version="1.0" encoding="utf-8"?>
<formControlPr xmlns="http://schemas.microsoft.com/office/spreadsheetml/2009/9/main" objectType="Drop" dropStyle="combo" dx="16" fmlaLink="_Output!$D$91" fmlaRange="_Input!$C$13:$C$17" noThreeD="1" sel="0" val="0"/>
</file>

<file path=xl/ctrlProps/ctrlProp96.xml><?xml version="1.0" encoding="utf-8"?>
<formControlPr xmlns="http://schemas.microsoft.com/office/spreadsheetml/2009/9/main" objectType="Drop" dropStyle="combo" dx="16" fmlaLink="_Output!$D$92" fmlaRange="_Input!$C$13:$C$17" noThreeD="1" sel="0" val="0"/>
</file>

<file path=xl/ctrlProps/ctrlProp97.xml><?xml version="1.0" encoding="utf-8"?>
<formControlPr xmlns="http://schemas.microsoft.com/office/spreadsheetml/2009/9/main" objectType="Drop" dropStyle="combo" dx="16" fmlaLink="_Output!$D$93" fmlaRange="_Input!$C$39:$C$43" noThreeD="1" sel="0" val="0"/>
</file>

<file path=xl/ctrlProps/ctrlProp98.xml><?xml version="1.0" encoding="utf-8"?>
<formControlPr xmlns="http://schemas.microsoft.com/office/spreadsheetml/2009/9/main" objectType="Drop" dropStyle="combo" dx="16" fmlaLink="_Output!$E$86" fmlaRange="_Input!$C$27:$C$31" noThreeD="1" sel="3" val="0"/>
</file>

<file path=xl/ctrlProps/ctrlProp99.xml><?xml version="1.0" encoding="utf-8"?>
<formControlPr xmlns="http://schemas.microsoft.com/office/spreadsheetml/2009/9/main" objectType="Drop" dropStyle="combo" dx="16" fmlaLink="_Output!$E$87" fmlaRange="_Input!$C$27:$C$31" noThreeD="1" sel="3" val="0"/>
</file>

<file path=xl/drawings/_rels/drawing1.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image" Target="../media/image1.png"/><Relationship Id="rId1" Type="http://schemas.openxmlformats.org/officeDocument/2006/relationships/hyperlink" Target="#'Introduction - INT'!A1"/><Relationship Id="rId6" Type="http://schemas.openxmlformats.org/officeDocument/2006/relationships/image" Target="../media/image3.png"/><Relationship Id="rId5" Type="http://schemas.openxmlformats.org/officeDocument/2006/relationships/hyperlink" Target="#'Results - OVR'!A1"/><Relationship Id="rId4" Type="http://schemas.openxmlformats.org/officeDocument/2006/relationships/image" Target="../media/image2.png"/></Relationships>
</file>

<file path=xl/drawings/_rels/drawing10.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hyperlink" Target="#'Results - OVR'!A1"/><Relationship Id="rId7" Type="http://schemas.openxmlformats.org/officeDocument/2006/relationships/hyperlink" Target="#'People - EMP'!A1"/><Relationship Id="rId2" Type="http://schemas.openxmlformats.org/officeDocument/2006/relationships/image" Target="../media/image7.png"/><Relationship Id="rId1" Type="http://schemas.openxmlformats.org/officeDocument/2006/relationships/hyperlink" Target="#'Business - GOV'!A1"/><Relationship Id="rId6" Type="http://schemas.openxmlformats.org/officeDocument/2006/relationships/image" Target="../media/image13.png"/><Relationship Id="rId5" Type="http://schemas.openxmlformats.org/officeDocument/2006/relationships/hyperlink" Target="#'General - PRO'!A1"/><Relationship Id="rId10" Type="http://schemas.openxmlformats.org/officeDocument/2006/relationships/image" Target="../media/image2.png"/><Relationship Id="rId4" Type="http://schemas.openxmlformats.org/officeDocument/2006/relationships/image" Target="../media/image3.png"/><Relationship Id="rId9" Type="http://schemas.openxmlformats.org/officeDocument/2006/relationships/hyperlink" Target="#Index!A1"/></Relationships>
</file>

<file path=xl/drawings/_rels/drawing1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Process - MGT'!A1"/><Relationship Id="rId7" Type="http://schemas.openxmlformats.org/officeDocument/2006/relationships/hyperlink" Target="#'People - R&amp;H'!A1"/><Relationship Id="rId2" Type="http://schemas.openxmlformats.org/officeDocument/2006/relationships/image" Target="../media/image5.png"/><Relationship Id="rId1" Type="http://schemas.openxmlformats.org/officeDocument/2006/relationships/hyperlink" Target="#'Business - BSD'!A1"/><Relationship Id="rId6" Type="http://schemas.openxmlformats.org/officeDocument/2006/relationships/image" Target="../media/image2.png"/><Relationship Id="rId5" Type="http://schemas.openxmlformats.org/officeDocument/2006/relationships/hyperlink" Target="#Index!A1"/><Relationship Id="rId10" Type="http://schemas.openxmlformats.org/officeDocument/2006/relationships/image" Target="../media/image3.png"/><Relationship Id="rId4" Type="http://schemas.openxmlformats.org/officeDocument/2006/relationships/image" Target="../media/image1.png"/><Relationship Id="rId9" Type="http://schemas.openxmlformats.org/officeDocument/2006/relationships/hyperlink" Target="#'Results - OVR'!A1"/></Relationships>
</file>

<file path=xl/drawings/_rels/drawing12.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hyperlink" Target="#'People - EMP'!A1"/><Relationship Id="rId7" Type="http://schemas.openxmlformats.org/officeDocument/2006/relationships/hyperlink" Target="#'Business - BSD'!A1"/><Relationship Id="rId12" Type="http://schemas.openxmlformats.org/officeDocument/2006/relationships/image" Target="../media/image2.png"/><Relationship Id="rId2" Type="http://schemas.openxmlformats.org/officeDocument/2006/relationships/image" Target="../media/image4.png"/><Relationship Id="rId1" Type="http://schemas.openxmlformats.org/officeDocument/2006/relationships/hyperlink" Target="#'People - PEM'!A1"/><Relationship Id="rId6" Type="http://schemas.openxmlformats.org/officeDocument/2006/relationships/image" Target="../media/image3.png"/><Relationship Id="rId11" Type="http://schemas.openxmlformats.org/officeDocument/2006/relationships/hyperlink" Target="#Index!A1"/><Relationship Id="rId5" Type="http://schemas.openxmlformats.org/officeDocument/2006/relationships/hyperlink" Target="#'Results - OVR'!A1"/><Relationship Id="rId10" Type="http://schemas.openxmlformats.org/officeDocument/2006/relationships/image" Target="../media/image1.png"/><Relationship Id="rId4" Type="http://schemas.openxmlformats.org/officeDocument/2006/relationships/image" Target="../media/image7.png"/><Relationship Id="rId9" Type="http://schemas.openxmlformats.org/officeDocument/2006/relationships/hyperlink" Target="#'Process - MGT'!A1"/></Relationships>
</file>

<file path=xl/drawings/_rels/drawing13.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hyperlink" Target="#'People - R&amp;H'!A1"/><Relationship Id="rId7" Type="http://schemas.openxmlformats.org/officeDocument/2006/relationships/hyperlink" Target="#'Business - BSD'!A1"/><Relationship Id="rId12" Type="http://schemas.openxmlformats.org/officeDocument/2006/relationships/image" Target="../media/image2.png"/><Relationship Id="rId2" Type="http://schemas.openxmlformats.org/officeDocument/2006/relationships/image" Target="../media/image4.png"/><Relationship Id="rId1" Type="http://schemas.openxmlformats.org/officeDocument/2006/relationships/hyperlink" Target="#'People - KNM'!A1"/><Relationship Id="rId6" Type="http://schemas.openxmlformats.org/officeDocument/2006/relationships/image" Target="../media/image3.png"/><Relationship Id="rId11" Type="http://schemas.openxmlformats.org/officeDocument/2006/relationships/hyperlink" Target="#Index!A1"/><Relationship Id="rId5" Type="http://schemas.openxmlformats.org/officeDocument/2006/relationships/hyperlink" Target="#'Results - OVR'!A1"/><Relationship Id="rId10" Type="http://schemas.openxmlformats.org/officeDocument/2006/relationships/image" Target="../media/image1.png"/><Relationship Id="rId4" Type="http://schemas.openxmlformats.org/officeDocument/2006/relationships/image" Target="../media/image7.png"/><Relationship Id="rId9" Type="http://schemas.openxmlformats.org/officeDocument/2006/relationships/hyperlink" Target="#'Process - MGT'!A1"/></Relationships>
</file>

<file path=xl/drawings/_rels/drawing14.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hyperlink" Target="#'People - PEM'!A1"/><Relationship Id="rId7" Type="http://schemas.openxmlformats.org/officeDocument/2006/relationships/hyperlink" Target="#'Business - BSD'!A1"/><Relationship Id="rId12" Type="http://schemas.openxmlformats.org/officeDocument/2006/relationships/image" Target="../media/image2.png"/><Relationship Id="rId2" Type="http://schemas.openxmlformats.org/officeDocument/2006/relationships/image" Target="../media/image4.png"/><Relationship Id="rId1" Type="http://schemas.openxmlformats.org/officeDocument/2006/relationships/hyperlink" Target="#'People - T&amp;E'!A1"/><Relationship Id="rId6" Type="http://schemas.openxmlformats.org/officeDocument/2006/relationships/image" Target="../media/image3.png"/><Relationship Id="rId11" Type="http://schemas.openxmlformats.org/officeDocument/2006/relationships/hyperlink" Target="#Index!A1"/><Relationship Id="rId5" Type="http://schemas.openxmlformats.org/officeDocument/2006/relationships/hyperlink" Target="#'Results - OVR'!A1"/><Relationship Id="rId10" Type="http://schemas.openxmlformats.org/officeDocument/2006/relationships/image" Target="../media/image1.png"/><Relationship Id="rId4" Type="http://schemas.openxmlformats.org/officeDocument/2006/relationships/image" Target="../media/image7.png"/><Relationship Id="rId9" Type="http://schemas.openxmlformats.org/officeDocument/2006/relationships/hyperlink" Target="#'Process - MGT'!A1"/></Relationships>
</file>

<file path=xl/drawings/_rels/drawing15.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hyperlink" Target="#'Results - OVR'!A1"/><Relationship Id="rId7" Type="http://schemas.openxmlformats.org/officeDocument/2006/relationships/hyperlink" Target="#'Process - MGT'!A1"/><Relationship Id="rId2" Type="http://schemas.openxmlformats.org/officeDocument/2006/relationships/image" Target="../media/image7.png"/><Relationship Id="rId1" Type="http://schemas.openxmlformats.org/officeDocument/2006/relationships/hyperlink" Target="#'People - KNM'!A1"/><Relationship Id="rId6" Type="http://schemas.openxmlformats.org/officeDocument/2006/relationships/image" Target="../media/image13.png"/><Relationship Id="rId5" Type="http://schemas.openxmlformats.org/officeDocument/2006/relationships/hyperlink" Target="#'Business - BSD'!A1"/><Relationship Id="rId10" Type="http://schemas.openxmlformats.org/officeDocument/2006/relationships/image" Target="../media/image2.png"/><Relationship Id="rId4" Type="http://schemas.openxmlformats.org/officeDocument/2006/relationships/image" Target="../media/image3.png"/><Relationship Id="rId9" Type="http://schemas.openxmlformats.org/officeDocument/2006/relationships/hyperlink" Target="#Index!A1"/></Relationships>
</file>

<file path=xl/drawings/_rels/drawing16.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echnology - ITS'!A1"/><Relationship Id="rId7" Type="http://schemas.openxmlformats.org/officeDocument/2006/relationships/hyperlink" Target="#'Process - O&amp;F'!A1"/><Relationship Id="rId2" Type="http://schemas.openxmlformats.org/officeDocument/2006/relationships/image" Target="../media/image5.png"/><Relationship Id="rId1" Type="http://schemas.openxmlformats.org/officeDocument/2006/relationships/hyperlink" Target="#'People - EMP'!A1"/><Relationship Id="rId6" Type="http://schemas.openxmlformats.org/officeDocument/2006/relationships/image" Target="../media/image2.png"/><Relationship Id="rId5" Type="http://schemas.openxmlformats.org/officeDocument/2006/relationships/hyperlink" Target="#Index!A1"/><Relationship Id="rId10" Type="http://schemas.openxmlformats.org/officeDocument/2006/relationships/image" Target="../media/image3.png"/><Relationship Id="rId4" Type="http://schemas.openxmlformats.org/officeDocument/2006/relationships/image" Target="../media/image6.png"/><Relationship Id="rId9" Type="http://schemas.openxmlformats.org/officeDocument/2006/relationships/hyperlink" Target="#'Results - OVR'!A1"/></Relationships>
</file>

<file path=xl/drawings/_rels/drawing17.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hyperlink" Target="#'Process - MGT'!A1"/><Relationship Id="rId7" Type="http://schemas.openxmlformats.org/officeDocument/2006/relationships/hyperlink" Target="#'People - EMP'!A1"/><Relationship Id="rId12" Type="http://schemas.openxmlformats.org/officeDocument/2006/relationships/image" Target="../media/image2.png"/><Relationship Id="rId2" Type="http://schemas.openxmlformats.org/officeDocument/2006/relationships/image" Target="../media/image4.png"/><Relationship Id="rId1" Type="http://schemas.openxmlformats.org/officeDocument/2006/relationships/hyperlink" Target="#'Process - RPT'!A1"/><Relationship Id="rId6" Type="http://schemas.openxmlformats.org/officeDocument/2006/relationships/image" Target="../media/image3.png"/><Relationship Id="rId11" Type="http://schemas.openxmlformats.org/officeDocument/2006/relationships/hyperlink" Target="#Index!A1"/><Relationship Id="rId5" Type="http://schemas.openxmlformats.org/officeDocument/2006/relationships/hyperlink" Target="#'Results - OVR'!A1"/><Relationship Id="rId10" Type="http://schemas.openxmlformats.org/officeDocument/2006/relationships/image" Target="../media/image6.png"/><Relationship Id="rId4" Type="http://schemas.openxmlformats.org/officeDocument/2006/relationships/image" Target="../media/image7.png"/><Relationship Id="rId9" Type="http://schemas.openxmlformats.org/officeDocument/2006/relationships/hyperlink" Target="#'Technology - ITS'!A1"/></Relationships>
</file>

<file path=xl/drawings/_rels/drawing18.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hyperlink" Target="#'Process - O&amp;F'!A1"/><Relationship Id="rId7" Type="http://schemas.openxmlformats.org/officeDocument/2006/relationships/hyperlink" Target="#'People - EMP'!A1"/><Relationship Id="rId12" Type="http://schemas.openxmlformats.org/officeDocument/2006/relationships/image" Target="../media/image2.png"/><Relationship Id="rId2" Type="http://schemas.openxmlformats.org/officeDocument/2006/relationships/image" Target="../media/image4.png"/><Relationship Id="rId1" Type="http://schemas.openxmlformats.org/officeDocument/2006/relationships/hyperlink" Target="#'Process - SCE'!A1"/><Relationship Id="rId6" Type="http://schemas.openxmlformats.org/officeDocument/2006/relationships/image" Target="../media/image3.png"/><Relationship Id="rId11" Type="http://schemas.openxmlformats.org/officeDocument/2006/relationships/hyperlink" Target="#Index!A1"/><Relationship Id="rId5" Type="http://schemas.openxmlformats.org/officeDocument/2006/relationships/hyperlink" Target="#'Results - OVR'!A1"/><Relationship Id="rId10" Type="http://schemas.openxmlformats.org/officeDocument/2006/relationships/image" Target="../media/image1.png"/><Relationship Id="rId4" Type="http://schemas.openxmlformats.org/officeDocument/2006/relationships/image" Target="../media/image7.png"/><Relationship Id="rId9" Type="http://schemas.openxmlformats.org/officeDocument/2006/relationships/hyperlink" Target="#'Technology - ITS'!A1"/></Relationships>
</file>

<file path=xl/drawings/_rels/drawing19.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hyperlink" Target="#'Results - OVR'!A1"/><Relationship Id="rId7" Type="http://schemas.openxmlformats.org/officeDocument/2006/relationships/hyperlink" Target="#'Technology - ITS'!A1"/><Relationship Id="rId2" Type="http://schemas.openxmlformats.org/officeDocument/2006/relationships/image" Target="../media/image7.png"/><Relationship Id="rId1" Type="http://schemas.openxmlformats.org/officeDocument/2006/relationships/hyperlink" Target="#'Process - RPT'!A1"/><Relationship Id="rId6" Type="http://schemas.openxmlformats.org/officeDocument/2006/relationships/image" Target="../media/image5.png"/><Relationship Id="rId5" Type="http://schemas.openxmlformats.org/officeDocument/2006/relationships/hyperlink" Target="#'People - EMP'!A1"/><Relationship Id="rId10" Type="http://schemas.openxmlformats.org/officeDocument/2006/relationships/image" Target="../media/image2.png"/><Relationship Id="rId4" Type="http://schemas.openxmlformats.org/officeDocument/2006/relationships/image" Target="../media/image3.png"/><Relationship Id="rId9" Type="http://schemas.openxmlformats.org/officeDocument/2006/relationships/hyperlink" Target="#Index!A1"/></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image" Target="../media/image9.png"/><Relationship Id="rId3" Type="http://schemas.openxmlformats.org/officeDocument/2006/relationships/hyperlink" Target="#Index!A1"/><Relationship Id="rId7" Type="http://schemas.openxmlformats.org/officeDocument/2006/relationships/image" Target="../media/image5.png"/><Relationship Id="rId12" Type="http://schemas.openxmlformats.org/officeDocument/2006/relationships/image" Target="../media/image8.png"/><Relationship Id="rId2" Type="http://schemas.openxmlformats.org/officeDocument/2006/relationships/image" Target="../media/image1.png"/><Relationship Id="rId16" Type="http://schemas.openxmlformats.org/officeDocument/2006/relationships/image" Target="../media/image12.png"/><Relationship Id="rId1" Type="http://schemas.openxmlformats.org/officeDocument/2006/relationships/hyperlink" Target="#'General - PRO'!A1"/><Relationship Id="rId6" Type="http://schemas.openxmlformats.org/officeDocument/2006/relationships/image" Target="../media/image4.png"/><Relationship Id="rId11" Type="http://schemas.openxmlformats.org/officeDocument/2006/relationships/hyperlink" Target="#'Results - OVR'!A1"/><Relationship Id="rId5" Type="http://schemas.openxmlformats.org/officeDocument/2006/relationships/hyperlink" Target="#'Introduction - USG'!A1"/><Relationship Id="rId15" Type="http://schemas.openxmlformats.org/officeDocument/2006/relationships/image" Target="../media/image11.png"/><Relationship Id="rId10" Type="http://schemas.openxmlformats.org/officeDocument/2006/relationships/image" Target="../media/image3.png"/><Relationship Id="rId4" Type="http://schemas.openxmlformats.org/officeDocument/2006/relationships/image" Target="../media/image2.png"/><Relationship Id="rId9" Type="http://schemas.openxmlformats.org/officeDocument/2006/relationships/image" Target="../media/image7.png"/><Relationship Id="rId14" Type="http://schemas.openxmlformats.org/officeDocument/2006/relationships/image" Target="../media/image10.png"/></Relationships>
</file>

<file path=xl/drawings/_rels/drawing20.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Services - SIM'!A1"/><Relationship Id="rId7" Type="http://schemas.openxmlformats.org/officeDocument/2006/relationships/hyperlink" Target="#'Technology - A&amp;O'!A1"/><Relationship Id="rId2" Type="http://schemas.openxmlformats.org/officeDocument/2006/relationships/image" Target="../media/image5.png"/><Relationship Id="rId1" Type="http://schemas.openxmlformats.org/officeDocument/2006/relationships/hyperlink" Target="#'Process - MGT'!A1"/><Relationship Id="rId6" Type="http://schemas.openxmlformats.org/officeDocument/2006/relationships/image" Target="../media/image2.png"/><Relationship Id="rId5" Type="http://schemas.openxmlformats.org/officeDocument/2006/relationships/hyperlink" Target="#Index!A1"/><Relationship Id="rId10" Type="http://schemas.openxmlformats.org/officeDocument/2006/relationships/image" Target="../media/image3.png"/><Relationship Id="rId4" Type="http://schemas.openxmlformats.org/officeDocument/2006/relationships/image" Target="../media/image1.png"/><Relationship Id="rId9" Type="http://schemas.openxmlformats.org/officeDocument/2006/relationships/hyperlink" Target="#'Results - OVR'!A1"/></Relationships>
</file>

<file path=xl/drawings/_rels/drawing21.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hyperlink" Target="#'Results - OVR'!A1"/><Relationship Id="rId7" Type="http://schemas.openxmlformats.org/officeDocument/2006/relationships/hyperlink" Target="#'Services - SIM'!A1"/><Relationship Id="rId2" Type="http://schemas.openxmlformats.org/officeDocument/2006/relationships/image" Target="../media/image7.png"/><Relationship Id="rId1" Type="http://schemas.openxmlformats.org/officeDocument/2006/relationships/hyperlink" Target="#'Technology - ITS'!A1"/><Relationship Id="rId6" Type="http://schemas.openxmlformats.org/officeDocument/2006/relationships/image" Target="../media/image5.png"/><Relationship Id="rId5" Type="http://schemas.openxmlformats.org/officeDocument/2006/relationships/hyperlink" Target="#'Process - MGT'!A1"/><Relationship Id="rId10" Type="http://schemas.openxmlformats.org/officeDocument/2006/relationships/image" Target="../media/image2.png"/><Relationship Id="rId4" Type="http://schemas.openxmlformats.org/officeDocument/2006/relationships/image" Target="../media/image3.png"/><Relationship Id="rId9" Type="http://schemas.openxmlformats.org/officeDocument/2006/relationships/hyperlink" Target="#Index!A1"/></Relationships>
</file>

<file path=xl/drawings/_rels/drawing22.xml.rels><?xml version="1.0" encoding="UTF-8" standalone="yes"?>
<Relationships xmlns="http://schemas.openxmlformats.org/package/2006/relationships"><Relationship Id="rId3" Type="http://schemas.openxmlformats.org/officeDocument/2006/relationships/hyperlink" Target="#'Technology - ITS'!A1"/><Relationship Id="rId7"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hyperlink" Target="#'Results - OVR'!A1"/><Relationship Id="rId6" Type="http://schemas.openxmlformats.org/officeDocument/2006/relationships/hyperlink" Target="#Index!A1"/><Relationship Id="rId5" Type="http://schemas.openxmlformats.org/officeDocument/2006/relationships/image" Target="../media/image1.png"/><Relationship Id="rId4" Type="http://schemas.openxmlformats.org/officeDocument/2006/relationships/image" Target="../media/image5.png"/></Relationships>
</file>

<file path=xl/drawings/_rels/drawing23.xml.rels><?xml version="1.0" encoding="UTF-8" standalone="yes"?>
<Relationships xmlns="http://schemas.openxmlformats.org/package/2006/relationships"><Relationship Id="rId8" Type="http://schemas.openxmlformats.org/officeDocument/2006/relationships/hyperlink" Target="#Index!A1"/><Relationship Id="rId3" Type="http://schemas.openxmlformats.org/officeDocument/2006/relationships/chart" Target="../charts/chart3.xml"/><Relationship Id="rId7" Type="http://schemas.openxmlformats.org/officeDocument/2006/relationships/image" Target="../media/image6.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Next Steps'!A1"/><Relationship Id="rId11" Type="http://schemas.openxmlformats.org/officeDocument/2006/relationships/image" Target="../media/image4.png"/><Relationship Id="rId5" Type="http://schemas.openxmlformats.org/officeDocument/2006/relationships/image" Target="../media/image5.png"/><Relationship Id="rId10" Type="http://schemas.openxmlformats.org/officeDocument/2006/relationships/hyperlink" Target="#'Results - CSF 1.1'!A1"/><Relationship Id="rId4" Type="http://schemas.openxmlformats.org/officeDocument/2006/relationships/hyperlink" Target="#'Services - SIM'!A1"/><Relationship Id="rId9" Type="http://schemas.openxmlformats.org/officeDocument/2006/relationships/image" Target="../media/image2.png"/></Relationships>
</file>

<file path=xl/drawings/_rels/drawing25.xml.rels><?xml version="1.0" encoding="UTF-8" standalone="yes"?>
<Relationships xmlns="http://schemas.openxmlformats.org/package/2006/relationships"><Relationship Id="rId8" Type="http://schemas.openxmlformats.org/officeDocument/2006/relationships/hyperlink" Target="#'Next Steps'!A1"/><Relationship Id="rId3" Type="http://schemas.openxmlformats.org/officeDocument/2006/relationships/hyperlink" Target="#'Results - OVR'!A1"/><Relationship Id="rId7" Type="http://schemas.openxmlformats.org/officeDocument/2006/relationships/image" Target="../media/image14.pn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hyperlink" Target="#'Services - SIM'!A1"/><Relationship Id="rId11" Type="http://schemas.openxmlformats.org/officeDocument/2006/relationships/image" Target="../media/image2.png"/><Relationship Id="rId5" Type="http://schemas.openxmlformats.org/officeDocument/2006/relationships/chart" Target="../charts/chart6.xml"/><Relationship Id="rId10" Type="http://schemas.openxmlformats.org/officeDocument/2006/relationships/hyperlink" Target="#Index!A1"/><Relationship Id="rId4" Type="http://schemas.openxmlformats.org/officeDocument/2006/relationships/image" Target="../media/image7.png"/><Relationship Id="rId9" Type="http://schemas.openxmlformats.org/officeDocument/2006/relationships/image" Target="../media/image6.png"/></Relationships>
</file>

<file path=xl/drawings/_rels/drawing27.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image" Target="../media/image5.png"/><Relationship Id="rId1" Type="http://schemas.openxmlformats.org/officeDocument/2006/relationships/hyperlink" Target="#'Results - OVR'!A1"/><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hyperlink" Target="#'Results - OVR'!A1"/><Relationship Id="rId7" Type="http://schemas.openxmlformats.org/officeDocument/2006/relationships/hyperlink" Target="#Index!A1"/><Relationship Id="rId2" Type="http://schemas.openxmlformats.org/officeDocument/2006/relationships/image" Target="../media/image7.png"/><Relationship Id="rId1" Type="http://schemas.openxmlformats.org/officeDocument/2006/relationships/hyperlink" Target="#'Introduction - INT'!A1"/><Relationship Id="rId6" Type="http://schemas.openxmlformats.org/officeDocument/2006/relationships/image" Target="../media/image1.png"/><Relationship Id="rId5" Type="http://schemas.openxmlformats.org/officeDocument/2006/relationships/hyperlink" Target="#'General - PRO'!A1"/><Relationship Id="rId4" Type="http://schemas.openxmlformats.org/officeDocument/2006/relationships/image" Target="../media/image3.png"/><Relationship Id="rId9" Type="http://schemas.openxmlformats.org/officeDocument/2006/relationships/image" Target="../media/image5.png"/></Relationships>
</file>

<file path=xl/drawings/_rels/drawing4.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Business - BSD'!A1"/><Relationship Id="rId7" Type="http://schemas.openxmlformats.org/officeDocument/2006/relationships/hyperlink" Target="#'General - SCP'!A1"/><Relationship Id="rId2" Type="http://schemas.openxmlformats.org/officeDocument/2006/relationships/image" Target="../media/image5.png"/><Relationship Id="rId1" Type="http://schemas.openxmlformats.org/officeDocument/2006/relationships/hyperlink" Target="#'Introduction - INT'!A1"/><Relationship Id="rId6" Type="http://schemas.openxmlformats.org/officeDocument/2006/relationships/image" Target="../media/image2.png"/><Relationship Id="rId5" Type="http://schemas.openxmlformats.org/officeDocument/2006/relationships/hyperlink" Target="#Index!A1"/><Relationship Id="rId10" Type="http://schemas.openxmlformats.org/officeDocument/2006/relationships/image" Target="../media/image3.png"/><Relationship Id="rId4" Type="http://schemas.openxmlformats.org/officeDocument/2006/relationships/image" Target="../media/image1.png"/><Relationship Id="rId9" Type="http://schemas.openxmlformats.org/officeDocument/2006/relationships/hyperlink" Target="#'Results - OVR'!A1"/></Relationships>
</file>

<file path=xl/drawings/_rels/drawing5.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hyperlink" Target="#'Results - OVR'!A1"/><Relationship Id="rId7" Type="http://schemas.openxmlformats.org/officeDocument/2006/relationships/hyperlink" Target="#'Business - BSD'!A1"/><Relationship Id="rId2" Type="http://schemas.openxmlformats.org/officeDocument/2006/relationships/image" Target="../media/image7.png"/><Relationship Id="rId1" Type="http://schemas.openxmlformats.org/officeDocument/2006/relationships/hyperlink" Target="#'General - PRO'!A1"/><Relationship Id="rId6" Type="http://schemas.openxmlformats.org/officeDocument/2006/relationships/image" Target="../media/image13.png"/><Relationship Id="rId5" Type="http://schemas.openxmlformats.org/officeDocument/2006/relationships/hyperlink" Target="#'Introduction - INT'!A1"/><Relationship Id="rId10" Type="http://schemas.openxmlformats.org/officeDocument/2006/relationships/image" Target="../media/image2.png"/><Relationship Id="rId4" Type="http://schemas.openxmlformats.org/officeDocument/2006/relationships/image" Target="../media/image3.png"/><Relationship Id="rId9" Type="http://schemas.openxmlformats.org/officeDocument/2006/relationships/hyperlink" Target="#Index!A1"/></Relationships>
</file>

<file path=xl/drawings/_rels/drawing6.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hyperlink" Target="#'General - PRO'!A1"/><Relationship Id="rId7" Type="http://schemas.openxmlformats.org/officeDocument/2006/relationships/hyperlink" Target="#Index!A1"/><Relationship Id="rId2" Type="http://schemas.openxmlformats.org/officeDocument/2006/relationships/image" Target="../media/image4.png"/><Relationship Id="rId1" Type="http://schemas.openxmlformats.org/officeDocument/2006/relationships/hyperlink" Target="#'Business - CST'!A1"/><Relationship Id="rId6" Type="http://schemas.openxmlformats.org/officeDocument/2006/relationships/image" Target="../media/image1.png"/><Relationship Id="rId5" Type="http://schemas.openxmlformats.org/officeDocument/2006/relationships/hyperlink" Target="#'People - EMP'!A1"/><Relationship Id="rId10" Type="http://schemas.openxmlformats.org/officeDocument/2006/relationships/image" Target="../media/image3.png"/><Relationship Id="rId4" Type="http://schemas.openxmlformats.org/officeDocument/2006/relationships/image" Target="../media/image5.png"/><Relationship Id="rId9" Type="http://schemas.openxmlformats.org/officeDocument/2006/relationships/hyperlink" Target="#'Results - OVR'!A1"/></Relationships>
</file>

<file path=xl/drawings/_rels/drawing7.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hyperlink" Target="#'Business - BSD'!A1"/><Relationship Id="rId7" Type="http://schemas.openxmlformats.org/officeDocument/2006/relationships/hyperlink" Target="#'General - PRO'!A1"/><Relationship Id="rId12" Type="http://schemas.openxmlformats.org/officeDocument/2006/relationships/image" Target="../media/image2.png"/><Relationship Id="rId2" Type="http://schemas.openxmlformats.org/officeDocument/2006/relationships/image" Target="../media/image4.png"/><Relationship Id="rId1" Type="http://schemas.openxmlformats.org/officeDocument/2006/relationships/hyperlink" Target="#'Business - CHT'!A1"/><Relationship Id="rId6" Type="http://schemas.openxmlformats.org/officeDocument/2006/relationships/image" Target="../media/image3.png"/><Relationship Id="rId11" Type="http://schemas.openxmlformats.org/officeDocument/2006/relationships/hyperlink" Target="#Index!A1"/><Relationship Id="rId5" Type="http://schemas.openxmlformats.org/officeDocument/2006/relationships/hyperlink" Target="#'Results - OVR'!A1"/><Relationship Id="rId10" Type="http://schemas.openxmlformats.org/officeDocument/2006/relationships/image" Target="../media/image1.png"/><Relationship Id="rId4" Type="http://schemas.openxmlformats.org/officeDocument/2006/relationships/image" Target="../media/image7.png"/><Relationship Id="rId9" Type="http://schemas.openxmlformats.org/officeDocument/2006/relationships/hyperlink" Target="#'People - EMP'!A1"/></Relationships>
</file>

<file path=xl/drawings/_rels/drawing8.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hyperlink" Target="#'Business - CST'!A1"/><Relationship Id="rId7" Type="http://schemas.openxmlformats.org/officeDocument/2006/relationships/hyperlink" Target="#'General - PRO'!A1"/><Relationship Id="rId12" Type="http://schemas.openxmlformats.org/officeDocument/2006/relationships/image" Target="../media/image2.png"/><Relationship Id="rId2" Type="http://schemas.openxmlformats.org/officeDocument/2006/relationships/image" Target="../media/image4.png"/><Relationship Id="rId1" Type="http://schemas.openxmlformats.org/officeDocument/2006/relationships/hyperlink" Target="#'Business - GOV'!A1"/><Relationship Id="rId6" Type="http://schemas.openxmlformats.org/officeDocument/2006/relationships/image" Target="../media/image3.png"/><Relationship Id="rId11" Type="http://schemas.openxmlformats.org/officeDocument/2006/relationships/hyperlink" Target="#Index!A1"/><Relationship Id="rId5" Type="http://schemas.openxmlformats.org/officeDocument/2006/relationships/hyperlink" Target="#'Results - OVR'!A1"/><Relationship Id="rId10" Type="http://schemas.openxmlformats.org/officeDocument/2006/relationships/image" Target="../media/image1.png"/><Relationship Id="rId4" Type="http://schemas.openxmlformats.org/officeDocument/2006/relationships/image" Target="../media/image7.png"/><Relationship Id="rId9" Type="http://schemas.openxmlformats.org/officeDocument/2006/relationships/hyperlink" Target="#'People - EMP'!A1"/></Relationships>
</file>

<file path=xl/drawings/_rels/drawing9.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hyperlink" Target="#'Business - CHT'!A1"/><Relationship Id="rId7" Type="http://schemas.openxmlformats.org/officeDocument/2006/relationships/hyperlink" Target="#'General - PRO'!A1"/><Relationship Id="rId12" Type="http://schemas.openxmlformats.org/officeDocument/2006/relationships/image" Target="../media/image2.png"/><Relationship Id="rId2" Type="http://schemas.openxmlformats.org/officeDocument/2006/relationships/image" Target="../media/image4.png"/><Relationship Id="rId1" Type="http://schemas.openxmlformats.org/officeDocument/2006/relationships/hyperlink" Target="#'Business - PRV'!A1"/><Relationship Id="rId6" Type="http://schemas.openxmlformats.org/officeDocument/2006/relationships/image" Target="../media/image3.png"/><Relationship Id="rId11" Type="http://schemas.openxmlformats.org/officeDocument/2006/relationships/hyperlink" Target="#Index!A1"/><Relationship Id="rId5" Type="http://schemas.openxmlformats.org/officeDocument/2006/relationships/hyperlink" Target="#'Results - OVR'!A1"/><Relationship Id="rId10" Type="http://schemas.openxmlformats.org/officeDocument/2006/relationships/image" Target="../media/image1.png"/><Relationship Id="rId4" Type="http://schemas.openxmlformats.org/officeDocument/2006/relationships/image" Target="../media/image7.png"/><Relationship Id="rId9" Type="http://schemas.openxmlformats.org/officeDocument/2006/relationships/hyperlink" Target="#'People - EMP'!A1"/></Relationships>
</file>

<file path=xl/drawings/drawing1.xml><?xml version="1.0" encoding="utf-8"?>
<xdr:wsDr xmlns:xdr="http://schemas.openxmlformats.org/drawingml/2006/spreadsheetDrawing" xmlns:a="http://schemas.openxmlformats.org/drawingml/2006/main">
  <xdr:twoCellAnchor editAs="oneCell">
    <xdr:from>
      <xdr:col>11</xdr:col>
      <xdr:colOff>982901</xdr:colOff>
      <xdr:row>0</xdr:row>
      <xdr:rowOff>1</xdr:rowOff>
    </xdr:from>
    <xdr:to>
      <xdr:col>12</xdr:col>
      <xdr:colOff>122158</xdr:colOff>
      <xdr:row>2</xdr:row>
      <xdr:rowOff>13972</xdr:rowOff>
    </xdr:to>
    <xdr:pic>
      <xdr:nvPicPr>
        <xdr:cNvPr id="3" name="Afbeelding 2">
          <a:hlinkClick xmlns:r="http://schemas.openxmlformats.org/officeDocument/2006/relationships" r:id="rId1" tooltip="Next domain"/>
          <a:extLst>
            <a:ext uri="{FF2B5EF4-FFF2-40B4-BE49-F238E27FC236}">
              <a16:creationId xmlns:a16="http://schemas.microsoft.com/office/drawing/2014/main" id="{00000000-0008-0000-0000-0000030000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862672" y="1"/>
          <a:ext cx="554400" cy="525600"/>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4" name="Afbeelding 3">
          <a:hlinkClick xmlns:r="http://schemas.openxmlformats.org/officeDocument/2006/relationships" r:id="rId3" tooltip="Back to index"/>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943535" y="9719"/>
          <a:ext cx="503683" cy="503611"/>
        </a:xfrm>
        <a:prstGeom prst="rect">
          <a:avLst/>
        </a:prstGeom>
      </xdr:spPr>
    </xdr:pic>
    <xdr:clientData/>
  </xdr:twoCellAnchor>
  <xdr:twoCellAnchor editAs="oneCell">
    <xdr:from>
      <xdr:col>13</xdr:col>
      <xdr:colOff>171450</xdr:colOff>
      <xdr:row>0</xdr:row>
      <xdr:rowOff>9525</xdr:rowOff>
    </xdr:from>
    <xdr:to>
      <xdr:col>13</xdr:col>
      <xdr:colOff>675450</xdr:colOff>
      <xdr:row>2</xdr:row>
      <xdr:rowOff>18225</xdr:rowOff>
    </xdr:to>
    <xdr:pic>
      <xdr:nvPicPr>
        <xdr:cNvPr id="6" name="Afbeelding 5">
          <a:hlinkClick xmlns:r="http://schemas.openxmlformats.org/officeDocument/2006/relationships" r:id="rId5" tooltip="Skip to results"/>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11</xdr:col>
      <xdr:colOff>27521</xdr:colOff>
      <xdr:row>2</xdr:row>
      <xdr:rowOff>105834</xdr:rowOff>
    </xdr:from>
    <xdr:to>
      <xdr:col>11</xdr:col>
      <xdr:colOff>562007</xdr:colOff>
      <xdr:row>3</xdr:row>
      <xdr:rowOff>216884</xdr:rowOff>
    </xdr:to>
    <xdr:pic>
      <xdr:nvPicPr>
        <xdr:cNvPr id="3" name="Afbeelding 2">
          <a:hlinkClick xmlns:r="http://schemas.openxmlformats.org/officeDocument/2006/relationships" r:id="rId1" tooltip="Previous section"/>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10886</xdr:colOff>
          <xdr:row>9</xdr:row>
          <xdr:rowOff>27214</xdr:rowOff>
        </xdr:from>
        <xdr:to>
          <xdr:col>12</xdr:col>
          <xdr:colOff>10886</xdr:colOff>
          <xdr:row>9</xdr:row>
          <xdr:rowOff>228600</xdr:rowOff>
        </xdr:to>
        <xdr:sp macro="" textlink="">
          <xdr:nvSpPr>
            <xdr:cNvPr id="70657" name="Drop Down 1" hidden="1">
              <a:extLst>
                <a:ext uri="{63B3BB69-23CF-44E3-9099-C40C66FF867C}">
                  <a14:compatExt spid="_x0000_s70657"/>
                </a:ext>
                <a:ext uri="{FF2B5EF4-FFF2-40B4-BE49-F238E27FC236}">
                  <a16:creationId xmlns:a16="http://schemas.microsoft.com/office/drawing/2014/main" id="{00000000-0008-0000-0A00-0000011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10</xdr:row>
          <xdr:rowOff>27214</xdr:rowOff>
        </xdr:from>
        <xdr:to>
          <xdr:col>12</xdr:col>
          <xdr:colOff>10886</xdr:colOff>
          <xdr:row>10</xdr:row>
          <xdr:rowOff>228600</xdr:rowOff>
        </xdr:to>
        <xdr:sp macro="" textlink="">
          <xdr:nvSpPr>
            <xdr:cNvPr id="70658" name="Drop Down 2" hidden="1">
              <a:extLst>
                <a:ext uri="{63B3BB69-23CF-44E3-9099-C40C66FF867C}">
                  <a14:compatExt spid="_x0000_s70658"/>
                </a:ext>
                <a:ext uri="{FF2B5EF4-FFF2-40B4-BE49-F238E27FC236}">
                  <a16:creationId xmlns:a16="http://schemas.microsoft.com/office/drawing/2014/main" id="{00000000-0008-0000-0A00-0000021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11</xdr:row>
          <xdr:rowOff>27214</xdr:rowOff>
        </xdr:from>
        <xdr:to>
          <xdr:col>12</xdr:col>
          <xdr:colOff>10886</xdr:colOff>
          <xdr:row>11</xdr:row>
          <xdr:rowOff>228600</xdr:rowOff>
        </xdr:to>
        <xdr:sp macro="" textlink="">
          <xdr:nvSpPr>
            <xdr:cNvPr id="70659" name="Drop Down 3" hidden="1">
              <a:extLst>
                <a:ext uri="{63B3BB69-23CF-44E3-9099-C40C66FF867C}">
                  <a14:compatExt spid="_x0000_s70659"/>
                </a:ext>
                <a:ext uri="{FF2B5EF4-FFF2-40B4-BE49-F238E27FC236}">
                  <a16:creationId xmlns:a16="http://schemas.microsoft.com/office/drawing/2014/main" id="{00000000-0008-0000-0A00-0000031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12</xdr:row>
          <xdr:rowOff>27214</xdr:rowOff>
        </xdr:from>
        <xdr:to>
          <xdr:col>12</xdr:col>
          <xdr:colOff>10886</xdr:colOff>
          <xdr:row>12</xdr:row>
          <xdr:rowOff>228600</xdr:rowOff>
        </xdr:to>
        <xdr:sp macro="" textlink="">
          <xdr:nvSpPr>
            <xdr:cNvPr id="70660" name="Drop Down 4" hidden="1">
              <a:extLst>
                <a:ext uri="{63B3BB69-23CF-44E3-9099-C40C66FF867C}">
                  <a14:compatExt spid="_x0000_s70660"/>
                </a:ext>
                <a:ext uri="{FF2B5EF4-FFF2-40B4-BE49-F238E27FC236}">
                  <a16:creationId xmlns:a16="http://schemas.microsoft.com/office/drawing/2014/main" id="{00000000-0008-0000-0A00-0000041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13</xdr:row>
          <xdr:rowOff>27214</xdr:rowOff>
        </xdr:from>
        <xdr:to>
          <xdr:col>12</xdr:col>
          <xdr:colOff>10886</xdr:colOff>
          <xdr:row>13</xdr:row>
          <xdr:rowOff>228600</xdr:rowOff>
        </xdr:to>
        <xdr:sp macro="" textlink="">
          <xdr:nvSpPr>
            <xdr:cNvPr id="70661" name="Drop Down 5" hidden="1">
              <a:extLst>
                <a:ext uri="{63B3BB69-23CF-44E3-9099-C40C66FF867C}">
                  <a14:compatExt spid="_x0000_s70661"/>
                </a:ext>
                <a:ext uri="{FF2B5EF4-FFF2-40B4-BE49-F238E27FC236}">
                  <a16:creationId xmlns:a16="http://schemas.microsoft.com/office/drawing/2014/main" id="{00000000-0008-0000-0A00-0000051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14</xdr:row>
          <xdr:rowOff>27214</xdr:rowOff>
        </xdr:from>
        <xdr:to>
          <xdr:col>12</xdr:col>
          <xdr:colOff>10886</xdr:colOff>
          <xdr:row>14</xdr:row>
          <xdr:rowOff>228600</xdr:rowOff>
        </xdr:to>
        <xdr:sp macro="" textlink="">
          <xdr:nvSpPr>
            <xdr:cNvPr id="70662" name="Drop Down 6" hidden="1">
              <a:extLst>
                <a:ext uri="{63B3BB69-23CF-44E3-9099-C40C66FF867C}">
                  <a14:compatExt spid="_x0000_s70662"/>
                </a:ext>
                <a:ext uri="{FF2B5EF4-FFF2-40B4-BE49-F238E27FC236}">
                  <a16:creationId xmlns:a16="http://schemas.microsoft.com/office/drawing/2014/main" id="{00000000-0008-0000-0A00-0000061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9</xdr:row>
          <xdr:rowOff>27214</xdr:rowOff>
        </xdr:from>
        <xdr:to>
          <xdr:col>14</xdr:col>
          <xdr:colOff>10886</xdr:colOff>
          <xdr:row>9</xdr:row>
          <xdr:rowOff>228600</xdr:rowOff>
        </xdr:to>
        <xdr:sp macro="" textlink="">
          <xdr:nvSpPr>
            <xdr:cNvPr id="70663" name="Drop Down 7" hidden="1">
              <a:extLst>
                <a:ext uri="{63B3BB69-23CF-44E3-9099-C40C66FF867C}">
                  <a14:compatExt spid="_x0000_s70663"/>
                </a:ext>
                <a:ext uri="{FF2B5EF4-FFF2-40B4-BE49-F238E27FC236}">
                  <a16:creationId xmlns:a16="http://schemas.microsoft.com/office/drawing/2014/main" id="{00000000-0008-0000-0A00-0000071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10</xdr:row>
          <xdr:rowOff>27214</xdr:rowOff>
        </xdr:from>
        <xdr:to>
          <xdr:col>14</xdr:col>
          <xdr:colOff>10886</xdr:colOff>
          <xdr:row>10</xdr:row>
          <xdr:rowOff>228600</xdr:rowOff>
        </xdr:to>
        <xdr:sp macro="" textlink="">
          <xdr:nvSpPr>
            <xdr:cNvPr id="70664" name="Drop Down 8" hidden="1">
              <a:extLst>
                <a:ext uri="{63B3BB69-23CF-44E3-9099-C40C66FF867C}">
                  <a14:compatExt spid="_x0000_s70664"/>
                </a:ext>
                <a:ext uri="{FF2B5EF4-FFF2-40B4-BE49-F238E27FC236}">
                  <a16:creationId xmlns:a16="http://schemas.microsoft.com/office/drawing/2014/main" id="{00000000-0008-0000-0A00-0000081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11</xdr:row>
          <xdr:rowOff>27214</xdr:rowOff>
        </xdr:from>
        <xdr:to>
          <xdr:col>14</xdr:col>
          <xdr:colOff>10886</xdr:colOff>
          <xdr:row>11</xdr:row>
          <xdr:rowOff>228600</xdr:rowOff>
        </xdr:to>
        <xdr:sp macro="" textlink="">
          <xdr:nvSpPr>
            <xdr:cNvPr id="70665" name="Drop Down 9" hidden="1">
              <a:extLst>
                <a:ext uri="{63B3BB69-23CF-44E3-9099-C40C66FF867C}">
                  <a14:compatExt spid="_x0000_s70665"/>
                </a:ext>
                <a:ext uri="{FF2B5EF4-FFF2-40B4-BE49-F238E27FC236}">
                  <a16:creationId xmlns:a16="http://schemas.microsoft.com/office/drawing/2014/main" id="{00000000-0008-0000-0A00-0000091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12</xdr:row>
          <xdr:rowOff>27214</xdr:rowOff>
        </xdr:from>
        <xdr:to>
          <xdr:col>14</xdr:col>
          <xdr:colOff>10886</xdr:colOff>
          <xdr:row>12</xdr:row>
          <xdr:rowOff>228600</xdr:rowOff>
        </xdr:to>
        <xdr:sp macro="" textlink="">
          <xdr:nvSpPr>
            <xdr:cNvPr id="70666" name="Drop Down 10" hidden="1">
              <a:extLst>
                <a:ext uri="{63B3BB69-23CF-44E3-9099-C40C66FF867C}">
                  <a14:compatExt spid="_x0000_s70666"/>
                </a:ext>
                <a:ext uri="{FF2B5EF4-FFF2-40B4-BE49-F238E27FC236}">
                  <a16:creationId xmlns:a16="http://schemas.microsoft.com/office/drawing/2014/main" id="{00000000-0008-0000-0A00-00000A1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13</xdr:row>
          <xdr:rowOff>27214</xdr:rowOff>
        </xdr:from>
        <xdr:to>
          <xdr:col>14</xdr:col>
          <xdr:colOff>10886</xdr:colOff>
          <xdr:row>13</xdr:row>
          <xdr:rowOff>228600</xdr:rowOff>
        </xdr:to>
        <xdr:sp macro="" textlink="">
          <xdr:nvSpPr>
            <xdr:cNvPr id="70667" name="Drop Down 11" hidden="1">
              <a:extLst>
                <a:ext uri="{63B3BB69-23CF-44E3-9099-C40C66FF867C}">
                  <a14:compatExt spid="_x0000_s70667"/>
                </a:ext>
                <a:ext uri="{FF2B5EF4-FFF2-40B4-BE49-F238E27FC236}">
                  <a16:creationId xmlns:a16="http://schemas.microsoft.com/office/drawing/2014/main" id="{00000000-0008-0000-0A00-00000B1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14</xdr:row>
          <xdr:rowOff>27214</xdr:rowOff>
        </xdr:from>
        <xdr:to>
          <xdr:col>14</xdr:col>
          <xdr:colOff>10886</xdr:colOff>
          <xdr:row>14</xdr:row>
          <xdr:rowOff>228600</xdr:rowOff>
        </xdr:to>
        <xdr:sp macro="" textlink="">
          <xdr:nvSpPr>
            <xdr:cNvPr id="70668" name="Drop Down 12" hidden="1">
              <a:extLst>
                <a:ext uri="{63B3BB69-23CF-44E3-9099-C40C66FF867C}">
                  <a14:compatExt spid="_x0000_s70668"/>
                </a:ext>
                <a:ext uri="{FF2B5EF4-FFF2-40B4-BE49-F238E27FC236}">
                  <a16:creationId xmlns:a16="http://schemas.microsoft.com/office/drawing/2014/main" id="{00000000-0008-0000-0A00-00000C1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13</xdr:col>
      <xdr:colOff>171450</xdr:colOff>
      <xdr:row>0</xdr:row>
      <xdr:rowOff>9525</xdr:rowOff>
    </xdr:from>
    <xdr:to>
      <xdr:col>13</xdr:col>
      <xdr:colOff>677264</xdr:colOff>
      <xdr:row>2</xdr:row>
      <xdr:rowOff>20946</xdr:rowOff>
    </xdr:to>
    <xdr:pic>
      <xdr:nvPicPr>
        <xdr:cNvPr id="18" name="Afbeelding 17">
          <a:hlinkClick xmlns:r="http://schemas.openxmlformats.org/officeDocument/2006/relationships" r:id="rId3" tooltip="Skip to results"/>
          <a:extLst>
            <a:ext uri="{FF2B5EF4-FFF2-40B4-BE49-F238E27FC236}">
              <a16:creationId xmlns:a16="http://schemas.microsoft.com/office/drawing/2014/main" id="{00000000-0008-0000-0A00-000012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xdr:twoCellAnchor editAs="oneCell">
    <xdr:from>
      <xdr:col>10</xdr:col>
      <xdr:colOff>568581</xdr:colOff>
      <xdr:row>0</xdr:row>
      <xdr:rowOff>0</xdr:rowOff>
    </xdr:from>
    <xdr:to>
      <xdr:col>11</xdr:col>
      <xdr:colOff>470481</xdr:colOff>
      <xdr:row>2</xdr:row>
      <xdr:rowOff>7711</xdr:rowOff>
    </xdr:to>
    <xdr:pic>
      <xdr:nvPicPr>
        <xdr:cNvPr id="19" name="Afbeelding 18">
          <a:hlinkClick xmlns:r="http://schemas.openxmlformats.org/officeDocument/2006/relationships" r:id="rId5" tooltip="Previous domain"/>
          <a:extLst>
            <a:ext uri="{FF2B5EF4-FFF2-40B4-BE49-F238E27FC236}">
              <a16:creationId xmlns:a16="http://schemas.microsoft.com/office/drawing/2014/main" id="{00000000-0008-0000-0A00-000013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979726</xdr:colOff>
      <xdr:row>0</xdr:row>
      <xdr:rowOff>0</xdr:rowOff>
    </xdr:from>
    <xdr:to>
      <xdr:col>12</xdr:col>
      <xdr:colOff>118983</xdr:colOff>
      <xdr:row>2</xdr:row>
      <xdr:rowOff>13971</xdr:rowOff>
    </xdr:to>
    <xdr:pic>
      <xdr:nvPicPr>
        <xdr:cNvPr id="20" name="Afbeelding 19">
          <a:hlinkClick xmlns:r="http://schemas.openxmlformats.org/officeDocument/2006/relationships" r:id="rId7" tooltip="Next domain"/>
          <a:extLst>
            <a:ext uri="{FF2B5EF4-FFF2-40B4-BE49-F238E27FC236}">
              <a16:creationId xmlns:a16="http://schemas.microsoft.com/office/drawing/2014/main" id="{00000000-0008-0000-0A00-000014000000}"/>
            </a:ext>
          </a:extLst>
        </xdr:cNvPr>
        <xdr:cNvPicPr>
          <a:picLocks/>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859497" y="0"/>
          <a:ext cx="554400" cy="525600"/>
        </a:xfrm>
        <a:prstGeom prst="rect">
          <a:avLst/>
        </a:prstGeom>
      </xdr:spPr>
    </xdr:pic>
    <xdr:clientData/>
  </xdr:twoCellAnchor>
  <xdr:twoCellAnchor editAs="oneCell">
    <xdr:from>
      <xdr:col>11</xdr:col>
      <xdr:colOff>466535</xdr:colOff>
      <xdr:row>0</xdr:row>
      <xdr:rowOff>9719</xdr:rowOff>
    </xdr:from>
    <xdr:to>
      <xdr:col>11</xdr:col>
      <xdr:colOff>972939</xdr:colOff>
      <xdr:row>2</xdr:row>
      <xdr:rowOff>20751</xdr:rowOff>
    </xdr:to>
    <xdr:pic>
      <xdr:nvPicPr>
        <xdr:cNvPr id="21" name="Afbeelding 20">
          <a:hlinkClick xmlns:r="http://schemas.openxmlformats.org/officeDocument/2006/relationships" r:id="rId9" tooltip="Back to index"/>
          <a:extLst>
            <a:ext uri="{FF2B5EF4-FFF2-40B4-BE49-F238E27FC236}">
              <a16:creationId xmlns:a16="http://schemas.microsoft.com/office/drawing/2014/main" id="{00000000-0008-0000-0A00-000015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10886</xdr:colOff>
          <xdr:row>13</xdr:row>
          <xdr:rowOff>27214</xdr:rowOff>
        </xdr:from>
        <xdr:to>
          <xdr:col>12</xdr:col>
          <xdr:colOff>10886</xdr:colOff>
          <xdr:row>13</xdr:row>
          <xdr:rowOff>228600</xdr:rowOff>
        </xdr:to>
        <xdr:sp macro="" textlink="">
          <xdr:nvSpPr>
            <xdr:cNvPr id="62526" name="Drop Down 62" hidden="1">
              <a:extLst>
                <a:ext uri="{63B3BB69-23CF-44E3-9099-C40C66FF867C}">
                  <a14:compatExt spid="_x0000_s62526"/>
                </a:ext>
                <a:ext uri="{FF2B5EF4-FFF2-40B4-BE49-F238E27FC236}">
                  <a16:creationId xmlns:a16="http://schemas.microsoft.com/office/drawing/2014/main" id="{00000000-0008-0000-0B00-00003E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14</xdr:row>
          <xdr:rowOff>27214</xdr:rowOff>
        </xdr:from>
        <xdr:to>
          <xdr:col>12</xdr:col>
          <xdr:colOff>10886</xdr:colOff>
          <xdr:row>14</xdr:row>
          <xdr:rowOff>228600</xdr:rowOff>
        </xdr:to>
        <xdr:sp macro="" textlink="">
          <xdr:nvSpPr>
            <xdr:cNvPr id="62527" name="Drop Down 63" hidden="1">
              <a:extLst>
                <a:ext uri="{63B3BB69-23CF-44E3-9099-C40C66FF867C}">
                  <a14:compatExt spid="_x0000_s62527"/>
                </a:ext>
                <a:ext uri="{FF2B5EF4-FFF2-40B4-BE49-F238E27FC236}">
                  <a16:creationId xmlns:a16="http://schemas.microsoft.com/office/drawing/2014/main" id="{00000000-0008-0000-0B00-00003F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13</xdr:row>
          <xdr:rowOff>27214</xdr:rowOff>
        </xdr:from>
        <xdr:to>
          <xdr:col>14</xdr:col>
          <xdr:colOff>10886</xdr:colOff>
          <xdr:row>13</xdr:row>
          <xdr:rowOff>228600</xdr:rowOff>
        </xdr:to>
        <xdr:sp macro="" textlink="">
          <xdr:nvSpPr>
            <xdr:cNvPr id="62528" name="Drop Down 64" hidden="1">
              <a:extLst>
                <a:ext uri="{63B3BB69-23CF-44E3-9099-C40C66FF867C}">
                  <a14:compatExt spid="_x0000_s62528"/>
                </a:ext>
                <a:ext uri="{FF2B5EF4-FFF2-40B4-BE49-F238E27FC236}">
                  <a16:creationId xmlns:a16="http://schemas.microsoft.com/office/drawing/2014/main" id="{00000000-0008-0000-0B00-000040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14</xdr:row>
          <xdr:rowOff>27214</xdr:rowOff>
        </xdr:from>
        <xdr:to>
          <xdr:col>14</xdr:col>
          <xdr:colOff>10886</xdr:colOff>
          <xdr:row>14</xdr:row>
          <xdr:rowOff>228600</xdr:rowOff>
        </xdr:to>
        <xdr:sp macro="" textlink="">
          <xdr:nvSpPr>
            <xdr:cNvPr id="62529" name="Drop Down 65" hidden="1">
              <a:extLst>
                <a:ext uri="{63B3BB69-23CF-44E3-9099-C40C66FF867C}">
                  <a14:compatExt spid="_x0000_s62529"/>
                </a:ext>
                <a:ext uri="{FF2B5EF4-FFF2-40B4-BE49-F238E27FC236}">
                  <a16:creationId xmlns:a16="http://schemas.microsoft.com/office/drawing/2014/main" id="{00000000-0008-0000-0B00-000041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12</xdr:row>
          <xdr:rowOff>27214</xdr:rowOff>
        </xdr:from>
        <xdr:to>
          <xdr:col>12</xdr:col>
          <xdr:colOff>10886</xdr:colOff>
          <xdr:row>12</xdr:row>
          <xdr:rowOff>228600</xdr:rowOff>
        </xdr:to>
        <xdr:sp macro="" textlink="">
          <xdr:nvSpPr>
            <xdr:cNvPr id="62530" name="Drop Down 66" hidden="1">
              <a:extLst>
                <a:ext uri="{63B3BB69-23CF-44E3-9099-C40C66FF867C}">
                  <a14:compatExt spid="_x0000_s62530"/>
                </a:ext>
                <a:ext uri="{FF2B5EF4-FFF2-40B4-BE49-F238E27FC236}">
                  <a16:creationId xmlns:a16="http://schemas.microsoft.com/office/drawing/2014/main" id="{00000000-0008-0000-0B00-000042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12</xdr:row>
          <xdr:rowOff>27214</xdr:rowOff>
        </xdr:from>
        <xdr:to>
          <xdr:col>14</xdr:col>
          <xdr:colOff>10886</xdr:colOff>
          <xdr:row>12</xdr:row>
          <xdr:rowOff>228600</xdr:rowOff>
        </xdr:to>
        <xdr:sp macro="" textlink="">
          <xdr:nvSpPr>
            <xdr:cNvPr id="62531" name="Drop Down 67" hidden="1">
              <a:extLst>
                <a:ext uri="{63B3BB69-23CF-44E3-9099-C40C66FF867C}">
                  <a14:compatExt spid="_x0000_s62531"/>
                </a:ext>
                <a:ext uri="{FF2B5EF4-FFF2-40B4-BE49-F238E27FC236}">
                  <a16:creationId xmlns:a16="http://schemas.microsoft.com/office/drawing/2014/main" id="{00000000-0008-0000-0B00-000043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10</xdr:row>
          <xdr:rowOff>27214</xdr:rowOff>
        </xdr:from>
        <xdr:to>
          <xdr:col>12</xdr:col>
          <xdr:colOff>10886</xdr:colOff>
          <xdr:row>10</xdr:row>
          <xdr:rowOff>228600</xdr:rowOff>
        </xdr:to>
        <xdr:sp macro="" textlink="">
          <xdr:nvSpPr>
            <xdr:cNvPr id="62532" name="Drop Down 68" hidden="1">
              <a:extLst>
                <a:ext uri="{63B3BB69-23CF-44E3-9099-C40C66FF867C}">
                  <a14:compatExt spid="_x0000_s62532"/>
                </a:ext>
                <a:ext uri="{FF2B5EF4-FFF2-40B4-BE49-F238E27FC236}">
                  <a16:creationId xmlns:a16="http://schemas.microsoft.com/office/drawing/2014/main" id="{00000000-0008-0000-0B00-000044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16</xdr:row>
          <xdr:rowOff>27214</xdr:rowOff>
        </xdr:from>
        <xdr:to>
          <xdr:col>12</xdr:col>
          <xdr:colOff>10886</xdr:colOff>
          <xdr:row>16</xdr:row>
          <xdr:rowOff>228600</xdr:rowOff>
        </xdr:to>
        <xdr:sp macro="" textlink="">
          <xdr:nvSpPr>
            <xdr:cNvPr id="62560" name="Drop Down 96" hidden="1">
              <a:extLst>
                <a:ext uri="{63B3BB69-23CF-44E3-9099-C40C66FF867C}">
                  <a14:compatExt spid="_x0000_s62560"/>
                </a:ext>
                <a:ext uri="{FF2B5EF4-FFF2-40B4-BE49-F238E27FC236}">
                  <a16:creationId xmlns:a16="http://schemas.microsoft.com/office/drawing/2014/main" id="{00000000-0008-0000-0B00-000060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17</xdr:row>
          <xdr:rowOff>27214</xdr:rowOff>
        </xdr:from>
        <xdr:to>
          <xdr:col>12</xdr:col>
          <xdr:colOff>10886</xdr:colOff>
          <xdr:row>17</xdr:row>
          <xdr:rowOff>228600</xdr:rowOff>
        </xdr:to>
        <xdr:sp macro="" textlink="">
          <xdr:nvSpPr>
            <xdr:cNvPr id="62561" name="Drop Down 97" hidden="1">
              <a:extLst>
                <a:ext uri="{63B3BB69-23CF-44E3-9099-C40C66FF867C}">
                  <a14:compatExt spid="_x0000_s62561"/>
                </a:ext>
                <a:ext uri="{FF2B5EF4-FFF2-40B4-BE49-F238E27FC236}">
                  <a16:creationId xmlns:a16="http://schemas.microsoft.com/office/drawing/2014/main" id="{00000000-0008-0000-0B00-000061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16</xdr:row>
          <xdr:rowOff>27214</xdr:rowOff>
        </xdr:from>
        <xdr:to>
          <xdr:col>14</xdr:col>
          <xdr:colOff>10886</xdr:colOff>
          <xdr:row>16</xdr:row>
          <xdr:rowOff>228600</xdr:rowOff>
        </xdr:to>
        <xdr:sp macro="" textlink="">
          <xdr:nvSpPr>
            <xdr:cNvPr id="62562" name="Drop Down 98" hidden="1">
              <a:extLst>
                <a:ext uri="{63B3BB69-23CF-44E3-9099-C40C66FF867C}">
                  <a14:compatExt spid="_x0000_s62562"/>
                </a:ext>
                <a:ext uri="{FF2B5EF4-FFF2-40B4-BE49-F238E27FC236}">
                  <a16:creationId xmlns:a16="http://schemas.microsoft.com/office/drawing/2014/main" id="{00000000-0008-0000-0B00-000062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17</xdr:row>
          <xdr:rowOff>27214</xdr:rowOff>
        </xdr:from>
        <xdr:to>
          <xdr:col>14</xdr:col>
          <xdr:colOff>10886</xdr:colOff>
          <xdr:row>17</xdr:row>
          <xdr:rowOff>228600</xdr:rowOff>
        </xdr:to>
        <xdr:sp macro="" textlink="">
          <xdr:nvSpPr>
            <xdr:cNvPr id="62563" name="Drop Down 99" hidden="1">
              <a:extLst>
                <a:ext uri="{63B3BB69-23CF-44E3-9099-C40C66FF867C}">
                  <a14:compatExt spid="_x0000_s62563"/>
                </a:ext>
                <a:ext uri="{FF2B5EF4-FFF2-40B4-BE49-F238E27FC236}">
                  <a16:creationId xmlns:a16="http://schemas.microsoft.com/office/drawing/2014/main" id="{00000000-0008-0000-0B00-000063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568581</xdr:colOff>
      <xdr:row>0</xdr:row>
      <xdr:rowOff>0</xdr:rowOff>
    </xdr:from>
    <xdr:to>
      <xdr:col>11</xdr:col>
      <xdr:colOff>465945</xdr:colOff>
      <xdr:row>2</xdr:row>
      <xdr:rowOff>9525</xdr:rowOff>
    </xdr:to>
    <xdr:pic>
      <xdr:nvPicPr>
        <xdr:cNvPr id="116" name="Afbeelding 115">
          <a:hlinkClick xmlns:r="http://schemas.openxmlformats.org/officeDocument/2006/relationships" r:id="rId1" tooltip="Previous domain"/>
          <a:extLst>
            <a:ext uri="{FF2B5EF4-FFF2-40B4-BE49-F238E27FC236}">
              <a16:creationId xmlns:a16="http://schemas.microsoft.com/office/drawing/2014/main" id="{00000000-0008-0000-0B00-00007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35981" y="0"/>
          <a:ext cx="506964" cy="504825"/>
        </a:xfrm>
        <a:prstGeom prst="rect">
          <a:avLst/>
        </a:prstGeom>
      </xdr:spPr>
    </xdr:pic>
    <xdr:clientData/>
  </xdr:twoCellAnchor>
  <xdr:twoCellAnchor editAs="oneCell">
    <xdr:from>
      <xdr:col>11</xdr:col>
      <xdr:colOff>982902</xdr:colOff>
      <xdr:row>0</xdr:row>
      <xdr:rowOff>1</xdr:rowOff>
    </xdr:from>
    <xdr:to>
      <xdr:col>12</xdr:col>
      <xdr:colOff>122159</xdr:colOff>
      <xdr:row>2</xdr:row>
      <xdr:rowOff>13972</xdr:rowOff>
    </xdr:to>
    <xdr:pic>
      <xdr:nvPicPr>
        <xdr:cNvPr id="117" name="Afbeelding 116">
          <a:hlinkClick xmlns:r="http://schemas.openxmlformats.org/officeDocument/2006/relationships" r:id="rId3" tooltip="Next domain"/>
          <a:extLst>
            <a:ext uri="{FF2B5EF4-FFF2-40B4-BE49-F238E27FC236}">
              <a16:creationId xmlns:a16="http://schemas.microsoft.com/office/drawing/2014/main" id="{00000000-0008-0000-0B00-000075000000}"/>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862673" y="1"/>
          <a:ext cx="554400" cy="525600"/>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118" name="Afbeelding 117">
          <a:hlinkClick xmlns:r="http://schemas.openxmlformats.org/officeDocument/2006/relationships" r:id="rId5" tooltip="Back to index"/>
          <a:extLst>
            <a:ext uri="{FF2B5EF4-FFF2-40B4-BE49-F238E27FC236}">
              <a16:creationId xmlns:a16="http://schemas.microsoft.com/office/drawing/2014/main" id="{00000000-0008-0000-0B00-000076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943535" y="9719"/>
          <a:ext cx="503683" cy="503611"/>
        </a:xfrm>
        <a:prstGeom prst="rect">
          <a:avLst/>
        </a:prstGeom>
      </xdr:spPr>
    </xdr:pic>
    <xdr:clientData/>
  </xdr:twoCellAnchor>
  <xdr:twoCellAnchor editAs="oneCell">
    <xdr:from>
      <xdr:col>11</xdr:col>
      <xdr:colOff>896359</xdr:colOff>
      <xdr:row>2</xdr:row>
      <xdr:rowOff>104994</xdr:rowOff>
    </xdr:from>
    <xdr:to>
      <xdr:col>12</xdr:col>
      <xdr:colOff>100885</xdr:colOff>
      <xdr:row>3</xdr:row>
      <xdr:rowOff>216224</xdr:rowOff>
    </xdr:to>
    <xdr:pic>
      <xdr:nvPicPr>
        <xdr:cNvPr id="2" name="Afbeelding 1">
          <a:hlinkClick xmlns:r="http://schemas.openxmlformats.org/officeDocument/2006/relationships" r:id="rId7" tooltip="Next section"/>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13</xdr:col>
      <xdr:colOff>171450</xdr:colOff>
      <xdr:row>0</xdr:row>
      <xdr:rowOff>9525</xdr:rowOff>
    </xdr:from>
    <xdr:to>
      <xdr:col>13</xdr:col>
      <xdr:colOff>675450</xdr:colOff>
      <xdr:row>2</xdr:row>
      <xdr:rowOff>18225</xdr:rowOff>
    </xdr:to>
    <xdr:pic>
      <xdr:nvPicPr>
        <xdr:cNvPr id="17" name="Afbeelding 16">
          <a:hlinkClick xmlns:r="http://schemas.openxmlformats.org/officeDocument/2006/relationships" r:id="rId9" tooltip="Skip to results"/>
          <a:extLst>
            <a:ext uri="{FF2B5EF4-FFF2-40B4-BE49-F238E27FC236}">
              <a16:creationId xmlns:a16="http://schemas.microsoft.com/office/drawing/2014/main" id="{00000000-0008-0000-0B00-000011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10886</xdr:colOff>
          <xdr:row>15</xdr:row>
          <xdr:rowOff>27214</xdr:rowOff>
        </xdr:from>
        <xdr:to>
          <xdr:col>12</xdr:col>
          <xdr:colOff>10886</xdr:colOff>
          <xdr:row>15</xdr:row>
          <xdr:rowOff>228600</xdr:rowOff>
        </xdr:to>
        <xdr:sp macro="" textlink="">
          <xdr:nvSpPr>
            <xdr:cNvPr id="62564" name="Drop Down 100" hidden="1">
              <a:extLst>
                <a:ext uri="{63B3BB69-23CF-44E3-9099-C40C66FF867C}">
                  <a14:compatExt spid="_x0000_s62564"/>
                </a:ext>
                <a:ext uri="{FF2B5EF4-FFF2-40B4-BE49-F238E27FC236}">
                  <a16:creationId xmlns:a16="http://schemas.microsoft.com/office/drawing/2014/main" id="{00000000-0008-0000-0B00-000064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15</xdr:row>
          <xdr:rowOff>27214</xdr:rowOff>
        </xdr:from>
        <xdr:to>
          <xdr:col>14</xdr:col>
          <xdr:colOff>10886</xdr:colOff>
          <xdr:row>15</xdr:row>
          <xdr:rowOff>228600</xdr:rowOff>
        </xdr:to>
        <xdr:sp macro="" textlink="">
          <xdr:nvSpPr>
            <xdr:cNvPr id="62565" name="Drop Down 101" hidden="1">
              <a:extLst>
                <a:ext uri="{63B3BB69-23CF-44E3-9099-C40C66FF867C}">
                  <a14:compatExt spid="_x0000_s62565"/>
                </a:ext>
                <a:ext uri="{FF2B5EF4-FFF2-40B4-BE49-F238E27FC236}">
                  <a16:creationId xmlns:a16="http://schemas.microsoft.com/office/drawing/2014/main" id="{00000000-0008-0000-0B00-000065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18</xdr:row>
          <xdr:rowOff>27214</xdr:rowOff>
        </xdr:from>
        <xdr:to>
          <xdr:col>12</xdr:col>
          <xdr:colOff>10886</xdr:colOff>
          <xdr:row>18</xdr:row>
          <xdr:rowOff>228600</xdr:rowOff>
        </xdr:to>
        <xdr:sp macro="" textlink="">
          <xdr:nvSpPr>
            <xdr:cNvPr id="62566" name="Drop Down 102" hidden="1">
              <a:extLst>
                <a:ext uri="{63B3BB69-23CF-44E3-9099-C40C66FF867C}">
                  <a14:compatExt spid="_x0000_s62566"/>
                </a:ext>
                <a:ext uri="{FF2B5EF4-FFF2-40B4-BE49-F238E27FC236}">
                  <a16:creationId xmlns:a16="http://schemas.microsoft.com/office/drawing/2014/main" id="{00000000-0008-0000-0B00-000066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19</xdr:row>
          <xdr:rowOff>27214</xdr:rowOff>
        </xdr:from>
        <xdr:to>
          <xdr:col>12</xdr:col>
          <xdr:colOff>10886</xdr:colOff>
          <xdr:row>19</xdr:row>
          <xdr:rowOff>228600</xdr:rowOff>
        </xdr:to>
        <xdr:sp macro="" textlink="">
          <xdr:nvSpPr>
            <xdr:cNvPr id="62567" name="Drop Down 103" hidden="1">
              <a:extLst>
                <a:ext uri="{63B3BB69-23CF-44E3-9099-C40C66FF867C}">
                  <a14:compatExt spid="_x0000_s62567"/>
                </a:ext>
                <a:ext uri="{FF2B5EF4-FFF2-40B4-BE49-F238E27FC236}">
                  <a16:creationId xmlns:a16="http://schemas.microsoft.com/office/drawing/2014/main" id="{00000000-0008-0000-0B00-000067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18</xdr:row>
          <xdr:rowOff>27214</xdr:rowOff>
        </xdr:from>
        <xdr:to>
          <xdr:col>14</xdr:col>
          <xdr:colOff>10886</xdr:colOff>
          <xdr:row>18</xdr:row>
          <xdr:rowOff>228600</xdr:rowOff>
        </xdr:to>
        <xdr:sp macro="" textlink="">
          <xdr:nvSpPr>
            <xdr:cNvPr id="62568" name="Drop Down 104" hidden="1">
              <a:extLst>
                <a:ext uri="{63B3BB69-23CF-44E3-9099-C40C66FF867C}">
                  <a14:compatExt spid="_x0000_s62568"/>
                </a:ext>
                <a:ext uri="{FF2B5EF4-FFF2-40B4-BE49-F238E27FC236}">
                  <a16:creationId xmlns:a16="http://schemas.microsoft.com/office/drawing/2014/main" id="{00000000-0008-0000-0B00-000068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19</xdr:row>
          <xdr:rowOff>27214</xdr:rowOff>
        </xdr:from>
        <xdr:to>
          <xdr:col>14</xdr:col>
          <xdr:colOff>10886</xdr:colOff>
          <xdr:row>19</xdr:row>
          <xdr:rowOff>228600</xdr:rowOff>
        </xdr:to>
        <xdr:sp macro="" textlink="">
          <xdr:nvSpPr>
            <xdr:cNvPr id="62569" name="Drop Down 105" hidden="1">
              <a:extLst>
                <a:ext uri="{63B3BB69-23CF-44E3-9099-C40C66FF867C}">
                  <a14:compatExt spid="_x0000_s62569"/>
                </a:ext>
                <a:ext uri="{FF2B5EF4-FFF2-40B4-BE49-F238E27FC236}">
                  <a16:creationId xmlns:a16="http://schemas.microsoft.com/office/drawing/2014/main" id="{00000000-0008-0000-0B00-000069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10886</xdr:colOff>
          <xdr:row>11</xdr:row>
          <xdr:rowOff>38100</xdr:rowOff>
        </xdr:from>
        <xdr:to>
          <xdr:col>12</xdr:col>
          <xdr:colOff>10886</xdr:colOff>
          <xdr:row>11</xdr:row>
          <xdr:rowOff>239486</xdr:rowOff>
        </xdr:to>
        <xdr:sp macro="" textlink="">
          <xdr:nvSpPr>
            <xdr:cNvPr id="63489" name="Drop Down 1" hidden="1">
              <a:extLst>
                <a:ext uri="{63B3BB69-23CF-44E3-9099-C40C66FF867C}">
                  <a14:compatExt spid="_x0000_s63489"/>
                </a:ext>
                <a:ext uri="{FF2B5EF4-FFF2-40B4-BE49-F238E27FC236}">
                  <a16:creationId xmlns:a16="http://schemas.microsoft.com/office/drawing/2014/main" id="{00000000-0008-0000-0C00-000001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12</xdr:row>
          <xdr:rowOff>27214</xdr:rowOff>
        </xdr:from>
        <xdr:to>
          <xdr:col>12</xdr:col>
          <xdr:colOff>10886</xdr:colOff>
          <xdr:row>12</xdr:row>
          <xdr:rowOff>228600</xdr:rowOff>
        </xdr:to>
        <xdr:sp macro="" textlink="">
          <xdr:nvSpPr>
            <xdr:cNvPr id="63490" name="Drop Down 2" hidden="1">
              <a:extLst>
                <a:ext uri="{63B3BB69-23CF-44E3-9099-C40C66FF867C}">
                  <a14:compatExt spid="_x0000_s63490"/>
                </a:ext>
                <a:ext uri="{FF2B5EF4-FFF2-40B4-BE49-F238E27FC236}">
                  <a16:creationId xmlns:a16="http://schemas.microsoft.com/office/drawing/2014/main" id="{00000000-0008-0000-0C00-000002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13</xdr:row>
          <xdr:rowOff>27214</xdr:rowOff>
        </xdr:from>
        <xdr:to>
          <xdr:col>12</xdr:col>
          <xdr:colOff>10886</xdr:colOff>
          <xdr:row>13</xdr:row>
          <xdr:rowOff>228600</xdr:rowOff>
        </xdr:to>
        <xdr:sp macro="" textlink="">
          <xdr:nvSpPr>
            <xdr:cNvPr id="63491" name="Drop Down 3" hidden="1">
              <a:extLst>
                <a:ext uri="{63B3BB69-23CF-44E3-9099-C40C66FF867C}">
                  <a14:compatExt spid="_x0000_s63491"/>
                </a:ext>
                <a:ext uri="{FF2B5EF4-FFF2-40B4-BE49-F238E27FC236}">
                  <a16:creationId xmlns:a16="http://schemas.microsoft.com/office/drawing/2014/main" id="{00000000-0008-0000-0C00-000003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14</xdr:row>
          <xdr:rowOff>27214</xdr:rowOff>
        </xdr:from>
        <xdr:to>
          <xdr:col>12</xdr:col>
          <xdr:colOff>10886</xdr:colOff>
          <xdr:row>14</xdr:row>
          <xdr:rowOff>228600</xdr:rowOff>
        </xdr:to>
        <xdr:sp macro="" textlink="">
          <xdr:nvSpPr>
            <xdr:cNvPr id="63492" name="Drop Down 4" hidden="1">
              <a:extLst>
                <a:ext uri="{63B3BB69-23CF-44E3-9099-C40C66FF867C}">
                  <a14:compatExt spid="_x0000_s63492"/>
                </a:ext>
                <a:ext uri="{FF2B5EF4-FFF2-40B4-BE49-F238E27FC236}">
                  <a16:creationId xmlns:a16="http://schemas.microsoft.com/office/drawing/2014/main" id="{00000000-0008-0000-0C00-000004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15</xdr:row>
          <xdr:rowOff>27214</xdr:rowOff>
        </xdr:from>
        <xdr:to>
          <xdr:col>12</xdr:col>
          <xdr:colOff>10886</xdr:colOff>
          <xdr:row>15</xdr:row>
          <xdr:rowOff>228600</xdr:rowOff>
        </xdr:to>
        <xdr:sp macro="" textlink="">
          <xdr:nvSpPr>
            <xdr:cNvPr id="63493" name="Drop Down 5" hidden="1">
              <a:extLst>
                <a:ext uri="{63B3BB69-23CF-44E3-9099-C40C66FF867C}">
                  <a14:compatExt spid="_x0000_s63493"/>
                </a:ext>
                <a:ext uri="{FF2B5EF4-FFF2-40B4-BE49-F238E27FC236}">
                  <a16:creationId xmlns:a16="http://schemas.microsoft.com/office/drawing/2014/main" id="{00000000-0008-0000-0C00-000005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16</xdr:row>
          <xdr:rowOff>27214</xdr:rowOff>
        </xdr:from>
        <xdr:to>
          <xdr:col>12</xdr:col>
          <xdr:colOff>10886</xdr:colOff>
          <xdr:row>16</xdr:row>
          <xdr:rowOff>228600</xdr:rowOff>
        </xdr:to>
        <xdr:sp macro="" textlink="">
          <xdr:nvSpPr>
            <xdr:cNvPr id="63494" name="Drop Down 6" hidden="1">
              <a:extLst>
                <a:ext uri="{63B3BB69-23CF-44E3-9099-C40C66FF867C}">
                  <a14:compatExt spid="_x0000_s63494"/>
                </a:ext>
                <a:ext uri="{FF2B5EF4-FFF2-40B4-BE49-F238E27FC236}">
                  <a16:creationId xmlns:a16="http://schemas.microsoft.com/office/drawing/2014/main" id="{00000000-0008-0000-0C00-000006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9</xdr:row>
          <xdr:rowOff>38100</xdr:rowOff>
        </xdr:from>
        <xdr:to>
          <xdr:col>14</xdr:col>
          <xdr:colOff>10886</xdr:colOff>
          <xdr:row>9</xdr:row>
          <xdr:rowOff>239486</xdr:rowOff>
        </xdr:to>
        <xdr:sp macro="" textlink="">
          <xdr:nvSpPr>
            <xdr:cNvPr id="63500" name="Drop Down 12" hidden="1">
              <a:extLst>
                <a:ext uri="{63B3BB69-23CF-44E3-9099-C40C66FF867C}">
                  <a14:compatExt spid="_x0000_s63500"/>
                </a:ext>
                <a:ext uri="{FF2B5EF4-FFF2-40B4-BE49-F238E27FC236}">
                  <a16:creationId xmlns:a16="http://schemas.microsoft.com/office/drawing/2014/main" id="{00000000-0008-0000-0C00-00000C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20</xdr:row>
          <xdr:rowOff>27214</xdr:rowOff>
        </xdr:from>
        <xdr:to>
          <xdr:col>12</xdr:col>
          <xdr:colOff>10886</xdr:colOff>
          <xdr:row>20</xdr:row>
          <xdr:rowOff>228600</xdr:rowOff>
        </xdr:to>
        <xdr:sp macro="" textlink="">
          <xdr:nvSpPr>
            <xdr:cNvPr id="63501" name="Drop Down 13" hidden="1">
              <a:extLst>
                <a:ext uri="{63B3BB69-23CF-44E3-9099-C40C66FF867C}">
                  <a14:compatExt spid="_x0000_s63501"/>
                </a:ext>
                <a:ext uri="{FF2B5EF4-FFF2-40B4-BE49-F238E27FC236}">
                  <a16:creationId xmlns:a16="http://schemas.microsoft.com/office/drawing/2014/main" id="{00000000-0008-0000-0C00-00000D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20</xdr:row>
          <xdr:rowOff>38100</xdr:rowOff>
        </xdr:from>
        <xdr:to>
          <xdr:col>14</xdr:col>
          <xdr:colOff>10886</xdr:colOff>
          <xdr:row>20</xdr:row>
          <xdr:rowOff>239486</xdr:rowOff>
        </xdr:to>
        <xdr:sp macro="" textlink="">
          <xdr:nvSpPr>
            <xdr:cNvPr id="63502" name="Drop Down 14" hidden="1">
              <a:extLst>
                <a:ext uri="{63B3BB69-23CF-44E3-9099-C40C66FF867C}">
                  <a14:compatExt spid="_x0000_s63502"/>
                </a:ext>
                <a:ext uri="{FF2B5EF4-FFF2-40B4-BE49-F238E27FC236}">
                  <a16:creationId xmlns:a16="http://schemas.microsoft.com/office/drawing/2014/main" id="{00000000-0008-0000-0C00-00000E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19</xdr:row>
          <xdr:rowOff>27214</xdr:rowOff>
        </xdr:from>
        <xdr:to>
          <xdr:col>12</xdr:col>
          <xdr:colOff>10886</xdr:colOff>
          <xdr:row>19</xdr:row>
          <xdr:rowOff>228600</xdr:rowOff>
        </xdr:to>
        <xdr:sp macro="" textlink="">
          <xdr:nvSpPr>
            <xdr:cNvPr id="63503" name="Drop Down 15" hidden="1">
              <a:extLst>
                <a:ext uri="{63B3BB69-23CF-44E3-9099-C40C66FF867C}">
                  <a14:compatExt spid="_x0000_s63503"/>
                </a:ext>
                <a:ext uri="{FF2B5EF4-FFF2-40B4-BE49-F238E27FC236}">
                  <a16:creationId xmlns:a16="http://schemas.microsoft.com/office/drawing/2014/main" id="{00000000-0008-0000-0C00-00000F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19</xdr:row>
          <xdr:rowOff>38100</xdr:rowOff>
        </xdr:from>
        <xdr:to>
          <xdr:col>14</xdr:col>
          <xdr:colOff>10886</xdr:colOff>
          <xdr:row>19</xdr:row>
          <xdr:rowOff>239486</xdr:rowOff>
        </xdr:to>
        <xdr:sp macro="" textlink="">
          <xdr:nvSpPr>
            <xdr:cNvPr id="63504" name="Drop Down 16" hidden="1">
              <a:extLst>
                <a:ext uri="{63B3BB69-23CF-44E3-9099-C40C66FF867C}">
                  <a14:compatExt spid="_x0000_s63504"/>
                </a:ext>
                <a:ext uri="{FF2B5EF4-FFF2-40B4-BE49-F238E27FC236}">
                  <a16:creationId xmlns:a16="http://schemas.microsoft.com/office/drawing/2014/main" id="{00000000-0008-0000-0C00-000010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22</xdr:row>
          <xdr:rowOff>38100</xdr:rowOff>
        </xdr:from>
        <xdr:to>
          <xdr:col>14</xdr:col>
          <xdr:colOff>10886</xdr:colOff>
          <xdr:row>22</xdr:row>
          <xdr:rowOff>239486</xdr:rowOff>
        </xdr:to>
        <xdr:sp macro="" textlink="">
          <xdr:nvSpPr>
            <xdr:cNvPr id="63505" name="Drop Down 17" hidden="1">
              <a:extLst>
                <a:ext uri="{63B3BB69-23CF-44E3-9099-C40C66FF867C}">
                  <a14:compatExt spid="_x0000_s63505"/>
                </a:ext>
                <a:ext uri="{FF2B5EF4-FFF2-40B4-BE49-F238E27FC236}">
                  <a16:creationId xmlns:a16="http://schemas.microsoft.com/office/drawing/2014/main" id="{00000000-0008-0000-0C00-000011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25</xdr:row>
          <xdr:rowOff>27214</xdr:rowOff>
        </xdr:from>
        <xdr:to>
          <xdr:col>12</xdr:col>
          <xdr:colOff>10886</xdr:colOff>
          <xdr:row>25</xdr:row>
          <xdr:rowOff>228600</xdr:rowOff>
        </xdr:to>
        <xdr:sp macro="" textlink="">
          <xdr:nvSpPr>
            <xdr:cNvPr id="63506" name="Drop Down 18" hidden="1">
              <a:extLst>
                <a:ext uri="{63B3BB69-23CF-44E3-9099-C40C66FF867C}">
                  <a14:compatExt spid="_x0000_s63506"/>
                </a:ext>
                <a:ext uri="{FF2B5EF4-FFF2-40B4-BE49-F238E27FC236}">
                  <a16:creationId xmlns:a16="http://schemas.microsoft.com/office/drawing/2014/main" id="{00000000-0008-0000-0C00-000012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26</xdr:row>
          <xdr:rowOff>27214</xdr:rowOff>
        </xdr:from>
        <xdr:to>
          <xdr:col>12</xdr:col>
          <xdr:colOff>10886</xdr:colOff>
          <xdr:row>26</xdr:row>
          <xdr:rowOff>228600</xdr:rowOff>
        </xdr:to>
        <xdr:sp macro="" textlink="">
          <xdr:nvSpPr>
            <xdr:cNvPr id="63507" name="Drop Down 19" hidden="1">
              <a:extLst>
                <a:ext uri="{63B3BB69-23CF-44E3-9099-C40C66FF867C}">
                  <a14:compatExt spid="_x0000_s63507"/>
                </a:ext>
                <a:ext uri="{FF2B5EF4-FFF2-40B4-BE49-F238E27FC236}">
                  <a16:creationId xmlns:a16="http://schemas.microsoft.com/office/drawing/2014/main" id="{00000000-0008-0000-0C00-000013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27</xdr:row>
          <xdr:rowOff>27214</xdr:rowOff>
        </xdr:from>
        <xdr:to>
          <xdr:col>12</xdr:col>
          <xdr:colOff>10886</xdr:colOff>
          <xdr:row>27</xdr:row>
          <xdr:rowOff>228600</xdr:rowOff>
        </xdr:to>
        <xdr:sp macro="" textlink="">
          <xdr:nvSpPr>
            <xdr:cNvPr id="63508" name="Drop Down 20" hidden="1">
              <a:extLst>
                <a:ext uri="{63B3BB69-23CF-44E3-9099-C40C66FF867C}">
                  <a14:compatExt spid="_x0000_s63508"/>
                </a:ext>
                <a:ext uri="{FF2B5EF4-FFF2-40B4-BE49-F238E27FC236}">
                  <a16:creationId xmlns:a16="http://schemas.microsoft.com/office/drawing/2014/main" id="{00000000-0008-0000-0C00-000014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28</xdr:row>
          <xdr:rowOff>27214</xdr:rowOff>
        </xdr:from>
        <xdr:to>
          <xdr:col>12</xdr:col>
          <xdr:colOff>10886</xdr:colOff>
          <xdr:row>28</xdr:row>
          <xdr:rowOff>228600</xdr:rowOff>
        </xdr:to>
        <xdr:sp macro="" textlink="">
          <xdr:nvSpPr>
            <xdr:cNvPr id="63509" name="Drop Down 21" hidden="1">
              <a:extLst>
                <a:ext uri="{63B3BB69-23CF-44E3-9099-C40C66FF867C}">
                  <a14:compatExt spid="_x0000_s63509"/>
                </a:ext>
                <a:ext uri="{FF2B5EF4-FFF2-40B4-BE49-F238E27FC236}">
                  <a16:creationId xmlns:a16="http://schemas.microsoft.com/office/drawing/2014/main" id="{00000000-0008-0000-0C00-000015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29</xdr:row>
          <xdr:rowOff>27214</xdr:rowOff>
        </xdr:from>
        <xdr:to>
          <xdr:col>12</xdr:col>
          <xdr:colOff>10886</xdr:colOff>
          <xdr:row>29</xdr:row>
          <xdr:rowOff>228600</xdr:rowOff>
        </xdr:to>
        <xdr:sp macro="" textlink="">
          <xdr:nvSpPr>
            <xdr:cNvPr id="63510" name="Drop Down 22" hidden="1">
              <a:extLst>
                <a:ext uri="{63B3BB69-23CF-44E3-9099-C40C66FF867C}">
                  <a14:compatExt spid="_x0000_s63510"/>
                </a:ext>
                <a:ext uri="{FF2B5EF4-FFF2-40B4-BE49-F238E27FC236}">
                  <a16:creationId xmlns:a16="http://schemas.microsoft.com/office/drawing/2014/main" id="{00000000-0008-0000-0C00-000016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30</xdr:row>
          <xdr:rowOff>27214</xdr:rowOff>
        </xdr:from>
        <xdr:to>
          <xdr:col>12</xdr:col>
          <xdr:colOff>10886</xdr:colOff>
          <xdr:row>30</xdr:row>
          <xdr:rowOff>228600</xdr:rowOff>
        </xdr:to>
        <xdr:sp macro="" textlink="">
          <xdr:nvSpPr>
            <xdr:cNvPr id="63511" name="Drop Down 23" hidden="1">
              <a:extLst>
                <a:ext uri="{63B3BB69-23CF-44E3-9099-C40C66FF867C}">
                  <a14:compatExt spid="_x0000_s63511"/>
                </a:ext>
                <a:ext uri="{FF2B5EF4-FFF2-40B4-BE49-F238E27FC236}">
                  <a16:creationId xmlns:a16="http://schemas.microsoft.com/office/drawing/2014/main" id="{00000000-0008-0000-0C00-000017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31</xdr:row>
          <xdr:rowOff>27214</xdr:rowOff>
        </xdr:from>
        <xdr:to>
          <xdr:col>12</xdr:col>
          <xdr:colOff>10886</xdr:colOff>
          <xdr:row>31</xdr:row>
          <xdr:rowOff>228600</xdr:rowOff>
        </xdr:to>
        <xdr:sp macro="" textlink="">
          <xdr:nvSpPr>
            <xdr:cNvPr id="63512" name="Drop Down 24" hidden="1">
              <a:extLst>
                <a:ext uri="{63B3BB69-23CF-44E3-9099-C40C66FF867C}">
                  <a14:compatExt spid="_x0000_s63512"/>
                </a:ext>
                <a:ext uri="{FF2B5EF4-FFF2-40B4-BE49-F238E27FC236}">
                  <a16:creationId xmlns:a16="http://schemas.microsoft.com/office/drawing/2014/main" id="{00000000-0008-0000-0C00-000018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32</xdr:row>
          <xdr:rowOff>27214</xdr:rowOff>
        </xdr:from>
        <xdr:to>
          <xdr:col>12</xdr:col>
          <xdr:colOff>10886</xdr:colOff>
          <xdr:row>32</xdr:row>
          <xdr:rowOff>228600</xdr:rowOff>
        </xdr:to>
        <xdr:sp macro="" textlink="">
          <xdr:nvSpPr>
            <xdr:cNvPr id="63513" name="Drop Down 25" hidden="1">
              <a:extLst>
                <a:ext uri="{63B3BB69-23CF-44E3-9099-C40C66FF867C}">
                  <a14:compatExt spid="_x0000_s63513"/>
                </a:ext>
                <a:ext uri="{FF2B5EF4-FFF2-40B4-BE49-F238E27FC236}">
                  <a16:creationId xmlns:a16="http://schemas.microsoft.com/office/drawing/2014/main" id="{00000000-0008-0000-0C00-000019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23</xdr:row>
          <xdr:rowOff>27214</xdr:rowOff>
        </xdr:from>
        <xdr:to>
          <xdr:col>12</xdr:col>
          <xdr:colOff>10886</xdr:colOff>
          <xdr:row>23</xdr:row>
          <xdr:rowOff>228600</xdr:rowOff>
        </xdr:to>
        <xdr:sp macro="" textlink="">
          <xdr:nvSpPr>
            <xdr:cNvPr id="63514" name="Drop Down 26" hidden="1">
              <a:extLst>
                <a:ext uri="{63B3BB69-23CF-44E3-9099-C40C66FF867C}">
                  <a14:compatExt spid="_x0000_s63514"/>
                </a:ext>
                <a:ext uri="{FF2B5EF4-FFF2-40B4-BE49-F238E27FC236}">
                  <a16:creationId xmlns:a16="http://schemas.microsoft.com/office/drawing/2014/main" id="{00000000-0008-0000-0C00-00001A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23</xdr:row>
          <xdr:rowOff>38100</xdr:rowOff>
        </xdr:from>
        <xdr:to>
          <xdr:col>14</xdr:col>
          <xdr:colOff>10886</xdr:colOff>
          <xdr:row>23</xdr:row>
          <xdr:rowOff>239486</xdr:rowOff>
        </xdr:to>
        <xdr:sp macro="" textlink="">
          <xdr:nvSpPr>
            <xdr:cNvPr id="63515" name="Drop Down 27" hidden="1">
              <a:extLst>
                <a:ext uri="{63B3BB69-23CF-44E3-9099-C40C66FF867C}">
                  <a14:compatExt spid="_x0000_s63515"/>
                </a:ext>
                <a:ext uri="{FF2B5EF4-FFF2-40B4-BE49-F238E27FC236}">
                  <a16:creationId xmlns:a16="http://schemas.microsoft.com/office/drawing/2014/main" id="{00000000-0008-0000-0C00-00001B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36</xdr:row>
          <xdr:rowOff>27214</xdr:rowOff>
        </xdr:from>
        <xdr:to>
          <xdr:col>12</xdr:col>
          <xdr:colOff>10886</xdr:colOff>
          <xdr:row>36</xdr:row>
          <xdr:rowOff>228600</xdr:rowOff>
        </xdr:to>
        <xdr:sp macro="" textlink="">
          <xdr:nvSpPr>
            <xdr:cNvPr id="63516" name="Drop Down 28" hidden="1">
              <a:extLst>
                <a:ext uri="{63B3BB69-23CF-44E3-9099-C40C66FF867C}">
                  <a14:compatExt spid="_x0000_s63516"/>
                </a:ext>
                <a:ext uri="{FF2B5EF4-FFF2-40B4-BE49-F238E27FC236}">
                  <a16:creationId xmlns:a16="http://schemas.microsoft.com/office/drawing/2014/main" id="{00000000-0008-0000-0C00-00001C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36</xdr:row>
          <xdr:rowOff>38100</xdr:rowOff>
        </xdr:from>
        <xdr:to>
          <xdr:col>14</xdr:col>
          <xdr:colOff>10886</xdr:colOff>
          <xdr:row>36</xdr:row>
          <xdr:rowOff>239486</xdr:rowOff>
        </xdr:to>
        <xdr:sp macro="" textlink="">
          <xdr:nvSpPr>
            <xdr:cNvPr id="63517" name="Drop Down 29" hidden="1">
              <a:extLst>
                <a:ext uri="{63B3BB69-23CF-44E3-9099-C40C66FF867C}">
                  <a14:compatExt spid="_x0000_s63517"/>
                </a:ext>
                <a:ext uri="{FF2B5EF4-FFF2-40B4-BE49-F238E27FC236}">
                  <a16:creationId xmlns:a16="http://schemas.microsoft.com/office/drawing/2014/main" id="{00000000-0008-0000-0C00-00001D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9</xdr:row>
          <xdr:rowOff>27214</xdr:rowOff>
        </xdr:from>
        <xdr:to>
          <xdr:col>12</xdr:col>
          <xdr:colOff>10886</xdr:colOff>
          <xdr:row>9</xdr:row>
          <xdr:rowOff>228600</xdr:rowOff>
        </xdr:to>
        <xdr:sp macro="" textlink="">
          <xdr:nvSpPr>
            <xdr:cNvPr id="63558" name="Drop Down 70" hidden="1">
              <a:extLst>
                <a:ext uri="{63B3BB69-23CF-44E3-9099-C40C66FF867C}">
                  <a14:compatExt spid="_x0000_s63558"/>
                </a:ext>
                <a:ext uri="{FF2B5EF4-FFF2-40B4-BE49-F238E27FC236}">
                  <a16:creationId xmlns:a16="http://schemas.microsoft.com/office/drawing/2014/main" id="{00000000-0008-0000-0C00-000046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22</xdr:row>
          <xdr:rowOff>27214</xdr:rowOff>
        </xdr:from>
        <xdr:to>
          <xdr:col>12</xdr:col>
          <xdr:colOff>10886</xdr:colOff>
          <xdr:row>22</xdr:row>
          <xdr:rowOff>228600</xdr:rowOff>
        </xdr:to>
        <xdr:sp macro="" textlink="">
          <xdr:nvSpPr>
            <xdr:cNvPr id="63559" name="Drop Down 71" hidden="1">
              <a:extLst>
                <a:ext uri="{63B3BB69-23CF-44E3-9099-C40C66FF867C}">
                  <a14:compatExt spid="_x0000_s63559"/>
                </a:ext>
                <a:ext uri="{FF2B5EF4-FFF2-40B4-BE49-F238E27FC236}">
                  <a16:creationId xmlns:a16="http://schemas.microsoft.com/office/drawing/2014/main" id="{00000000-0008-0000-0C00-000047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35</xdr:row>
          <xdr:rowOff>27214</xdr:rowOff>
        </xdr:from>
        <xdr:to>
          <xdr:col>12</xdr:col>
          <xdr:colOff>10886</xdr:colOff>
          <xdr:row>35</xdr:row>
          <xdr:rowOff>228600</xdr:rowOff>
        </xdr:to>
        <xdr:sp macro="" textlink="">
          <xdr:nvSpPr>
            <xdr:cNvPr id="63592" name="Drop Down 104" hidden="1">
              <a:extLst>
                <a:ext uri="{63B3BB69-23CF-44E3-9099-C40C66FF867C}">
                  <a14:compatExt spid="_x0000_s63592"/>
                </a:ext>
                <a:ext uri="{FF2B5EF4-FFF2-40B4-BE49-F238E27FC236}">
                  <a16:creationId xmlns:a16="http://schemas.microsoft.com/office/drawing/2014/main" id="{00000000-0008-0000-0C00-000068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35</xdr:row>
          <xdr:rowOff>38100</xdr:rowOff>
        </xdr:from>
        <xdr:to>
          <xdr:col>14</xdr:col>
          <xdr:colOff>10886</xdr:colOff>
          <xdr:row>35</xdr:row>
          <xdr:rowOff>239486</xdr:rowOff>
        </xdr:to>
        <xdr:sp macro="" textlink="">
          <xdr:nvSpPr>
            <xdr:cNvPr id="63593" name="Drop Down 105" hidden="1">
              <a:extLst>
                <a:ext uri="{63B3BB69-23CF-44E3-9099-C40C66FF867C}">
                  <a14:compatExt spid="_x0000_s63593"/>
                </a:ext>
                <a:ext uri="{FF2B5EF4-FFF2-40B4-BE49-F238E27FC236}">
                  <a16:creationId xmlns:a16="http://schemas.microsoft.com/office/drawing/2014/main" id="{00000000-0008-0000-0C00-000069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11</xdr:col>
      <xdr:colOff>896359</xdr:colOff>
      <xdr:row>2</xdr:row>
      <xdr:rowOff>104994</xdr:rowOff>
    </xdr:from>
    <xdr:to>
      <xdr:col>12</xdr:col>
      <xdr:colOff>104060</xdr:colOff>
      <xdr:row>3</xdr:row>
      <xdr:rowOff>219399</xdr:rowOff>
    </xdr:to>
    <xdr:pic>
      <xdr:nvPicPr>
        <xdr:cNvPr id="122" name="Afbeelding 121">
          <a:hlinkClick xmlns:r="http://schemas.openxmlformats.org/officeDocument/2006/relationships" r:id="rId1" tooltip="Next section"/>
          <a:extLst>
            <a:ext uri="{FF2B5EF4-FFF2-40B4-BE49-F238E27FC236}">
              <a16:creationId xmlns:a16="http://schemas.microsoft.com/office/drawing/2014/main" id="{00000000-0008-0000-0C00-00007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11</xdr:col>
      <xdr:colOff>27521</xdr:colOff>
      <xdr:row>2</xdr:row>
      <xdr:rowOff>105834</xdr:rowOff>
    </xdr:from>
    <xdr:to>
      <xdr:col>11</xdr:col>
      <xdr:colOff>563368</xdr:colOff>
      <xdr:row>3</xdr:row>
      <xdr:rowOff>218245</xdr:rowOff>
    </xdr:to>
    <xdr:pic>
      <xdr:nvPicPr>
        <xdr:cNvPr id="123" name="Afbeelding 122">
          <a:hlinkClick xmlns:r="http://schemas.openxmlformats.org/officeDocument/2006/relationships" r:id="rId3" tooltip="Previous section"/>
          <a:extLst>
            <a:ext uri="{FF2B5EF4-FFF2-40B4-BE49-F238E27FC236}">
              <a16:creationId xmlns:a16="http://schemas.microsoft.com/office/drawing/2014/main" id="{00000000-0008-0000-0C00-00007B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xdr:twoCellAnchor editAs="oneCell">
    <xdr:from>
      <xdr:col>13</xdr:col>
      <xdr:colOff>171450</xdr:colOff>
      <xdr:row>0</xdr:row>
      <xdr:rowOff>9525</xdr:rowOff>
    </xdr:from>
    <xdr:to>
      <xdr:col>13</xdr:col>
      <xdr:colOff>678625</xdr:colOff>
      <xdr:row>2</xdr:row>
      <xdr:rowOff>18225</xdr:rowOff>
    </xdr:to>
    <xdr:pic>
      <xdr:nvPicPr>
        <xdr:cNvPr id="40" name="Afbeelding 39">
          <a:hlinkClick xmlns:r="http://schemas.openxmlformats.org/officeDocument/2006/relationships" r:id="rId5" tooltip="Skip to results"/>
          <a:extLst>
            <a:ext uri="{FF2B5EF4-FFF2-40B4-BE49-F238E27FC236}">
              <a16:creationId xmlns:a16="http://schemas.microsoft.com/office/drawing/2014/main" id="{00000000-0008-0000-0C00-000028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10886</xdr:colOff>
          <xdr:row>34</xdr:row>
          <xdr:rowOff>27214</xdr:rowOff>
        </xdr:from>
        <xdr:to>
          <xdr:col>12</xdr:col>
          <xdr:colOff>10886</xdr:colOff>
          <xdr:row>34</xdr:row>
          <xdr:rowOff>228600</xdr:rowOff>
        </xdr:to>
        <xdr:sp macro="" textlink="">
          <xdr:nvSpPr>
            <xdr:cNvPr id="63596" name="Drop Down 108" hidden="1">
              <a:extLst>
                <a:ext uri="{63B3BB69-23CF-44E3-9099-C40C66FF867C}">
                  <a14:compatExt spid="_x0000_s63596"/>
                </a:ext>
                <a:ext uri="{FF2B5EF4-FFF2-40B4-BE49-F238E27FC236}">
                  <a16:creationId xmlns:a16="http://schemas.microsoft.com/office/drawing/2014/main" id="{00000000-0008-0000-0C00-00006C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34</xdr:row>
          <xdr:rowOff>38100</xdr:rowOff>
        </xdr:from>
        <xdr:to>
          <xdr:col>14</xdr:col>
          <xdr:colOff>10886</xdr:colOff>
          <xdr:row>34</xdr:row>
          <xdr:rowOff>239486</xdr:rowOff>
        </xdr:to>
        <xdr:sp macro="" textlink="">
          <xdr:nvSpPr>
            <xdr:cNvPr id="63597" name="Drop Down 109" hidden="1">
              <a:extLst>
                <a:ext uri="{63B3BB69-23CF-44E3-9099-C40C66FF867C}">
                  <a14:compatExt spid="_x0000_s63597"/>
                </a:ext>
                <a:ext uri="{FF2B5EF4-FFF2-40B4-BE49-F238E27FC236}">
                  <a16:creationId xmlns:a16="http://schemas.microsoft.com/office/drawing/2014/main" id="{00000000-0008-0000-0C00-00006D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568581</xdr:colOff>
      <xdr:row>0</xdr:row>
      <xdr:rowOff>0</xdr:rowOff>
    </xdr:from>
    <xdr:to>
      <xdr:col>11</xdr:col>
      <xdr:colOff>469120</xdr:colOff>
      <xdr:row>2</xdr:row>
      <xdr:rowOff>6350</xdr:rowOff>
    </xdr:to>
    <xdr:pic>
      <xdr:nvPicPr>
        <xdr:cNvPr id="43" name="Afbeelding 42">
          <a:hlinkClick xmlns:r="http://schemas.openxmlformats.org/officeDocument/2006/relationships" r:id="rId7" tooltip="Previous domain"/>
          <a:extLst>
            <a:ext uri="{FF2B5EF4-FFF2-40B4-BE49-F238E27FC236}">
              <a16:creationId xmlns:a16="http://schemas.microsoft.com/office/drawing/2014/main" id="{00000000-0008-0000-0C00-00002B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982902</xdr:colOff>
      <xdr:row>0</xdr:row>
      <xdr:rowOff>0</xdr:rowOff>
    </xdr:from>
    <xdr:to>
      <xdr:col>12</xdr:col>
      <xdr:colOff>122159</xdr:colOff>
      <xdr:row>2</xdr:row>
      <xdr:rowOff>13971</xdr:rowOff>
    </xdr:to>
    <xdr:pic>
      <xdr:nvPicPr>
        <xdr:cNvPr id="44" name="Afbeelding 43">
          <a:hlinkClick xmlns:r="http://schemas.openxmlformats.org/officeDocument/2006/relationships" r:id="rId9" tooltip="Next domain"/>
          <a:extLst>
            <a:ext uri="{FF2B5EF4-FFF2-40B4-BE49-F238E27FC236}">
              <a16:creationId xmlns:a16="http://schemas.microsoft.com/office/drawing/2014/main" id="{00000000-0008-0000-0C00-00002C000000}"/>
            </a:ext>
          </a:extLst>
        </xdr:cNvPr>
        <xdr:cNvPicPr>
          <a:picLocks/>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862673" y="0"/>
          <a:ext cx="554400" cy="525600"/>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45" name="Afbeelding 44">
          <a:hlinkClick xmlns:r="http://schemas.openxmlformats.org/officeDocument/2006/relationships" r:id="rId11" tooltip="Back to index"/>
          <a:extLst>
            <a:ext uri="{FF2B5EF4-FFF2-40B4-BE49-F238E27FC236}">
              <a16:creationId xmlns:a16="http://schemas.microsoft.com/office/drawing/2014/main" id="{00000000-0008-0000-0C00-00002D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10886</xdr:colOff>
          <xdr:row>17</xdr:row>
          <xdr:rowOff>27214</xdr:rowOff>
        </xdr:from>
        <xdr:to>
          <xdr:col>12</xdr:col>
          <xdr:colOff>10886</xdr:colOff>
          <xdr:row>17</xdr:row>
          <xdr:rowOff>228600</xdr:rowOff>
        </xdr:to>
        <xdr:sp macro="" textlink="">
          <xdr:nvSpPr>
            <xdr:cNvPr id="63598" name="Drop Down 110" hidden="1">
              <a:extLst>
                <a:ext uri="{63B3BB69-23CF-44E3-9099-C40C66FF867C}">
                  <a14:compatExt spid="_x0000_s63598"/>
                </a:ext>
                <a:ext uri="{FF2B5EF4-FFF2-40B4-BE49-F238E27FC236}">
                  <a16:creationId xmlns:a16="http://schemas.microsoft.com/office/drawing/2014/main" id="{00000000-0008-0000-0C00-00006E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10886</xdr:colOff>
          <xdr:row>9</xdr:row>
          <xdr:rowOff>27214</xdr:rowOff>
        </xdr:from>
        <xdr:to>
          <xdr:col>12</xdr:col>
          <xdr:colOff>10886</xdr:colOff>
          <xdr:row>9</xdr:row>
          <xdr:rowOff>228600</xdr:rowOff>
        </xdr:to>
        <xdr:sp macro="" textlink="">
          <xdr:nvSpPr>
            <xdr:cNvPr id="64542" name="Drop Down 30" hidden="1">
              <a:extLst>
                <a:ext uri="{63B3BB69-23CF-44E3-9099-C40C66FF867C}">
                  <a14:compatExt spid="_x0000_s64542"/>
                </a:ext>
                <a:ext uri="{FF2B5EF4-FFF2-40B4-BE49-F238E27FC236}">
                  <a16:creationId xmlns:a16="http://schemas.microsoft.com/office/drawing/2014/main" id="{00000000-0008-0000-0D00-00001E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10</xdr:row>
          <xdr:rowOff>27214</xdr:rowOff>
        </xdr:from>
        <xdr:to>
          <xdr:col>12</xdr:col>
          <xdr:colOff>10886</xdr:colOff>
          <xdr:row>10</xdr:row>
          <xdr:rowOff>228600</xdr:rowOff>
        </xdr:to>
        <xdr:sp macro="" textlink="">
          <xdr:nvSpPr>
            <xdr:cNvPr id="64543" name="Drop Down 31" hidden="1">
              <a:extLst>
                <a:ext uri="{63B3BB69-23CF-44E3-9099-C40C66FF867C}">
                  <a14:compatExt spid="_x0000_s64543"/>
                </a:ext>
                <a:ext uri="{FF2B5EF4-FFF2-40B4-BE49-F238E27FC236}">
                  <a16:creationId xmlns:a16="http://schemas.microsoft.com/office/drawing/2014/main" id="{00000000-0008-0000-0D00-00001F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9</xdr:row>
          <xdr:rowOff>38100</xdr:rowOff>
        </xdr:from>
        <xdr:to>
          <xdr:col>14</xdr:col>
          <xdr:colOff>10886</xdr:colOff>
          <xdr:row>9</xdr:row>
          <xdr:rowOff>239486</xdr:rowOff>
        </xdr:to>
        <xdr:sp macro="" textlink="">
          <xdr:nvSpPr>
            <xdr:cNvPr id="64544" name="Drop Down 32" hidden="1">
              <a:extLst>
                <a:ext uri="{63B3BB69-23CF-44E3-9099-C40C66FF867C}">
                  <a14:compatExt spid="_x0000_s64544"/>
                </a:ext>
                <a:ext uri="{FF2B5EF4-FFF2-40B4-BE49-F238E27FC236}">
                  <a16:creationId xmlns:a16="http://schemas.microsoft.com/office/drawing/2014/main" id="{00000000-0008-0000-0D00-000020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10</xdr:row>
          <xdr:rowOff>38100</xdr:rowOff>
        </xdr:from>
        <xdr:to>
          <xdr:col>14</xdr:col>
          <xdr:colOff>10886</xdr:colOff>
          <xdr:row>10</xdr:row>
          <xdr:rowOff>239486</xdr:rowOff>
        </xdr:to>
        <xdr:sp macro="" textlink="">
          <xdr:nvSpPr>
            <xdr:cNvPr id="64545" name="Drop Down 33" hidden="1">
              <a:extLst>
                <a:ext uri="{63B3BB69-23CF-44E3-9099-C40C66FF867C}">
                  <a14:compatExt spid="_x0000_s64545"/>
                </a:ext>
                <a:ext uri="{FF2B5EF4-FFF2-40B4-BE49-F238E27FC236}">
                  <a16:creationId xmlns:a16="http://schemas.microsoft.com/office/drawing/2014/main" id="{00000000-0008-0000-0D00-000021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12</xdr:row>
          <xdr:rowOff>38100</xdr:rowOff>
        </xdr:from>
        <xdr:to>
          <xdr:col>14</xdr:col>
          <xdr:colOff>10886</xdr:colOff>
          <xdr:row>12</xdr:row>
          <xdr:rowOff>239486</xdr:rowOff>
        </xdr:to>
        <xdr:sp macro="" textlink="">
          <xdr:nvSpPr>
            <xdr:cNvPr id="64547" name="Drop Down 35" hidden="1">
              <a:extLst>
                <a:ext uri="{63B3BB69-23CF-44E3-9099-C40C66FF867C}">
                  <a14:compatExt spid="_x0000_s64547"/>
                </a:ext>
                <a:ext uri="{FF2B5EF4-FFF2-40B4-BE49-F238E27FC236}">
                  <a16:creationId xmlns:a16="http://schemas.microsoft.com/office/drawing/2014/main" id="{00000000-0008-0000-0D00-000023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15</xdr:row>
          <xdr:rowOff>27214</xdr:rowOff>
        </xdr:from>
        <xdr:to>
          <xdr:col>12</xdr:col>
          <xdr:colOff>10886</xdr:colOff>
          <xdr:row>15</xdr:row>
          <xdr:rowOff>228600</xdr:rowOff>
        </xdr:to>
        <xdr:sp macro="" textlink="">
          <xdr:nvSpPr>
            <xdr:cNvPr id="64552" name="Drop Down 40" hidden="1">
              <a:extLst>
                <a:ext uri="{63B3BB69-23CF-44E3-9099-C40C66FF867C}">
                  <a14:compatExt spid="_x0000_s64552"/>
                </a:ext>
                <a:ext uri="{FF2B5EF4-FFF2-40B4-BE49-F238E27FC236}">
                  <a16:creationId xmlns:a16="http://schemas.microsoft.com/office/drawing/2014/main" id="{00000000-0008-0000-0D00-000028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16</xdr:row>
          <xdr:rowOff>27214</xdr:rowOff>
        </xdr:from>
        <xdr:to>
          <xdr:col>12</xdr:col>
          <xdr:colOff>10886</xdr:colOff>
          <xdr:row>16</xdr:row>
          <xdr:rowOff>228600</xdr:rowOff>
        </xdr:to>
        <xdr:sp macro="" textlink="">
          <xdr:nvSpPr>
            <xdr:cNvPr id="64553" name="Drop Down 41" hidden="1">
              <a:extLst>
                <a:ext uri="{63B3BB69-23CF-44E3-9099-C40C66FF867C}">
                  <a14:compatExt spid="_x0000_s64553"/>
                </a:ext>
                <a:ext uri="{FF2B5EF4-FFF2-40B4-BE49-F238E27FC236}">
                  <a16:creationId xmlns:a16="http://schemas.microsoft.com/office/drawing/2014/main" id="{00000000-0008-0000-0D00-000029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15</xdr:row>
          <xdr:rowOff>38100</xdr:rowOff>
        </xdr:from>
        <xdr:to>
          <xdr:col>14</xdr:col>
          <xdr:colOff>10886</xdr:colOff>
          <xdr:row>15</xdr:row>
          <xdr:rowOff>239486</xdr:rowOff>
        </xdr:to>
        <xdr:sp macro="" textlink="">
          <xdr:nvSpPr>
            <xdr:cNvPr id="64554" name="Drop Down 42" hidden="1">
              <a:extLst>
                <a:ext uri="{63B3BB69-23CF-44E3-9099-C40C66FF867C}">
                  <a14:compatExt spid="_x0000_s64554"/>
                </a:ext>
                <a:ext uri="{FF2B5EF4-FFF2-40B4-BE49-F238E27FC236}">
                  <a16:creationId xmlns:a16="http://schemas.microsoft.com/office/drawing/2014/main" id="{00000000-0008-0000-0D00-00002A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16</xdr:row>
          <xdr:rowOff>38100</xdr:rowOff>
        </xdr:from>
        <xdr:to>
          <xdr:col>14</xdr:col>
          <xdr:colOff>10886</xdr:colOff>
          <xdr:row>16</xdr:row>
          <xdr:rowOff>239486</xdr:rowOff>
        </xdr:to>
        <xdr:sp macro="" textlink="">
          <xdr:nvSpPr>
            <xdr:cNvPr id="64555" name="Drop Down 43" hidden="1">
              <a:extLst>
                <a:ext uri="{63B3BB69-23CF-44E3-9099-C40C66FF867C}">
                  <a14:compatExt spid="_x0000_s64555"/>
                </a:ext>
                <a:ext uri="{FF2B5EF4-FFF2-40B4-BE49-F238E27FC236}">
                  <a16:creationId xmlns:a16="http://schemas.microsoft.com/office/drawing/2014/main" id="{00000000-0008-0000-0D00-00002B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12</xdr:row>
          <xdr:rowOff>27214</xdr:rowOff>
        </xdr:from>
        <xdr:to>
          <xdr:col>12</xdr:col>
          <xdr:colOff>10886</xdr:colOff>
          <xdr:row>12</xdr:row>
          <xdr:rowOff>228600</xdr:rowOff>
        </xdr:to>
        <xdr:sp macro="" textlink="">
          <xdr:nvSpPr>
            <xdr:cNvPr id="64581" name="Drop Down 69" hidden="1">
              <a:extLst>
                <a:ext uri="{63B3BB69-23CF-44E3-9099-C40C66FF867C}">
                  <a14:compatExt spid="_x0000_s64581"/>
                </a:ext>
                <a:ext uri="{FF2B5EF4-FFF2-40B4-BE49-F238E27FC236}">
                  <a16:creationId xmlns:a16="http://schemas.microsoft.com/office/drawing/2014/main" id="{00000000-0008-0000-0D00-000045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18</xdr:row>
          <xdr:rowOff>38100</xdr:rowOff>
        </xdr:from>
        <xdr:to>
          <xdr:col>14</xdr:col>
          <xdr:colOff>10886</xdr:colOff>
          <xdr:row>18</xdr:row>
          <xdr:rowOff>239486</xdr:rowOff>
        </xdr:to>
        <xdr:sp macro="" textlink="">
          <xdr:nvSpPr>
            <xdr:cNvPr id="64600" name="Drop Down 88" hidden="1">
              <a:extLst>
                <a:ext uri="{63B3BB69-23CF-44E3-9099-C40C66FF867C}">
                  <a14:compatExt spid="_x0000_s64600"/>
                </a:ext>
                <a:ext uri="{FF2B5EF4-FFF2-40B4-BE49-F238E27FC236}">
                  <a16:creationId xmlns:a16="http://schemas.microsoft.com/office/drawing/2014/main" id="{00000000-0008-0000-0D00-000058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18</xdr:row>
          <xdr:rowOff>27214</xdr:rowOff>
        </xdr:from>
        <xdr:to>
          <xdr:col>12</xdr:col>
          <xdr:colOff>10886</xdr:colOff>
          <xdr:row>18</xdr:row>
          <xdr:rowOff>228600</xdr:rowOff>
        </xdr:to>
        <xdr:sp macro="" textlink="">
          <xdr:nvSpPr>
            <xdr:cNvPr id="64605" name="Drop Down 93" hidden="1">
              <a:extLst>
                <a:ext uri="{63B3BB69-23CF-44E3-9099-C40C66FF867C}">
                  <a14:compatExt spid="_x0000_s64605"/>
                </a:ext>
                <a:ext uri="{FF2B5EF4-FFF2-40B4-BE49-F238E27FC236}">
                  <a16:creationId xmlns:a16="http://schemas.microsoft.com/office/drawing/2014/main" id="{00000000-0008-0000-0D00-00005D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20</xdr:row>
          <xdr:rowOff>27214</xdr:rowOff>
        </xdr:from>
        <xdr:to>
          <xdr:col>12</xdr:col>
          <xdr:colOff>10886</xdr:colOff>
          <xdr:row>20</xdr:row>
          <xdr:rowOff>228600</xdr:rowOff>
        </xdr:to>
        <xdr:sp macro="" textlink="">
          <xdr:nvSpPr>
            <xdr:cNvPr id="64606" name="Drop Down 94" hidden="1">
              <a:extLst>
                <a:ext uri="{63B3BB69-23CF-44E3-9099-C40C66FF867C}">
                  <a14:compatExt spid="_x0000_s64606"/>
                </a:ext>
                <a:ext uri="{FF2B5EF4-FFF2-40B4-BE49-F238E27FC236}">
                  <a16:creationId xmlns:a16="http://schemas.microsoft.com/office/drawing/2014/main" id="{00000000-0008-0000-0D00-00005E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20</xdr:row>
          <xdr:rowOff>38100</xdr:rowOff>
        </xdr:from>
        <xdr:to>
          <xdr:col>14</xdr:col>
          <xdr:colOff>10886</xdr:colOff>
          <xdr:row>20</xdr:row>
          <xdr:rowOff>239486</xdr:rowOff>
        </xdr:to>
        <xdr:sp macro="" textlink="">
          <xdr:nvSpPr>
            <xdr:cNvPr id="64607" name="Drop Down 95" hidden="1">
              <a:extLst>
                <a:ext uri="{63B3BB69-23CF-44E3-9099-C40C66FF867C}">
                  <a14:compatExt spid="_x0000_s64607"/>
                </a:ext>
                <a:ext uri="{FF2B5EF4-FFF2-40B4-BE49-F238E27FC236}">
                  <a16:creationId xmlns:a16="http://schemas.microsoft.com/office/drawing/2014/main" id="{00000000-0008-0000-0D00-00005F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19</xdr:row>
          <xdr:rowOff>27214</xdr:rowOff>
        </xdr:from>
        <xdr:to>
          <xdr:col>12</xdr:col>
          <xdr:colOff>10886</xdr:colOff>
          <xdr:row>19</xdr:row>
          <xdr:rowOff>228600</xdr:rowOff>
        </xdr:to>
        <xdr:sp macro="" textlink="">
          <xdr:nvSpPr>
            <xdr:cNvPr id="64620" name="Drop Down 108" hidden="1">
              <a:extLst>
                <a:ext uri="{63B3BB69-23CF-44E3-9099-C40C66FF867C}">
                  <a14:compatExt spid="_x0000_s64620"/>
                </a:ext>
                <a:ext uri="{FF2B5EF4-FFF2-40B4-BE49-F238E27FC236}">
                  <a16:creationId xmlns:a16="http://schemas.microsoft.com/office/drawing/2014/main" id="{00000000-0008-0000-0D00-00006C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19</xdr:row>
          <xdr:rowOff>38100</xdr:rowOff>
        </xdr:from>
        <xdr:to>
          <xdr:col>14</xdr:col>
          <xdr:colOff>10886</xdr:colOff>
          <xdr:row>19</xdr:row>
          <xdr:rowOff>239486</xdr:rowOff>
        </xdr:to>
        <xdr:sp macro="" textlink="">
          <xdr:nvSpPr>
            <xdr:cNvPr id="64621" name="Drop Down 109" hidden="1">
              <a:extLst>
                <a:ext uri="{63B3BB69-23CF-44E3-9099-C40C66FF867C}">
                  <a14:compatExt spid="_x0000_s64621"/>
                </a:ext>
                <a:ext uri="{FF2B5EF4-FFF2-40B4-BE49-F238E27FC236}">
                  <a16:creationId xmlns:a16="http://schemas.microsoft.com/office/drawing/2014/main" id="{00000000-0008-0000-0D00-00006D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17</xdr:row>
          <xdr:rowOff>27214</xdr:rowOff>
        </xdr:from>
        <xdr:to>
          <xdr:col>12</xdr:col>
          <xdr:colOff>10886</xdr:colOff>
          <xdr:row>17</xdr:row>
          <xdr:rowOff>228600</xdr:rowOff>
        </xdr:to>
        <xdr:sp macro="" textlink="">
          <xdr:nvSpPr>
            <xdr:cNvPr id="64622" name="Drop Down 110" hidden="1">
              <a:extLst>
                <a:ext uri="{63B3BB69-23CF-44E3-9099-C40C66FF867C}">
                  <a14:compatExt spid="_x0000_s64622"/>
                </a:ext>
                <a:ext uri="{FF2B5EF4-FFF2-40B4-BE49-F238E27FC236}">
                  <a16:creationId xmlns:a16="http://schemas.microsoft.com/office/drawing/2014/main" id="{00000000-0008-0000-0D00-00006E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17</xdr:row>
          <xdr:rowOff>38100</xdr:rowOff>
        </xdr:from>
        <xdr:to>
          <xdr:col>14</xdr:col>
          <xdr:colOff>10886</xdr:colOff>
          <xdr:row>17</xdr:row>
          <xdr:rowOff>239486</xdr:rowOff>
        </xdr:to>
        <xdr:sp macro="" textlink="">
          <xdr:nvSpPr>
            <xdr:cNvPr id="64623" name="Drop Down 111" hidden="1">
              <a:extLst>
                <a:ext uri="{63B3BB69-23CF-44E3-9099-C40C66FF867C}">
                  <a14:compatExt spid="_x0000_s64623"/>
                </a:ext>
                <a:ext uri="{FF2B5EF4-FFF2-40B4-BE49-F238E27FC236}">
                  <a16:creationId xmlns:a16="http://schemas.microsoft.com/office/drawing/2014/main" id="{00000000-0008-0000-0D00-00006F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11</xdr:col>
      <xdr:colOff>896359</xdr:colOff>
      <xdr:row>2</xdr:row>
      <xdr:rowOff>104994</xdr:rowOff>
    </xdr:from>
    <xdr:to>
      <xdr:col>12</xdr:col>
      <xdr:colOff>104060</xdr:colOff>
      <xdr:row>3</xdr:row>
      <xdr:rowOff>219399</xdr:rowOff>
    </xdr:to>
    <xdr:pic>
      <xdr:nvPicPr>
        <xdr:cNvPr id="114" name="Afbeelding 113">
          <a:hlinkClick xmlns:r="http://schemas.openxmlformats.org/officeDocument/2006/relationships" r:id="rId1" tooltip="Next section"/>
          <a:extLst>
            <a:ext uri="{FF2B5EF4-FFF2-40B4-BE49-F238E27FC236}">
              <a16:creationId xmlns:a16="http://schemas.microsoft.com/office/drawing/2014/main" id="{00000000-0008-0000-0D00-00007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11</xdr:col>
      <xdr:colOff>27521</xdr:colOff>
      <xdr:row>2</xdr:row>
      <xdr:rowOff>105834</xdr:rowOff>
    </xdr:from>
    <xdr:to>
      <xdr:col>11</xdr:col>
      <xdr:colOff>563368</xdr:colOff>
      <xdr:row>3</xdr:row>
      <xdr:rowOff>218245</xdr:rowOff>
    </xdr:to>
    <xdr:pic>
      <xdr:nvPicPr>
        <xdr:cNvPr id="115" name="Afbeelding 114">
          <a:hlinkClick xmlns:r="http://schemas.openxmlformats.org/officeDocument/2006/relationships" r:id="rId3" tooltip="Previous section"/>
          <a:extLst>
            <a:ext uri="{FF2B5EF4-FFF2-40B4-BE49-F238E27FC236}">
              <a16:creationId xmlns:a16="http://schemas.microsoft.com/office/drawing/2014/main" id="{00000000-0008-0000-0D00-000073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xdr:twoCellAnchor editAs="oneCell">
    <xdr:from>
      <xdr:col>13</xdr:col>
      <xdr:colOff>171450</xdr:colOff>
      <xdr:row>0</xdr:row>
      <xdr:rowOff>9525</xdr:rowOff>
    </xdr:from>
    <xdr:to>
      <xdr:col>13</xdr:col>
      <xdr:colOff>678625</xdr:colOff>
      <xdr:row>2</xdr:row>
      <xdr:rowOff>18225</xdr:rowOff>
    </xdr:to>
    <xdr:pic>
      <xdr:nvPicPr>
        <xdr:cNvPr id="25" name="Afbeelding 24">
          <a:hlinkClick xmlns:r="http://schemas.openxmlformats.org/officeDocument/2006/relationships" r:id="rId5" tooltip="Skip to results"/>
          <a:extLst>
            <a:ext uri="{FF2B5EF4-FFF2-40B4-BE49-F238E27FC236}">
              <a16:creationId xmlns:a16="http://schemas.microsoft.com/office/drawing/2014/main" id="{00000000-0008-0000-0D00-000019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10886</xdr:colOff>
          <xdr:row>11</xdr:row>
          <xdr:rowOff>27214</xdr:rowOff>
        </xdr:from>
        <xdr:to>
          <xdr:col>12</xdr:col>
          <xdr:colOff>10886</xdr:colOff>
          <xdr:row>11</xdr:row>
          <xdr:rowOff>228600</xdr:rowOff>
        </xdr:to>
        <xdr:sp macro="" textlink="">
          <xdr:nvSpPr>
            <xdr:cNvPr id="64624" name="Drop Down 112" hidden="1">
              <a:extLst>
                <a:ext uri="{63B3BB69-23CF-44E3-9099-C40C66FF867C}">
                  <a14:compatExt spid="_x0000_s64624"/>
                </a:ext>
                <a:ext uri="{FF2B5EF4-FFF2-40B4-BE49-F238E27FC236}">
                  <a16:creationId xmlns:a16="http://schemas.microsoft.com/office/drawing/2014/main" id="{00000000-0008-0000-0D00-000070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11</xdr:row>
          <xdr:rowOff>38100</xdr:rowOff>
        </xdr:from>
        <xdr:to>
          <xdr:col>14</xdr:col>
          <xdr:colOff>10886</xdr:colOff>
          <xdr:row>11</xdr:row>
          <xdr:rowOff>239486</xdr:rowOff>
        </xdr:to>
        <xdr:sp macro="" textlink="">
          <xdr:nvSpPr>
            <xdr:cNvPr id="64625" name="Drop Down 113" hidden="1">
              <a:extLst>
                <a:ext uri="{63B3BB69-23CF-44E3-9099-C40C66FF867C}">
                  <a14:compatExt spid="_x0000_s64625"/>
                </a:ext>
                <a:ext uri="{FF2B5EF4-FFF2-40B4-BE49-F238E27FC236}">
                  <a16:creationId xmlns:a16="http://schemas.microsoft.com/office/drawing/2014/main" id="{00000000-0008-0000-0D00-000071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568581</xdr:colOff>
      <xdr:row>0</xdr:row>
      <xdr:rowOff>0</xdr:rowOff>
    </xdr:from>
    <xdr:to>
      <xdr:col>11</xdr:col>
      <xdr:colOff>469120</xdr:colOff>
      <xdr:row>2</xdr:row>
      <xdr:rowOff>6350</xdr:rowOff>
    </xdr:to>
    <xdr:pic>
      <xdr:nvPicPr>
        <xdr:cNvPr id="28" name="Afbeelding 27">
          <a:hlinkClick xmlns:r="http://schemas.openxmlformats.org/officeDocument/2006/relationships" r:id="rId7" tooltip="Previous domain"/>
          <a:extLst>
            <a:ext uri="{FF2B5EF4-FFF2-40B4-BE49-F238E27FC236}">
              <a16:creationId xmlns:a16="http://schemas.microsoft.com/office/drawing/2014/main" id="{00000000-0008-0000-0D00-00001C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982902</xdr:colOff>
      <xdr:row>0</xdr:row>
      <xdr:rowOff>0</xdr:rowOff>
    </xdr:from>
    <xdr:to>
      <xdr:col>12</xdr:col>
      <xdr:colOff>122159</xdr:colOff>
      <xdr:row>2</xdr:row>
      <xdr:rowOff>13971</xdr:rowOff>
    </xdr:to>
    <xdr:pic>
      <xdr:nvPicPr>
        <xdr:cNvPr id="29" name="Afbeelding 28">
          <a:hlinkClick xmlns:r="http://schemas.openxmlformats.org/officeDocument/2006/relationships" r:id="rId9" tooltip="Next domain"/>
          <a:extLst>
            <a:ext uri="{FF2B5EF4-FFF2-40B4-BE49-F238E27FC236}">
              <a16:creationId xmlns:a16="http://schemas.microsoft.com/office/drawing/2014/main" id="{00000000-0008-0000-0D00-00001D000000}"/>
            </a:ext>
          </a:extLst>
        </xdr:cNvPr>
        <xdr:cNvPicPr>
          <a:picLocks/>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862673" y="0"/>
          <a:ext cx="554400" cy="525600"/>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30" name="Afbeelding 29">
          <a:hlinkClick xmlns:r="http://schemas.openxmlformats.org/officeDocument/2006/relationships" r:id="rId11" tooltip="Back to index"/>
          <a:extLst>
            <a:ext uri="{FF2B5EF4-FFF2-40B4-BE49-F238E27FC236}">
              <a16:creationId xmlns:a16="http://schemas.microsoft.com/office/drawing/2014/main" id="{00000000-0008-0000-0D00-00001E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10886</xdr:colOff>
          <xdr:row>13</xdr:row>
          <xdr:rowOff>27214</xdr:rowOff>
        </xdr:from>
        <xdr:to>
          <xdr:col>12</xdr:col>
          <xdr:colOff>10886</xdr:colOff>
          <xdr:row>13</xdr:row>
          <xdr:rowOff>228600</xdr:rowOff>
        </xdr:to>
        <xdr:sp macro="" textlink="">
          <xdr:nvSpPr>
            <xdr:cNvPr id="64626" name="Drop Down 114" hidden="1">
              <a:extLst>
                <a:ext uri="{63B3BB69-23CF-44E3-9099-C40C66FF867C}">
                  <a14:compatExt spid="_x0000_s64626"/>
                </a:ext>
                <a:ext uri="{FF2B5EF4-FFF2-40B4-BE49-F238E27FC236}">
                  <a16:creationId xmlns:a16="http://schemas.microsoft.com/office/drawing/2014/main" id="{00000000-0008-0000-0D00-000072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14</xdr:row>
          <xdr:rowOff>27214</xdr:rowOff>
        </xdr:from>
        <xdr:to>
          <xdr:col>12</xdr:col>
          <xdr:colOff>10886</xdr:colOff>
          <xdr:row>14</xdr:row>
          <xdr:rowOff>228600</xdr:rowOff>
        </xdr:to>
        <xdr:sp macro="" textlink="">
          <xdr:nvSpPr>
            <xdr:cNvPr id="64627" name="Drop Down 115" hidden="1">
              <a:extLst>
                <a:ext uri="{63B3BB69-23CF-44E3-9099-C40C66FF867C}">
                  <a14:compatExt spid="_x0000_s64627"/>
                </a:ext>
                <a:ext uri="{FF2B5EF4-FFF2-40B4-BE49-F238E27FC236}">
                  <a16:creationId xmlns:a16="http://schemas.microsoft.com/office/drawing/2014/main" id="{00000000-0008-0000-0D00-000073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13</xdr:row>
          <xdr:rowOff>38100</xdr:rowOff>
        </xdr:from>
        <xdr:to>
          <xdr:col>14</xdr:col>
          <xdr:colOff>10886</xdr:colOff>
          <xdr:row>13</xdr:row>
          <xdr:rowOff>239486</xdr:rowOff>
        </xdr:to>
        <xdr:sp macro="" textlink="">
          <xdr:nvSpPr>
            <xdr:cNvPr id="64628" name="Drop Down 116" hidden="1">
              <a:extLst>
                <a:ext uri="{63B3BB69-23CF-44E3-9099-C40C66FF867C}">
                  <a14:compatExt spid="_x0000_s64628"/>
                </a:ext>
                <a:ext uri="{FF2B5EF4-FFF2-40B4-BE49-F238E27FC236}">
                  <a16:creationId xmlns:a16="http://schemas.microsoft.com/office/drawing/2014/main" id="{00000000-0008-0000-0D00-000074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14</xdr:row>
          <xdr:rowOff>38100</xdr:rowOff>
        </xdr:from>
        <xdr:to>
          <xdr:col>14</xdr:col>
          <xdr:colOff>10886</xdr:colOff>
          <xdr:row>14</xdr:row>
          <xdr:rowOff>239486</xdr:rowOff>
        </xdr:to>
        <xdr:sp macro="" textlink="">
          <xdr:nvSpPr>
            <xdr:cNvPr id="64629" name="Drop Down 117" hidden="1">
              <a:extLst>
                <a:ext uri="{63B3BB69-23CF-44E3-9099-C40C66FF867C}">
                  <a14:compatExt spid="_x0000_s64629"/>
                </a:ext>
                <a:ext uri="{FF2B5EF4-FFF2-40B4-BE49-F238E27FC236}">
                  <a16:creationId xmlns:a16="http://schemas.microsoft.com/office/drawing/2014/main" id="{00000000-0008-0000-0D00-000075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21</xdr:row>
          <xdr:rowOff>27214</xdr:rowOff>
        </xdr:from>
        <xdr:to>
          <xdr:col>12</xdr:col>
          <xdr:colOff>10886</xdr:colOff>
          <xdr:row>21</xdr:row>
          <xdr:rowOff>228600</xdr:rowOff>
        </xdr:to>
        <xdr:sp macro="" textlink="">
          <xdr:nvSpPr>
            <xdr:cNvPr id="64630" name="Drop Down 118" hidden="1">
              <a:extLst>
                <a:ext uri="{63B3BB69-23CF-44E3-9099-C40C66FF867C}">
                  <a14:compatExt spid="_x0000_s64630"/>
                </a:ext>
                <a:ext uri="{FF2B5EF4-FFF2-40B4-BE49-F238E27FC236}">
                  <a16:creationId xmlns:a16="http://schemas.microsoft.com/office/drawing/2014/main" id="{00000000-0008-0000-0D00-000076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22</xdr:row>
          <xdr:rowOff>27214</xdr:rowOff>
        </xdr:from>
        <xdr:to>
          <xdr:col>12</xdr:col>
          <xdr:colOff>10886</xdr:colOff>
          <xdr:row>22</xdr:row>
          <xdr:rowOff>228600</xdr:rowOff>
        </xdr:to>
        <xdr:sp macro="" textlink="">
          <xdr:nvSpPr>
            <xdr:cNvPr id="64631" name="Drop Down 119" hidden="1">
              <a:extLst>
                <a:ext uri="{63B3BB69-23CF-44E3-9099-C40C66FF867C}">
                  <a14:compatExt spid="_x0000_s64631"/>
                </a:ext>
                <a:ext uri="{FF2B5EF4-FFF2-40B4-BE49-F238E27FC236}">
                  <a16:creationId xmlns:a16="http://schemas.microsoft.com/office/drawing/2014/main" id="{00000000-0008-0000-0D00-000077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21</xdr:row>
          <xdr:rowOff>38100</xdr:rowOff>
        </xdr:from>
        <xdr:to>
          <xdr:col>14</xdr:col>
          <xdr:colOff>10886</xdr:colOff>
          <xdr:row>21</xdr:row>
          <xdr:rowOff>239486</xdr:rowOff>
        </xdr:to>
        <xdr:sp macro="" textlink="">
          <xdr:nvSpPr>
            <xdr:cNvPr id="64632" name="Drop Down 120" hidden="1">
              <a:extLst>
                <a:ext uri="{63B3BB69-23CF-44E3-9099-C40C66FF867C}">
                  <a14:compatExt spid="_x0000_s64632"/>
                </a:ext>
                <a:ext uri="{FF2B5EF4-FFF2-40B4-BE49-F238E27FC236}">
                  <a16:creationId xmlns:a16="http://schemas.microsoft.com/office/drawing/2014/main" id="{00000000-0008-0000-0D00-000078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22</xdr:row>
          <xdr:rowOff>38100</xdr:rowOff>
        </xdr:from>
        <xdr:to>
          <xdr:col>14</xdr:col>
          <xdr:colOff>10886</xdr:colOff>
          <xdr:row>22</xdr:row>
          <xdr:rowOff>239486</xdr:rowOff>
        </xdr:to>
        <xdr:sp macro="" textlink="">
          <xdr:nvSpPr>
            <xdr:cNvPr id="64633" name="Drop Down 121" hidden="1">
              <a:extLst>
                <a:ext uri="{63B3BB69-23CF-44E3-9099-C40C66FF867C}">
                  <a14:compatExt spid="_x0000_s64633"/>
                </a:ext>
                <a:ext uri="{FF2B5EF4-FFF2-40B4-BE49-F238E27FC236}">
                  <a16:creationId xmlns:a16="http://schemas.microsoft.com/office/drawing/2014/main" id="{00000000-0008-0000-0D00-000079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10886</xdr:colOff>
          <xdr:row>15</xdr:row>
          <xdr:rowOff>27214</xdr:rowOff>
        </xdr:from>
        <xdr:to>
          <xdr:col>12</xdr:col>
          <xdr:colOff>10886</xdr:colOff>
          <xdr:row>15</xdr:row>
          <xdr:rowOff>228600</xdr:rowOff>
        </xdr:to>
        <xdr:sp macro="" textlink="">
          <xdr:nvSpPr>
            <xdr:cNvPr id="65570" name="Drop Down 34" hidden="1">
              <a:extLst>
                <a:ext uri="{63B3BB69-23CF-44E3-9099-C40C66FF867C}">
                  <a14:compatExt spid="_x0000_s65570"/>
                </a:ext>
                <a:ext uri="{FF2B5EF4-FFF2-40B4-BE49-F238E27FC236}">
                  <a16:creationId xmlns:a16="http://schemas.microsoft.com/office/drawing/2014/main" id="{00000000-0008-0000-0E00-000022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11</xdr:row>
          <xdr:rowOff>38100</xdr:rowOff>
        </xdr:from>
        <xdr:to>
          <xdr:col>14</xdr:col>
          <xdr:colOff>10886</xdr:colOff>
          <xdr:row>11</xdr:row>
          <xdr:rowOff>239486</xdr:rowOff>
        </xdr:to>
        <xdr:sp macro="" textlink="">
          <xdr:nvSpPr>
            <xdr:cNvPr id="65572" name="Drop Down 36" hidden="1">
              <a:extLst>
                <a:ext uri="{63B3BB69-23CF-44E3-9099-C40C66FF867C}">
                  <a14:compatExt spid="_x0000_s65572"/>
                </a:ext>
                <a:ext uri="{FF2B5EF4-FFF2-40B4-BE49-F238E27FC236}">
                  <a16:creationId xmlns:a16="http://schemas.microsoft.com/office/drawing/2014/main" id="{00000000-0008-0000-0E00-000024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12</xdr:row>
          <xdr:rowOff>38100</xdr:rowOff>
        </xdr:from>
        <xdr:to>
          <xdr:col>14</xdr:col>
          <xdr:colOff>10886</xdr:colOff>
          <xdr:row>12</xdr:row>
          <xdr:rowOff>239486</xdr:rowOff>
        </xdr:to>
        <xdr:sp macro="" textlink="">
          <xdr:nvSpPr>
            <xdr:cNvPr id="65573" name="Drop Down 37" hidden="1">
              <a:extLst>
                <a:ext uri="{63B3BB69-23CF-44E3-9099-C40C66FF867C}">
                  <a14:compatExt spid="_x0000_s65573"/>
                </a:ext>
                <a:ext uri="{FF2B5EF4-FFF2-40B4-BE49-F238E27FC236}">
                  <a16:creationId xmlns:a16="http://schemas.microsoft.com/office/drawing/2014/main" id="{00000000-0008-0000-0E00-000025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14</xdr:row>
          <xdr:rowOff>38100</xdr:rowOff>
        </xdr:from>
        <xdr:to>
          <xdr:col>14</xdr:col>
          <xdr:colOff>10886</xdr:colOff>
          <xdr:row>14</xdr:row>
          <xdr:rowOff>239486</xdr:rowOff>
        </xdr:to>
        <xdr:sp macro="" textlink="">
          <xdr:nvSpPr>
            <xdr:cNvPr id="65574" name="Drop Down 38" hidden="1">
              <a:extLst>
                <a:ext uri="{63B3BB69-23CF-44E3-9099-C40C66FF867C}">
                  <a14:compatExt spid="_x0000_s65574"/>
                </a:ext>
                <a:ext uri="{FF2B5EF4-FFF2-40B4-BE49-F238E27FC236}">
                  <a16:creationId xmlns:a16="http://schemas.microsoft.com/office/drawing/2014/main" id="{00000000-0008-0000-0E00-000026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15</xdr:row>
          <xdr:rowOff>38100</xdr:rowOff>
        </xdr:from>
        <xdr:to>
          <xdr:col>14</xdr:col>
          <xdr:colOff>10886</xdr:colOff>
          <xdr:row>15</xdr:row>
          <xdr:rowOff>239486</xdr:rowOff>
        </xdr:to>
        <xdr:sp macro="" textlink="">
          <xdr:nvSpPr>
            <xdr:cNvPr id="65575" name="Drop Down 39" hidden="1">
              <a:extLst>
                <a:ext uri="{63B3BB69-23CF-44E3-9099-C40C66FF867C}">
                  <a14:compatExt spid="_x0000_s65575"/>
                </a:ext>
                <a:ext uri="{FF2B5EF4-FFF2-40B4-BE49-F238E27FC236}">
                  <a16:creationId xmlns:a16="http://schemas.microsoft.com/office/drawing/2014/main" id="{00000000-0008-0000-0E00-000027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16</xdr:row>
          <xdr:rowOff>27214</xdr:rowOff>
        </xdr:from>
        <xdr:to>
          <xdr:col>12</xdr:col>
          <xdr:colOff>10886</xdr:colOff>
          <xdr:row>16</xdr:row>
          <xdr:rowOff>228600</xdr:rowOff>
        </xdr:to>
        <xdr:sp macro="" textlink="">
          <xdr:nvSpPr>
            <xdr:cNvPr id="65608" name="Drop Down 72" hidden="1">
              <a:extLst>
                <a:ext uri="{63B3BB69-23CF-44E3-9099-C40C66FF867C}">
                  <a14:compatExt spid="_x0000_s65608"/>
                </a:ext>
                <a:ext uri="{FF2B5EF4-FFF2-40B4-BE49-F238E27FC236}">
                  <a16:creationId xmlns:a16="http://schemas.microsoft.com/office/drawing/2014/main" id="{00000000-0008-0000-0E00-000048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16</xdr:row>
          <xdr:rowOff>38100</xdr:rowOff>
        </xdr:from>
        <xdr:to>
          <xdr:col>14</xdr:col>
          <xdr:colOff>10886</xdr:colOff>
          <xdr:row>16</xdr:row>
          <xdr:rowOff>239486</xdr:rowOff>
        </xdr:to>
        <xdr:sp macro="" textlink="">
          <xdr:nvSpPr>
            <xdr:cNvPr id="65609" name="Drop Down 73" hidden="1">
              <a:extLst>
                <a:ext uri="{63B3BB69-23CF-44E3-9099-C40C66FF867C}">
                  <a14:compatExt spid="_x0000_s65609"/>
                </a:ext>
                <a:ext uri="{FF2B5EF4-FFF2-40B4-BE49-F238E27FC236}">
                  <a16:creationId xmlns:a16="http://schemas.microsoft.com/office/drawing/2014/main" id="{00000000-0008-0000-0E00-000049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22</xdr:row>
          <xdr:rowOff>27214</xdr:rowOff>
        </xdr:from>
        <xdr:to>
          <xdr:col>12</xdr:col>
          <xdr:colOff>10886</xdr:colOff>
          <xdr:row>22</xdr:row>
          <xdr:rowOff>228600</xdr:rowOff>
        </xdr:to>
        <xdr:sp macro="" textlink="">
          <xdr:nvSpPr>
            <xdr:cNvPr id="65610" name="Drop Down 74" hidden="1">
              <a:extLst>
                <a:ext uri="{63B3BB69-23CF-44E3-9099-C40C66FF867C}">
                  <a14:compatExt spid="_x0000_s65610"/>
                </a:ext>
                <a:ext uri="{FF2B5EF4-FFF2-40B4-BE49-F238E27FC236}">
                  <a16:creationId xmlns:a16="http://schemas.microsoft.com/office/drawing/2014/main" id="{00000000-0008-0000-0E00-00004A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22</xdr:row>
          <xdr:rowOff>38100</xdr:rowOff>
        </xdr:from>
        <xdr:to>
          <xdr:col>14</xdr:col>
          <xdr:colOff>10886</xdr:colOff>
          <xdr:row>22</xdr:row>
          <xdr:rowOff>239486</xdr:rowOff>
        </xdr:to>
        <xdr:sp macro="" textlink="">
          <xdr:nvSpPr>
            <xdr:cNvPr id="65611" name="Drop Down 75" hidden="1">
              <a:extLst>
                <a:ext uri="{63B3BB69-23CF-44E3-9099-C40C66FF867C}">
                  <a14:compatExt spid="_x0000_s65611"/>
                </a:ext>
                <a:ext uri="{FF2B5EF4-FFF2-40B4-BE49-F238E27FC236}">
                  <a16:creationId xmlns:a16="http://schemas.microsoft.com/office/drawing/2014/main" id="{00000000-0008-0000-0E00-00004B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11</xdr:row>
          <xdr:rowOff>27214</xdr:rowOff>
        </xdr:from>
        <xdr:to>
          <xdr:col>12</xdr:col>
          <xdr:colOff>10886</xdr:colOff>
          <xdr:row>11</xdr:row>
          <xdr:rowOff>228600</xdr:rowOff>
        </xdr:to>
        <xdr:sp macro="" textlink="">
          <xdr:nvSpPr>
            <xdr:cNvPr id="65612" name="Drop Down 76" hidden="1">
              <a:extLst>
                <a:ext uri="{63B3BB69-23CF-44E3-9099-C40C66FF867C}">
                  <a14:compatExt spid="_x0000_s65612"/>
                </a:ext>
                <a:ext uri="{FF2B5EF4-FFF2-40B4-BE49-F238E27FC236}">
                  <a16:creationId xmlns:a16="http://schemas.microsoft.com/office/drawing/2014/main" id="{00000000-0008-0000-0E00-00004C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12</xdr:row>
          <xdr:rowOff>27214</xdr:rowOff>
        </xdr:from>
        <xdr:to>
          <xdr:col>12</xdr:col>
          <xdr:colOff>10886</xdr:colOff>
          <xdr:row>12</xdr:row>
          <xdr:rowOff>228600</xdr:rowOff>
        </xdr:to>
        <xdr:sp macro="" textlink="">
          <xdr:nvSpPr>
            <xdr:cNvPr id="65613" name="Drop Down 77" hidden="1">
              <a:extLst>
                <a:ext uri="{63B3BB69-23CF-44E3-9099-C40C66FF867C}">
                  <a14:compatExt spid="_x0000_s65613"/>
                </a:ext>
                <a:ext uri="{FF2B5EF4-FFF2-40B4-BE49-F238E27FC236}">
                  <a16:creationId xmlns:a16="http://schemas.microsoft.com/office/drawing/2014/main" id="{00000000-0008-0000-0E00-00004D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14</xdr:row>
          <xdr:rowOff>27214</xdr:rowOff>
        </xdr:from>
        <xdr:to>
          <xdr:col>12</xdr:col>
          <xdr:colOff>10886</xdr:colOff>
          <xdr:row>14</xdr:row>
          <xdr:rowOff>228600</xdr:rowOff>
        </xdr:to>
        <xdr:sp macro="" textlink="">
          <xdr:nvSpPr>
            <xdr:cNvPr id="65614" name="Drop Down 78" hidden="1">
              <a:extLst>
                <a:ext uri="{63B3BB69-23CF-44E3-9099-C40C66FF867C}">
                  <a14:compatExt spid="_x0000_s65614"/>
                </a:ext>
                <a:ext uri="{FF2B5EF4-FFF2-40B4-BE49-F238E27FC236}">
                  <a16:creationId xmlns:a16="http://schemas.microsoft.com/office/drawing/2014/main" id="{00000000-0008-0000-0E00-00004E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18</xdr:row>
          <xdr:rowOff>27214</xdr:rowOff>
        </xdr:from>
        <xdr:to>
          <xdr:col>12</xdr:col>
          <xdr:colOff>10886</xdr:colOff>
          <xdr:row>18</xdr:row>
          <xdr:rowOff>228600</xdr:rowOff>
        </xdr:to>
        <xdr:sp macro="" textlink="">
          <xdr:nvSpPr>
            <xdr:cNvPr id="65615" name="Drop Down 79" hidden="1">
              <a:extLst>
                <a:ext uri="{63B3BB69-23CF-44E3-9099-C40C66FF867C}">
                  <a14:compatExt spid="_x0000_s65615"/>
                </a:ext>
                <a:ext uri="{FF2B5EF4-FFF2-40B4-BE49-F238E27FC236}">
                  <a16:creationId xmlns:a16="http://schemas.microsoft.com/office/drawing/2014/main" id="{00000000-0008-0000-0E00-00004F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18</xdr:row>
          <xdr:rowOff>38100</xdr:rowOff>
        </xdr:from>
        <xdr:to>
          <xdr:col>14</xdr:col>
          <xdr:colOff>10886</xdr:colOff>
          <xdr:row>18</xdr:row>
          <xdr:rowOff>239486</xdr:rowOff>
        </xdr:to>
        <xdr:sp macro="" textlink="">
          <xdr:nvSpPr>
            <xdr:cNvPr id="65616" name="Drop Down 80" hidden="1">
              <a:extLst>
                <a:ext uri="{63B3BB69-23CF-44E3-9099-C40C66FF867C}">
                  <a14:compatExt spid="_x0000_s65616"/>
                </a:ext>
                <a:ext uri="{FF2B5EF4-FFF2-40B4-BE49-F238E27FC236}">
                  <a16:creationId xmlns:a16="http://schemas.microsoft.com/office/drawing/2014/main" id="{00000000-0008-0000-0E00-000050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21</xdr:row>
          <xdr:rowOff>27214</xdr:rowOff>
        </xdr:from>
        <xdr:to>
          <xdr:col>12</xdr:col>
          <xdr:colOff>10886</xdr:colOff>
          <xdr:row>21</xdr:row>
          <xdr:rowOff>228600</xdr:rowOff>
        </xdr:to>
        <xdr:sp macro="" textlink="">
          <xdr:nvSpPr>
            <xdr:cNvPr id="65617" name="Drop Down 81" hidden="1">
              <a:extLst>
                <a:ext uri="{63B3BB69-23CF-44E3-9099-C40C66FF867C}">
                  <a14:compatExt spid="_x0000_s65617"/>
                </a:ext>
                <a:ext uri="{FF2B5EF4-FFF2-40B4-BE49-F238E27FC236}">
                  <a16:creationId xmlns:a16="http://schemas.microsoft.com/office/drawing/2014/main" id="{00000000-0008-0000-0E00-000051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21</xdr:row>
          <xdr:rowOff>38100</xdr:rowOff>
        </xdr:from>
        <xdr:to>
          <xdr:col>14</xdr:col>
          <xdr:colOff>10886</xdr:colOff>
          <xdr:row>21</xdr:row>
          <xdr:rowOff>239486</xdr:rowOff>
        </xdr:to>
        <xdr:sp macro="" textlink="">
          <xdr:nvSpPr>
            <xdr:cNvPr id="65618" name="Drop Down 82" hidden="1">
              <a:extLst>
                <a:ext uri="{63B3BB69-23CF-44E3-9099-C40C66FF867C}">
                  <a14:compatExt spid="_x0000_s65618"/>
                </a:ext>
                <a:ext uri="{FF2B5EF4-FFF2-40B4-BE49-F238E27FC236}">
                  <a16:creationId xmlns:a16="http://schemas.microsoft.com/office/drawing/2014/main" id="{00000000-0008-0000-0E00-000052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19</xdr:row>
          <xdr:rowOff>27214</xdr:rowOff>
        </xdr:from>
        <xdr:to>
          <xdr:col>12</xdr:col>
          <xdr:colOff>10886</xdr:colOff>
          <xdr:row>19</xdr:row>
          <xdr:rowOff>228600</xdr:rowOff>
        </xdr:to>
        <xdr:sp macro="" textlink="">
          <xdr:nvSpPr>
            <xdr:cNvPr id="65619" name="Drop Down 83" hidden="1">
              <a:extLst>
                <a:ext uri="{63B3BB69-23CF-44E3-9099-C40C66FF867C}">
                  <a14:compatExt spid="_x0000_s65619"/>
                </a:ext>
                <a:ext uri="{FF2B5EF4-FFF2-40B4-BE49-F238E27FC236}">
                  <a16:creationId xmlns:a16="http://schemas.microsoft.com/office/drawing/2014/main" id="{00000000-0008-0000-0E00-000053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19</xdr:row>
          <xdr:rowOff>38100</xdr:rowOff>
        </xdr:from>
        <xdr:to>
          <xdr:col>14</xdr:col>
          <xdr:colOff>10886</xdr:colOff>
          <xdr:row>19</xdr:row>
          <xdr:rowOff>239486</xdr:rowOff>
        </xdr:to>
        <xdr:sp macro="" textlink="">
          <xdr:nvSpPr>
            <xdr:cNvPr id="65620" name="Drop Down 84" hidden="1">
              <a:extLst>
                <a:ext uri="{63B3BB69-23CF-44E3-9099-C40C66FF867C}">
                  <a14:compatExt spid="_x0000_s65620"/>
                </a:ext>
                <a:ext uri="{FF2B5EF4-FFF2-40B4-BE49-F238E27FC236}">
                  <a16:creationId xmlns:a16="http://schemas.microsoft.com/office/drawing/2014/main" id="{00000000-0008-0000-0E00-000054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9</xdr:row>
          <xdr:rowOff>27214</xdr:rowOff>
        </xdr:from>
        <xdr:to>
          <xdr:col>12</xdr:col>
          <xdr:colOff>10886</xdr:colOff>
          <xdr:row>9</xdr:row>
          <xdr:rowOff>228600</xdr:rowOff>
        </xdr:to>
        <xdr:sp macro="" textlink="">
          <xdr:nvSpPr>
            <xdr:cNvPr id="65625" name="Drop Down 89" hidden="1">
              <a:extLst>
                <a:ext uri="{63B3BB69-23CF-44E3-9099-C40C66FF867C}">
                  <a14:compatExt spid="_x0000_s65625"/>
                </a:ext>
                <a:ext uri="{FF2B5EF4-FFF2-40B4-BE49-F238E27FC236}">
                  <a16:creationId xmlns:a16="http://schemas.microsoft.com/office/drawing/2014/main" id="{00000000-0008-0000-0E00-000059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9</xdr:row>
          <xdr:rowOff>38100</xdr:rowOff>
        </xdr:from>
        <xdr:to>
          <xdr:col>14</xdr:col>
          <xdr:colOff>10886</xdr:colOff>
          <xdr:row>9</xdr:row>
          <xdr:rowOff>239486</xdr:rowOff>
        </xdr:to>
        <xdr:sp macro="" textlink="">
          <xdr:nvSpPr>
            <xdr:cNvPr id="65626" name="Drop Down 90" hidden="1">
              <a:extLst>
                <a:ext uri="{63B3BB69-23CF-44E3-9099-C40C66FF867C}">
                  <a14:compatExt spid="_x0000_s65626"/>
                </a:ext>
                <a:ext uri="{FF2B5EF4-FFF2-40B4-BE49-F238E27FC236}">
                  <a16:creationId xmlns:a16="http://schemas.microsoft.com/office/drawing/2014/main" id="{00000000-0008-0000-0E00-00005A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25</xdr:row>
          <xdr:rowOff>27214</xdr:rowOff>
        </xdr:from>
        <xdr:to>
          <xdr:col>12</xdr:col>
          <xdr:colOff>10886</xdr:colOff>
          <xdr:row>25</xdr:row>
          <xdr:rowOff>228600</xdr:rowOff>
        </xdr:to>
        <xdr:sp macro="" textlink="">
          <xdr:nvSpPr>
            <xdr:cNvPr id="65627" name="Drop Down 91" hidden="1">
              <a:extLst>
                <a:ext uri="{63B3BB69-23CF-44E3-9099-C40C66FF867C}">
                  <a14:compatExt spid="_x0000_s65627"/>
                </a:ext>
                <a:ext uri="{FF2B5EF4-FFF2-40B4-BE49-F238E27FC236}">
                  <a16:creationId xmlns:a16="http://schemas.microsoft.com/office/drawing/2014/main" id="{00000000-0008-0000-0E00-00005B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25</xdr:row>
          <xdr:rowOff>38100</xdr:rowOff>
        </xdr:from>
        <xdr:to>
          <xdr:col>14</xdr:col>
          <xdr:colOff>10886</xdr:colOff>
          <xdr:row>25</xdr:row>
          <xdr:rowOff>239486</xdr:rowOff>
        </xdr:to>
        <xdr:sp macro="" textlink="">
          <xdr:nvSpPr>
            <xdr:cNvPr id="65628" name="Drop Down 92" hidden="1">
              <a:extLst>
                <a:ext uri="{63B3BB69-23CF-44E3-9099-C40C66FF867C}">
                  <a14:compatExt spid="_x0000_s65628"/>
                </a:ext>
                <a:ext uri="{FF2B5EF4-FFF2-40B4-BE49-F238E27FC236}">
                  <a16:creationId xmlns:a16="http://schemas.microsoft.com/office/drawing/2014/main" id="{00000000-0008-0000-0E00-00005C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26</xdr:row>
          <xdr:rowOff>27214</xdr:rowOff>
        </xdr:from>
        <xdr:to>
          <xdr:col>12</xdr:col>
          <xdr:colOff>10886</xdr:colOff>
          <xdr:row>26</xdr:row>
          <xdr:rowOff>228600</xdr:rowOff>
        </xdr:to>
        <xdr:sp macro="" textlink="">
          <xdr:nvSpPr>
            <xdr:cNvPr id="65638" name="Drop Down 102" hidden="1">
              <a:extLst>
                <a:ext uri="{63B3BB69-23CF-44E3-9099-C40C66FF867C}">
                  <a14:compatExt spid="_x0000_s65638"/>
                </a:ext>
                <a:ext uri="{FF2B5EF4-FFF2-40B4-BE49-F238E27FC236}">
                  <a16:creationId xmlns:a16="http://schemas.microsoft.com/office/drawing/2014/main" id="{00000000-0008-0000-0E00-000066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26</xdr:row>
          <xdr:rowOff>38100</xdr:rowOff>
        </xdr:from>
        <xdr:to>
          <xdr:col>14</xdr:col>
          <xdr:colOff>10886</xdr:colOff>
          <xdr:row>26</xdr:row>
          <xdr:rowOff>239486</xdr:rowOff>
        </xdr:to>
        <xdr:sp macro="" textlink="">
          <xdr:nvSpPr>
            <xdr:cNvPr id="65639" name="Drop Down 103" hidden="1">
              <a:extLst>
                <a:ext uri="{63B3BB69-23CF-44E3-9099-C40C66FF867C}">
                  <a14:compatExt spid="_x0000_s65639"/>
                </a:ext>
                <a:ext uri="{FF2B5EF4-FFF2-40B4-BE49-F238E27FC236}">
                  <a16:creationId xmlns:a16="http://schemas.microsoft.com/office/drawing/2014/main" id="{00000000-0008-0000-0E00-000067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11</xdr:col>
      <xdr:colOff>896359</xdr:colOff>
      <xdr:row>2</xdr:row>
      <xdr:rowOff>104994</xdr:rowOff>
    </xdr:from>
    <xdr:to>
      <xdr:col>12</xdr:col>
      <xdr:colOff>104060</xdr:colOff>
      <xdr:row>3</xdr:row>
      <xdr:rowOff>219399</xdr:rowOff>
    </xdr:to>
    <xdr:pic>
      <xdr:nvPicPr>
        <xdr:cNvPr id="113" name="Afbeelding 112">
          <a:hlinkClick xmlns:r="http://schemas.openxmlformats.org/officeDocument/2006/relationships" r:id="rId1" tooltip="Next section"/>
          <a:extLst>
            <a:ext uri="{FF2B5EF4-FFF2-40B4-BE49-F238E27FC236}">
              <a16:creationId xmlns:a16="http://schemas.microsoft.com/office/drawing/2014/main" id="{00000000-0008-0000-0E00-00007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11</xdr:col>
      <xdr:colOff>27521</xdr:colOff>
      <xdr:row>2</xdr:row>
      <xdr:rowOff>105834</xdr:rowOff>
    </xdr:from>
    <xdr:to>
      <xdr:col>11</xdr:col>
      <xdr:colOff>563368</xdr:colOff>
      <xdr:row>3</xdr:row>
      <xdr:rowOff>218245</xdr:rowOff>
    </xdr:to>
    <xdr:pic>
      <xdr:nvPicPr>
        <xdr:cNvPr id="114" name="Afbeelding 113">
          <a:hlinkClick xmlns:r="http://schemas.openxmlformats.org/officeDocument/2006/relationships" r:id="rId3" tooltip="Previous section"/>
          <a:extLst>
            <a:ext uri="{FF2B5EF4-FFF2-40B4-BE49-F238E27FC236}">
              <a16:creationId xmlns:a16="http://schemas.microsoft.com/office/drawing/2014/main" id="{00000000-0008-0000-0E00-000072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xdr:twoCellAnchor editAs="oneCell">
    <xdr:from>
      <xdr:col>13</xdr:col>
      <xdr:colOff>171450</xdr:colOff>
      <xdr:row>0</xdr:row>
      <xdr:rowOff>9525</xdr:rowOff>
    </xdr:from>
    <xdr:to>
      <xdr:col>13</xdr:col>
      <xdr:colOff>678625</xdr:colOff>
      <xdr:row>2</xdr:row>
      <xdr:rowOff>18225</xdr:rowOff>
    </xdr:to>
    <xdr:pic>
      <xdr:nvPicPr>
        <xdr:cNvPr id="33" name="Afbeelding 32">
          <a:hlinkClick xmlns:r="http://schemas.openxmlformats.org/officeDocument/2006/relationships" r:id="rId5" tooltip="Skip to results"/>
          <a:extLst>
            <a:ext uri="{FF2B5EF4-FFF2-40B4-BE49-F238E27FC236}">
              <a16:creationId xmlns:a16="http://schemas.microsoft.com/office/drawing/2014/main" id="{00000000-0008-0000-0E00-000021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10886</xdr:colOff>
          <xdr:row>13</xdr:row>
          <xdr:rowOff>27214</xdr:rowOff>
        </xdr:from>
        <xdr:to>
          <xdr:col>12</xdr:col>
          <xdr:colOff>10886</xdr:colOff>
          <xdr:row>13</xdr:row>
          <xdr:rowOff>228600</xdr:rowOff>
        </xdr:to>
        <xdr:sp macro="" textlink="">
          <xdr:nvSpPr>
            <xdr:cNvPr id="65640" name="Drop Down 104" hidden="1">
              <a:extLst>
                <a:ext uri="{63B3BB69-23CF-44E3-9099-C40C66FF867C}">
                  <a14:compatExt spid="_x0000_s65640"/>
                </a:ext>
                <a:ext uri="{FF2B5EF4-FFF2-40B4-BE49-F238E27FC236}">
                  <a16:creationId xmlns:a16="http://schemas.microsoft.com/office/drawing/2014/main" id="{00000000-0008-0000-0E00-000068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13</xdr:row>
          <xdr:rowOff>38100</xdr:rowOff>
        </xdr:from>
        <xdr:to>
          <xdr:col>14</xdr:col>
          <xdr:colOff>10886</xdr:colOff>
          <xdr:row>13</xdr:row>
          <xdr:rowOff>239486</xdr:rowOff>
        </xdr:to>
        <xdr:sp macro="" textlink="">
          <xdr:nvSpPr>
            <xdr:cNvPr id="65641" name="Drop Down 105" hidden="1">
              <a:extLst>
                <a:ext uri="{63B3BB69-23CF-44E3-9099-C40C66FF867C}">
                  <a14:compatExt spid="_x0000_s65641"/>
                </a:ext>
                <a:ext uri="{FF2B5EF4-FFF2-40B4-BE49-F238E27FC236}">
                  <a16:creationId xmlns:a16="http://schemas.microsoft.com/office/drawing/2014/main" id="{00000000-0008-0000-0E00-000069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20</xdr:row>
          <xdr:rowOff>27214</xdr:rowOff>
        </xdr:from>
        <xdr:to>
          <xdr:col>12</xdr:col>
          <xdr:colOff>10886</xdr:colOff>
          <xdr:row>20</xdr:row>
          <xdr:rowOff>228600</xdr:rowOff>
        </xdr:to>
        <xdr:sp macro="" textlink="">
          <xdr:nvSpPr>
            <xdr:cNvPr id="65642" name="Drop Down 106" hidden="1">
              <a:extLst>
                <a:ext uri="{63B3BB69-23CF-44E3-9099-C40C66FF867C}">
                  <a14:compatExt spid="_x0000_s65642"/>
                </a:ext>
                <a:ext uri="{FF2B5EF4-FFF2-40B4-BE49-F238E27FC236}">
                  <a16:creationId xmlns:a16="http://schemas.microsoft.com/office/drawing/2014/main" id="{00000000-0008-0000-0E00-00006A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20</xdr:row>
          <xdr:rowOff>38100</xdr:rowOff>
        </xdr:from>
        <xdr:to>
          <xdr:col>14</xdr:col>
          <xdr:colOff>10886</xdr:colOff>
          <xdr:row>20</xdr:row>
          <xdr:rowOff>239486</xdr:rowOff>
        </xdr:to>
        <xdr:sp macro="" textlink="">
          <xdr:nvSpPr>
            <xdr:cNvPr id="65643" name="Drop Down 107" hidden="1">
              <a:extLst>
                <a:ext uri="{63B3BB69-23CF-44E3-9099-C40C66FF867C}">
                  <a14:compatExt spid="_x0000_s65643"/>
                </a:ext>
                <a:ext uri="{FF2B5EF4-FFF2-40B4-BE49-F238E27FC236}">
                  <a16:creationId xmlns:a16="http://schemas.microsoft.com/office/drawing/2014/main" id="{00000000-0008-0000-0E00-00006B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568581</xdr:colOff>
      <xdr:row>0</xdr:row>
      <xdr:rowOff>0</xdr:rowOff>
    </xdr:from>
    <xdr:to>
      <xdr:col>11</xdr:col>
      <xdr:colOff>469120</xdr:colOff>
      <xdr:row>2</xdr:row>
      <xdr:rowOff>6350</xdr:rowOff>
    </xdr:to>
    <xdr:pic>
      <xdr:nvPicPr>
        <xdr:cNvPr id="36" name="Afbeelding 35">
          <a:hlinkClick xmlns:r="http://schemas.openxmlformats.org/officeDocument/2006/relationships" r:id="rId7" tooltip="Previous domain"/>
          <a:extLst>
            <a:ext uri="{FF2B5EF4-FFF2-40B4-BE49-F238E27FC236}">
              <a16:creationId xmlns:a16="http://schemas.microsoft.com/office/drawing/2014/main" id="{00000000-0008-0000-0E00-000024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982902</xdr:colOff>
      <xdr:row>0</xdr:row>
      <xdr:rowOff>0</xdr:rowOff>
    </xdr:from>
    <xdr:to>
      <xdr:col>12</xdr:col>
      <xdr:colOff>122159</xdr:colOff>
      <xdr:row>2</xdr:row>
      <xdr:rowOff>13971</xdr:rowOff>
    </xdr:to>
    <xdr:pic>
      <xdr:nvPicPr>
        <xdr:cNvPr id="37" name="Afbeelding 36">
          <a:hlinkClick xmlns:r="http://schemas.openxmlformats.org/officeDocument/2006/relationships" r:id="rId9" tooltip="Next domain"/>
          <a:extLst>
            <a:ext uri="{FF2B5EF4-FFF2-40B4-BE49-F238E27FC236}">
              <a16:creationId xmlns:a16="http://schemas.microsoft.com/office/drawing/2014/main" id="{00000000-0008-0000-0E00-000025000000}"/>
            </a:ext>
          </a:extLst>
        </xdr:cNvPr>
        <xdr:cNvPicPr>
          <a:picLocks/>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862673" y="0"/>
          <a:ext cx="554400" cy="525600"/>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38" name="Afbeelding 37">
          <a:hlinkClick xmlns:r="http://schemas.openxmlformats.org/officeDocument/2006/relationships" r:id="rId11" tooltip="Back to index"/>
          <a:extLst>
            <a:ext uri="{FF2B5EF4-FFF2-40B4-BE49-F238E27FC236}">
              <a16:creationId xmlns:a16="http://schemas.microsoft.com/office/drawing/2014/main" id="{00000000-0008-0000-0E00-000026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10886</xdr:colOff>
          <xdr:row>24</xdr:row>
          <xdr:rowOff>27214</xdr:rowOff>
        </xdr:from>
        <xdr:to>
          <xdr:col>12</xdr:col>
          <xdr:colOff>10886</xdr:colOff>
          <xdr:row>24</xdr:row>
          <xdr:rowOff>228600</xdr:rowOff>
        </xdr:to>
        <xdr:sp macro="" textlink="">
          <xdr:nvSpPr>
            <xdr:cNvPr id="65644" name="Drop Down 108" hidden="1">
              <a:extLst>
                <a:ext uri="{63B3BB69-23CF-44E3-9099-C40C66FF867C}">
                  <a14:compatExt spid="_x0000_s65644"/>
                </a:ext>
                <a:ext uri="{FF2B5EF4-FFF2-40B4-BE49-F238E27FC236}">
                  <a16:creationId xmlns:a16="http://schemas.microsoft.com/office/drawing/2014/main" id="{00000000-0008-0000-0E00-00006C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24</xdr:row>
          <xdr:rowOff>38100</xdr:rowOff>
        </xdr:from>
        <xdr:to>
          <xdr:col>14</xdr:col>
          <xdr:colOff>10886</xdr:colOff>
          <xdr:row>24</xdr:row>
          <xdr:rowOff>239486</xdr:rowOff>
        </xdr:to>
        <xdr:sp macro="" textlink="">
          <xdr:nvSpPr>
            <xdr:cNvPr id="65645" name="Drop Down 109" hidden="1">
              <a:extLst>
                <a:ext uri="{63B3BB69-23CF-44E3-9099-C40C66FF867C}">
                  <a14:compatExt spid="_x0000_s65645"/>
                </a:ext>
                <a:ext uri="{FF2B5EF4-FFF2-40B4-BE49-F238E27FC236}">
                  <a16:creationId xmlns:a16="http://schemas.microsoft.com/office/drawing/2014/main" id="{00000000-0008-0000-0E00-00006D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10886</xdr:colOff>
          <xdr:row>9</xdr:row>
          <xdr:rowOff>27214</xdr:rowOff>
        </xdr:from>
        <xdr:to>
          <xdr:col>12</xdr:col>
          <xdr:colOff>10886</xdr:colOff>
          <xdr:row>9</xdr:row>
          <xdr:rowOff>228600</xdr:rowOff>
        </xdr:to>
        <xdr:sp macro="" textlink="">
          <xdr:nvSpPr>
            <xdr:cNvPr id="66604" name="Drop Down 44" hidden="1">
              <a:extLst>
                <a:ext uri="{63B3BB69-23CF-44E3-9099-C40C66FF867C}">
                  <a14:compatExt spid="_x0000_s66604"/>
                </a:ext>
                <a:ext uri="{FF2B5EF4-FFF2-40B4-BE49-F238E27FC236}">
                  <a16:creationId xmlns:a16="http://schemas.microsoft.com/office/drawing/2014/main" id="{00000000-0008-0000-0F00-00002C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11</xdr:row>
          <xdr:rowOff>27214</xdr:rowOff>
        </xdr:from>
        <xdr:to>
          <xdr:col>12</xdr:col>
          <xdr:colOff>10886</xdr:colOff>
          <xdr:row>11</xdr:row>
          <xdr:rowOff>228600</xdr:rowOff>
        </xdr:to>
        <xdr:sp macro="" textlink="">
          <xdr:nvSpPr>
            <xdr:cNvPr id="66605" name="Drop Down 45" hidden="1">
              <a:extLst>
                <a:ext uri="{63B3BB69-23CF-44E3-9099-C40C66FF867C}">
                  <a14:compatExt spid="_x0000_s66605"/>
                </a:ext>
                <a:ext uri="{FF2B5EF4-FFF2-40B4-BE49-F238E27FC236}">
                  <a16:creationId xmlns:a16="http://schemas.microsoft.com/office/drawing/2014/main" id="{00000000-0008-0000-0F00-00002D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12</xdr:row>
          <xdr:rowOff>27214</xdr:rowOff>
        </xdr:from>
        <xdr:to>
          <xdr:col>12</xdr:col>
          <xdr:colOff>10886</xdr:colOff>
          <xdr:row>12</xdr:row>
          <xdr:rowOff>228600</xdr:rowOff>
        </xdr:to>
        <xdr:sp macro="" textlink="">
          <xdr:nvSpPr>
            <xdr:cNvPr id="66606" name="Drop Down 46" hidden="1">
              <a:extLst>
                <a:ext uri="{63B3BB69-23CF-44E3-9099-C40C66FF867C}">
                  <a14:compatExt spid="_x0000_s66606"/>
                </a:ext>
                <a:ext uri="{FF2B5EF4-FFF2-40B4-BE49-F238E27FC236}">
                  <a16:creationId xmlns:a16="http://schemas.microsoft.com/office/drawing/2014/main" id="{00000000-0008-0000-0F00-00002E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13</xdr:row>
          <xdr:rowOff>27214</xdr:rowOff>
        </xdr:from>
        <xdr:to>
          <xdr:col>12</xdr:col>
          <xdr:colOff>10886</xdr:colOff>
          <xdr:row>13</xdr:row>
          <xdr:rowOff>228600</xdr:rowOff>
        </xdr:to>
        <xdr:sp macro="" textlink="">
          <xdr:nvSpPr>
            <xdr:cNvPr id="66607" name="Drop Down 47" hidden="1">
              <a:extLst>
                <a:ext uri="{63B3BB69-23CF-44E3-9099-C40C66FF867C}">
                  <a14:compatExt spid="_x0000_s66607"/>
                </a:ext>
                <a:ext uri="{FF2B5EF4-FFF2-40B4-BE49-F238E27FC236}">
                  <a16:creationId xmlns:a16="http://schemas.microsoft.com/office/drawing/2014/main" id="{00000000-0008-0000-0F00-00002F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14</xdr:row>
          <xdr:rowOff>27214</xdr:rowOff>
        </xdr:from>
        <xdr:to>
          <xdr:col>12</xdr:col>
          <xdr:colOff>10886</xdr:colOff>
          <xdr:row>14</xdr:row>
          <xdr:rowOff>228600</xdr:rowOff>
        </xdr:to>
        <xdr:sp macro="" textlink="">
          <xdr:nvSpPr>
            <xdr:cNvPr id="66608" name="Drop Down 48" hidden="1">
              <a:extLst>
                <a:ext uri="{63B3BB69-23CF-44E3-9099-C40C66FF867C}">
                  <a14:compatExt spid="_x0000_s66608"/>
                </a:ext>
                <a:ext uri="{FF2B5EF4-FFF2-40B4-BE49-F238E27FC236}">
                  <a16:creationId xmlns:a16="http://schemas.microsoft.com/office/drawing/2014/main" id="{00000000-0008-0000-0F00-000030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9</xdr:row>
          <xdr:rowOff>38100</xdr:rowOff>
        </xdr:from>
        <xdr:to>
          <xdr:col>14</xdr:col>
          <xdr:colOff>10886</xdr:colOff>
          <xdr:row>9</xdr:row>
          <xdr:rowOff>239486</xdr:rowOff>
        </xdr:to>
        <xdr:sp macro="" textlink="">
          <xdr:nvSpPr>
            <xdr:cNvPr id="66609" name="Drop Down 49" hidden="1">
              <a:extLst>
                <a:ext uri="{63B3BB69-23CF-44E3-9099-C40C66FF867C}">
                  <a14:compatExt spid="_x0000_s66609"/>
                </a:ext>
                <a:ext uri="{FF2B5EF4-FFF2-40B4-BE49-F238E27FC236}">
                  <a16:creationId xmlns:a16="http://schemas.microsoft.com/office/drawing/2014/main" id="{00000000-0008-0000-0F00-000031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18</xdr:row>
          <xdr:rowOff>27214</xdr:rowOff>
        </xdr:from>
        <xdr:to>
          <xdr:col>12</xdr:col>
          <xdr:colOff>10886</xdr:colOff>
          <xdr:row>18</xdr:row>
          <xdr:rowOff>228600</xdr:rowOff>
        </xdr:to>
        <xdr:sp macro="" textlink="">
          <xdr:nvSpPr>
            <xdr:cNvPr id="66610" name="Drop Down 50" hidden="1">
              <a:extLst>
                <a:ext uri="{63B3BB69-23CF-44E3-9099-C40C66FF867C}">
                  <a14:compatExt spid="_x0000_s66610"/>
                </a:ext>
                <a:ext uri="{FF2B5EF4-FFF2-40B4-BE49-F238E27FC236}">
                  <a16:creationId xmlns:a16="http://schemas.microsoft.com/office/drawing/2014/main" id="{00000000-0008-0000-0F00-000032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18</xdr:row>
          <xdr:rowOff>38100</xdr:rowOff>
        </xdr:from>
        <xdr:to>
          <xdr:col>14</xdr:col>
          <xdr:colOff>10886</xdr:colOff>
          <xdr:row>18</xdr:row>
          <xdr:rowOff>239486</xdr:rowOff>
        </xdr:to>
        <xdr:sp macro="" textlink="">
          <xdr:nvSpPr>
            <xdr:cNvPr id="66611" name="Drop Down 51" hidden="1">
              <a:extLst>
                <a:ext uri="{63B3BB69-23CF-44E3-9099-C40C66FF867C}">
                  <a14:compatExt spid="_x0000_s66611"/>
                </a:ext>
                <a:ext uri="{FF2B5EF4-FFF2-40B4-BE49-F238E27FC236}">
                  <a16:creationId xmlns:a16="http://schemas.microsoft.com/office/drawing/2014/main" id="{00000000-0008-0000-0F00-000033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20</xdr:row>
          <xdr:rowOff>27214</xdr:rowOff>
        </xdr:from>
        <xdr:to>
          <xdr:col>12</xdr:col>
          <xdr:colOff>10886</xdr:colOff>
          <xdr:row>20</xdr:row>
          <xdr:rowOff>228600</xdr:rowOff>
        </xdr:to>
        <xdr:sp macro="" textlink="">
          <xdr:nvSpPr>
            <xdr:cNvPr id="66612" name="Drop Down 52" hidden="1">
              <a:extLst>
                <a:ext uri="{63B3BB69-23CF-44E3-9099-C40C66FF867C}">
                  <a14:compatExt spid="_x0000_s66612"/>
                </a:ext>
                <a:ext uri="{FF2B5EF4-FFF2-40B4-BE49-F238E27FC236}">
                  <a16:creationId xmlns:a16="http://schemas.microsoft.com/office/drawing/2014/main" id="{00000000-0008-0000-0F00-000034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21</xdr:row>
          <xdr:rowOff>27214</xdr:rowOff>
        </xdr:from>
        <xdr:to>
          <xdr:col>12</xdr:col>
          <xdr:colOff>10886</xdr:colOff>
          <xdr:row>21</xdr:row>
          <xdr:rowOff>228600</xdr:rowOff>
        </xdr:to>
        <xdr:sp macro="" textlink="">
          <xdr:nvSpPr>
            <xdr:cNvPr id="66613" name="Drop Down 53" hidden="1">
              <a:extLst>
                <a:ext uri="{63B3BB69-23CF-44E3-9099-C40C66FF867C}">
                  <a14:compatExt spid="_x0000_s66613"/>
                </a:ext>
                <a:ext uri="{FF2B5EF4-FFF2-40B4-BE49-F238E27FC236}">
                  <a16:creationId xmlns:a16="http://schemas.microsoft.com/office/drawing/2014/main" id="{00000000-0008-0000-0F00-000035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22</xdr:row>
          <xdr:rowOff>27214</xdr:rowOff>
        </xdr:from>
        <xdr:to>
          <xdr:col>12</xdr:col>
          <xdr:colOff>10886</xdr:colOff>
          <xdr:row>22</xdr:row>
          <xdr:rowOff>228600</xdr:rowOff>
        </xdr:to>
        <xdr:sp macro="" textlink="">
          <xdr:nvSpPr>
            <xdr:cNvPr id="66614" name="Drop Down 54" hidden="1">
              <a:extLst>
                <a:ext uri="{63B3BB69-23CF-44E3-9099-C40C66FF867C}">
                  <a14:compatExt spid="_x0000_s66614"/>
                </a:ext>
                <a:ext uri="{FF2B5EF4-FFF2-40B4-BE49-F238E27FC236}">
                  <a16:creationId xmlns:a16="http://schemas.microsoft.com/office/drawing/2014/main" id="{00000000-0008-0000-0F00-000036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25</xdr:row>
          <xdr:rowOff>27214</xdr:rowOff>
        </xdr:from>
        <xdr:to>
          <xdr:col>12</xdr:col>
          <xdr:colOff>10886</xdr:colOff>
          <xdr:row>25</xdr:row>
          <xdr:rowOff>228600</xdr:rowOff>
        </xdr:to>
        <xdr:sp macro="" textlink="">
          <xdr:nvSpPr>
            <xdr:cNvPr id="66615" name="Drop Down 55" hidden="1">
              <a:extLst>
                <a:ext uri="{63B3BB69-23CF-44E3-9099-C40C66FF867C}">
                  <a14:compatExt spid="_x0000_s66615"/>
                </a:ext>
                <a:ext uri="{FF2B5EF4-FFF2-40B4-BE49-F238E27FC236}">
                  <a16:creationId xmlns:a16="http://schemas.microsoft.com/office/drawing/2014/main" id="{00000000-0008-0000-0F00-000037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25</xdr:row>
          <xdr:rowOff>38100</xdr:rowOff>
        </xdr:from>
        <xdr:to>
          <xdr:col>14</xdr:col>
          <xdr:colOff>10886</xdr:colOff>
          <xdr:row>25</xdr:row>
          <xdr:rowOff>239486</xdr:rowOff>
        </xdr:to>
        <xdr:sp macro="" textlink="">
          <xdr:nvSpPr>
            <xdr:cNvPr id="66616" name="Drop Down 56" hidden="1">
              <a:extLst>
                <a:ext uri="{63B3BB69-23CF-44E3-9099-C40C66FF867C}">
                  <a14:compatExt spid="_x0000_s66616"/>
                </a:ext>
                <a:ext uri="{FF2B5EF4-FFF2-40B4-BE49-F238E27FC236}">
                  <a16:creationId xmlns:a16="http://schemas.microsoft.com/office/drawing/2014/main" id="{00000000-0008-0000-0F00-000038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15</xdr:row>
          <xdr:rowOff>27214</xdr:rowOff>
        </xdr:from>
        <xdr:to>
          <xdr:col>12</xdr:col>
          <xdr:colOff>10886</xdr:colOff>
          <xdr:row>15</xdr:row>
          <xdr:rowOff>228600</xdr:rowOff>
        </xdr:to>
        <xdr:sp macro="" textlink="">
          <xdr:nvSpPr>
            <xdr:cNvPr id="66617" name="Drop Down 57" hidden="1">
              <a:extLst>
                <a:ext uri="{63B3BB69-23CF-44E3-9099-C40C66FF867C}">
                  <a14:compatExt spid="_x0000_s66617"/>
                </a:ext>
                <a:ext uri="{FF2B5EF4-FFF2-40B4-BE49-F238E27FC236}">
                  <a16:creationId xmlns:a16="http://schemas.microsoft.com/office/drawing/2014/main" id="{00000000-0008-0000-0F00-000039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26</xdr:row>
          <xdr:rowOff>27214</xdr:rowOff>
        </xdr:from>
        <xdr:to>
          <xdr:col>12</xdr:col>
          <xdr:colOff>10886</xdr:colOff>
          <xdr:row>26</xdr:row>
          <xdr:rowOff>228600</xdr:rowOff>
        </xdr:to>
        <xdr:sp macro="" textlink="">
          <xdr:nvSpPr>
            <xdr:cNvPr id="66618" name="Drop Down 58" hidden="1">
              <a:extLst>
                <a:ext uri="{63B3BB69-23CF-44E3-9099-C40C66FF867C}">
                  <a14:compatExt spid="_x0000_s66618"/>
                </a:ext>
                <a:ext uri="{FF2B5EF4-FFF2-40B4-BE49-F238E27FC236}">
                  <a16:creationId xmlns:a16="http://schemas.microsoft.com/office/drawing/2014/main" id="{00000000-0008-0000-0F00-00003A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26</xdr:row>
          <xdr:rowOff>38100</xdr:rowOff>
        </xdr:from>
        <xdr:to>
          <xdr:col>14</xdr:col>
          <xdr:colOff>10886</xdr:colOff>
          <xdr:row>26</xdr:row>
          <xdr:rowOff>239486</xdr:rowOff>
        </xdr:to>
        <xdr:sp macro="" textlink="">
          <xdr:nvSpPr>
            <xdr:cNvPr id="66619" name="Drop Down 59" hidden="1">
              <a:extLst>
                <a:ext uri="{63B3BB69-23CF-44E3-9099-C40C66FF867C}">
                  <a14:compatExt spid="_x0000_s66619"/>
                </a:ext>
                <a:ext uri="{FF2B5EF4-FFF2-40B4-BE49-F238E27FC236}">
                  <a16:creationId xmlns:a16="http://schemas.microsoft.com/office/drawing/2014/main" id="{00000000-0008-0000-0F00-00003B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27</xdr:row>
          <xdr:rowOff>27214</xdr:rowOff>
        </xdr:from>
        <xdr:to>
          <xdr:col>12</xdr:col>
          <xdr:colOff>10886</xdr:colOff>
          <xdr:row>27</xdr:row>
          <xdr:rowOff>228600</xdr:rowOff>
        </xdr:to>
        <xdr:sp macro="" textlink="">
          <xdr:nvSpPr>
            <xdr:cNvPr id="66620" name="Drop Down 60" hidden="1">
              <a:extLst>
                <a:ext uri="{63B3BB69-23CF-44E3-9099-C40C66FF867C}">
                  <a14:compatExt spid="_x0000_s66620"/>
                </a:ext>
                <a:ext uri="{FF2B5EF4-FFF2-40B4-BE49-F238E27FC236}">
                  <a16:creationId xmlns:a16="http://schemas.microsoft.com/office/drawing/2014/main" id="{00000000-0008-0000-0F00-00003C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27</xdr:row>
          <xdr:rowOff>38100</xdr:rowOff>
        </xdr:from>
        <xdr:to>
          <xdr:col>14</xdr:col>
          <xdr:colOff>10886</xdr:colOff>
          <xdr:row>27</xdr:row>
          <xdr:rowOff>239486</xdr:rowOff>
        </xdr:to>
        <xdr:sp macro="" textlink="">
          <xdr:nvSpPr>
            <xdr:cNvPr id="66621" name="Drop Down 61" hidden="1">
              <a:extLst>
                <a:ext uri="{63B3BB69-23CF-44E3-9099-C40C66FF867C}">
                  <a14:compatExt spid="_x0000_s66621"/>
                </a:ext>
                <a:ext uri="{FF2B5EF4-FFF2-40B4-BE49-F238E27FC236}">
                  <a16:creationId xmlns:a16="http://schemas.microsoft.com/office/drawing/2014/main" id="{00000000-0008-0000-0F00-00003D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16</xdr:row>
          <xdr:rowOff>27214</xdr:rowOff>
        </xdr:from>
        <xdr:to>
          <xdr:col>12</xdr:col>
          <xdr:colOff>10886</xdr:colOff>
          <xdr:row>16</xdr:row>
          <xdr:rowOff>228600</xdr:rowOff>
        </xdr:to>
        <xdr:sp macro="" textlink="">
          <xdr:nvSpPr>
            <xdr:cNvPr id="66645" name="Drop Down 85" hidden="1">
              <a:extLst>
                <a:ext uri="{63B3BB69-23CF-44E3-9099-C40C66FF867C}">
                  <a14:compatExt spid="_x0000_s66645"/>
                </a:ext>
                <a:ext uri="{FF2B5EF4-FFF2-40B4-BE49-F238E27FC236}">
                  <a16:creationId xmlns:a16="http://schemas.microsoft.com/office/drawing/2014/main" id="{00000000-0008-0000-0F00-000055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28</xdr:row>
          <xdr:rowOff>27214</xdr:rowOff>
        </xdr:from>
        <xdr:to>
          <xdr:col>12</xdr:col>
          <xdr:colOff>10886</xdr:colOff>
          <xdr:row>28</xdr:row>
          <xdr:rowOff>228600</xdr:rowOff>
        </xdr:to>
        <xdr:sp macro="" textlink="">
          <xdr:nvSpPr>
            <xdr:cNvPr id="66646" name="Drop Down 86" hidden="1">
              <a:extLst>
                <a:ext uri="{63B3BB69-23CF-44E3-9099-C40C66FF867C}">
                  <a14:compatExt spid="_x0000_s66646"/>
                </a:ext>
                <a:ext uri="{FF2B5EF4-FFF2-40B4-BE49-F238E27FC236}">
                  <a16:creationId xmlns:a16="http://schemas.microsoft.com/office/drawing/2014/main" id="{00000000-0008-0000-0F00-000056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28</xdr:row>
          <xdr:rowOff>38100</xdr:rowOff>
        </xdr:from>
        <xdr:to>
          <xdr:col>14</xdr:col>
          <xdr:colOff>10886</xdr:colOff>
          <xdr:row>28</xdr:row>
          <xdr:rowOff>239486</xdr:rowOff>
        </xdr:to>
        <xdr:sp macro="" textlink="">
          <xdr:nvSpPr>
            <xdr:cNvPr id="66647" name="Drop Down 87" hidden="1">
              <a:extLst>
                <a:ext uri="{63B3BB69-23CF-44E3-9099-C40C66FF867C}">
                  <a14:compatExt spid="_x0000_s66647"/>
                </a:ext>
                <a:ext uri="{FF2B5EF4-FFF2-40B4-BE49-F238E27FC236}">
                  <a16:creationId xmlns:a16="http://schemas.microsoft.com/office/drawing/2014/main" id="{00000000-0008-0000-0F00-000057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24</xdr:row>
          <xdr:rowOff>27214</xdr:rowOff>
        </xdr:from>
        <xdr:to>
          <xdr:col>12</xdr:col>
          <xdr:colOff>10886</xdr:colOff>
          <xdr:row>24</xdr:row>
          <xdr:rowOff>228600</xdr:rowOff>
        </xdr:to>
        <xdr:sp macro="" textlink="">
          <xdr:nvSpPr>
            <xdr:cNvPr id="66666" name="Drop Down 106" hidden="1">
              <a:extLst>
                <a:ext uri="{63B3BB69-23CF-44E3-9099-C40C66FF867C}">
                  <a14:compatExt spid="_x0000_s66666"/>
                </a:ext>
                <a:ext uri="{FF2B5EF4-FFF2-40B4-BE49-F238E27FC236}">
                  <a16:creationId xmlns:a16="http://schemas.microsoft.com/office/drawing/2014/main" id="{00000000-0008-0000-0F00-00006A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24</xdr:row>
          <xdr:rowOff>38100</xdr:rowOff>
        </xdr:from>
        <xdr:to>
          <xdr:col>14</xdr:col>
          <xdr:colOff>10886</xdr:colOff>
          <xdr:row>24</xdr:row>
          <xdr:rowOff>239486</xdr:rowOff>
        </xdr:to>
        <xdr:sp macro="" textlink="">
          <xdr:nvSpPr>
            <xdr:cNvPr id="66667" name="Drop Down 107" hidden="1">
              <a:extLst>
                <a:ext uri="{63B3BB69-23CF-44E3-9099-C40C66FF867C}">
                  <a14:compatExt spid="_x0000_s66667"/>
                </a:ext>
                <a:ext uri="{FF2B5EF4-FFF2-40B4-BE49-F238E27FC236}">
                  <a16:creationId xmlns:a16="http://schemas.microsoft.com/office/drawing/2014/main" id="{00000000-0008-0000-0F00-00006B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11</xdr:col>
      <xdr:colOff>27521</xdr:colOff>
      <xdr:row>2</xdr:row>
      <xdr:rowOff>105834</xdr:rowOff>
    </xdr:from>
    <xdr:to>
      <xdr:col>11</xdr:col>
      <xdr:colOff>563368</xdr:colOff>
      <xdr:row>3</xdr:row>
      <xdr:rowOff>218245</xdr:rowOff>
    </xdr:to>
    <xdr:pic>
      <xdr:nvPicPr>
        <xdr:cNvPr id="116" name="Afbeelding 115">
          <a:hlinkClick xmlns:r="http://schemas.openxmlformats.org/officeDocument/2006/relationships" r:id="rId1" tooltip="Previous section"/>
          <a:extLst>
            <a:ext uri="{FF2B5EF4-FFF2-40B4-BE49-F238E27FC236}">
              <a16:creationId xmlns:a16="http://schemas.microsoft.com/office/drawing/2014/main" id="{00000000-0008-0000-0F00-00007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xdr:twoCellAnchor editAs="oneCell">
    <xdr:from>
      <xdr:col>13</xdr:col>
      <xdr:colOff>171450</xdr:colOff>
      <xdr:row>0</xdr:row>
      <xdr:rowOff>9525</xdr:rowOff>
    </xdr:from>
    <xdr:to>
      <xdr:col>13</xdr:col>
      <xdr:colOff>678625</xdr:colOff>
      <xdr:row>2</xdr:row>
      <xdr:rowOff>18225</xdr:rowOff>
    </xdr:to>
    <xdr:pic>
      <xdr:nvPicPr>
        <xdr:cNvPr id="29" name="Afbeelding 28">
          <a:hlinkClick xmlns:r="http://schemas.openxmlformats.org/officeDocument/2006/relationships" r:id="rId3" tooltip="Skip to results"/>
          <a:extLst>
            <a:ext uri="{FF2B5EF4-FFF2-40B4-BE49-F238E27FC236}">
              <a16:creationId xmlns:a16="http://schemas.microsoft.com/office/drawing/2014/main" id="{00000000-0008-0000-0F00-00001D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xdr:twoCellAnchor editAs="oneCell">
    <xdr:from>
      <xdr:col>10</xdr:col>
      <xdr:colOff>568581</xdr:colOff>
      <xdr:row>0</xdr:row>
      <xdr:rowOff>0</xdr:rowOff>
    </xdr:from>
    <xdr:to>
      <xdr:col>11</xdr:col>
      <xdr:colOff>469120</xdr:colOff>
      <xdr:row>2</xdr:row>
      <xdr:rowOff>6350</xdr:rowOff>
    </xdr:to>
    <xdr:pic>
      <xdr:nvPicPr>
        <xdr:cNvPr id="30" name="Afbeelding 29">
          <a:hlinkClick xmlns:r="http://schemas.openxmlformats.org/officeDocument/2006/relationships" r:id="rId5" tooltip="Previous domain"/>
          <a:extLst>
            <a:ext uri="{FF2B5EF4-FFF2-40B4-BE49-F238E27FC236}">
              <a16:creationId xmlns:a16="http://schemas.microsoft.com/office/drawing/2014/main" id="{00000000-0008-0000-0F00-00001E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982902</xdr:colOff>
      <xdr:row>0</xdr:row>
      <xdr:rowOff>0</xdr:rowOff>
    </xdr:from>
    <xdr:to>
      <xdr:col>12</xdr:col>
      <xdr:colOff>122159</xdr:colOff>
      <xdr:row>2</xdr:row>
      <xdr:rowOff>13971</xdr:rowOff>
    </xdr:to>
    <xdr:pic>
      <xdr:nvPicPr>
        <xdr:cNvPr id="31" name="Afbeelding 30">
          <a:hlinkClick xmlns:r="http://schemas.openxmlformats.org/officeDocument/2006/relationships" r:id="rId7" tooltip="Next domain"/>
          <a:extLst>
            <a:ext uri="{FF2B5EF4-FFF2-40B4-BE49-F238E27FC236}">
              <a16:creationId xmlns:a16="http://schemas.microsoft.com/office/drawing/2014/main" id="{00000000-0008-0000-0F00-00001F000000}"/>
            </a:ext>
          </a:extLst>
        </xdr:cNvPr>
        <xdr:cNvPicPr>
          <a:picLocks/>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862673" y="0"/>
          <a:ext cx="554400" cy="525600"/>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32" name="Afbeelding 31">
          <a:hlinkClick xmlns:r="http://schemas.openxmlformats.org/officeDocument/2006/relationships" r:id="rId9" tooltip="Back to index"/>
          <a:extLst>
            <a:ext uri="{FF2B5EF4-FFF2-40B4-BE49-F238E27FC236}">
              <a16:creationId xmlns:a16="http://schemas.microsoft.com/office/drawing/2014/main" id="{00000000-0008-0000-0F00-000020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10886</xdr:colOff>
          <xdr:row>9</xdr:row>
          <xdr:rowOff>27214</xdr:rowOff>
        </xdr:from>
        <xdr:to>
          <xdr:col>12</xdr:col>
          <xdr:colOff>10886</xdr:colOff>
          <xdr:row>9</xdr:row>
          <xdr:rowOff>228600</xdr:rowOff>
        </xdr:to>
        <xdr:sp macro="" textlink="">
          <xdr:nvSpPr>
            <xdr:cNvPr id="13313" name="Drop Down 1" hidden="1">
              <a:extLst>
                <a:ext uri="{63B3BB69-23CF-44E3-9099-C40C66FF867C}">
                  <a14:compatExt spid="_x0000_s13313"/>
                </a:ext>
                <a:ext uri="{FF2B5EF4-FFF2-40B4-BE49-F238E27FC236}">
                  <a16:creationId xmlns:a16="http://schemas.microsoft.com/office/drawing/2014/main" id="{00000000-0008-0000-1000-000001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10</xdr:row>
          <xdr:rowOff>27214</xdr:rowOff>
        </xdr:from>
        <xdr:to>
          <xdr:col>12</xdr:col>
          <xdr:colOff>10886</xdr:colOff>
          <xdr:row>10</xdr:row>
          <xdr:rowOff>228600</xdr:rowOff>
        </xdr:to>
        <xdr:sp macro="" textlink="">
          <xdr:nvSpPr>
            <xdr:cNvPr id="13314" name="Drop Down 2" hidden="1">
              <a:extLst>
                <a:ext uri="{63B3BB69-23CF-44E3-9099-C40C66FF867C}">
                  <a14:compatExt spid="_x0000_s13314"/>
                </a:ext>
                <a:ext uri="{FF2B5EF4-FFF2-40B4-BE49-F238E27FC236}">
                  <a16:creationId xmlns:a16="http://schemas.microsoft.com/office/drawing/2014/main" id="{00000000-0008-0000-1000-000002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9</xdr:row>
          <xdr:rowOff>27214</xdr:rowOff>
        </xdr:from>
        <xdr:to>
          <xdr:col>14</xdr:col>
          <xdr:colOff>10886</xdr:colOff>
          <xdr:row>9</xdr:row>
          <xdr:rowOff>228600</xdr:rowOff>
        </xdr:to>
        <xdr:sp macro="" textlink="">
          <xdr:nvSpPr>
            <xdr:cNvPr id="13315" name="Drop Down 3" hidden="1">
              <a:extLst>
                <a:ext uri="{63B3BB69-23CF-44E3-9099-C40C66FF867C}">
                  <a14:compatExt spid="_x0000_s13315"/>
                </a:ext>
                <a:ext uri="{FF2B5EF4-FFF2-40B4-BE49-F238E27FC236}">
                  <a16:creationId xmlns:a16="http://schemas.microsoft.com/office/drawing/2014/main" id="{00000000-0008-0000-1000-000003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10</xdr:row>
          <xdr:rowOff>27214</xdr:rowOff>
        </xdr:from>
        <xdr:to>
          <xdr:col>14</xdr:col>
          <xdr:colOff>10886</xdr:colOff>
          <xdr:row>10</xdr:row>
          <xdr:rowOff>228600</xdr:rowOff>
        </xdr:to>
        <xdr:sp macro="" textlink="">
          <xdr:nvSpPr>
            <xdr:cNvPr id="13316" name="Drop Down 4" hidden="1">
              <a:extLst>
                <a:ext uri="{63B3BB69-23CF-44E3-9099-C40C66FF867C}">
                  <a14:compatExt spid="_x0000_s13316"/>
                </a:ext>
                <a:ext uri="{FF2B5EF4-FFF2-40B4-BE49-F238E27FC236}">
                  <a16:creationId xmlns:a16="http://schemas.microsoft.com/office/drawing/2014/main" id="{00000000-0008-0000-1000-000004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12</xdr:row>
          <xdr:rowOff>27214</xdr:rowOff>
        </xdr:from>
        <xdr:to>
          <xdr:col>12</xdr:col>
          <xdr:colOff>10886</xdr:colOff>
          <xdr:row>12</xdr:row>
          <xdr:rowOff>228600</xdr:rowOff>
        </xdr:to>
        <xdr:sp macro="" textlink="">
          <xdr:nvSpPr>
            <xdr:cNvPr id="13317" name="Drop Down 5" hidden="1">
              <a:extLst>
                <a:ext uri="{63B3BB69-23CF-44E3-9099-C40C66FF867C}">
                  <a14:compatExt spid="_x0000_s13317"/>
                </a:ext>
                <a:ext uri="{FF2B5EF4-FFF2-40B4-BE49-F238E27FC236}">
                  <a16:creationId xmlns:a16="http://schemas.microsoft.com/office/drawing/2014/main" id="{00000000-0008-0000-1000-000005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13</xdr:row>
          <xdr:rowOff>27214</xdr:rowOff>
        </xdr:from>
        <xdr:to>
          <xdr:col>12</xdr:col>
          <xdr:colOff>10886</xdr:colOff>
          <xdr:row>13</xdr:row>
          <xdr:rowOff>228600</xdr:rowOff>
        </xdr:to>
        <xdr:sp macro="" textlink="">
          <xdr:nvSpPr>
            <xdr:cNvPr id="13318" name="Drop Down 6" hidden="1">
              <a:extLst>
                <a:ext uri="{63B3BB69-23CF-44E3-9099-C40C66FF867C}">
                  <a14:compatExt spid="_x0000_s13318"/>
                </a:ext>
                <a:ext uri="{FF2B5EF4-FFF2-40B4-BE49-F238E27FC236}">
                  <a16:creationId xmlns:a16="http://schemas.microsoft.com/office/drawing/2014/main" id="{00000000-0008-0000-1000-000006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15</xdr:row>
          <xdr:rowOff>27214</xdr:rowOff>
        </xdr:from>
        <xdr:to>
          <xdr:col>12</xdr:col>
          <xdr:colOff>10886</xdr:colOff>
          <xdr:row>15</xdr:row>
          <xdr:rowOff>228600</xdr:rowOff>
        </xdr:to>
        <xdr:sp macro="" textlink="">
          <xdr:nvSpPr>
            <xdr:cNvPr id="13319" name="Drop Down 7" hidden="1">
              <a:extLst>
                <a:ext uri="{63B3BB69-23CF-44E3-9099-C40C66FF867C}">
                  <a14:compatExt spid="_x0000_s13319"/>
                </a:ext>
                <a:ext uri="{FF2B5EF4-FFF2-40B4-BE49-F238E27FC236}">
                  <a16:creationId xmlns:a16="http://schemas.microsoft.com/office/drawing/2014/main" id="{00000000-0008-0000-1000-000007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16</xdr:row>
          <xdr:rowOff>27214</xdr:rowOff>
        </xdr:from>
        <xdr:to>
          <xdr:col>12</xdr:col>
          <xdr:colOff>10886</xdr:colOff>
          <xdr:row>16</xdr:row>
          <xdr:rowOff>228600</xdr:rowOff>
        </xdr:to>
        <xdr:sp macro="" textlink="">
          <xdr:nvSpPr>
            <xdr:cNvPr id="13320" name="Drop Down 8" hidden="1">
              <a:extLst>
                <a:ext uri="{63B3BB69-23CF-44E3-9099-C40C66FF867C}">
                  <a14:compatExt spid="_x0000_s13320"/>
                </a:ext>
                <a:ext uri="{FF2B5EF4-FFF2-40B4-BE49-F238E27FC236}">
                  <a16:creationId xmlns:a16="http://schemas.microsoft.com/office/drawing/2014/main" id="{00000000-0008-0000-1000-000008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17</xdr:row>
          <xdr:rowOff>27214</xdr:rowOff>
        </xdr:from>
        <xdr:to>
          <xdr:col>12</xdr:col>
          <xdr:colOff>10886</xdr:colOff>
          <xdr:row>17</xdr:row>
          <xdr:rowOff>228600</xdr:rowOff>
        </xdr:to>
        <xdr:sp macro="" textlink="">
          <xdr:nvSpPr>
            <xdr:cNvPr id="13321" name="Drop Down 9" hidden="1">
              <a:extLst>
                <a:ext uri="{63B3BB69-23CF-44E3-9099-C40C66FF867C}">
                  <a14:compatExt spid="_x0000_s13321"/>
                </a:ext>
                <a:ext uri="{FF2B5EF4-FFF2-40B4-BE49-F238E27FC236}">
                  <a16:creationId xmlns:a16="http://schemas.microsoft.com/office/drawing/2014/main" id="{00000000-0008-0000-1000-000009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18</xdr:row>
          <xdr:rowOff>27214</xdr:rowOff>
        </xdr:from>
        <xdr:to>
          <xdr:col>12</xdr:col>
          <xdr:colOff>10886</xdr:colOff>
          <xdr:row>18</xdr:row>
          <xdr:rowOff>228600</xdr:rowOff>
        </xdr:to>
        <xdr:sp macro="" textlink="">
          <xdr:nvSpPr>
            <xdr:cNvPr id="13322" name="Drop Down 10" hidden="1">
              <a:extLst>
                <a:ext uri="{63B3BB69-23CF-44E3-9099-C40C66FF867C}">
                  <a14:compatExt spid="_x0000_s13322"/>
                </a:ext>
                <a:ext uri="{FF2B5EF4-FFF2-40B4-BE49-F238E27FC236}">
                  <a16:creationId xmlns:a16="http://schemas.microsoft.com/office/drawing/2014/main" id="{00000000-0008-0000-1000-00000A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19</xdr:row>
          <xdr:rowOff>27214</xdr:rowOff>
        </xdr:from>
        <xdr:to>
          <xdr:col>12</xdr:col>
          <xdr:colOff>10886</xdr:colOff>
          <xdr:row>19</xdr:row>
          <xdr:rowOff>228600</xdr:rowOff>
        </xdr:to>
        <xdr:sp macro="" textlink="">
          <xdr:nvSpPr>
            <xdr:cNvPr id="13323" name="Drop Down 11" hidden="1">
              <a:extLst>
                <a:ext uri="{63B3BB69-23CF-44E3-9099-C40C66FF867C}">
                  <a14:compatExt spid="_x0000_s13323"/>
                </a:ext>
                <a:ext uri="{FF2B5EF4-FFF2-40B4-BE49-F238E27FC236}">
                  <a16:creationId xmlns:a16="http://schemas.microsoft.com/office/drawing/2014/main" id="{00000000-0008-0000-1000-00000B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21</xdr:row>
          <xdr:rowOff>27214</xdr:rowOff>
        </xdr:from>
        <xdr:to>
          <xdr:col>12</xdr:col>
          <xdr:colOff>10886</xdr:colOff>
          <xdr:row>21</xdr:row>
          <xdr:rowOff>228600</xdr:rowOff>
        </xdr:to>
        <xdr:sp macro="" textlink="">
          <xdr:nvSpPr>
            <xdr:cNvPr id="13325" name="Drop Down 13" hidden="1">
              <a:extLst>
                <a:ext uri="{63B3BB69-23CF-44E3-9099-C40C66FF867C}">
                  <a14:compatExt spid="_x0000_s13325"/>
                </a:ext>
                <a:ext uri="{FF2B5EF4-FFF2-40B4-BE49-F238E27FC236}">
                  <a16:creationId xmlns:a16="http://schemas.microsoft.com/office/drawing/2014/main" id="{00000000-0008-0000-1000-00000D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23</xdr:row>
          <xdr:rowOff>38100</xdr:rowOff>
        </xdr:from>
        <xdr:to>
          <xdr:col>12</xdr:col>
          <xdr:colOff>10886</xdr:colOff>
          <xdr:row>23</xdr:row>
          <xdr:rowOff>239486</xdr:rowOff>
        </xdr:to>
        <xdr:sp macro="" textlink="">
          <xdr:nvSpPr>
            <xdr:cNvPr id="13326" name="Drop Down 14" hidden="1">
              <a:extLst>
                <a:ext uri="{63B3BB69-23CF-44E3-9099-C40C66FF867C}">
                  <a14:compatExt spid="_x0000_s13326"/>
                </a:ext>
                <a:ext uri="{FF2B5EF4-FFF2-40B4-BE49-F238E27FC236}">
                  <a16:creationId xmlns:a16="http://schemas.microsoft.com/office/drawing/2014/main" id="{00000000-0008-0000-1000-00000E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23</xdr:row>
          <xdr:rowOff>27214</xdr:rowOff>
        </xdr:from>
        <xdr:to>
          <xdr:col>14</xdr:col>
          <xdr:colOff>10886</xdr:colOff>
          <xdr:row>23</xdr:row>
          <xdr:rowOff>228600</xdr:rowOff>
        </xdr:to>
        <xdr:sp macro="" textlink="">
          <xdr:nvSpPr>
            <xdr:cNvPr id="13327" name="Drop Down 15" hidden="1">
              <a:extLst>
                <a:ext uri="{63B3BB69-23CF-44E3-9099-C40C66FF867C}">
                  <a14:compatExt spid="_x0000_s13327"/>
                </a:ext>
                <a:ext uri="{FF2B5EF4-FFF2-40B4-BE49-F238E27FC236}">
                  <a16:creationId xmlns:a16="http://schemas.microsoft.com/office/drawing/2014/main" id="{00000000-0008-0000-1000-00000F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24</xdr:row>
          <xdr:rowOff>27214</xdr:rowOff>
        </xdr:from>
        <xdr:to>
          <xdr:col>12</xdr:col>
          <xdr:colOff>10886</xdr:colOff>
          <xdr:row>24</xdr:row>
          <xdr:rowOff>228600</xdr:rowOff>
        </xdr:to>
        <xdr:sp macro="" textlink="">
          <xdr:nvSpPr>
            <xdr:cNvPr id="13328" name="Drop Down 16" hidden="1">
              <a:extLst>
                <a:ext uri="{63B3BB69-23CF-44E3-9099-C40C66FF867C}">
                  <a14:compatExt spid="_x0000_s13328"/>
                </a:ext>
                <a:ext uri="{FF2B5EF4-FFF2-40B4-BE49-F238E27FC236}">
                  <a16:creationId xmlns:a16="http://schemas.microsoft.com/office/drawing/2014/main" id="{00000000-0008-0000-1000-000010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24</xdr:row>
          <xdr:rowOff>27214</xdr:rowOff>
        </xdr:from>
        <xdr:to>
          <xdr:col>14</xdr:col>
          <xdr:colOff>10886</xdr:colOff>
          <xdr:row>24</xdr:row>
          <xdr:rowOff>228600</xdr:rowOff>
        </xdr:to>
        <xdr:sp macro="" textlink="">
          <xdr:nvSpPr>
            <xdr:cNvPr id="13329" name="Drop Down 17" hidden="1">
              <a:extLst>
                <a:ext uri="{63B3BB69-23CF-44E3-9099-C40C66FF867C}">
                  <a14:compatExt spid="_x0000_s13329"/>
                </a:ext>
                <a:ext uri="{FF2B5EF4-FFF2-40B4-BE49-F238E27FC236}">
                  <a16:creationId xmlns:a16="http://schemas.microsoft.com/office/drawing/2014/main" id="{00000000-0008-0000-1000-000011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14</xdr:row>
          <xdr:rowOff>27214</xdr:rowOff>
        </xdr:from>
        <xdr:to>
          <xdr:col>12</xdr:col>
          <xdr:colOff>10886</xdr:colOff>
          <xdr:row>14</xdr:row>
          <xdr:rowOff>228600</xdr:rowOff>
        </xdr:to>
        <xdr:sp macro="" textlink="">
          <xdr:nvSpPr>
            <xdr:cNvPr id="13473" name="Drop Down 161" hidden="1">
              <a:extLst>
                <a:ext uri="{63B3BB69-23CF-44E3-9099-C40C66FF867C}">
                  <a14:compatExt spid="_x0000_s13473"/>
                </a:ext>
                <a:ext uri="{FF2B5EF4-FFF2-40B4-BE49-F238E27FC236}">
                  <a16:creationId xmlns:a16="http://schemas.microsoft.com/office/drawing/2014/main" id="{00000000-0008-0000-1000-0000A1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568581</xdr:colOff>
      <xdr:row>0</xdr:row>
      <xdr:rowOff>0</xdr:rowOff>
    </xdr:from>
    <xdr:to>
      <xdr:col>11</xdr:col>
      <xdr:colOff>472295</xdr:colOff>
      <xdr:row>2</xdr:row>
      <xdr:rowOff>15875</xdr:rowOff>
    </xdr:to>
    <xdr:pic>
      <xdr:nvPicPr>
        <xdr:cNvPr id="133" name="Afbeelding 132">
          <a:hlinkClick xmlns:r="http://schemas.openxmlformats.org/officeDocument/2006/relationships" r:id="rId1" tooltip="Previous domain"/>
          <a:extLst>
            <a:ext uri="{FF2B5EF4-FFF2-40B4-BE49-F238E27FC236}">
              <a16:creationId xmlns:a16="http://schemas.microsoft.com/office/drawing/2014/main" id="{00000000-0008-0000-1000-00008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35981" y="0"/>
          <a:ext cx="506964" cy="504825"/>
        </a:xfrm>
        <a:prstGeom prst="rect">
          <a:avLst/>
        </a:prstGeom>
      </xdr:spPr>
    </xdr:pic>
    <xdr:clientData/>
  </xdr:twoCellAnchor>
  <xdr:twoCellAnchor editAs="oneCell">
    <xdr:from>
      <xdr:col>11</xdr:col>
      <xdr:colOff>979728</xdr:colOff>
      <xdr:row>0</xdr:row>
      <xdr:rowOff>1</xdr:rowOff>
    </xdr:from>
    <xdr:to>
      <xdr:col>12</xdr:col>
      <xdr:colOff>118985</xdr:colOff>
      <xdr:row>2</xdr:row>
      <xdr:rowOff>14662</xdr:rowOff>
    </xdr:to>
    <xdr:pic>
      <xdr:nvPicPr>
        <xdr:cNvPr id="134" name="Afbeelding 133">
          <a:hlinkClick xmlns:r="http://schemas.openxmlformats.org/officeDocument/2006/relationships" r:id="rId3" tooltip="Next domain"/>
          <a:extLst>
            <a:ext uri="{FF2B5EF4-FFF2-40B4-BE49-F238E27FC236}">
              <a16:creationId xmlns:a16="http://schemas.microsoft.com/office/drawing/2014/main" id="{00000000-0008-0000-1000-000086000000}"/>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859499" y="1"/>
          <a:ext cx="554400" cy="526290"/>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135" name="Afbeelding 134">
          <a:hlinkClick xmlns:r="http://schemas.openxmlformats.org/officeDocument/2006/relationships" r:id="rId5" tooltip="Back to index"/>
          <a:extLst>
            <a:ext uri="{FF2B5EF4-FFF2-40B4-BE49-F238E27FC236}">
              <a16:creationId xmlns:a16="http://schemas.microsoft.com/office/drawing/2014/main" id="{00000000-0008-0000-1000-000087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943535" y="9719"/>
          <a:ext cx="503683" cy="503611"/>
        </a:xfrm>
        <a:prstGeom prst="rect">
          <a:avLst/>
        </a:prstGeom>
      </xdr:spPr>
    </xdr:pic>
    <xdr:clientData/>
  </xdr:twoCellAnchor>
  <xdr:twoCellAnchor editAs="oneCell">
    <xdr:from>
      <xdr:col>11</xdr:col>
      <xdr:colOff>896359</xdr:colOff>
      <xdr:row>2</xdr:row>
      <xdr:rowOff>104994</xdr:rowOff>
    </xdr:from>
    <xdr:to>
      <xdr:col>12</xdr:col>
      <xdr:colOff>107235</xdr:colOff>
      <xdr:row>3</xdr:row>
      <xdr:rowOff>222574</xdr:rowOff>
    </xdr:to>
    <xdr:pic>
      <xdr:nvPicPr>
        <xdr:cNvPr id="136" name="Afbeelding 135">
          <a:hlinkClick xmlns:r="http://schemas.openxmlformats.org/officeDocument/2006/relationships" r:id="rId7" tooltip="Next section"/>
          <a:extLst>
            <a:ext uri="{FF2B5EF4-FFF2-40B4-BE49-F238E27FC236}">
              <a16:creationId xmlns:a16="http://schemas.microsoft.com/office/drawing/2014/main" id="{00000000-0008-0000-1000-000088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13</xdr:col>
      <xdr:colOff>171450</xdr:colOff>
      <xdr:row>0</xdr:row>
      <xdr:rowOff>9525</xdr:rowOff>
    </xdr:from>
    <xdr:to>
      <xdr:col>13</xdr:col>
      <xdr:colOff>681800</xdr:colOff>
      <xdr:row>2</xdr:row>
      <xdr:rowOff>18225</xdr:rowOff>
    </xdr:to>
    <xdr:pic>
      <xdr:nvPicPr>
        <xdr:cNvPr id="24" name="Afbeelding 23">
          <a:hlinkClick xmlns:r="http://schemas.openxmlformats.org/officeDocument/2006/relationships" r:id="rId9" tooltip="Skip to results"/>
          <a:extLst>
            <a:ext uri="{FF2B5EF4-FFF2-40B4-BE49-F238E27FC236}">
              <a16:creationId xmlns:a16="http://schemas.microsoft.com/office/drawing/2014/main" id="{00000000-0008-0000-1000-000018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10886</xdr:colOff>
          <xdr:row>20</xdr:row>
          <xdr:rowOff>27214</xdr:rowOff>
        </xdr:from>
        <xdr:to>
          <xdr:col>12</xdr:col>
          <xdr:colOff>10886</xdr:colOff>
          <xdr:row>20</xdr:row>
          <xdr:rowOff>228600</xdr:rowOff>
        </xdr:to>
        <xdr:sp macro="" textlink="">
          <xdr:nvSpPr>
            <xdr:cNvPr id="13474" name="Drop Down 162" hidden="1">
              <a:extLst>
                <a:ext uri="{63B3BB69-23CF-44E3-9099-C40C66FF867C}">
                  <a14:compatExt spid="_x0000_s13474"/>
                </a:ext>
                <a:ext uri="{FF2B5EF4-FFF2-40B4-BE49-F238E27FC236}">
                  <a16:creationId xmlns:a16="http://schemas.microsoft.com/office/drawing/2014/main" id="{00000000-0008-0000-1000-0000A2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10886</xdr:colOff>
          <xdr:row>10</xdr:row>
          <xdr:rowOff>27214</xdr:rowOff>
        </xdr:from>
        <xdr:to>
          <xdr:col>12</xdr:col>
          <xdr:colOff>10886</xdr:colOff>
          <xdr:row>10</xdr:row>
          <xdr:rowOff>228600</xdr:rowOff>
        </xdr:to>
        <xdr:sp macro="" textlink="">
          <xdr:nvSpPr>
            <xdr:cNvPr id="71698" name="Drop Down 18" hidden="1">
              <a:extLst>
                <a:ext uri="{63B3BB69-23CF-44E3-9099-C40C66FF867C}">
                  <a14:compatExt spid="_x0000_s71698"/>
                </a:ext>
                <a:ext uri="{FF2B5EF4-FFF2-40B4-BE49-F238E27FC236}">
                  <a16:creationId xmlns:a16="http://schemas.microsoft.com/office/drawing/2014/main" id="{00000000-0008-0000-1100-000012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11</xdr:row>
          <xdr:rowOff>27214</xdr:rowOff>
        </xdr:from>
        <xdr:to>
          <xdr:col>12</xdr:col>
          <xdr:colOff>10886</xdr:colOff>
          <xdr:row>11</xdr:row>
          <xdr:rowOff>228600</xdr:rowOff>
        </xdr:to>
        <xdr:sp macro="" textlink="">
          <xdr:nvSpPr>
            <xdr:cNvPr id="71699" name="Drop Down 19" hidden="1">
              <a:extLst>
                <a:ext uri="{63B3BB69-23CF-44E3-9099-C40C66FF867C}">
                  <a14:compatExt spid="_x0000_s71699"/>
                </a:ext>
                <a:ext uri="{FF2B5EF4-FFF2-40B4-BE49-F238E27FC236}">
                  <a16:creationId xmlns:a16="http://schemas.microsoft.com/office/drawing/2014/main" id="{00000000-0008-0000-1100-000013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12</xdr:row>
          <xdr:rowOff>27214</xdr:rowOff>
        </xdr:from>
        <xdr:to>
          <xdr:col>12</xdr:col>
          <xdr:colOff>10886</xdr:colOff>
          <xdr:row>12</xdr:row>
          <xdr:rowOff>228600</xdr:rowOff>
        </xdr:to>
        <xdr:sp macro="" textlink="">
          <xdr:nvSpPr>
            <xdr:cNvPr id="71700" name="Drop Down 20" hidden="1">
              <a:extLst>
                <a:ext uri="{63B3BB69-23CF-44E3-9099-C40C66FF867C}">
                  <a14:compatExt spid="_x0000_s71700"/>
                </a:ext>
                <a:ext uri="{FF2B5EF4-FFF2-40B4-BE49-F238E27FC236}">
                  <a16:creationId xmlns:a16="http://schemas.microsoft.com/office/drawing/2014/main" id="{00000000-0008-0000-1100-000014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13</xdr:row>
          <xdr:rowOff>27214</xdr:rowOff>
        </xdr:from>
        <xdr:to>
          <xdr:col>12</xdr:col>
          <xdr:colOff>10886</xdr:colOff>
          <xdr:row>13</xdr:row>
          <xdr:rowOff>228600</xdr:rowOff>
        </xdr:to>
        <xdr:sp macro="" textlink="">
          <xdr:nvSpPr>
            <xdr:cNvPr id="71701" name="Drop Down 21" hidden="1">
              <a:extLst>
                <a:ext uri="{63B3BB69-23CF-44E3-9099-C40C66FF867C}">
                  <a14:compatExt spid="_x0000_s71701"/>
                </a:ext>
                <a:ext uri="{FF2B5EF4-FFF2-40B4-BE49-F238E27FC236}">
                  <a16:creationId xmlns:a16="http://schemas.microsoft.com/office/drawing/2014/main" id="{00000000-0008-0000-1100-000015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14</xdr:row>
          <xdr:rowOff>27214</xdr:rowOff>
        </xdr:from>
        <xdr:to>
          <xdr:col>12</xdr:col>
          <xdr:colOff>10886</xdr:colOff>
          <xdr:row>14</xdr:row>
          <xdr:rowOff>228600</xdr:rowOff>
        </xdr:to>
        <xdr:sp macro="" textlink="">
          <xdr:nvSpPr>
            <xdr:cNvPr id="71702" name="Drop Down 22" hidden="1">
              <a:extLst>
                <a:ext uri="{63B3BB69-23CF-44E3-9099-C40C66FF867C}">
                  <a14:compatExt spid="_x0000_s71702"/>
                </a:ext>
                <a:ext uri="{FF2B5EF4-FFF2-40B4-BE49-F238E27FC236}">
                  <a16:creationId xmlns:a16="http://schemas.microsoft.com/office/drawing/2014/main" id="{00000000-0008-0000-1100-000016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10</xdr:row>
          <xdr:rowOff>27214</xdr:rowOff>
        </xdr:from>
        <xdr:to>
          <xdr:col>14</xdr:col>
          <xdr:colOff>10886</xdr:colOff>
          <xdr:row>10</xdr:row>
          <xdr:rowOff>228600</xdr:rowOff>
        </xdr:to>
        <xdr:sp macro="" textlink="">
          <xdr:nvSpPr>
            <xdr:cNvPr id="71703" name="Drop Down 23" hidden="1">
              <a:extLst>
                <a:ext uri="{63B3BB69-23CF-44E3-9099-C40C66FF867C}">
                  <a14:compatExt spid="_x0000_s71703"/>
                </a:ext>
                <a:ext uri="{FF2B5EF4-FFF2-40B4-BE49-F238E27FC236}">
                  <a16:creationId xmlns:a16="http://schemas.microsoft.com/office/drawing/2014/main" id="{00000000-0008-0000-1100-000017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11</xdr:row>
          <xdr:rowOff>27214</xdr:rowOff>
        </xdr:from>
        <xdr:to>
          <xdr:col>14</xdr:col>
          <xdr:colOff>10886</xdr:colOff>
          <xdr:row>11</xdr:row>
          <xdr:rowOff>228600</xdr:rowOff>
        </xdr:to>
        <xdr:sp macro="" textlink="">
          <xdr:nvSpPr>
            <xdr:cNvPr id="71704" name="Drop Down 24" hidden="1">
              <a:extLst>
                <a:ext uri="{63B3BB69-23CF-44E3-9099-C40C66FF867C}">
                  <a14:compatExt spid="_x0000_s71704"/>
                </a:ext>
                <a:ext uri="{FF2B5EF4-FFF2-40B4-BE49-F238E27FC236}">
                  <a16:creationId xmlns:a16="http://schemas.microsoft.com/office/drawing/2014/main" id="{00000000-0008-0000-1100-000018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12</xdr:row>
          <xdr:rowOff>27214</xdr:rowOff>
        </xdr:from>
        <xdr:to>
          <xdr:col>14</xdr:col>
          <xdr:colOff>10886</xdr:colOff>
          <xdr:row>12</xdr:row>
          <xdr:rowOff>228600</xdr:rowOff>
        </xdr:to>
        <xdr:sp macro="" textlink="">
          <xdr:nvSpPr>
            <xdr:cNvPr id="71705" name="Drop Down 25" hidden="1">
              <a:extLst>
                <a:ext uri="{63B3BB69-23CF-44E3-9099-C40C66FF867C}">
                  <a14:compatExt spid="_x0000_s71705"/>
                </a:ext>
                <a:ext uri="{FF2B5EF4-FFF2-40B4-BE49-F238E27FC236}">
                  <a16:creationId xmlns:a16="http://schemas.microsoft.com/office/drawing/2014/main" id="{00000000-0008-0000-1100-000019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13</xdr:row>
          <xdr:rowOff>27214</xdr:rowOff>
        </xdr:from>
        <xdr:to>
          <xdr:col>14</xdr:col>
          <xdr:colOff>10886</xdr:colOff>
          <xdr:row>13</xdr:row>
          <xdr:rowOff>228600</xdr:rowOff>
        </xdr:to>
        <xdr:sp macro="" textlink="">
          <xdr:nvSpPr>
            <xdr:cNvPr id="71706" name="Drop Down 26" hidden="1">
              <a:extLst>
                <a:ext uri="{63B3BB69-23CF-44E3-9099-C40C66FF867C}">
                  <a14:compatExt spid="_x0000_s71706"/>
                </a:ext>
                <a:ext uri="{FF2B5EF4-FFF2-40B4-BE49-F238E27FC236}">
                  <a16:creationId xmlns:a16="http://schemas.microsoft.com/office/drawing/2014/main" id="{00000000-0008-0000-1100-00001A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14</xdr:row>
          <xdr:rowOff>27214</xdr:rowOff>
        </xdr:from>
        <xdr:to>
          <xdr:col>14</xdr:col>
          <xdr:colOff>10886</xdr:colOff>
          <xdr:row>14</xdr:row>
          <xdr:rowOff>228600</xdr:rowOff>
        </xdr:to>
        <xdr:sp macro="" textlink="">
          <xdr:nvSpPr>
            <xdr:cNvPr id="71707" name="Drop Down 27" hidden="1">
              <a:extLst>
                <a:ext uri="{63B3BB69-23CF-44E3-9099-C40C66FF867C}">
                  <a14:compatExt spid="_x0000_s71707"/>
                </a:ext>
                <a:ext uri="{FF2B5EF4-FFF2-40B4-BE49-F238E27FC236}">
                  <a16:creationId xmlns:a16="http://schemas.microsoft.com/office/drawing/2014/main" id="{00000000-0008-0000-1100-00001B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17</xdr:row>
          <xdr:rowOff>27214</xdr:rowOff>
        </xdr:from>
        <xdr:to>
          <xdr:col>12</xdr:col>
          <xdr:colOff>10886</xdr:colOff>
          <xdr:row>17</xdr:row>
          <xdr:rowOff>228600</xdr:rowOff>
        </xdr:to>
        <xdr:sp macro="" textlink="">
          <xdr:nvSpPr>
            <xdr:cNvPr id="71708" name="Drop Down 28" hidden="1">
              <a:extLst>
                <a:ext uri="{63B3BB69-23CF-44E3-9099-C40C66FF867C}">
                  <a14:compatExt spid="_x0000_s71708"/>
                </a:ext>
                <a:ext uri="{FF2B5EF4-FFF2-40B4-BE49-F238E27FC236}">
                  <a16:creationId xmlns:a16="http://schemas.microsoft.com/office/drawing/2014/main" id="{00000000-0008-0000-1100-00001C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18</xdr:row>
          <xdr:rowOff>27214</xdr:rowOff>
        </xdr:from>
        <xdr:to>
          <xdr:col>12</xdr:col>
          <xdr:colOff>10886</xdr:colOff>
          <xdr:row>18</xdr:row>
          <xdr:rowOff>228600</xdr:rowOff>
        </xdr:to>
        <xdr:sp macro="" textlink="">
          <xdr:nvSpPr>
            <xdr:cNvPr id="71709" name="Drop Down 29" hidden="1">
              <a:extLst>
                <a:ext uri="{63B3BB69-23CF-44E3-9099-C40C66FF867C}">
                  <a14:compatExt spid="_x0000_s71709"/>
                </a:ext>
                <a:ext uri="{FF2B5EF4-FFF2-40B4-BE49-F238E27FC236}">
                  <a16:creationId xmlns:a16="http://schemas.microsoft.com/office/drawing/2014/main" id="{00000000-0008-0000-1100-00001D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19</xdr:row>
          <xdr:rowOff>27214</xdr:rowOff>
        </xdr:from>
        <xdr:to>
          <xdr:col>12</xdr:col>
          <xdr:colOff>10886</xdr:colOff>
          <xdr:row>19</xdr:row>
          <xdr:rowOff>228600</xdr:rowOff>
        </xdr:to>
        <xdr:sp macro="" textlink="">
          <xdr:nvSpPr>
            <xdr:cNvPr id="71710" name="Drop Down 30" hidden="1">
              <a:extLst>
                <a:ext uri="{63B3BB69-23CF-44E3-9099-C40C66FF867C}">
                  <a14:compatExt spid="_x0000_s71710"/>
                </a:ext>
                <a:ext uri="{FF2B5EF4-FFF2-40B4-BE49-F238E27FC236}">
                  <a16:creationId xmlns:a16="http://schemas.microsoft.com/office/drawing/2014/main" id="{00000000-0008-0000-1100-00001E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20</xdr:row>
          <xdr:rowOff>27214</xdr:rowOff>
        </xdr:from>
        <xdr:to>
          <xdr:col>12</xdr:col>
          <xdr:colOff>10886</xdr:colOff>
          <xdr:row>20</xdr:row>
          <xdr:rowOff>228600</xdr:rowOff>
        </xdr:to>
        <xdr:sp macro="" textlink="">
          <xdr:nvSpPr>
            <xdr:cNvPr id="71711" name="Drop Down 31" hidden="1">
              <a:extLst>
                <a:ext uri="{63B3BB69-23CF-44E3-9099-C40C66FF867C}">
                  <a14:compatExt spid="_x0000_s71711"/>
                </a:ext>
                <a:ext uri="{FF2B5EF4-FFF2-40B4-BE49-F238E27FC236}">
                  <a16:creationId xmlns:a16="http://schemas.microsoft.com/office/drawing/2014/main" id="{00000000-0008-0000-1100-00001F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21</xdr:row>
          <xdr:rowOff>27214</xdr:rowOff>
        </xdr:from>
        <xdr:to>
          <xdr:col>12</xdr:col>
          <xdr:colOff>10886</xdr:colOff>
          <xdr:row>21</xdr:row>
          <xdr:rowOff>228600</xdr:rowOff>
        </xdr:to>
        <xdr:sp macro="" textlink="">
          <xdr:nvSpPr>
            <xdr:cNvPr id="71712" name="Drop Down 32" hidden="1">
              <a:extLst>
                <a:ext uri="{63B3BB69-23CF-44E3-9099-C40C66FF867C}">
                  <a14:compatExt spid="_x0000_s71712"/>
                </a:ext>
                <a:ext uri="{FF2B5EF4-FFF2-40B4-BE49-F238E27FC236}">
                  <a16:creationId xmlns:a16="http://schemas.microsoft.com/office/drawing/2014/main" id="{00000000-0008-0000-1100-000020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17</xdr:row>
          <xdr:rowOff>27214</xdr:rowOff>
        </xdr:from>
        <xdr:to>
          <xdr:col>14</xdr:col>
          <xdr:colOff>10886</xdr:colOff>
          <xdr:row>17</xdr:row>
          <xdr:rowOff>228600</xdr:rowOff>
        </xdr:to>
        <xdr:sp macro="" textlink="">
          <xdr:nvSpPr>
            <xdr:cNvPr id="71713" name="Drop Down 33" hidden="1">
              <a:extLst>
                <a:ext uri="{63B3BB69-23CF-44E3-9099-C40C66FF867C}">
                  <a14:compatExt spid="_x0000_s71713"/>
                </a:ext>
                <a:ext uri="{FF2B5EF4-FFF2-40B4-BE49-F238E27FC236}">
                  <a16:creationId xmlns:a16="http://schemas.microsoft.com/office/drawing/2014/main" id="{00000000-0008-0000-1100-000021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18</xdr:row>
          <xdr:rowOff>27214</xdr:rowOff>
        </xdr:from>
        <xdr:to>
          <xdr:col>14</xdr:col>
          <xdr:colOff>10886</xdr:colOff>
          <xdr:row>18</xdr:row>
          <xdr:rowOff>228600</xdr:rowOff>
        </xdr:to>
        <xdr:sp macro="" textlink="">
          <xdr:nvSpPr>
            <xdr:cNvPr id="71714" name="Drop Down 34" hidden="1">
              <a:extLst>
                <a:ext uri="{63B3BB69-23CF-44E3-9099-C40C66FF867C}">
                  <a14:compatExt spid="_x0000_s71714"/>
                </a:ext>
                <a:ext uri="{FF2B5EF4-FFF2-40B4-BE49-F238E27FC236}">
                  <a16:creationId xmlns:a16="http://schemas.microsoft.com/office/drawing/2014/main" id="{00000000-0008-0000-1100-000022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19</xdr:row>
          <xdr:rowOff>27214</xdr:rowOff>
        </xdr:from>
        <xdr:to>
          <xdr:col>14</xdr:col>
          <xdr:colOff>10886</xdr:colOff>
          <xdr:row>19</xdr:row>
          <xdr:rowOff>228600</xdr:rowOff>
        </xdr:to>
        <xdr:sp macro="" textlink="">
          <xdr:nvSpPr>
            <xdr:cNvPr id="71715" name="Drop Down 35" hidden="1">
              <a:extLst>
                <a:ext uri="{63B3BB69-23CF-44E3-9099-C40C66FF867C}">
                  <a14:compatExt spid="_x0000_s71715"/>
                </a:ext>
                <a:ext uri="{FF2B5EF4-FFF2-40B4-BE49-F238E27FC236}">
                  <a16:creationId xmlns:a16="http://schemas.microsoft.com/office/drawing/2014/main" id="{00000000-0008-0000-1100-000023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20</xdr:row>
          <xdr:rowOff>27214</xdr:rowOff>
        </xdr:from>
        <xdr:to>
          <xdr:col>14</xdr:col>
          <xdr:colOff>10886</xdr:colOff>
          <xdr:row>20</xdr:row>
          <xdr:rowOff>228600</xdr:rowOff>
        </xdr:to>
        <xdr:sp macro="" textlink="">
          <xdr:nvSpPr>
            <xdr:cNvPr id="71716" name="Drop Down 36" hidden="1">
              <a:extLst>
                <a:ext uri="{63B3BB69-23CF-44E3-9099-C40C66FF867C}">
                  <a14:compatExt spid="_x0000_s71716"/>
                </a:ext>
                <a:ext uri="{FF2B5EF4-FFF2-40B4-BE49-F238E27FC236}">
                  <a16:creationId xmlns:a16="http://schemas.microsoft.com/office/drawing/2014/main" id="{00000000-0008-0000-1100-000024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21</xdr:row>
          <xdr:rowOff>27214</xdr:rowOff>
        </xdr:from>
        <xdr:to>
          <xdr:col>14</xdr:col>
          <xdr:colOff>10886</xdr:colOff>
          <xdr:row>21</xdr:row>
          <xdr:rowOff>228600</xdr:rowOff>
        </xdr:to>
        <xdr:sp macro="" textlink="">
          <xdr:nvSpPr>
            <xdr:cNvPr id="71717" name="Drop Down 37" hidden="1">
              <a:extLst>
                <a:ext uri="{63B3BB69-23CF-44E3-9099-C40C66FF867C}">
                  <a14:compatExt spid="_x0000_s71717"/>
                </a:ext>
                <a:ext uri="{FF2B5EF4-FFF2-40B4-BE49-F238E27FC236}">
                  <a16:creationId xmlns:a16="http://schemas.microsoft.com/office/drawing/2014/main" id="{00000000-0008-0000-1100-000025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23</xdr:row>
          <xdr:rowOff>27214</xdr:rowOff>
        </xdr:from>
        <xdr:to>
          <xdr:col>12</xdr:col>
          <xdr:colOff>10886</xdr:colOff>
          <xdr:row>23</xdr:row>
          <xdr:rowOff>228600</xdr:rowOff>
        </xdr:to>
        <xdr:sp macro="" textlink="">
          <xdr:nvSpPr>
            <xdr:cNvPr id="71718" name="Drop Down 38" hidden="1">
              <a:extLst>
                <a:ext uri="{63B3BB69-23CF-44E3-9099-C40C66FF867C}">
                  <a14:compatExt spid="_x0000_s71718"/>
                </a:ext>
                <a:ext uri="{FF2B5EF4-FFF2-40B4-BE49-F238E27FC236}">
                  <a16:creationId xmlns:a16="http://schemas.microsoft.com/office/drawing/2014/main" id="{00000000-0008-0000-1100-000026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25</xdr:row>
          <xdr:rowOff>27214</xdr:rowOff>
        </xdr:from>
        <xdr:to>
          <xdr:col>12</xdr:col>
          <xdr:colOff>10886</xdr:colOff>
          <xdr:row>25</xdr:row>
          <xdr:rowOff>228600</xdr:rowOff>
        </xdr:to>
        <xdr:sp macro="" textlink="">
          <xdr:nvSpPr>
            <xdr:cNvPr id="71719" name="Drop Down 39" hidden="1">
              <a:extLst>
                <a:ext uri="{63B3BB69-23CF-44E3-9099-C40C66FF867C}">
                  <a14:compatExt spid="_x0000_s71719"/>
                </a:ext>
                <a:ext uri="{FF2B5EF4-FFF2-40B4-BE49-F238E27FC236}">
                  <a16:creationId xmlns:a16="http://schemas.microsoft.com/office/drawing/2014/main" id="{00000000-0008-0000-1100-000027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28</xdr:row>
          <xdr:rowOff>27214</xdr:rowOff>
        </xdr:from>
        <xdr:to>
          <xdr:col>12</xdr:col>
          <xdr:colOff>10886</xdr:colOff>
          <xdr:row>28</xdr:row>
          <xdr:rowOff>228600</xdr:rowOff>
        </xdr:to>
        <xdr:sp macro="" textlink="">
          <xdr:nvSpPr>
            <xdr:cNvPr id="71721" name="Drop Down 41" hidden="1">
              <a:extLst>
                <a:ext uri="{63B3BB69-23CF-44E3-9099-C40C66FF867C}">
                  <a14:compatExt spid="_x0000_s71721"/>
                </a:ext>
                <a:ext uri="{FF2B5EF4-FFF2-40B4-BE49-F238E27FC236}">
                  <a16:creationId xmlns:a16="http://schemas.microsoft.com/office/drawing/2014/main" id="{00000000-0008-0000-1100-000029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23</xdr:row>
          <xdr:rowOff>27214</xdr:rowOff>
        </xdr:from>
        <xdr:to>
          <xdr:col>14</xdr:col>
          <xdr:colOff>10886</xdr:colOff>
          <xdr:row>23</xdr:row>
          <xdr:rowOff>228600</xdr:rowOff>
        </xdr:to>
        <xdr:sp macro="" textlink="">
          <xdr:nvSpPr>
            <xdr:cNvPr id="71722" name="Drop Down 42" hidden="1">
              <a:extLst>
                <a:ext uri="{63B3BB69-23CF-44E3-9099-C40C66FF867C}">
                  <a14:compatExt spid="_x0000_s71722"/>
                </a:ext>
                <a:ext uri="{FF2B5EF4-FFF2-40B4-BE49-F238E27FC236}">
                  <a16:creationId xmlns:a16="http://schemas.microsoft.com/office/drawing/2014/main" id="{00000000-0008-0000-1100-00002A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25</xdr:row>
          <xdr:rowOff>27214</xdr:rowOff>
        </xdr:from>
        <xdr:to>
          <xdr:col>14</xdr:col>
          <xdr:colOff>10886</xdr:colOff>
          <xdr:row>25</xdr:row>
          <xdr:rowOff>228600</xdr:rowOff>
        </xdr:to>
        <xdr:sp macro="" textlink="">
          <xdr:nvSpPr>
            <xdr:cNvPr id="71723" name="Drop Down 43" hidden="1">
              <a:extLst>
                <a:ext uri="{63B3BB69-23CF-44E3-9099-C40C66FF867C}">
                  <a14:compatExt spid="_x0000_s71723"/>
                </a:ext>
                <a:ext uri="{FF2B5EF4-FFF2-40B4-BE49-F238E27FC236}">
                  <a16:creationId xmlns:a16="http://schemas.microsoft.com/office/drawing/2014/main" id="{00000000-0008-0000-1100-00002B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28</xdr:row>
          <xdr:rowOff>27214</xdr:rowOff>
        </xdr:from>
        <xdr:to>
          <xdr:col>14</xdr:col>
          <xdr:colOff>10886</xdr:colOff>
          <xdr:row>28</xdr:row>
          <xdr:rowOff>228600</xdr:rowOff>
        </xdr:to>
        <xdr:sp macro="" textlink="">
          <xdr:nvSpPr>
            <xdr:cNvPr id="71725" name="Drop Down 45" hidden="1">
              <a:extLst>
                <a:ext uri="{63B3BB69-23CF-44E3-9099-C40C66FF867C}">
                  <a14:compatExt spid="_x0000_s71725"/>
                </a:ext>
                <a:ext uri="{FF2B5EF4-FFF2-40B4-BE49-F238E27FC236}">
                  <a16:creationId xmlns:a16="http://schemas.microsoft.com/office/drawing/2014/main" id="{00000000-0008-0000-1100-00002D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33</xdr:row>
          <xdr:rowOff>27214</xdr:rowOff>
        </xdr:from>
        <xdr:to>
          <xdr:col>12</xdr:col>
          <xdr:colOff>10886</xdr:colOff>
          <xdr:row>33</xdr:row>
          <xdr:rowOff>228600</xdr:rowOff>
        </xdr:to>
        <xdr:sp macro="" textlink="">
          <xdr:nvSpPr>
            <xdr:cNvPr id="71726" name="Drop Down 46" hidden="1">
              <a:extLst>
                <a:ext uri="{63B3BB69-23CF-44E3-9099-C40C66FF867C}">
                  <a14:compatExt spid="_x0000_s71726"/>
                </a:ext>
                <a:ext uri="{FF2B5EF4-FFF2-40B4-BE49-F238E27FC236}">
                  <a16:creationId xmlns:a16="http://schemas.microsoft.com/office/drawing/2014/main" id="{00000000-0008-0000-1100-00002E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34</xdr:row>
          <xdr:rowOff>27214</xdr:rowOff>
        </xdr:from>
        <xdr:to>
          <xdr:col>12</xdr:col>
          <xdr:colOff>10886</xdr:colOff>
          <xdr:row>34</xdr:row>
          <xdr:rowOff>228600</xdr:rowOff>
        </xdr:to>
        <xdr:sp macro="" textlink="">
          <xdr:nvSpPr>
            <xdr:cNvPr id="71727" name="Drop Down 47" hidden="1">
              <a:extLst>
                <a:ext uri="{63B3BB69-23CF-44E3-9099-C40C66FF867C}">
                  <a14:compatExt spid="_x0000_s71727"/>
                </a:ext>
                <a:ext uri="{FF2B5EF4-FFF2-40B4-BE49-F238E27FC236}">
                  <a16:creationId xmlns:a16="http://schemas.microsoft.com/office/drawing/2014/main" id="{00000000-0008-0000-1100-00002F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31</xdr:row>
          <xdr:rowOff>27214</xdr:rowOff>
        </xdr:from>
        <xdr:to>
          <xdr:col>14</xdr:col>
          <xdr:colOff>10886</xdr:colOff>
          <xdr:row>31</xdr:row>
          <xdr:rowOff>228600</xdr:rowOff>
        </xdr:to>
        <xdr:sp macro="" textlink="">
          <xdr:nvSpPr>
            <xdr:cNvPr id="71728" name="Drop Down 48" hidden="1">
              <a:extLst>
                <a:ext uri="{63B3BB69-23CF-44E3-9099-C40C66FF867C}">
                  <a14:compatExt spid="_x0000_s71728"/>
                </a:ext>
                <a:ext uri="{FF2B5EF4-FFF2-40B4-BE49-F238E27FC236}">
                  <a16:creationId xmlns:a16="http://schemas.microsoft.com/office/drawing/2014/main" id="{00000000-0008-0000-1100-000030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33</xdr:row>
          <xdr:rowOff>27214</xdr:rowOff>
        </xdr:from>
        <xdr:to>
          <xdr:col>14</xdr:col>
          <xdr:colOff>10886</xdr:colOff>
          <xdr:row>33</xdr:row>
          <xdr:rowOff>228600</xdr:rowOff>
        </xdr:to>
        <xdr:sp macro="" textlink="">
          <xdr:nvSpPr>
            <xdr:cNvPr id="71729" name="Drop Down 49" hidden="1">
              <a:extLst>
                <a:ext uri="{63B3BB69-23CF-44E3-9099-C40C66FF867C}">
                  <a14:compatExt spid="_x0000_s71729"/>
                </a:ext>
                <a:ext uri="{FF2B5EF4-FFF2-40B4-BE49-F238E27FC236}">
                  <a16:creationId xmlns:a16="http://schemas.microsoft.com/office/drawing/2014/main" id="{00000000-0008-0000-1100-000031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34</xdr:row>
          <xdr:rowOff>27214</xdr:rowOff>
        </xdr:from>
        <xdr:to>
          <xdr:col>14</xdr:col>
          <xdr:colOff>10886</xdr:colOff>
          <xdr:row>34</xdr:row>
          <xdr:rowOff>228600</xdr:rowOff>
        </xdr:to>
        <xdr:sp macro="" textlink="">
          <xdr:nvSpPr>
            <xdr:cNvPr id="71730" name="Drop Down 50" hidden="1">
              <a:extLst>
                <a:ext uri="{63B3BB69-23CF-44E3-9099-C40C66FF867C}">
                  <a14:compatExt spid="_x0000_s71730"/>
                </a:ext>
                <a:ext uri="{FF2B5EF4-FFF2-40B4-BE49-F238E27FC236}">
                  <a16:creationId xmlns:a16="http://schemas.microsoft.com/office/drawing/2014/main" id="{00000000-0008-0000-1100-000032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35</xdr:row>
          <xdr:rowOff>27214</xdr:rowOff>
        </xdr:from>
        <xdr:to>
          <xdr:col>14</xdr:col>
          <xdr:colOff>10886</xdr:colOff>
          <xdr:row>35</xdr:row>
          <xdr:rowOff>228600</xdr:rowOff>
        </xdr:to>
        <xdr:sp macro="" textlink="">
          <xdr:nvSpPr>
            <xdr:cNvPr id="71731" name="Drop Down 51" hidden="1">
              <a:extLst>
                <a:ext uri="{63B3BB69-23CF-44E3-9099-C40C66FF867C}">
                  <a14:compatExt spid="_x0000_s71731"/>
                </a:ext>
                <a:ext uri="{FF2B5EF4-FFF2-40B4-BE49-F238E27FC236}">
                  <a16:creationId xmlns:a16="http://schemas.microsoft.com/office/drawing/2014/main" id="{00000000-0008-0000-1100-000033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38</xdr:row>
          <xdr:rowOff>27214</xdr:rowOff>
        </xdr:from>
        <xdr:to>
          <xdr:col>12</xdr:col>
          <xdr:colOff>10886</xdr:colOff>
          <xdr:row>38</xdr:row>
          <xdr:rowOff>228600</xdr:rowOff>
        </xdr:to>
        <xdr:sp macro="" textlink="">
          <xdr:nvSpPr>
            <xdr:cNvPr id="71732" name="Drop Down 52" hidden="1">
              <a:extLst>
                <a:ext uri="{63B3BB69-23CF-44E3-9099-C40C66FF867C}">
                  <a14:compatExt spid="_x0000_s71732"/>
                </a:ext>
                <a:ext uri="{FF2B5EF4-FFF2-40B4-BE49-F238E27FC236}">
                  <a16:creationId xmlns:a16="http://schemas.microsoft.com/office/drawing/2014/main" id="{00000000-0008-0000-1100-000034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39</xdr:row>
          <xdr:rowOff>27214</xdr:rowOff>
        </xdr:from>
        <xdr:to>
          <xdr:col>12</xdr:col>
          <xdr:colOff>10886</xdr:colOff>
          <xdr:row>39</xdr:row>
          <xdr:rowOff>228600</xdr:rowOff>
        </xdr:to>
        <xdr:sp macro="" textlink="">
          <xdr:nvSpPr>
            <xdr:cNvPr id="71733" name="Drop Down 53" hidden="1">
              <a:extLst>
                <a:ext uri="{63B3BB69-23CF-44E3-9099-C40C66FF867C}">
                  <a14:compatExt spid="_x0000_s71733"/>
                </a:ext>
                <a:ext uri="{FF2B5EF4-FFF2-40B4-BE49-F238E27FC236}">
                  <a16:creationId xmlns:a16="http://schemas.microsoft.com/office/drawing/2014/main" id="{00000000-0008-0000-1100-000035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38</xdr:row>
          <xdr:rowOff>27214</xdr:rowOff>
        </xdr:from>
        <xdr:to>
          <xdr:col>14</xdr:col>
          <xdr:colOff>10886</xdr:colOff>
          <xdr:row>38</xdr:row>
          <xdr:rowOff>228600</xdr:rowOff>
        </xdr:to>
        <xdr:sp macro="" textlink="">
          <xdr:nvSpPr>
            <xdr:cNvPr id="71734" name="Drop Down 54" hidden="1">
              <a:extLst>
                <a:ext uri="{63B3BB69-23CF-44E3-9099-C40C66FF867C}">
                  <a14:compatExt spid="_x0000_s71734"/>
                </a:ext>
                <a:ext uri="{FF2B5EF4-FFF2-40B4-BE49-F238E27FC236}">
                  <a16:creationId xmlns:a16="http://schemas.microsoft.com/office/drawing/2014/main" id="{00000000-0008-0000-1100-000036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39</xdr:row>
          <xdr:rowOff>27214</xdr:rowOff>
        </xdr:from>
        <xdr:to>
          <xdr:col>14</xdr:col>
          <xdr:colOff>10886</xdr:colOff>
          <xdr:row>39</xdr:row>
          <xdr:rowOff>228600</xdr:rowOff>
        </xdr:to>
        <xdr:sp macro="" textlink="">
          <xdr:nvSpPr>
            <xdr:cNvPr id="71735" name="Drop Down 55" hidden="1">
              <a:extLst>
                <a:ext uri="{63B3BB69-23CF-44E3-9099-C40C66FF867C}">
                  <a14:compatExt spid="_x0000_s71735"/>
                </a:ext>
                <a:ext uri="{FF2B5EF4-FFF2-40B4-BE49-F238E27FC236}">
                  <a16:creationId xmlns:a16="http://schemas.microsoft.com/office/drawing/2014/main" id="{00000000-0008-0000-1100-000037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31</xdr:row>
          <xdr:rowOff>27214</xdr:rowOff>
        </xdr:from>
        <xdr:to>
          <xdr:col>12</xdr:col>
          <xdr:colOff>10886</xdr:colOff>
          <xdr:row>31</xdr:row>
          <xdr:rowOff>228600</xdr:rowOff>
        </xdr:to>
        <xdr:sp macro="" textlink="">
          <xdr:nvSpPr>
            <xdr:cNvPr id="71736" name="Drop Down 56" hidden="1">
              <a:extLst>
                <a:ext uri="{63B3BB69-23CF-44E3-9099-C40C66FF867C}">
                  <a14:compatExt spid="_x0000_s71736"/>
                </a:ext>
                <a:ext uri="{FF2B5EF4-FFF2-40B4-BE49-F238E27FC236}">
                  <a16:creationId xmlns:a16="http://schemas.microsoft.com/office/drawing/2014/main" id="{00000000-0008-0000-1100-000038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35</xdr:row>
          <xdr:rowOff>27214</xdr:rowOff>
        </xdr:from>
        <xdr:to>
          <xdr:col>12</xdr:col>
          <xdr:colOff>10886</xdr:colOff>
          <xdr:row>35</xdr:row>
          <xdr:rowOff>228600</xdr:rowOff>
        </xdr:to>
        <xdr:sp macro="" textlink="">
          <xdr:nvSpPr>
            <xdr:cNvPr id="71737" name="Drop Down 57" hidden="1">
              <a:extLst>
                <a:ext uri="{63B3BB69-23CF-44E3-9099-C40C66FF867C}">
                  <a14:compatExt spid="_x0000_s71737"/>
                </a:ext>
                <a:ext uri="{FF2B5EF4-FFF2-40B4-BE49-F238E27FC236}">
                  <a16:creationId xmlns:a16="http://schemas.microsoft.com/office/drawing/2014/main" id="{00000000-0008-0000-1100-000039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29</xdr:row>
          <xdr:rowOff>27214</xdr:rowOff>
        </xdr:from>
        <xdr:to>
          <xdr:col>12</xdr:col>
          <xdr:colOff>10886</xdr:colOff>
          <xdr:row>29</xdr:row>
          <xdr:rowOff>228600</xdr:rowOff>
        </xdr:to>
        <xdr:sp macro="" textlink="">
          <xdr:nvSpPr>
            <xdr:cNvPr id="71738" name="Drop Down 58" hidden="1">
              <a:extLst>
                <a:ext uri="{63B3BB69-23CF-44E3-9099-C40C66FF867C}">
                  <a14:compatExt spid="_x0000_s71738"/>
                </a:ext>
                <a:ext uri="{FF2B5EF4-FFF2-40B4-BE49-F238E27FC236}">
                  <a16:creationId xmlns:a16="http://schemas.microsoft.com/office/drawing/2014/main" id="{00000000-0008-0000-1100-00003A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29</xdr:row>
          <xdr:rowOff>27214</xdr:rowOff>
        </xdr:from>
        <xdr:to>
          <xdr:col>14</xdr:col>
          <xdr:colOff>10886</xdr:colOff>
          <xdr:row>29</xdr:row>
          <xdr:rowOff>228600</xdr:rowOff>
        </xdr:to>
        <xdr:sp macro="" textlink="">
          <xdr:nvSpPr>
            <xdr:cNvPr id="71739" name="Drop Down 59" hidden="1">
              <a:extLst>
                <a:ext uri="{63B3BB69-23CF-44E3-9099-C40C66FF867C}">
                  <a14:compatExt spid="_x0000_s71739"/>
                </a:ext>
                <a:ext uri="{FF2B5EF4-FFF2-40B4-BE49-F238E27FC236}">
                  <a16:creationId xmlns:a16="http://schemas.microsoft.com/office/drawing/2014/main" id="{00000000-0008-0000-1100-00003B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36</xdr:row>
          <xdr:rowOff>27214</xdr:rowOff>
        </xdr:from>
        <xdr:to>
          <xdr:col>12</xdr:col>
          <xdr:colOff>10886</xdr:colOff>
          <xdr:row>36</xdr:row>
          <xdr:rowOff>228600</xdr:rowOff>
        </xdr:to>
        <xdr:sp macro="" textlink="">
          <xdr:nvSpPr>
            <xdr:cNvPr id="71807" name="Drop Down 127" hidden="1">
              <a:extLst>
                <a:ext uri="{63B3BB69-23CF-44E3-9099-C40C66FF867C}">
                  <a14:compatExt spid="_x0000_s71807"/>
                </a:ext>
                <a:ext uri="{FF2B5EF4-FFF2-40B4-BE49-F238E27FC236}">
                  <a16:creationId xmlns:a16="http://schemas.microsoft.com/office/drawing/2014/main" id="{00000000-0008-0000-1100-00007F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36</xdr:row>
          <xdr:rowOff>27214</xdr:rowOff>
        </xdr:from>
        <xdr:to>
          <xdr:col>14</xdr:col>
          <xdr:colOff>10886</xdr:colOff>
          <xdr:row>36</xdr:row>
          <xdr:rowOff>228600</xdr:rowOff>
        </xdr:to>
        <xdr:sp macro="" textlink="">
          <xdr:nvSpPr>
            <xdr:cNvPr id="71808" name="Drop Down 128" hidden="1">
              <a:extLst>
                <a:ext uri="{63B3BB69-23CF-44E3-9099-C40C66FF867C}">
                  <a14:compatExt spid="_x0000_s71808"/>
                </a:ext>
                <a:ext uri="{FF2B5EF4-FFF2-40B4-BE49-F238E27FC236}">
                  <a16:creationId xmlns:a16="http://schemas.microsoft.com/office/drawing/2014/main" id="{00000000-0008-0000-1100-000080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11</xdr:col>
      <xdr:colOff>896359</xdr:colOff>
      <xdr:row>2</xdr:row>
      <xdr:rowOff>104994</xdr:rowOff>
    </xdr:from>
    <xdr:to>
      <xdr:col>12</xdr:col>
      <xdr:colOff>110410</xdr:colOff>
      <xdr:row>3</xdr:row>
      <xdr:rowOff>225749</xdr:rowOff>
    </xdr:to>
    <xdr:pic>
      <xdr:nvPicPr>
        <xdr:cNvPr id="136" name="Afbeelding 135">
          <a:hlinkClick xmlns:r="http://schemas.openxmlformats.org/officeDocument/2006/relationships" r:id="rId1" tooltip="Next section"/>
          <a:extLst>
            <a:ext uri="{FF2B5EF4-FFF2-40B4-BE49-F238E27FC236}">
              <a16:creationId xmlns:a16="http://schemas.microsoft.com/office/drawing/2014/main" id="{00000000-0008-0000-1100-00008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11</xdr:col>
      <xdr:colOff>27521</xdr:colOff>
      <xdr:row>2</xdr:row>
      <xdr:rowOff>105834</xdr:rowOff>
    </xdr:from>
    <xdr:to>
      <xdr:col>11</xdr:col>
      <xdr:colOff>569718</xdr:colOff>
      <xdr:row>3</xdr:row>
      <xdr:rowOff>224595</xdr:rowOff>
    </xdr:to>
    <xdr:pic>
      <xdr:nvPicPr>
        <xdr:cNvPr id="137" name="Afbeelding 136">
          <a:hlinkClick xmlns:r="http://schemas.openxmlformats.org/officeDocument/2006/relationships" r:id="rId3" tooltip="Previous section"/>
          <a:extLst>
            <a:ext uri="{FF2B5EF4-FFF2-40B4-BE49-F238E27FC236}">
              <a16:creationId xmlns:a16="http://schemas.microsoft.com/office/drawing/2014/main" id="{00000000-0008-0000-1100-000089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xdr:twoCellAnchor editAs="oneCell">
    <xdr:from>
      <xdr:col>13</xdr:col>
      <xdr:colOff>171450</xdr:colOff>
      <xdr:row>0</xdr:row>
      <xdr:rowOff>9525</xdr:rowOff>
    </xdr:from>
    <xdr:to>
      <xdr:col>13</xdr:col>
      <xdr:colOff>681800</xdr:colOff>
      <xdr:row>2</xdr:row>
      <xdr:rowOff>18225</xdr:rowOff>
    </xdr:to>
    <xdr:pic>
      <xdr:nvPicPr>
        <xdr:cNvPr id="51" name="Afbeelding 50">
          <a:hlinkClick xmlns:r="http://schemas.openxmlformats.org/officeDocument/2006/relationships" r:id="rId5" tooltip="Skip to results"/>
          <a:extLst>
            <a:ext uri="{FF2B5EF4-FFF2-40B4-BE49-F238E27FC236}">
              <a16:creationId xmlns:a16="http://schemas.microsoft.com/office/drawing/2014/main" id="{00000000-0008-0000-1100-000033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10886</xdr:colOff>
          <xdr:row>24</xdr:row>
          <xdr:rowOff>27214</xdr:rowOff>
        </xdr:from>
        <xdr:to>
          <xdr:col>12</xdr:col>
          <xdr:colOff>10886</xdr:colOff>
          <xdr:row>24</xdr:row>
          <xdr:rowOff>228600</xdr:rowOff>
        </xdr:to>
        <xdr:sp macro="" textlink="">
          <xdr:nvSpPr>
            <xdr:cNvPr id="71809" name="Drop Down 129" hidden="1">
              <a:extLst>
                <a:ext uri="{63B3BB69-23CF-44E3-9099-C40C66FF867C}">
                  <a14:compatExt spid="_x0000_s71809"/>
                </a:ext>
                <a:ext uri="{FF2B5EF4-FFF2-40B4-BE49-F238E27FC236}">
                  <a16:creationId xmlns:a16="http://schemas.microsoft.com/office/drawing/2014/main" id="{00000000-0008-0000-1100-000081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24</xdr:row>
          <xdr:rowOff>27214</xdr:rowOff>
        </xdr:from>
        <xdr:to>
          <xdr:col>14</xdr:col>
          <xdr:colOff>10886</xdr:colOff>
          <xdr:row>24</xdr:row>
          <xdr:rowOff>228600</xdr:rowOff>
        </xdr:to>
        <xdr:sp macro="" textlink="">
          <xdr:nvSpPr>
            <xdr:cNvPr id="71810" name="Drop Down 130" hidden="1">
              <a:extLst>
                <a:ext uri="{63B3BB69-23CF-44E3-9099-C40C66FF867C}">
                  <a14:compatExt spid="_x0000_s71810"/>
                </a:ext>
                <a:ext uri="{FF2B5EF4-FFF2-40B4-BE49-F238E27FC236}">
                  <a16:creationId xmlns:a16="http://schemas.microsoft.com/office/drawing/2014/main" id="{00000000-0008-0000-1100-000082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568581</xdr:colOff>
      <xdr:row>0</xdr:row>
      <xdr:rowOff>0</xdr:rowOff>
    </xdr:from>
    <xdr:to>
      <xdr:col>11</xdr:col>
      <xdr:colOff>472295</xdr:colOff>
      <xdr:row>2</xdr:row>
      <xdr:rowOff>12700</xdr:rowOff>
    </xdr:to>
    <xdr:pic>
      <xdr:nvPicPr>
        <xdr:cNvPr id="54" name="Afbeelding 53">
          <a:hlinkClick xmlns:r="http://schemas.openxmlformats.org/officeDocument/2006/relationships" r:id="rId7" tooltip="Previous domain"/>
          <a:extLst>
            <a:ext uri="{FF2B5EF4-FFF2-40B4-BE49-F238E27FC236}">
              <a16:creationId xmlns:a16="http://schemas.microsoft.com/office/drawing/2014/main" id="{00000000-0008-0000-1100-000036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979729</xdr:colOff>
      <xdr:row>0</xdr:row>
      <xdr:rowOff>1</xdr:rowOff>
    </xdr:from>
    <xdr:to>
      <xdr:col>12</xdr:col>
      <xdr:colOff>118986</xdr:colOff>
      <xdr:row>2</xdr:row>
      <xdr:rowOff>14662</xdr:rowOff>
    </xdr:to>
    <xdr:pic>
      <xdr:nvPicPr>
        <xdr:cNvPr id="55" name="Afbeelding 54">
          <a:hlinkClick xmlns:r="http://schemas.openxmlformats.org/officeDocument/2006/relationships" r:id="rId9" tooltip="Next domain"/>
          <a:extLst>
            <a:ext uri="{FF2B5EF4-FFF2-40B4-BE49-F238E27FC236}">
              <a16:creationId xmlns:a16="http://schemas.microsoft.com/office/drawing/2014/main" id="{00000000-0008-0000-1100-000037000000}"/>
            </a:ext>
          </a:extLst>
        </xdr:cNvPr>
        <xdr:cNvPicPr>
          <a:picLocks/>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859500" y="1"/>
          <a:ext cx="554400" cy="526290"/>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56" name="Afbeelding 55">
          <a:hlinkClick xmlns:r="http://schemas.openxmlformats.org/officeDocument/2006/relationships" r:id="rId11" tooltip="Back to index"/>
          <a:extLst>
            <a:ext uri="{FF2B5EF4-FFF2-40B4-BE49-F238E27FC236}">
              <a16:creationId xmlns:a16="http://schemas.microsoft.com/office/drawing/2014/main" id="{00000000-0008-0000-1100-000038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10886</xdr:colOff>
          <xdr:row>26</xdr:row>
          <xdr:rowOff>27214</xdr:rowOff>
        </xdr:from>
        <xdr:to>
          <xdr:col>12</xdr:col>
          <xdr:colOff>10886</xdr:colOff>
          <xdr:row>26</xdr:row>
          <xdr:rowOff>228600</xdr:rowOff>
        </xdr:to>
        <xdr:sp macro="" textlink="">
          <xdr:nvSpPr>
            <xdr:cNvPr id="71811" name="Drop Down 131" hidden="1">
              <a:extLst>
                <a:ext uri="{63B3BB69-23CF-44E3-9099-C40C66FF867C}">
                  <a14:compatExt spid="_x0000_s71811"/>
                </a:ext>
                <a:ext uri="{FF2B5EF4-FFF2-40B4-BE49-F238E27FC236}">
                  <a16:creationId xmlns:a16="http://schemas.microsoft.com/office/drawing/2014/main" id="{00000000-0008-0000-1100-000083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26</xdr:row>
          <xdr:rowOff>27214</xdr:rowOff>
        </xdr:from>
        <xdr:to>
          <xdr:col>14</xdr:col>
          <xdr:colOff>10886</xdr:colOff>
          <xdr:row>26</xdr:row>
          <xdr:rowOff>228600</xdr:rowOff>
        </xdr:to>
        <xdr:sp macro="" textlink="">
          <xdr:nvSpPr>
            <xdr:cNvPr id="71812" name="Drop Down 132" hidden="1">
              <a:extLst>
                <a:ext uri="{63B3BB69-23CF-44E3-9099-C40C66FF867C}">
                  <a14:compatExt spid="_x0000_s71812"/>
                </a:ext>
                <a:ext uri="{FF2B5EF4-FFF2-40B4-BE49-F238E27FC236}">
                  <a16:creationId xmlns:a16="http://schemas.microsoft.com/office/drawing/2014/main" id="{00000000-0008-0000-1100-000084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27</xdr:row>
          <xdr:rowOff>27214</xdr:rowOff>
        </xdr:from>
        <xdr:to>
          <xdr:col>12</xdr:col>
          <xdr:colOff>10886</xdr:colOff>
          <xdr:row>27</xdr:row>
          <xdr:rowOff>228600</xdr:rowOff>
        </xdr:to>
        <xdr:sp macro="" textlink="">
          <xdr:nvSpPr>
            <xdr:cNvPr id="71813" name="Drop Down 133" hidden="1">
              <a:extLst>
                <a:ext uri="{63B3BB69-23CF-44E3-9099-C40C66FF867C}">
                  <a14:compatExt spid="_x0000_s71813"/>
                </a:ext>
                <a:ext uri="{FF2B5EF4-FFF2-40B4-BE49-F238E27FC236}">
                  <a16:creationId xmlns:a16="http://schemas.microsoft.com/office/drawing/2014/main" id="{00000000-0008-0000-1100-000085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27</xdr:row>
          <xdr:rowOff>27214</xdr:rowOff>
        </xdr:from>
        <xdr:to>
          <xdr:col>14</xdr:col>
          <xdr:colOff>10886</xdr:colOff>
          <xdr:row>27</xdr:row>
          <xdr:rowOff>228600</xdr:rowOff>
        </xdr:to>
        <xdr:sp macro="" textlink="">
          <xdr:nvSpPr>
            <xdr:cNvPr id="71814" name="Drop Down 134" hidden="1">
              <a:extLst>
                <a:ext uri="{63B3BB69-23CF-44E3-9099-C40C66FF867C}">
                  <a14:compatExt spid="_x0000_s71814"/>
                </a:ext>
                <a:ext uri="{FF2B5EF4-FFF2-40B4-BE49-F238E27FC236}">
                  <a16:creationId xmlns:a16="http://schemas.microsoft.com/office/drawing/2014/main" id="{00000000-0008-0000-1100-000086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32</xdr:row>
          <xdr:rowOff>27214</xdr:rowOff>
        </xdr:from>
        <xdr:to>
          <xdr:col>12</xdr:col>
          <xdr:colOff>10886</xdr:colOff>
          <xdr:row>32</xdr:row>
          <xdr:rowOff>228600</xdr:rowOff>
        </xdr:to>
        <xdr:sp macro="" textlink="">
          <xdr:nvSpPr>
            <xdr:cNvPr id="71815" name="Drop Down 135" hidden="1">
              <a:extLst>
                <a:ext uri="{63B3BB69-23CF-44E3-9099-C40C66FF867C}">
                  <a14:compatExt spid="_x0000_s71815"/>
                </a:ext>
                <a:ext uri="{FF2B5EF4-FFF2-40B4-BE49-F238E27FC236}">
                  <a16:creationId xmlns:a16="http://schemas.microsoft.com/office/drawing/2014/main" id="{00000000-0008-0000-1100-000087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32</xdr:row>
          <xdr:rowOff>27214</xdr:rowOff>
        </xdr:from>
        <xdr:to>
          <xdr:col>14</xdr:col>
          <xdr:colOff>10886</xdr:colOff>
          <xdr:row>32</xdr:row>
          <xdr:rowOff>228600</xdr:rowOff>
        </xdr:to>
        <xdr:sp macro="" textlink="">
          <xdr:nvSpPr>
            <xdr:cNvPr id="71816" name="Drop Down 136" hidden="1">
              <a:extLst>
                <a:ext uri="{63B3BB69-23CF-44E3-9099-C40C66FF867C}">
                  <a14:compatExt spid="_x0000_s71816"/>
                </a:ext>
                <a:ext uri="{FF2B5EF4-FFF2-40B4-BE49-F238E27FC236}">
                  <a16:creationId xmlns:a16="http://schemas.microsoft.com/office/drawing/2014/main" id="{00000000-0008-0000-1100-000088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15</xdr:row>
          <xdr:rowOff>27214</xdr:rowOff>
        </xdr:from>
        <xdr:to>
          <xdr:col>12</xdr:col>
          <xdr:colOff>10886</xdr:colOff>
          <xdr:row>15</xdr:row>
          <xdr:rowOff>228600</xdr:rowOff>
        </xdr:to>
        <xdr:sp macro="" textlink="">
          <xdr:nvSpPr>
            <xdr:cNvPr id="71817" name="Drop Down 137" hidden="1">
              <a:extLst>
                <a:ext uri="{63B3BB69-23CF-44E3-9099-C40C66FF867C}">
                  <a14:compatExt spid="_x0000_s71817"/>
                </a:ext>
                <a:ext uri="{FF2B5EF4-FFF2-40B4-BE49-F238E27FC236}">
                  <a16:creationId xmlns:a16="http://schemas.microsoft.com/office/drawing/2014/main" id="{00000000-0008-0000-1100-000089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15</xdr:row>
          <xdr:rowOff>27214</xdr:rowOff>
        </xdr:from>
        <xdr:to>
          <xdr:col>14</xdr:col>
          <xdr:colOff>10886</xdr:colOff>
          <xdr:row>15</xdr:row>
          <xdr:rowOff>228600</xdr:rowOff>
        </xdr:to>
        <xdr:sp macro="" textlink="">
          <xdr:nvSpPr>
            <xdr:cNvPr id="71818" name="Drop Down 138" hidden="1">
              <a:extLst>
                <a:ext uri="{63B3BB69-23CF-44E3-9099-C40C66FF867C}">
                  <a14:compatExt spid="_x0000_s71818"/>
                </a:ext>
                <a:ext uri="{FF2B5EF4-FFF2-40B4-BE49-F238E27FC236}">
                  <a16:creationId xmlns:a16="http://schemas.microsoft.com/office/drawing/2014/main" id="{00000000-0008-0000-1100-00008A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10886</xdr:colOff>
          <xdr:row>9</xdr:row>
          <xdr:rowOff>27214</xdr:rowOff>
        </xdr:from>
        <xdr:to>
          <xdr:col>12</xdr:col>
          <xdr:colOff>10886</xdr:colOff>
          <xdr:row>9</xdr:row>
          <xdr:rowOff>228600</xdr:rowOff>
        </xdr:to>
        <xdr:sp macro="" textlink="">
          <xdr:nvSpPr>
            <xdr:cNvPr id="72764" name="Drop Down 60" hidden="1">
              <a:extLst>
                <a:ext uri="{63B3BB69-23CF-44E3-9099-C40C66FF867C}">
                  <a14:compatExt spid="_x0000_s72764"/>
                </a:ext>
                <a:ext uri="{FF2B5EF4-FFF2-40B4-BE49-F238E27FC236}">
                  <a16:creationId xmlns:a16="http://schemas.microsoft.com/office/drawing/2014/main" id="{00000000-0008-0000-1200-00003C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10</xdr:row>
          <xdr:rowOff>27214</xdr:rowOff>
        </xdr:from>
        <xdr:to>
          <xdr:col>12</xdr:col>
          <xdr:colOff>10886</xdr:colOff>
          <xdr:row>10</xdr:row>
          <xdr:rowOff>228600</xdr:rowOff>
        </xdr:to>
        <xdr:sp macro="" textlink="">
          <xdr:nvSpPr>
            <xdr:cNvPr id="72765" name="Drop Down 61" hidden="1">
              <a:extLst>
                <a:ext uri="{63B3BB69-23CF-44E3-9099-C40C66FF867C}">
                  <a14:compatExt spid="_x0000_s72765"/>
                </a:ext>
                <a:ext uri="{FF2B5EF4-FFF2-40B4-BE49-F238E27FC236}">
                  <a16:creationId xmlns:a16="http://schemas.microsoft.com/office/drawing/2014/main" id="{00000000-0008-0000-1200-00003D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11</xdr:row>
          <xdr:rowOff>27214</xdr:rowOff>
        </xdr:from>
        <xdr:to>
          <xdr:col>12</xdr:col>
          <xdr:colOff>10886</xdr:colOff>
          <xdr:row>11</xdr:row>
          <xdr:rowOff>228600</xdr:rowOff>
        </xdr:to>
        <xdr:sp macro="" textlink="">
          <xdr:nvSpPr>
            <xdr:cNvPr id="72766" name="Drop Down 62" hidden="1">
              <a:extLst>
                <a:ext uri="{63B3BB69-23CF-44E3-9099-C40C66FF867C}">
                  <a14:compatExt spid="_x0000_s72766"/>
                </a:ext>
                <a:ext uri="{FF2B5EF4-FFF2-40B4-BE49-F238E27FC236}">
                  <a16:creationId xmlns:a16="http://schemas.microsoft.com/office/drawing/2014/main" id="{00000000-0008-0000-1200-00003E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12</xdr:row>
          <xdr:rowOff>27214</xdr:rowOff>
        </xdr:from>
        <xdr:to>
          <xdr:col>12</xdr:col>
          <xdr:colOff>10886</xdr:colOff>
          <xdr:row>12</xdr:row>
          <xdr:rowOff>228600</xdr:rowOff>
        </xdr:to>
        <xdr:sp macro="" textlink="">
          <xdr:nvSpPr>
            <xdr:cNvPr id="72767" name="Drop Down 63" hidden="1">
              <a:extLst>
                <a:ext uri="{63B3BB69-23CF-44E3-9099-C40C66FF867C}">
                  <a14:compatExt spid="_x0000_s72767"/>
                </a:ext>
                <a:ext uri="{FF2B5EF4-FFF2-40B4-BE49-F238E27FC236}">
                  <a16:creationId xmlns:a16="http://schemas.microsoft.com/office/drawing/2014/main" id="{00000000-0008-0000-1200-00003F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13</xdr:row>
          <xdr:rowOff>27214</xdr:rowOff>
        </xdr:from>
        <xdr:to>
          <xdr:col>12</xdr:col>
          <xdr:colOff>10886</xdr:colOff>
          <xdr:row>13</xdr:row>
          <xdr:rowOff>228600</xdr:rowOff>
        </xdr:to>
        <xdr:sp macro="" textlink="">
          <xdr:nvSpPr>
            <xdr:cNvPr id="72768" name="Drop Down 64" hidden="1">
              <a:extLst>
                <a:ext uri="{63B3BB69-23CF-44E3-9099-C40C66FF867C}">
                  <a14:compatExt spid="_x0000_s72768"/>
                </a:ext>
                <a:ext uri="{FF2B5EF4-FFF2-40B4-BE49-F238E27FC236}">
                  <a16:creationId xmlns:a16="http://schemas.microsoft.com/office/drawing/2014/main" id="{00000000-0008-0000-1200-000040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16</xdr:row>
          <xdr:rowOff>27214</xdr:rowOff>
        </xdr:from>
        <xdr:to>
          <xdr:col>12</xdr:col>
          <xdr:colOff>10886</xdr:colOff>
          <xdr:row>16</xdr:row>
          <xdr:rowOff>228600</xdr:rowOff>
        </xdr:to>
        <xdr:sp macro="" textlink="">
          <xdr:nvSpPr>
            <xdr:cNvPr id="72769" name="Drop Down 65" hidden="1">
              <a:extLst>
                <a:ext uri="{63B3BB69-23CF-44E3-9099-C40C66FF867C}">
                  <a14:compatExt spid="_x0000_s72769"/>
                </a:ext>
                <a:ext uri="{FF2B5EF4-FFF2-40B4-BE49-F238E27FC236}">
                  <a16:creationId xmlns:a16="http://schemas.microsoft.com/office/drawing/2014/main" id="{00000000-0008-0000-1200-000041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17</xdr:row>
          <xdr:rowOff>27214</xdr:rowOff>
        </xdr:from>
        <xdr:to>
          <xdr:col>12</xdr:col>
          <xdr:colOff>10886</xdr:colOff>
          <xdr:row>17</xdr:row>
          <xdr:rowOff>228600</xdr:rowOff>
        </xdr:to>
        <xdr:sp macro="" textlink="">
          <xdr:nvSpPr>
            <xdr:cNvPr id="72770" name="Drop Down 66" hidden="1">
              <a:extLst>
                <a:ext uri="{63B3BB69-23CF-44E3-9099-C40C66FF867C}">
                  <a14:compatExt spid="_x0000_s72770"/>
                </a:ext>
                <a:ext uri="{FF2B5EF4-FFF2-40B4-BE49-F238E27FC236}">
                  <a16:creationId xmlns:a16="http://schemas.microsoft.com/office/drawing/2014/main" id="{00000000-0008-0000-1200-000042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18</xdr:row>
          <xdr:rowOff>27214</xdr:rowOff>
        </xdr:from>
        <xdr:to>
          <xdr:col>12</xdr:col>
          <xdr:colOff>10886</xdr:colOff>
          <xdr:row>18</xdr:row>
          <xdr:rowOff>228600</xdr:rowOff>
        </xdr:to>
        <xdr:sp macro="" textlink="">
          <xdr:nvSpPr>
            <xdr:cNvPr id="72771" name="Drop Down 67" hidden="1">
              <a:extLst>
                <a:ext uri="{63B3BB69-23CF-44E3-9099-C40C66FF867C}">
                  <a14:compatExt spid="_x0000_s72771"/>
                </a:ext>
                <a:ext uri="{FF2B5EF4-FFF2-40B4-BE49-F238E27FC236}">
                  <a16:creationId xmlns:a16="http://schemas.microsoft.com/office/drawing/2014/main" id="{00000000-0008-0000-1200-000043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19</xdr:row>
          <xdr:rowOff>27214</xdr:rowOff>
        </xdr:from>
        <xdr:to>
          <xdr:col>12</xdr:col>
          <xdr:colOff>10886</xdr:colOff>
          <xdr:row>19</xdr:row>
          <xdr:rowOff>228600</xdr:rowOff>
        </xdr:to>
        <xdr:sp macro="" textlink="">
          <xdr:nvSpPr>
            <xdr:cNvPr id="72772" name="Drop Down 68" hidden="1">
              <a:extLst>
                <a:ext uri="{63B3BB69-23CF-44E3-9099-C40C66FF867C}">
                  <a14:compatExt spid="_x0000_s72772"/>
                </a:ext>
                <a:ext uri="{FF2B5EF4-FFF2-40B4-BE49-F238E27FC236}">
                  <a16:creationId xmlns:a16="http://schemas.microsoft.com/office/drawing/2014/main" id="{00000000-0008-0000-1200-000044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20</xdr:row>
          <xdr:rowOff>27214</xdr:rowOff>
        </xdr:from>
        <xdr:to>
          <xdr:col>12</xdr:col>
          <xdr:colOff>10886</xdr:colOff>
          <xdr:row>20</xdr:row>
          <xdr:rowOff>228600</xdr:rowOff>
        </xdr:to>
        <xdr:sp macro="" textlink="">
          <xdr:nvSpPr>
            <xdr:cNvPr id="72773" name="Drop Down 69" hidden="1">
              <a:extLst>
                <a:ext uri="{63B3BB69-23CF-44E3-9099-C40C66FF867C}">
                  <a14:compatExt spid="_x0000_s72773"/>
                </a:ext>
                <a:ext uri="{FF2B5EF4-FFF2-40B4-BE49-F238E27FC236}">
                  <a16:creationId xmlns:a16="http://schemas.microsoft.com/office/drawing/2014/main" id="{00000000-0008-0000-1200-000045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21</xdr:row>
          <xdr:rowOff>27214</xdr:rowOff>
        </xdr:from>
        <xdr:to>
          <xdr:col>12</xdr:col>
          <xdr:colOff>10886</xdr:colOff>
          <xdr:row>21</xdr:row>
          <xdr:rowOff>228600</xdr:rowOff>
        </xdr:to>
        <xdr:sp macro="" textlink="">
          <xdr:nvSpPr>
            <xdr:cNvPr id="72774" name="Drop Down 70" hidden="1">
              <a:extLst>
                <a:ext uri="{63B3BB69-23CF-44E3-9099-C40C66FF867C}">
                  <a14:compatExt spid="_x0000_s72774"/>
                </a:ext>
                <a:ext uri="{FF2B5EF4-FFF2-40B4-BE49-F238E27FC236}">
                  <a16:creationId xmlns:a16="http://schemas.microsoft.com/office/drawing/2014/main" id="{00000000-0008-0000-1200-000046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22</xdr:row>
          <xdr:rowOff>27214</xdr:rowOff>
        </xdr:from>
        <xdr:to>
          <xdr:col>12</xdr:col>
          <xdr:colOff>10886</xdr:colOff>
          <xdr:row>22</xdr:row>
          <xdr:rowOff>228600</xdr:rowOff>
        </xdr:to>
        <xdr:sp macro="" textlink="">
          <xdr:nvSpPr>
            <xdr:cNvPr id="72775" name="Drop Down 71" hidden="1">
              <a:extLst>
                <a:ext uri="{63B3BB69-23CF-44E3-9099-C40C66FF867C}">
                  <a14:compatExt spid="_x0000_s72775"/>
                </a:ext>
                <a:ext uri="{FF2B5EF4-FFF2-40B4-BE49-F238E27FC236}">
                  <a16:creationId xmlns:a16="http://schemas.microsoft.com/office/drawing/2014/main" id="{00000000-0008-0000-1200-000047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26</xdr:row>
          <xdr:rowOff>27214</xdr:rowOff>
        </xdr:from>
        <xdr:to>
          <xdr:col>12</xdr:col>
          <xdr:colOff>10886</xdr:colOff>
          <xdr:row>26</xdr:row>
          <xdr:rowOff>228600</xdr:rowOff>
        </xdr:to>
        <xdr:sp macro="" textlink="">
          <xdr:nvSpPr>
            <xdr:cNvPr id="72776" name="Drop Down 72" hidden="1">
              <a:extLst>
                <a:ext uri="{63B3BB69-23CF-44E3-9099-C40C66FF867C}">
                  <a14:compatExt spid="_x0000_s72776"/>
                </a:ext>
                <a:ext uri="{FF2B5EF4-FFF2-40B4-BE49-F238E27FC236}">
                  <a16:creationId xmlns:a16="http://schemas.microsoft.com/office/drawing/2014/main" id="{00000000-0008-0000-1200-000048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27</xdr:row>
          <xdr:rowOff>27214</xdr:rowOff>
        </xdr:from>
        <xdr:to>
          <xdr:col>12</xdr:col>
          <xdr:colOff>10886</xdr:colOff>
          <xdr:row>27</xdr:row>
          <xdr:rowOff>228600</xdr:rowOff>
        </xdr:to>
        <xdr:sp macro="" textlink="">
          <xdr:nvSpPr>
            <xdr:cNvPr id="72777" name="Drop Down 73" hidden="1">
              <a:extLst>
                <a:ext uri="{63B3BB69-23CF-44E3-9099-C40C66FF867C}">
                  <a14:compatExt spid="_x0000_s72777"/>
                </a:ext>
                <a:ext uri="{FF2B5EF4-FFF2-40B4-BE49-F238E27FC236}">
                  <a16:creationId xmlns:a16="http://schemas.microsoft.com/office/drawing/2014/main" id="{00000000-0008-0000-1200-000049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28</xdr:row>
          <xdr:rowOff>27214</xdr:rowOff>
        </xdr:from>
        <xdr:to>
          <xdr:col>12</xdr:col>
          <xdr:colOff>10886</xdr:colOff>
          <xdr:row>28</xdr:row>
          <xdr:rowOff>228600</xdr:rowOff>
        </xdr:to>
        <xdr:sp macro="" textlink="">
          <xdr:nvSpPr>
            <xdr:cNvPr id="72778" name="Drop Down 74" hidden="1">
              <a:extLst>
                <a:ext uri="{63B3BB69-23CF-44E3-9099-C40C66FF867C}">
                  <a14:compatExt spid="_x0000_s72778"/>
                </a:ext>
                <a:ext uri="{FF2B5EF4-FFF2-40B4-BE49-F238E27FC236}">
                  <a16:creationId xmlns:a16="http://schemas.microsoft.com/office/drawing/2014/main" id="{00000000-0008-0000-1200-00004A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29</xdr:row>
          <xdr:rowOff>27214</xdr:rowOff>
        </xdr:from>
        <xdr:to>
          <xdr:col>12</xdr:col>
          <xdr:colOff>10886</xdr:colOff>
          <xdr:row>29</xdr:row>
          <xdr:rowOff>228600</xdr:rowOff>
        </xdr:to>
        <xdr:sp macro="" textlink="">
          <xdr:nvSpPr>
            <xdr:cNvPr id="72779" name="Drop Down 75" hidden="1">
              <a:extLst>
                <a:ext uri="{63B3BB69-23CF-44E3-9099-C40C66FF867C}">
                  <a14:compatExt spid="_x0000_s72779"/>
                </a:ext>
                <a:ext uri="{FF2B5EF4-FFF2-40B4-BE49-F238E27FC236}">
                  <a16:creationId xmlns:a16="http://schemas.microsoft.com/office/drawing/2014/main" id="{00000000-0008-0000-1200-00004B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31</xdr:row>
          <xdr:rowOff>27214</xdr:rowOff>
        </xdr:from>
        <xdr:to>
          <xdr:col>12</xdr:col>
          <xdr:colOff>10886</xdr:colOff>
          <xdr:row>31</xdr:row>
          <xdr:rowOff>228600</xdr:rowOff>
        </xdr:to>
        <xdr:sp macro="" textlink="">
          <xdr:nvSpPr>
            <xdr:cNvPr id="72780" name="Drop Down 76" hidden="1">
              <a:extLst>
                <a:ext uri="{63B3BB69-23CF-44E3-9099-C40C66FF867C}">
                  <a14:compatExt spid="_x0000_s72780"/>
                </a:ext>
                <a:ext uri="{FF2B5EF4-FFF2-40B4-BE49-F238E27FC236}">
                  <a16:creationId xmlns:a16="http://schemas.microsoft.com/office/drawing/2014/main" id="{00000000-0008-0000-1200-00004C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9</xdr:row>
          <xdr:rowOff>27214</xdr:rowOff>
        </xdr:from>
        <xdr:to>
          <xdr:col>14</xdr:col>
          <xdr:colOff>10886</xdr:colOff>
          <xdr:row>9</xdr:row>
          <xdr:rowOff>228600</xdr:rowOff>
        </xdr:to>
        <xdr:sp macro="" textlink="">
          <xdr:nvSpPr>
            <xdr:cNvPr id="72781" name="Drop Down 77" hidden="1">
              <a:extLst>
                <a:ext uri="{63B3BB69-23CF-44E3-9099-C40C66FF867C}">
                  <a14:compatExt spid="_x0000_s72781"/>
                </a:ext>
                <a:ext uri="{FF2B5EF4-FFF2-40B4-BE49-F238E27FC236}">
                  <a16:creationId xmlns:a16="http://schemas.microsoft.com/office/drawing/2014/main" id="{00000000-0008-0000-1200-00004D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10</xdr:row>
          <xdr:rowOff>27214</xdr:rowOff>
        </xdr:from>
        <xdr:to>
          <xdr:col>14</xdr:col>
          <xdr:colOff>10886</xdr:colOff>
          <xdr:row>10</xdr:row>
          <xdr:rowOff>228600</xdr:rowOff>
        </xdr:to>
        <xdr:sp macro="" textlink="">
          <xdr:nvSpPr>
            <xdr:cNvPr id="72782" name="Drop Down 78" hidden="1">
              <a:extLst>
                <a:ext uri="{63B3BB69-23CF-44E3-9099-C40C66FF867C}">
                  <a14:compatExt spid="_x0000_s72782"/>
                </a:ext>
                <a:ext uri="{FF2B5EF4-FFF2-40B4-BE49-F238E27FC236}">
                  <a16:creationId xmlns:a16="http://schemas.microsoft.com/office/drawing/2014/main" id="{00000000-0008-0000-1200-00004E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11</xdr:row>
          <xdr:rowOff>27214</xdr:rowOff>
        </xdr:from>
        <xdr:to>
          <xdr:col>14</xdr:col>
          <xdr:colOff>10886</xdr:colOff>
          <xdr:row>11</xdr:row>
          <xdr:rowOff>228600</xdr:rowOff>
        </xdr:to>
        <xdr:sp macro="" textlink="">
          <xdr:nvSpPr>
            <xdr:cNvPr id="72783" name="Drop Down 79" hidden="1">
              <a:extLst>
                <a:ext uri="{63B3BB69-23CF-44E3-9099-C40C66FF867C}">
                  <a14:compatExt spid="_x0000_s72783"/>
                </a:ext>
                <a:ext uri="{FF2B5EF4-FFF2-40B4-BE49-F238E27FC236}">
                  <a16:creationId xmlns:a16="http://schemas.microsoft.com/office/drawing/2014/main" id="{00000000-0008-0000-1200-00004F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12</xdr:row>
          <xdr:rowOff>27214</xdr:rowOff>
        </xdr:from>
        <xdr:to>
          <xdr:col>14</xdr:col>
          <xdr:colOff>10886</xdr:colOff>
          <xdr:row>12</xdr:row>
          <xdr:rowOff>228600</xdr:rowOff>
        </xdr:to>
        <xdr:sp macro="" textlink="">
          <xdr:nvSpPr>
            <xdr:cNvPr id="72784" name="Drop Down 80" hidden="1">
              <a:extLst>
                <a:ext uri="{63B3BB69-23CF-44E3-9099-C40C66FF867C}">
                  <a14:compatExt spid="_x0000_s72784"/>
                </a:ext>
                <a:ext uri="{FF2B5EF4-FFF2-40B4-BE49-F238E27FC236}">
                  <a16:creationId xmlns:a16="http://schemas.microsoft.com/office/drawing/2014/main" id="{00000000-0008-0000-1200-000050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13</xdr:row>
          <xdr:rowOff>27214</xdr:rowOff>
        </xdr:from>
        <xdr:to>
          <xdr:col>14</xdr:col>
          <xdr:colOff>10886</xdr:colOff>
          <xdr:row>13</xdr:row>
          <xdr:rowOff>228600</xdr:rowOff>
        </xdr:to>
        <xdr:sp macro="" textlink="">
          <xdr:nvSpPr>
            <xdr:cNvPr id="72785" name="Drop Down 81" hidden="1">
              <a:extLst>
                <a:ext uri="{63B3BB69-23CF-44E3-9099-C40C66FF867C}">
                  <a14:compatExt spid="_x0000_s72785"/>
                </a:ext>
                <a:ext uri="{FF2B5EF4-FFF2-40B4-BE49-F238E27FC236}">
                  <a16:creationId xmlns:a16="http://schemas.microsoft.com/office/drawing/2014/main" id="{00000000-0008-0000-1200-000051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16</xdr:row>
          <xdr:rowOff>27214</xdr:rowOff>
        </xdr:from>
        <xdr:to>
          <xdr:col>14</xdr:col>
          <xdr:colOff>10886</xdr:colOff>
          <xdr:row>16</xdr:row>
          <xdr:rowOff>228600</xdr:rowOff>
        </xdr:to>
        <xdr:sp macro="" textlink="">
          <xdr:nvSpPr>
            <xdr:cNvPr id="72786" name="Drop Down 82" hidden="1">
              <a:extLst>
                <a:ext uri="{63B3BB69-23CF-44E3-9099-C40C66FF867C}">
                  <a14:compatExt spid="_x0000_s72786"/>
                </a:ext>
                <a:ext uri="{FF2B5EF4-FFF2-40B4-BE49-F238E27FC236}">
                  <a16:creationId xmlns:a16="http://schemas.microsoft.com/office/drawing/2014/main" id="{00000000-0008-0000-1200-000052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17</xdr:row>
          <xdr:rowOff>27214</xdr:rowOff>
        </xdr:from>
        <xdr:to>
          <xdr:col>14</xdr:col>
          <xdr:colOff>10886</xdr:colOff>
          <xdr:row>17</xdr:row>
          <xdr:rowOff>228600</xdr:rowOff>
        </xdr:to>
        <xdr:sp macro="" textlink="">
          <xdr:nvSpPr>
            <xdr:cNvPr id="72787" name="Drop Down 83" hidden="1">
              <a:extLst>
                <a:ext uri="{63B3BB69-23CF-44E3-9099-C40C66FF867C}">
                  <a14:compatExt spid="_x0000_s72787"/>
                </a:ext>
                <a:ext uri="{FF2B5EF4-FFF2-40B4-BE49-F238E27FC236}">
                  <a16:creationId xmlns:a16="http://schemas.microsoft.com/office/drawing/2014/main" id="{00000000-0008-0000-1200-000053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18</xdr:row>
          <xdr:rowOff>27214</xdr:rowOff>
        </xdr:from>
        <xdr:to>
          <xdr:col>14</xdr:col>
          <xdr:colOff>10886</xdr:colOff>
          <xdr:row>18</xdr:row>
          <xdr:rowOff>228600</xdr:rowOff>
        </xdr:to>
        <xdr:sp macro="" textlink="">
          <xdr:nvSpPr>
            <xdr:cNvPr id="72788" name="Drop Down 84" hidden="1">
              <a:extLst>
                <a:ext uri="{63B3BB69-23CF-44E3-9099-C40C66FF867C}">
                  <a14:compatExt spid="_x0000_s72788"/>
                </a:ext>
                <a:ext uri="{FF2B5EF4-FFF2-40B4-BE49-F238E27FC236}">
                  <a16:creationId xmlns:a16="http://schemas.microsoft.com/office/drawing/2014/main" id="{00000000-0008-0000-1200-000054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19</xdr:row>
          <xdr:rowOff>27214</xdr:rowOff>
        </xdr:from>
        <xdr:to>
          <xdr:col>14</xdr:col>
          <xdr:colOff>10886</xdr:colOff>
          <xdr:row>19</xdr:row>
          <xdr:rowOff>228600</xdr:rowOff>
        </xdr:to>
        <xdr:sp macro="" textlink="">
          <xdr:nvSpPr>
            <xdr:cNvPr id="72789" name="Drop Down 85" hidden="1">
              <a:extLst>
                <a:ext uri="{63B3BB69-23CF-44E3-9099-C40C66FF867C}">
                  <a14:compatExt spid="_x0000_s72789"/>
                </a:ext>
                <a:ext uri="{FF2B5EF4-FFF2-40B4-BE49-F238E27FC236}">
                  <a16:creationId xmlns:a16="http://schemas.microsoft.com/office/drawing/2014/main" id="{00000000-0008-0000-1200-000055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20</xdr:row>
          <xdr:rowOff>27214</xdr:rowOff>
        </xdr:from>
        <xdr:to>
          <xdr:col>14</xdr:col>
          <xdr:colOff>10886</xdr:colOff>
          <xdr:row>20</xdr:row>
          <xdr:rowOff>228600</xdr:rowOff>
        </xdr:to>
        <xdr:sp macro="" textlink="">
          <xdr:nvSpPr>
            <xdr:cNvPr id="72790" name="Drop Down 86" hidden="1">
              <a:extLst>
                <a:ext uri="{63B3BB69-23CF-44E3-9099-C40C66FF867C}">
                  <a14:compatExt spid="_x0000_s72790"/>
                </a:ext>
                <a:ext uri="{FF2B5EF4-FFF2-40B4-BE49-F238E27FC236}">
                  <a16:creationId xmlns:a16="http://schemas.microsoft.com/office/drawing/2014/main" id="{00000000-0008-0000-1200-000056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21</xdr:row>
          <xdr:rowOff>27214</xdr:rowOff>
        </xdr:from>
        <xdr:to>
          <xdr:col>14</xdr:col>
          <xdr:colOff>10886</xdr:colOff>
          <xdr:row>21</xdr:row>
          <xdr:rowOff>228600</xdr:rowOff>
        </xdr:to>
        <xdr:sp macro="" textlink="">
          <xdr:nvSpPr>
            <xdr:cNvPr id="72791" name="Drop Down 87" hidden="1">
              <a:extLst>
                <a:ext uri="{63B3BB69-23CF-44E3-9099-C40C66FF867C}">
                  <a14:compatExt spid="_x0000_s72791"/>
                </a:ext>
                <a:ext uri="{FF2B5EF4-FFF2-40B4-BE49-F238E27FC236}">
                  <a16:creationId xmlns:a16="http://schemas.microsoft.com/office/drawing/2014/main" id="{00000000-0008-0000-1200-000057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22</xdr:row>
          <xdr:rowOff>27214</xdr:rowOff>
        </xdr:from>
        <xdr:to>
          <xdr:col>14</xdr:col>
          <xdr:colOff>10886</xdr:colOff>
          <xdr:row>22</xdr:row>
          <xdr:rowOff>228600</xdr:rowOff>
        </xdr:to>
        <xdr:sp macro="" textlink="">
          <xdr:nvSpPr>
            <xdr:cNvPr id="72792" name="Drop Down 88" hidden="1">
              <a:extLst>
                <a:ext uri="{63B3BB69-23CF-44E3-9099-C40C66FF867C}">
                  <a14:compatExt spid="_x0000_s72792"/>
                </a:ext>
                <a:ext uri="{FF2B5EF4-FFF2-40B4-BE49-F238E27FC236}">
                  <a16:creationId xmlns:a16="http://schemas.microsoft.com/office/drawing/2014/main" id="{00000000-0008-0000-1200-000058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26</xdr:row>
          <xdr:rowOff>38100</xdr:rowOff>
        </xdr:from>
        <xdr:to>
          <xdr:col>14</xdr:col>
          <xdr:colOff>10886</xdr:colOff>
          <xdr:row>26</xdr:row>
          <xdr:rowOff>239486</xdr:rowOff>
        </xdr:to>
        <xdr:sp macro="" textlink="">
          <xdr:nvSpPr>
            <xdr:cNvPr id="72793" name="Drop Down 89" hidden="1">
              <a:extLst>
                <a:ext uri="{63B3BB69-23CF-44E3-9099-C40C66FF867C}">
                  <a14:compatExt spid="_x0000_s72793"/>
                </a:ext>
                <a:ext uri="{FF2B5EF4-FFF2-40B4-BE49-F238E27FC236}">
                  <a16:creationId xmlns:a16="http://schemas.microsoft.com/office/drawing/2014/main" id="{00000000-0008-0000-1200-000059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27</xdr:row>
          <xdr:rowOff>38100</xdr:rowOff>
        </xdr:from>
        <xdr:to>
          <xdr:col>14</xdr:col>
          <xdr:colOff>10886</xdr:colOff>
          <xdr:row>27</xdr:row>
          <xdr:rowOff>239486</xdr:rowOff>
        </xdr:to>
        <xdr:sp macro="" textlink="">
          <xdr:nvSpPr>
            <xdr:cNvPr id="72794" name="Drop Down 90" hidden="1">
              <a:extLst>
                <a:ext uri="{63B3BB69-23CF-44E3-9099-C40C66FF867C}">
                  <a14:compatExt spid="_x0000_s72794"/>
                </a:ext>
                <a:ext uri="{FF2B5EF4-FFF2-40B4-BE49-F238E27FC236}">
                  <a16:creationId xmlns:a16="http://schemas.microsoft.com/office/drawing/2014/main" id="{00000000-0008-0000-1200-00005A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28</xdr:row>
          <xdr:rowOff>38100</xdr:rowOff>
        </xdr:from>
        <xdr:to>
          <xdr:col>14</xdr:col>
          <xdr:colOff>10886</xdr:colOff>
          <xdr:row>28</xdr:row>
          <xdr:rowOff>239486</xdr:rowOff>
        </xdr:to>
        <xdr:sp macro="" textlink="">
          <xdr:nvSpPr>
            <xdr:cNvPr id="72795" name="Drop Down 91" hidden="1">
              <a:extLst>
                <a:ext uri="{63B3BB69-23CF-44E3-9099-C40C66FF867C}">
                  <a14:compatExt spid="_x0000_s72795"/>
                </a:ext>
                <a:ext uri="{FF2B5EF4-FFF2-40B4-BE49-F238E27FC236}">
                  <a16:creationId xmlns:a16="http://schemas.microsoft.com/office/drawing/2014/main" id="{00000000-0008-0000-1200-00005B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29</xdr:row>
          <xdr:rowOff>38100</xdr:rowOff>
        </xdr:from>
        <xdr:to>
          <xdr:col>14</xdr:col>
          <xdr:colOff>10886</xdr:colOff>
          <xdr:row>29</xdr:row>
          <xdr:rowOff>239486</xdr:rowOff>
        </xdr:to>
        <xdr:sp macro="" textlink="">
          <xdr:nvSpPr>
            <xdr:cNvPr id="72796" name="Drop Down 92" hidden="1">
              <a:extLst>
                <a:ext uri="{63B3BB69-23CF-44E3-9099-C40C66FF867C}">
                  <a14:compatExt spid="_x0000_s72796"/>
                </a:ext>
                <a:ext uri="{FF2B5EF4-FFF2-40B4-BE49-F238E27FC236}">
                  <a16:creationId xmlns:a16="http://schemas.microsoft.com/office/drawing/2014/main" id="{00000000-0008-0000-1200-00005C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31</xdr:row>
          <xdr:rowOff>38100</xdr:rowOff>
        </xdr:from>
        <xdr:to>
          <xdr:col>14</xdr:col>
          <xdr:colOff>10886</xdr:colOff>
          <xdr:row>31</xdr:row>
          <xdr:rowOff>239486</xdr:rowOff>
        </xdr:to>
        <xdr:sp macro="" textlink="">
          <xdr:nvSpPr>
            <xdr:cNvPr id="72797" name="Drop Down 93" hidden="1">
              <a:extLst>
                <a:ext uri="{63B3BB69-23CF-44E3-9099-C40C66FF867C}">
                  <a14:compatExt spid="_x0000_s72797"/>
                </a:ext>
                <a:ext uri="{FF2B5EF4-FFF2-40B4-BE49-F238E27FC236}">
                  <a16:creationId xmlns:a16="http://schemas.microsoft.com/office/drawing/2014/main" id="{00000000-0008-0000-1200-00005D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33</xdr:row>
          <xdr:rowOff>27214</xdr:rowOff>
        </xdr:from>
        <xdr:to>
          <xdr:col>12</xdr:col>
          <xdr:colOff>10886</xdr:colOff>
          <xdr:row>33</xdr:row>
          <xdr:rowOff>228600</xdr:rowOff>
        </xdr:to>
        <xdr:sp macro="" textlink="">
          <xdr:nvSpPr>
            <xdr:cNvPr id="72798" name="Drop Down 94" hidden="1">
              <a:extLst>
                <a:ext uri="{63B3BB69-23CF-44E3-9099-C40C66FF867C}">
                  <a14:compatExt spid="_x0000_s72798"/>
                </a:ext>
                <a:ext uri="{FF2B5EF4-FFF2-40B4-BE49-F238E27FC236}">
                  <a16:creationId xmlns:a16="http://schemas.microsoft.com/office/drawing/2014/main" id="{00000000-0008-0000-1200-00005E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34</xdr:row>
          <xdr:rowOff>27214</xdr:rowOff>
        </xdr:from>
        <xdr:to>
          <xdr:col>12</xdr:col>
          <xdr:colOff>10886</xdr:colOff>
          <xdr:row>34</xdr:row>
          <xdr:rowOff>228600</xdr:rowOff>
        </xdr:to>
        <xdr:sp macro="" textlink="">
          <xdr:nvSpPr>
            <xdr:cNvPr id="72799" name="Drop Down 95" hidden="1">
              <a:extLst>
                <a:ext uri="{63B3BB69-23CF-44E3-9099-C40C66FF867C}">
                  <a14:compatExt spid="_x0000_s72799"/>
                </a:ext>
                <a:ext uri="{FF2B5EF4-FFF2-40B4-BE49-F238E27FC236}">
                  <a16:creationId xmlns:a16="http://schemas.microsoft.com/office/drawing/2014/main" id="{00000000-0008-0000-1200-00005F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35</xdr:row>
          <xdr:rowOff>27214</xdr:rowOff>
        </xdr:from>
        <xdr:to>
          <xdr:col>12</xdr:col>
          <xdr:colOff>10886</xdr:colOff>
          <xdr:row>35</xdr:row>
          <xdr:rowOff>228600</xdr:rowOff>
        </xdr:to>
        <xdr:sp macro="" textlink="">
          <xdr:nvSpPr>
            <xdr:cNvPr id="72800" name="Drop Down 96" hidden="1">
              <a:extLst>
                <a:ext uri="{63B3BB69-23CF-44E3-9099-C40C66FF867C}">
                  <a14:compatExt spid="_x0000_s72800"/>
                </a:ext>
                <a:ext uri="{FF2B5EF4-FFF2-40B4-BE49-F238E27FC236}">
                  <a16:creationId xmlns:a16="http://schemas.microsoft.com/office/drawing/2014/main" id="{00000000-0008-0000-1200-000060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33</xdr:row>
          <xdr:rowOff>38100</xdr:rowOff>
        </xdr:from>
        <xdr:to>
          <xdr:col>14</xdr:col>
          <xdr:colOff>10886</xdr:colOff>
          <xdr:row>33</xdr:row>
          <xdr:rowOff>239486</xdr:rowOff>
        </xdr:to>
        <xdr:sp macro="" textlink="">
          <xdr:nvSpPr>
            <xdr:cNvPr id="72801" name="Drop Down 97" hidden="1">
              <a:extLst>
                <a:ext uri="{63B3BB69-23CF-44E3-9099-C40C66FF867C}">
                  <a14:compatExt spid="_x0000_s72801"/>
                </a:ext>
                <a:ext uri="{FF2B5EF4-FFF2-40B4-BE49-F238E27FC236}">
                  <a16:creationId xmlns:a16="http://schemas.microsoft.com/office/drawing/2014/main" id="{00000000-0008-0000-1200-000061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34</xdr:row>
          <xdr:rowOff>38100</xdr:rowOff>
        </xdr:from>
        <xdr:to>
          <xdr:col>14</xdr:col>
          <xdr:colOff>10886</xdr:colOff>
          <xdr:row>34</xdr:row>
          <xdr:rowOff>239486</xdr:rowOff>
        </xdr:to>
        <xdr:sp macro="" textlink="">
          <xdr:nvSpPr>
            <xdr:cNvPr id="72802" name="Drop Down 98" hidden="1">
              <a:extLst>
                <a:ext uri="{63B3BB69-23CF-44E3-9099-C40C66FF867C}">
                  <a14:compatExt spid="_x0000_s72802"/>
                </a:ext>
                <a:ext uri="{FF2B5EF4-FFF2-40B4-BE49-F238E27FC236}">
                  <a16:creationId xmlns:a16="http://schemas.microsoft.com/office/drawing/2014/main" id="{00000000-0008-0000-1200-000062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35</xdr:row>
          <xdr:rowOff>38100</xdr:rowOff>
        </xdr:from>
        <xdr:to>
          <xdr:col>14</xdr:col>
          <xdr:colOff>10886</xdr:colOff>
          <xdr:row>35</xdr:row>
          <xdr:rowOff>239486</xdr:rowOff>
        </xdr:to>
        <xdr:sp macro="" textlink="">
          <xdr:nvSpPr>
            <xdr:cNvPr id="72803" name="Drop Down 99" hidden="1">
              <a:extLst>
                <a:ext uri="{63B3BB69-23CF-44E3-9099-C40C66FF867C}">
                  <a14:compatExt spid="_x0000_s72803"/>
                </a:ext>
                <a:ext uri="{FF2B5EF4-FFF2-40B4-BE49-F238E27FC236}">
                  <a16:creationId xmlns:a16="http://schemas.microsoft.com/office/drawing/2014/main" id="{00000000-0008-0000-1200-000063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14</xdr:row>
          <xdr:rowOff>27214</xdr:rowOff>
        </xdr:from>
        <xdr:to>
          <xdr:col>12</xdr:col>
          <xdr:colOff>10886</xdr:colOff>
          <xdr:row>14</xdr:row>
          <xdr:rowOff>228600</xdr:rowOff>
        </xdr:to>
        <xdr:sp macro="" textlink="">
          <xdr:nvSpPr>
            <xdr:cNvPr id="72804" name="Drop Down 100" hidden="1">
              <a:extLst>
                <a:ext uri="{63B3BB69-23CF-44E3-9099-C40C66FF867C}">
                  <a14:compatExt spid="_x0000_s72804"/>
                </a:ext>
                <a:ext uri="{FF2B5EF4-FFF2-40B4-BE49-F238E27FC236}">
                  <a16:creationId xmlns:a16="http://schemas.microsoft.com/office/drawing/2014/main" id="{00000000-0008-0000-1200-000064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14</xdr:row>
          <xdr:rowOff>27214</xdr:rowOff>
        </xdr:from>
        <xdr:to>
          <xdr:col>14</xdr:col>
          <xdr:colOff>10886</xdr:colOff>
          <xdr:row>14</xdr:row>
          <xdr:rowOff>228600</xdr:rowOff>
        </xdr:to>
        <xdr:sp macro="" textlink="">
          <xdr:nvSpPr>
            <xdr:cNvPr id="72805" name="Drop Down 101" hidden="1">
              <a:extLst>
                <a:ext uri="{63B3BB69-23CF-44E3-9099-C40C66FF867C}">
                  <a14:compatExt spid="_x0000_s72805"/>
                </a:ext>
                <a:ext uri="{FF2B5EF4-FFF2-40B4-BE49-F238E27FC236}">
                  <a16:creationId xmlns:a16="http://schemas.microsoft.com/office/drawing/2014/main" id="{00000000-0008-0000-1200-000065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24</xdr:row>
          <xdr:rowOff>27214</xdr:rowOff>
        </xdr:from>
        <xdr:to>
          <xdr:col>12</xdr:col>
          <xdr:colOff>10886</xdr:colOff>
          <xdr:row>24</xdr:row>
          <xdr:rowOff>228600</xdr:rowOff>
        </xdr:to>
        <xdr:sp macro="" textlink="">
          <xdr:nvSpPr>
            <xdr:cNvPr id="72833" name="Drop Down 129" hidden="1">
              <a:extLst>
                <a:ext uri="{63B3BB69-23CF-44E3-9099-C40C66FF867C}">
                  <a14:compatExt spid="_x0000_s72833"/>
                </a:ext>
                <a:ext uri="{FF2B5EF4-FFF2-40B4-BE49-F238E27FC236}">
                  <a16:creationId xmlns:a16="http://schemas.microsoft.com/office/drawing/2014/main" id="{00000000-0008-0000-1200-000081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24</xdr:row>
          <xdr:rowOff>38100</xdr:rowOff>
        </xdr:from>
        <xdr:to>
          <xdr:col>14</xdr:col>
          <xdr:colOff>10886</xdr:colOff>
          <xdr:row>24</xdr:row>
          <xdr:rowOff>239486</xdr:rowOff>
        </xdr:to>
        <xdr:sp macro="" textlink="">
          <xdr:nvSpPr>
            <xdr:cNvPr id="72834" name="Drop Down 130" hidden="1">
              <a:extLst>
                <a:ext uri="{63B3BB69-23CF-44E3-9099-C40C66FF867C}">
                  <a14:compatExt spid="_x0000_s72834"/>
                </a:ext>
                <a:ext uri="{FF2B5EF4-FFF2-40B4-BE49-F238E27FC236}">
                  <a16:creationId xmlns:a16="http://schemas.microsoft.com/office/drawing/2014/main" id="{00000000-0008-0000-1200-000082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11</xdr:col>
      <xdr:colOff>896359</xdr:colOff>
      <xdr:row>2</xdr:row>
      <xdr:rowOff>104994</xdr:rowOff>
    </xdr:from>
    <xdr:to>
      <xdr:col>12</xdr:col>
      <xdr:colOff>110410</xdr:colOff>
      <xdr:row>3</xdr:row>
      <xdr:rowOff>225749</xdr:rowOff>
    </xdr:to>
    <xdr:pic>
      <xdr:nvPicPr>
        <xdr:cNvPr id="135" name="Afbeelding 134">
          <a:hlinkClick xmlns:r="http://schemas.openxmlformats.org/officeDocument/2006/relationships" r:id="rId1" tooltip="Next section"/>
          <a:extLst>
            <a:ext uri="{FF2B5EF4-FFF2-40B4-BE49-F238E27FC236}">
              <a16:creationId xmlns:a16="http://schemas.microsoft.com/office/drawing/2014/main" id="{00000000-0008-0000-1200-00008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11</xdr:col>
      <xdr:colOff>27521</xdr:colOff>
      <xdr:row>2</xdr:row>
      <xdr:rowOff>105834</xdr:rowOff>
    </xdr:from>
    <xdr:to>
      <xdr:col>11</xdr:col>
      <xdr:colOff>569718</xdr:colOff>
      <xdr:row>3</xdr:row>
      <xdr:rowOff>224595</xdr:rowOff>
    </xdr:to>
    <xdr:pic>
      <xdr:nvPicPr>
        <xdr:cNvPr id="136" name="Afbeelding 135">
          <a:hlinkClick xmlns:r="http://schemas.openxmlformats.org/officeDocument/2006/relationships" r:id="rId3" tooltip="Previous section"/>
          <a:extLst>
            <a:ext uri="{FF2B5EF4-FFF2-40B4-BE49-F238E27FC236}">
              <a16:creationId xmlns:a16="http://schemas.microsoft.com/office/drawing/2014/main" id="{00000000-0008-0000-1200-00008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xdr:twoCellAnchor editAs="oneCell">
    <xdr:from>
      <xdr:col>13</xdr:col>
      <xdr:colOff>171450</xdr:colOff>
      <xdr:row>0</xdr:row>
      <xdr:rowOff>9525</xdr:rowOff>
    </xdr:from>
    <xdr:to>
      <xdr:col>13</xdr:col>
      <xdr:colOff>681800</xdr:colOff>
      <xdr:row>2</xdr:row>
      <xdr:rowOff>20946</xdr:rowOff>
    </xdr:to>
    <xdr:pic>
      <xdr:nvPicPr>
        <xdr:cNvPr id="51" name="Afbeelding 50">
          <a:hlinkClick xmlns:r="http://schemas.openxmlformats.org/officeDocument/2006/relationships" r:id="rId5" tooltip="Skip to results"/>
          <a:extLst>
            <a:ext uri="{FF2B5EF4-FFF2-40B4-BE49-F238E27FC236}">
              <a16:creationId xmlns:a16="http://schemas.microsoft.com/office/drawing/2014/main" id="{00000000-0008-0000-1200-000033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xdr:twoCellAnchor editAs="oneCell">
    <xdr:from>
      <xdr:col>10</xdr:col>
      <xdr:colOff>568581</xdr:colOff>
      <xdr:row>0</xdr:row>
      <xdr:rowOff>0</xdr:rowOff>
    </xdr:from>
    <xdr:to>
      <xdr:col>11</xdr:col>
      <xdr:colOff>475016</xdr:colOff>
      <xdr:row>2</xdr:row>
      <xdr:rowOff>14061</xdr:rowOff>
    </xdr:to>
    <xdr:pic>
      <xdr:nvPicPr>
        <xdr:cNvPr id="52" name="Afbeelding 51">
          <a:hlinkClick xmlns:r="http://schemas.openxmlformats.org/officeDocument/2006/relationships" r:id="rId7" tooltip="Previous domain"/>
          <a:extLst>
            <a:ext uri="{FF2B5EF4-FFF2-40B4-BE49-F238E27FC236}">
              <a16:creationId xmlns:a16="http://schemas.microsoft.com/office/drawing/2014/main" id="{00000000-0008-0000-1200-000034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979729</xdr:colOff>
      <xdr:row>0</xdr:row>
      <xdr:rowOff>1</xdr:rowOff>
    </xdr:from>
    <xdr:to>
      <xdr:col>12</xdr:col>
      <xdr:colOff>118986</xdr:colOff>
      <xdr:row>2</xdr:row>
      <xdr:rowOff>13972</xdr:rowOff>
    </xdr:to>
    <xdr:pic>
      <xdr:nvPicPr>
        <xdr:cNvPr id="53" name="Afbeelding 52">
          <a:hlinkClick xmlns:r="http://schemas.openxmlformats.org/officeDocument/2006/relationships" r:id="rId9" tooltip="Next domain"/>
          <a:extLst>
            <a:ext uri="{FF2B5EF4-FFF2-40B4-BE49-F238E27FC236}">
              <a16:creationId xmlns:a16="http://schemas.microsoft.com/office/drawing/2014/main" id="{00000000-0008-0000-1200-000035000000}"/>
            </a:ext>
          </a:extLst>
        </xdr:cNvPr>
        <xdr:cNvPicPr>
          <a:picLocks/>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859500" y="1"/>
          <a:ext cx="554400" cy="525600"/>
        </a:xfrm>
        <a:prstGeom prst="rect">
          <a:avLst/>
        </a:prstGeom>
      </xdr:spPr>
    </xdr:pic>
    <xdr:clientData/>
  </xdr:twoCellAnchor>
  <xdr:twoCellAnchor editAs="oneCell">
    <xdr:from>
      <xdr:col>11</xdr:col>
      <xdr:colOff>466535</xdr:colOff>
      <xdr:row>0</xdr:row>
      <xdr:rowOff>9719</xdr:rowOff>
    </xdr:from>
    <xdr:to>
      <xdr:col>11</xdr:col>
      <xdr:colOff>972939</xdr:colOff>
      <xdr:row>2</xdr:row>
      <xdr:rowOff>20751</xdr:rowOff>
    </xdr:to>
    <xdr:pic>
      <xdr:nvPicPr>
        <xdr:cNvPr id="54" name="Afbeelding 53">
          <a:hlinkClick xmlns:r="http://schemas.openxmlformats.org/officeDocument/2006/relationships" r:id="rId11" tooltip="Back to index"/>
          <a:extLst>
            <a:ext uri="{FF2B5EF4-FFF2-40B4-BE49-F238E27FC236}">
              <a16:creationId xmlns:a16="http://schemas.microsoft.com/office/drawing/2014/main" id="{00000000-0008-0000-1200-000036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10886</xdr:colOff>
          <xdr:row>37</xdr:row>
          <xdr:rowOff>27214</xdr:rowOff>
        </xdr:from>
        <xdr:to>
          <xdr:col>12</xdr:col>
          <xdr:colOff>10886</xdr:colOff>
          <xdr:row>37</xdr:row>
          <xdr:rowOff>228600</xdr:rowOff>
        </xdr:to>
        <xdr:sp macro="" textlink="">
          <xdr:nvSpPr>
            <xdr:cNvPr id="72835" name="Drop Down 131" hidden="1">
              <a:extLst>
                <a:ext uri="{63B3BB69-23CF-44E3-9099-C40C66FF867C}">
                  <a14:compatExt spid="_x0000_s72835"/>
                </a:ext>
                <a:ext uri="{FF2B5EF4-FFF2-40B4-BE49-F238E27FC236}">
                  <a16:creationId xmlns:a16="http://schemas.microsoft.com/office/drawing/2014/main" id="{00000000-0008-0000-1200-000083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37</xdr:row>
          <xdr:rowOff>38100</xdr:rowOff>
        </xdr:from>
        <xdr:to>
          <xdr:col>14</xdr:col>
          <xdr:colOff>10886</xdr:colOff>
          <xdr:row>37</xdr:row>
          <xdr:rowOff>239486</xdr:rowOff>
        </xdr:to>
        <xdr:sp macro="" textlink="">
          <xdr:nvSpPr>
            <xdr:cNvPr id="72837" name="Drop Down 133" hidden="1">
              <a:extLst>
                <a:ext uri="{63B3BB69-23CF-44E3-9099-C40C66FF867C}">
                  <a14:compatExt spid="_x0000_s72837"/>
                </a:ext>
                <a:ext uri="{FF2B5EF4-FFF2-40B4-BE49-F238E27FC236}">
                  <a16:creationId xmlns:a16="http://schemas.microsoft.com/office/drawing/2014/main" id="{00000000-0008-0000-1200-000085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38</xdr:row>
          <xdr:rowOff>27214</xdr:rowOff>
        </xdr:from>
        <xdr:to>
          <xdr:col>12</xdr:col>
          <xdr:colOff>10886</xdr:colOff>
          <xdr:row>38</xdr:row>
          <xdr:rowOff>228600</xdr:rowOff>
        </xdr:to>
        <xdr:sp macro="" textlink="">
          <xdr:nvSpPr>
            <xdr:cNvPr id="72839" name="Drop Down 135" hidden="1">
              <a:extLst>
                <a:ext uri="{63B3BB69-23CF-44E3-9099-C40C66FF867C}">
                  <a14:compatExt spid="_x0000_s72839"/>
                </a:ext>
                <a:ext uri="{FF2B5EF4-FFF2-40B4-BE49-F238E27FC236}">
                  <a16:creationId xmlns:a16="http://schemas.microsoft.com/office/drawing/2014/main" id="{00000000-0008-0000-1200-000087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38</xdr:row>
          <xdr:rowOff>38100</xdr:rowOff>
        </xdr:from>
        <xdr:to>
          <xdr:col>14</xdr:col>
          <xdr:colOff>10886</xdr:colOff>
          <xdr:row>38</xdr:row>
          <xdr:rowOff>239486</xdr:rowOff>
        </xdr:to>
        <xdr:sp macro="" textlink="">
          <xdr:nvSpPr>
            <xdr:cNvPr id="72840" name="Drop Down 136" hidden="1">
              <a:extLst>
                <a:ext uri="{63B3BB69-23CF-44E3-9099-C40C66FF867C}">
                  <a14:compatExt spid="_x0000_s72840"/>
                </a:ext>
                <a:ext uri="{FF2B5EF4-FFF2-40B4-BE49-F238E27FC236}">
                  <a16:creationId xmlns:a16="http://schemas.microsoft.com/office/drawing/2014/main" id="{00000000-0008-0000-1200-000088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23</xdr:row>
          <xdr:rowOff>27214</xdr:rowOff>
        </xdr:from>
        <xdr:to>
          <xdr:col>12</xdr:col>
          <xdr:colOff>10886</xdr:colOff>
          <xdr:row>23</xdr:row>
          <xdr:rowOff>228600</xdr:rowOff>
        </xdr:to>
        <xdr:sp macro="" textlink="">
          <xdr:nvSpPr>
            <xdr:cNvPr id="72843" name="Drop Down 139" hidden="1">
              <a:extLst>
                <a:ext uri="{63B3BB69-23CF-44E3-9099-C40C66FF867C}">
                  <a14:compatExt spid="_x0000_s72843"/>
                </a:ext>
                <a:ext uri="{FF2B5EF4-FFF2-40B4-BE49-F238E27FC236}">
                  <a16:creationId xmlns:a16="http://schemas.microsoft.com/office/drawing/2014/main" id="{00000000-0008-0000-1200-00008B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23</xdr:row>
          <xdr:rowOff>27214</xdr:rowOff>
        </xdr:from>
        <xdr:to>
          <xdr:col>14</xdr:col>
          <xdr:colOff>10886</xdr:colOff>
          <xdr:row>23</xdr:row>
          <xdr:rowOff>228600</xdr:rowOff>
        </xdr:to>
        <xdr:sp macro="" textlink="">
          <xdr:nvSpPr>
            <xdr:cNvPr id="72844" name="Drop Down 140" hidden="1">
              <a:extLst>
                <a:ext uri="{63B3BB69-23CF-44E3-9099-C40C66FF867C}">
                  <a14:compatExt spid="_x0000_s72844"/>
                </a:ext>
                <a:ext uri="{FF2B5EF4-FFF2-40B4-BE49-F238E27FC236}">
                  <a16:creationId xmlns:a16="http://schemas.microsoft.com/office/drawing/2014/main" id="{00000000-0008-0000-1200-00008C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30</xdr:row>
          <xdr:rowOff>27214</xdr:rowOff>
        </xdr:from>
        <xdr:to>
          <xdr:col>12</xdr:col>
          <xdr:colOff>10886</xdr:colOff>
          <xdr:row>30</xdr:row>
          <xdr:rowOff>228600</xdr:rowOff>
        </xdr:to>
        <xdr:sp macro="" textlink="">
          <xdr:nvSpPr>
            <xdr:cNvPr id="72845" name="Drop Down 141" hidden="1">
              <a:extLst>
                <a:ext uri="{63B3BB69-23CF-44E3-9099-C40C66FF867C}">
                  <a14:compatExt spid="_x0000_s72845"/>
                </a:ext>
                <a:ext uri="{FF2B5EF4-FFF2-40B4-BE49-F238E27FC236}">
                  <a16:creationId xmlns:a16="http://schemas.microsoft.com/office/drawing/2014/main" id="{00000000-0008-0000-1200-00008D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30</xdr:row>
          <xdr:rowOff>38100</xdr:rowOff>
        </xdr:from>
        <xdr:to>
          <xdr:col>14</xdr:col>
          <xdr:colOff>10886</xdr:colOff>
          <xdr:row>30</xdr:row>
          <xdr:rowOff>239486</xdr:rowOff>
        </xdr:to>
        <xdr:sp macro="" textlink="">
          <xdr:nvSpPr>
            <xdr:cNvPr id="72846" name="Drop Down 142" hidden="1">
              <a:extLst>
                <a:ext uri="{63B3BB69-23CF-44E3-9099-C40C66FF867C}">
                  <a14:compatExt spid="_x0000_s72846"/>
                </a:ext>
                <a:ext uri="{FF2B5EF4-FFF2-40B4-BE49-F238E27FC236}">
                  <a16:creationId xmlns:a16="http://schemas.microsoft.com/office/drawing/2014/main" id="{00000000-0008-0000-1200-00008E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10886</xdr:colOff>
          <xdr:row>9</xdr:row>
          <xdr:rowOff>27214</xdr:rowOff>
        </xdr:from>
        <xdr:to>
          <xdr:col>12</xdr:col>
          <xdr:colOff>10886</xdr:colOff>
          <xdr:row>9</xdr:row>
          <xdr:rowOff>228600</xdr:rowOff>
        </xdr:to>
        <xdr:sp macro="" textlink="">
          <xdr:nvSpPr>
            <xdr:cNvPr id="73830" name="Drop Down 102" hidden="1">
              <a:extLst>
                <a:ext uri="{63B3BB69-23CF-44E3-9099-C40C66FF867C}">
                  <a14:compatExt spid="_x0000_s73830"/>
                </a:ext>
                <a:ext uri="{FF2B5EF4-FFF2-40B4-BE49-F238E27FC236}">
                  <a16:creationId xmlns:a16="http://schemas.microsoft.com/office/drawing/2014/main" id="{00000000-0008-0000-1300-000066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10</xdr:row>
          <xdr:rowOff>27214</xdr:rowOff>
        </xdr:from>
        <xdr:to>
          <xdr:col>12</xdr:col>
          <xdr:colOff>10886</xdr:colOff>
          <xdr:row>10</xdr:row>
          <xdr:rowOff>228600</xdr:rowOff>
        </xdr:to>
        <xdr:sp macro="" textlink="">
          <xdr:nvSpPr>
            <xdr:cNvPr id="73831" name="Drop Down 103" hidden="1">
              <a:extLst>
                <a:ext uri="{63B3BB69-23CF-44E3-9099-C40C66FF867C}">
                  <a14:compatExt spid="_x0000_s73831"/>
                </a:ext>
                <a:ext uri="{FF2B5EF4-FFF2-40B4-BE49-F238E27FC236}">
                  <a16:creationId xmlns:a16="http://schemas.microsoft.com/office/drawing/2014/main" id="{00000000-0008-0000-1300-000067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11</xdr:row>
          <xdr:rowOff>27214</xdr:rowOff>
        </xdr:from>
        <xdr:to>
          <xdr:col>12</xdr:col>
          <xdr:colOff>10886</xdr:colOff>
          <xdr:row>11</xdr:row>
          <xdr:rowOff>228600</xdr:rowOff>
        </xdr:to>
        <xdr:sp macro="" textlink="">
          <xdr:nvSpPr>
            <xdr:cNvPr id="73832" name="Drop Down 104" hidden="1">
              <a:extLst>
                <a:ext uri="{63B3BB69-23CF-44E3-9099-C40C66FF867C}">
                  <a14:compatExt spid="_x0000_s73832"/>
                </a:ext>
                <a:ext uri="{FF2B5EF4-FFF2-40B4-BE49-F238E27FC236}">
                  <a16:creationId xmlns:a16="http://schemas.microsoft.com/office/drawing/2014/main" id="{00000000-0008-0000-1300-000068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12</xdr:row>
          <xdr:rowOff>27214</xdr:rowOff>
        </xdr:from>
        <xdr:to>
          <xdr:col>12</xdr:col>
          <xdr:colOff>10886</xdr:colOff>
          <xdr:row>12</xdr:row>
          <xdr:rowOff>228600</xdr:rowOff>
        </xdr:to>
        <xdr:sp macro="" textlink="">
          <xdr:nvSpPr>
            <xdr:cNvPr id="73833" name="Drop Down 105" hidden="1">
              <a:extLst>
                <a:ext uri="{63B3BB69-23CF-44E3-9099-C40C66FF867C}">
                  <a14:compatExt spid="_x0000_s73833"/>
                </a:ext>
                <a:ext uri="{FF2B5EF4-FFF2-40B4-BE49-F238E27FC236}">
                  <a16:creationId xmlns:a16="http://schemas.microsoft.com/office/drawing/2014/main" id="{00000000-0008-0000-1300-000069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13</xdr:row>
          <xdr:rowOff>27214</xdr:rowOff>
        </xdr:from>
        <xdr:to>
          <xdr:col>12</xdr:col>
          <xdr:colOff>10886</xdr:colOff>
          <xdr:row>13</xdr:row>
          <xdr:rowOff>228600</xdr:rowOff>
        </xdr:to>
        <xdr:sp macro="" textlink="">
          <xdr:nvSpPr>
            <xdr:cNvPr id="73834" name="Drop Down 106" hidden="1">
              <a:extLst>
                <a:ext uri="{63B3BB69-23CF-44E3-9099-C40C66FF867C}">
                  <a14:compatExt spid="_x0000_s73834"/>
                </a:ext>
                <a:ext uri="{FF2B5EF4-FFF2-40B4-BE49-F238E27FC236}">
                  <a16:creationId xmlns:a16="http://schemas.microsoft.com/office/drawing/2014/main" id="{00000000-0008-0000-1300-00006A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14</xdr:row>
          <xdr:rowOff>27214</xdr:rowOff>
        </xdr:from>
        <xdr:to>
          <xdr:col>12</xdr:col>
          <xdr:colOff>10886</xdr:colOff>
          <xdr:row>14</xdr:row>
          <xdr:rowOff>228600</xdr:rowOff>
        </xdr:to>
        <xdr:sp macro="" textlink="">
          <xdr:nvSpPr>
            <xdr:cNvPr id="73835" name="Drop Down 107" hidden="1">
              <a:extLst>
                <a:ext uri="{63B3BB69-23CF-44E3-9099-C40C66FF867C}">
                  <a14:compatExt spid="_x0000_s73835"/>
                </a:ext>
                <a:ext uri="{FF2B5EF4-FFF2-40B4-BE49-F238E27FC236}">
                  <a16:creationId xmlns:a16="http://schemas.microsoft.com/office/drawing/2014/main" id="{00000000-0008-0000-1300-00006B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15</xdr:row>
          <xdr:rowOff>27214</xdr:rowOff>
        </xdr:from>
        <xdr:to>
          <xdr:col>12</xdr:col>
          <xdr:colOff>10886</xdr:colOff>
          <xdr:row>15</xdr:row>
          <xdr:rowOff>228600</xdr:rowOff>
        </xdr:to>
        <xdr:sp macro="" textlink="">
          <xdr:nvSpPr>
            <xdr:cNvPr id="73836" name="Drop Down 108" hidden="1">
              <a:extLst>
                <a:ext uri="{63B3BB69-23CF-44E3-9099-C40C66FF867C}">
                  <a14:compatExt spid="_x0000_s73836"/>
                </a:ext>
                <a:ext uri="{FF2B5EF4-FFF2-40B4-BE49-F238E27FC236}">
                  <a16:creationId xmlns:a16="http://schemas.microsoft.com/office/drawing/2014/main" id="{00000000-0008-0000-1300-00006C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16</xdr:row>
          <xdr:rowOff>27214</xdr:rowOff>
        </xdr:from>
        <xdr:to>
          <xdr:col>12</xdr:col>
          <xdr:colOff>10886</xdr:colOff>
          <xdr:row>16</xdr:row>
          <xdr:rowOff>228600</xdr:rowOff>
        </xdr:to>
        <xdr:sp macro="" textlink="">
          <xdr:nvSpPr>
            <xdr:cNvPr id="73837" name="Drop Down 109" hidden="1">
              <a:extLst>
                <a:ext uri="{63B3BB69-23CF-44E3-9099-C40C66FF867C}">
                  <a14:compatExt spid="_x0000_s73837"/>
                </a:ext>
                <a:ext uri="{FF2B5EF4-FFF2-40B4-BE49-F238E27FC236}">
                  <a16:creationId xmlns:a16="http://schemas.microsoft.com/office/drawing/2014/main" id="{00000000-0008-0000-1300-00006D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9</xdr:row>
          <xdr:rowOff>38100</xdr:rowOff>
        </xdr:from>
        <xdr:to>
          <xdr:col>14</xdr:col>
          <xdr:colOff>10886</xdr:colOff>
          <xdr:row>9</xdr:row>
          <xdr:rowOff>239486</xdr:rowOff>
        </xdr:to>
        <xdr:sp macro="" textlink="">
          <xdr:nvSpPr>
            <xdr:cNvPr id="73842" name="Drop Down 114" hidden="1">
              <a:extLst>
                <a:ext uri="{63B3BB69-23CF-44E3-9099-C40C66FF867C}">
                  <a14:compatExt spid="_x0000_s73842"/>
                </a:ext>
                <a:ext uri="{FF2B5EF4-FFF2-40B4-BE49-F238E27FC236}">
                  <a16:creationId xmlns:a16="http://schemas.microsoft.com/office/drawing/2014/main" id="{00000000-0008-0000-1300-000072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10</xdr:row>
          <xdr:rowOff>38100</xdr:rowOff>
        </xdr:from>
        <xdr:to>
          <xdr:col>14</xdr:col>
          <xdr:colOff>10886</xdr:colOff>
          <xdr:row>10</xdr:row>
          <xdr:rowOff>239486</xdr:rowOff>
        </xdr:to>
        <xdr:sp macro="" textlink="">
          <xdr:nvSpPr>
            <xdr:cNvPr id="73843" name="Drop Down 115" hidden="1">
              <a:extLst>
                <a:ext uri="{63B3BB69-23CF-44E3-9099-C40C66FF867C}">
                  <a14:compatExt spid="_x0000_s73843"/>
                </a:ext>
                <a:ext uri="{FF2B5EF4-FFF2-40B4-BE49-F238E27FC236}">
                  <a16:creationId xmlns:a16="http://schemas.microsoft.com/office/drawing/2014/main" id="{00000000-0008-0000-1300-000073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11</xdr:row>
          <xdr:rowOff>38100</xdr:rowOff>
        </xdr:from>
        <xdr:to>
          <xdr:col>14</xdr:col>
          <xdr:colOff>10886</xdr:colOff>
          <xdr:row>11</xdr:row>
          <xdr:rowOff>239486</xdr:rowOff>
        </xdr:to>
        <xdr:sp macro="" textlink="">
          <xdr:nvSpPr>
            <xdr:cNvPr id="73844" name="Drop Down 116" hidden="1">
              <a:extLst>
                <a:ext uri="{63B3BB69-23CF-44E3-9099-C40C66FF867C}">
                  <a14:compatExt spid="_x0000_s73844"/>
                </a:ext>
                <a:ext uri="{FF2B5EF4-FFF2-40B4-BE49-F238E27FC236}">
                  <a16:creationId xmlns:a16="http://schemas.microsoft.com/office/drawing/2014/main" id="{00000000-0008-0000-1300-000074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12</xdr:row>
          <xdr:rowOff>38100</xdr:rowOff>
        </xdr:from>
        <xdr:to>
          <xdr:col>14</xdr:col>
          <xdr:colOff>10886</xdr:colOff>
          <xdr:row>12</xdr:row>
          <xdr:rowOff>239486</xdr:rowOff>
        </xdr:to>
        <xdr:sp macro="" textlink="">
          <xdr:nvSpPr>
            <xdr:cNvPr id="73845" name="Drop Down 117" hidden="1">
              <a:extLst>
                <a:ext uri="{63B3BB69-23CF-44E3-9099-C40C66FF867C}">
                  <a14:compatExt spid="_x0000_s73845"/>
                </a:ext>
                <a:ext uri="{FF2B5EF4-FFF2-40B4-BE49-F238E27FC236}">
                  <a16:creationId xmlns:a16="http://schemas.microsoft.com/office/drawing/2014/main" id="{00000000-0008-0000-1300-000075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13</xdr:row>
          <xdr:rowOff>38100</xdr:rowOff>
        </xdr:from>
        <xdr:to>
          <xdr:col>14</xdr:col>
          <xdr:colOff>10886</xdr:colOff>
          <xdr:row>13</xdr:row>
          <xdr:rowOff>239486</xdr:rowOff>
        </xdr:to>
        <xdr:sp macro="" textlink="">
          <xdr:nvSpPr>
            <xdr:cNvPr id="73846" name="Drop Down 118" hidden="1">
              <a:extLst>
                <a:ext uri="{63B3BB69-23CF-44E3-9099-C40C66FF867C}">
                  <a14:compatExt spid="_x0000_s73846"/>
                </a:ext>
                <a:ext uri="{FF2B5EF4-FFF2-40B4-BE49-F238E27FC236}">
                  <a16:creationId xmlns:a16="http://schemas.microsoft.com/office/drawing/2014/main" id="{00000000-0008-0000-1300-000076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14</xdr:row>
          <xdr:rowOff>38100</xdr:rowOff>
        </xdr:from>
        <xdr:to>
          <xdr:col>14</xdr:col>
          <xdr:colOff>10886</xdr:colOff>
          <xdr:row>14</xdr:row>
          <xdr:rowOff>239486</xdr:rowOff>
        </xdr:to>
        <xdr:sp macro="" textlink="">
          <xdr:nvSpPr>
            <xdr:cNvPr id="73847" name="Drop Down 119" hidden="1">
              <a:extLst>
                <a:ext uri="{63B3BB69-23CF-44E3-9099-C40C66FF867C}">
                  <a14:compatExt spid="_x0000_s73847"/>
                </a:ext>
                <a:ext uri="{FF2B5EF4-FFF2-40B4-BE49-F238E27FC236}">
                  <a16:creationId xmlns:a16="http://schemas.microsoft.com/office/drawing/2014/main" id="{00000000-0008-0000-1300-000077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15</xdr:row>
          <xdr:rowOff>38100</xdr:rowOff>
        </xdr:from>
        <xdr:to>
          <xdr:col>14</xdr:col>
          <xdr:colOff>10886</xdr:colOff>
          <xdr:row>15</xdr:row>
          <xdr:rowOff>239486</xdr:rowOff>
        </xdr:to>
        <xdr:sp macro="" textlink="">
          <xdr:nvSpPr>
            <xdr:cNvPr id="73848" name="Drop Down 120" hidden="1">
              <a:extLst>
                <a:ext uri="{63B3BB69-23CF-44E3-9099-C40C66FF867C}">
                  <a14:compatExt spid="_x0000_s73848"/>
                </a:ext>
                <a:ext uri="{FF2B5EF4-FFF2-40B4-BE49-F238E27FC236}">
                  <a16:creationId xmlns:a16="http://schemas.microsoft.com/office/drawing/2014/main" id="{00000000-0008-0000-1300-000078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16</xdr:row>
          <xdr:rowOff>38100</xdr:rowOff>
        </xdr:from>
        <xdr:to>
          <xdr:col>14</xdr:col>
          <xdr:colOff>10886</xdr:colOff>
          <xdr:row>16</xdr:row>
          <xdr:rowOff>239486</xdr:rowOff>
        </xdr:to>
        <xdr:sp macro="" textlink="">
          <xdr:nvSpPr>
            <xdr:cNvPr id="73849" name="Drop Down 121" hidden="1">
              <a:extLst>
                <a:ext uri="{63B3BB69-23CF-44E3-9099-C40C66FF867C}">
                  <a14:compatExt spid="_x0000_s73849"/>
                </a:ext>
                <a:ext uri="{FF2B5EF4-FFF2-40B4-BE49-F238E27FC236}">
                  <a16:creationId xmlns:a16="http://schemas.microsoft.com/office/drawing/2014/main" id="{00000000-0008-0000-1300-000079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11</xdr:col>
      <xdr:colOff>27521</xdr:colOff>
      <xdr:row>2</xdr:row>
      <xdr:rowOff>105834</xdr:rowOff>
    </xdr:from>
    <xdr:to>
      <xdr:col>11</xdr:col>
      <xdr:colOff>563368</xdr:colOff>
      <xdr:row>3</xdr:row>
      <xdr:rowOff>218245</xdr:rowOff>
    </xdr:to>
    <xdr:pic>
      <xdr:nvPicPr>
        <xdr:cNvPr id="136" name="Afbeelding 135">
          <a:hlinkClick xmlns:r="http://schemas.openxmlformats.org/officeDocument/2006/relationships" r:id="rId1" tooltip="Previous section"/>
          <a:extLst>
            <a:ext uri="{FF2B5EF4-FFF2-40B4-BE49-F238E27FC236}">
              <a16:creationId xmlns:a16="http://schemas.microsoft.com/office/drawing/2014/main" id="{00000000-0008-0000-1300-00008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xdr:twoCellAnchor editAs="oneCell">
    <xdr:from>
      <xdr:col>13</xdr:col>
      <xdr:colOff>171449</xdr:colOff>
      <xdr:row>0</xdr:row>
      <xdr:rowOff>9525</xdr:rowOff>
    </xdr:from>
    <xdr:to>
      <xdr:col>13</xdr:col>
      <xdr:colOff>682649</xdr:colOff>
      <xdr:row>2</xdr:row>
      <xdr:rowOff>21825</xdr:rowOff>
    </xdr:to>
    <xdr:pic>
      <xdr:nvPicPr>
        <xdr:cNvPr id="30" name="Afbeelding 29">
          <a:hlinkClick xmlns:r="http://schemas.openxmlformats.org/officeDocument/2006/relationships" r:id="rId3" tooltip="Skip to results"/>
          <a:extLst>
            <a:ext uri="{FF2B5EF4-FFF2-40B4-BE49-F238E27FC236}">
              <a16:creationId xmlns:a16="http://schemas.microsoft.com/office/drawing/2014/main" id="{00000000-0008-0000-1300-00001E000000}"/>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134349" y="9525"/>
          <a:ext cx="511200" cy="507600"/>
        </a:xfrm>
        <a:prstGeom prst="rect">
          <a:avLst/>
        </a:prstGeom>
      </xdr:spPr>
    </xdr:pic>
    <xdr:clientData/>
  </xdr:twoCellAnchor>
  <xdr:twoCellAnchor editAs="oneCell">
    <xdr:from>
      <xdr:col>10</xdr:col>
      <xdr:colOff>568580</xdr:colOff>
      <xdr:row>0</xdr:row>
      <xdr:rowOff>0</xdr:rowOff>
    </xdr:from>
    <xdr:to>
      <xdr:col>11</xdr:col>
      <xdr:colOff>473780</xdr:colOff>
      <xdr:row>2</xdr:row>
      <xdr:rowOff>15900</xdr:rowOff>
    </xdr:to>
    <xdr:pic>
      <xdr:nvPicPr>
        <xdr:cNvPr id="31" name="Afbeelding 30">
          <a:hlinkClick xmlns:r="http://schemas.openxmlformats.org/officeDocument/2006/relationships" r:id="rId5" tooltip="Previous domain"/>
          <a:extLst>
            <a:ext uri="{FF2B5EF4-FFF2-40B4-BE49-F238E27FC236}">
              <a16:creationId xmlns:a16="http://schemas.microsoft.com/office/drawing/2014/main" id="{00000000-0008-0000-1300-00001F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435980" y="0"/>
          <a:ext cx="514800" cy="511200"/>
        </a:xfrm>
        <a:prstGeom prst="rect">
          <a:avLst/>
        </a:prstGeom>
      </xdr:spPr>
    </xdr:pic>
    <xdr:clientData/>
  </xdr:twoCellAnchor>
  <xdr:twoCellAnchor editAs="oneCell">
    <xdr:from>
      <xdr:col>11</xdr:col>
      <xdr:colOff>979729</xdr:colOff>
      <xdr:row>0</xdr:row>
      <xdr:rowOff>1</xdr:rowOff>
    </xdr:from>
    <xdr:to>
      <xdr:col>12</xdr:col>
      <xdr:colOff>118986</xdr:colOff>
      <xdr:row>2</xdr:row>
      <xdr:rowOff>15901</xdr:rowOff>
    </xdr:to>
    <xdr:pic>
      <xdr:nvPicPr>
        <xdr:cNvPr id="32" name="Afbeelding 31">
          <a:hlinkClick xmlns:r="http://schemas.openxmlformats.org/officeDocument/2006/relationships" r:id="rId7" tooltip="Next domain"/>
          <a:extLst>
            <a:ext uri="{FF2B5EF4-FFF2-40B4-BE49-F238E27FC236}">
              <a16:creationId xmlns:a16="http://schemas.microsoft.com/office/drawing/2014/main" id="{00000000-0008-0000-1300-000020000000}"/>
            </a:ext>
          </a:extLst>
        </xdr:cNvPr>
        <xdr:cNvPicPr>
          <a:picLocks/>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859500" y="1"/>
          <a:ext cx="554400" cy="527529"/>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33" name="Afbeelding 32">
          <a:hlinkClick xmlns:r="http://schemas.openxmlformats.org/officeDocument/2006/relationships" r:id="rId9" tooltip="Back to index"/>
          <a:extLst>
            <a:ext uri="{FF2B5EF4-FFF2-40B4-BE49-F238E27FC236}">
              <a16:creationId xmlns:a16="http://schemas.microsoft.com/office/drawing/2014/main" id="{00000000-0008-0000-1300-000021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10886</xdr:colOff>
          <xdr:row>17</xdr:row>
          <xdr:rowOff>27214</xdr:rowOff>
        </xdr:from>
        <xdr:to>
          <xdr:col>12</xdr:col>
          <xdr:colOff>10886</xdr:colOff>
          <xdr:row>17</xdr:row>
          <xdr:rowOff>228600</xdr:rowOff>
        </xdr:to>
        <xdr:sp macro="" textlink="">
          <xdr:nvSpPr>
            <xdr:cNvPr id="73855" name="Drop Down 127" hidden="1">
              <a:extLst>
                <a:ext uri="{63B3BB69-23CF-44E3-9099-C40C66FF867C}">
                  <a14:compatExt spid="_x0000_s73855"/>
                </a:ext>
                <a:ext uri="{FF2B5EF4-FFF2-40B4-BE49-F238E27FC236}">
                  <a16:creationId xmlns:a16="http://schemas.microsoft.com/office/drawing/2014/main" id="{00000000-0008-0000-1300-00007F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17</xdr:row>
          <xdr:rowOff>38100</xdr:rowOff>
        </xdr:from>
        <xdr:to>
          <xdr:col>14</xdr:col>
          <xdr:colOff>10886</xdr:colOff>
          <xdr:row>17</xdr:row>
          <xdr:rowOff>239486</xdr:rowOff>
        </xdr:to>
        <xdr:sp macro="" textlink="">
          <xdr:nvSpPr>
            <xdr:cNvPr id="73856" name="Drop Down 128" hidden="1">
              <a:extLst>
                <a:ext uri="{63B3BB69-23CF-44E3-9099-C40C66FF867C}">
                  <a14:compatExt spid="_x0000_s73856"/>
                </a:ext>
                <a:ext uri="{FF2B5EF4-FFF2-40B4-BE49-F238E27FC236}">
                  <a16:creationId xmlns:a16="http://schemas.microsoft.com/office/drawing/2014/main" id="{00000000-0008-0000-1300-000080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11</xdr:col>
      <xdr:colOff>982900</xdr:colOff>
      <xdr:row>0</xdr:row>
      <xdr:rowOff>0</xdr:rowOff>
    </xdr:from>
    <xdr:to>
      <xdr:col>12</xdr:col>
      <xdr:colOff>122157</xdr:colOff>
      <xdr:row>2</xdr:row>
      <xdr:rowOff>13971</xdr:rowOff>
    </xdr:to>
    <xdr:pic>
      <xdr:nvPicPr>
        <xdr:cNvPr id="3" name="Afbeelding 2">
          <a:hlinkClick xmlns:r="http://schemas.openxmlformats.org/officeDocument/2006/relationships" r:id="rId1" tooltip="Next domain"/>
          <a:extLst>
            <a:ext uri="{FF2B5EF4-FFF2-40B4-BE49-F238E27FC236}">
              <a16:creationId xmlns:a16="http://schemas.microsoft.com/office/drawing/2014/main" id="{00000000-0008-0000-0200-000003000000}"/>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862671" y="0"/>
          <a:ext cx="554400" cy="525600"/>
        </a:xfrm>
        <a:prstGeom prst="rect">
          <a:avLst/>
        </a:prstGeom>
      </xdr:spPr>
    </xdr:pic>
    <xdr:clientData/>
  </xdr:twoCellAnchor>
  <xdr:twoCellAnchor editAs="oneCell">
    <xdr:from>
      <xdr:col>11</xdr:col>
      <xdr:colOff>466535</xdr:colOff>
      <xdr:row>0</xdr:row>
      <xdr:rowOff>9719</xdr:rowOff>
    </xdr:from>
    <xdr:to>
      <xdr:col>11</xdr:col>
      <xdr:colOff>978380</xdr:colOff>
      <xdr:row>2</xdr:row>
      <xdr:rowOff>26192</xdr:rowOff>
    </xdr:to>
    <xdr:pic>
      <xdr:nvPicPr>
        <xdr:cNvPr id="4" name="Afbeelding 3">
          <a:hlinkClick xmlns:r="http://schemas.openxmlformats.org/officeDocument/2006/relationships" r:id="rId3" tooltip="Back to index"/>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943535" y="9719"/>
          <a:ext cx="503683" cy="503611"/>
        </a:xfrm>
        <a:prstGeom prst="rect">
          <a:avLst/>
        </a:prstGeom>
      </xdr:spPr>
    </xdr:pic>
    <xdr:clientData/>
  </xdr:twoCellAnchor>
  <xdr:twoCellAnchor editAs="oneCell">
    <xdr:from>
      <xdr:col>11</xdr:col>
      <xdr:colOff>896359</xdr:colOff>
      <xdr:row>2</xdr:row>
      <xdr:rowOff>104994</xdr:rowOff>
    </xdr:from>
    <xdr:to>
      <xdr:col>12</xdr:col>
      <xdr:colOff>99976</xdr:colOff>
      <xdr:row>3</xdr:row>
      <xdr:rowOff>215315</xdr:rowOff>
    </xdr:to>
    <xdr:pic>
      <xdr:nvPicPr>
        <xdr:cNvPr id="5" name="Afbeelding 4">
          <a:hlinkClick xmlns:r="http://schemas.openxmlformats.org/officeDocument/2006/relationships" r:id="rId5" tooltip="Next section"/>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xdr:col>
      <xdr:colOff>57150</xdr:colOff>
      <xdr:row>51</xdr:row>
      <xdr:rowOff>152400</xdr:rowOff>
    </xdr:from>
    <xdr:to>
      <xdr:col>1</xdr:col>
      <xdr:colOff>556855</xdr:colOff>
      <xdr:row>53</xdr:row>
      <xdr:rowOff>166917</xdr:rowOff>
    </xdr:to>
    <xdr:pic>
      <xdr:nvPicPr>
        <xdr:cNvPr id="6" name="Afbeelding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38150" y="9067800"/>
          <a:ext cx="506964" cy="504825"/>
        </a:xfrm>
        <a:prstGeom prst="rect">
          <a:avLst/>
        </a:prstGeom>
      </xdr:spPr>
    </xdr:pic>
    <xdr:clientData/>
  </xdr:twoCellAnchor>
  <xdr:twoCellAnchor editAs="oneCell">
    <xdr:from>
      <xdr:col>1</xdr:col>
      <xdr:colOff>57151</xdr:colOff>
      <xdr:row>53</xdr:row>
      <xdr:rowOff>140494</xdr:rowOff>
    </xdr:from>
    <xdr:to>
      <xdr:col>1</xdr:col>
      <xdr:colOff>559925</xdr:colOff>
      <xdr:row>55</xdr:row>
      <xdr:rowOff>137462</xdr:rowOff>
    </xdr:to>
    <xdr:pic>
      <xdr:nvPicPr>
        <xdr:cNvPr id="7" name="Afbeelding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8151" y="9551194"/>
          <a:ext cx="503683" cy="503611"/>
        </a:xfrm>
        <a:prstGeom prst="rect">
          <a:avLst/>
        </a:prstGeom>
      </xdr:spPr>
    </xdr:pic>
    <xdr:clientData/>
  </xdr:twoCellAnchor>
  <xdr:twoCellAnchor editAs="oneCell">
    <xdr:from>
      <xdr:col>1</xdr:col>
      <xdr:colOff>57152</xdr:colOff>
      <xdr:row>55</xdr:row>
      <xdr:rowOff>123825</xdr:rowOff>
    </xdr:from>
    <xdr:to>
      <xdr:col>1</xdr:col>
      <xdr:colOff>557205</xdr:colOff>
      <xdr:row>57</xdr:row>
      <xdr:rowOff>140299</xdr:rowOff>
    </xdr:to>
    <xdr:pic>
      <xdr:nvPicPr>
        <xdr:cNvPr id="8" name="Afbeelding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38152" y="10029825"/>
          <a:ext cx="507312" cy="503611"/>
        </a:xfrm>
        <a:prstGeom prst="rect">
          <a:avLst/>
        </a:prstGeom>
      </xdr:spPr>
    </xdr:pic>
    <xdr:clientData/>
  </xdr:twoCellAnchor>
  <xdr:twoCellAnchor editAs="oneCell">
    <xdr:from>
      <xdr:col>6</xdr:col>
      <xdr:colOff>28575</xdr:colOff>
      <xdr:row>53</xdr:row>
      <xdr:rowOff>180975</xdr:rowOff>
    </xdr:from>
    <xdr:to>
      <xdr:col>6</xdr:col>
      <xdr:colOff>559342</xdr:colOff>
      <xdr:row>55</xdr:row>
      <xdr:rowOff>58614</xdr:rowOff>
    </xdr:to>
    <xdr:pic>
      <xdr:nvPicPr>
        <xdr:cNvPr id="9" name="Afbeelding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457575" y="9591675"/>
          <a:ext cx="538026" cy="358880"/>
        </a:xfrm>
        <a:prstGeom prst="rect">
          <a:avLst/>
        </a:prstGeom>
      </xdr:spPr>
    </xdr:pic>
    <xdr:clientData/>
  </xdr:twoCellAnchor>
  <xdr:twoCellAnchor editAs="oneCell">
    <xdr:from>
      <xdr:col>6</xdr:col>
      <xdr:colOff>4763</xdr:colOff>
      <xdr:row>51</xdr:row>
      <xdr:rowOff>171450</xdr:rowOff>
    </xdr:from>
    <xdr:to>
      <xdr:col>6</xdr:col>
      <xdr:colOff>548776</xdr:colOff>
      <xdr:row>53</xdr:row>
      <xdr:rowOff>25778</xdr:rowOff>
    </xdr:to>
    <xdr:pic>
      <xdr:nvPicPr>
        <xdr:cNvPr id="10" name="Afbeelding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3433763" y="9086850"/>
          <a:ext cx="532672" cy="356886"/>
        </a:xfrm>
        <a:prstGeom prst="rect">
          <a:avLst/>
        </a:prstGeom>
      </xdr:spPr>
    </xdr:pic>
    <xdr:clientData/>
  </xdr:twoCellAnchor>
  <xdr:twoCellAnchor editAs="oneCell">
    <xdr:from>
      <xdr:col>6</xdr:col>
      <xdr:colOff>38100</xdr:colOff>
      <xdr:row>55</xdr:row>
      <xdr:rowOff>123825</xdr:rowOff>
    </xdr:from>
    <xdr:to>
      <xdr:col>6</xdr:col>
      <xdr:colOff>558881</xdr:colOff>
      <xdr:row>57</xdr:row>
      <xdr:rowOff>140688</xdr:rowOff>
    </xdr:to>
    <xdr:pic>
      <xdr:nvPicPr>
        <xdr:cNvPr id="14" name="Afbeelding 13">
          <a:extLst>
            <a:ext uri="{FF2B5EF4-FFF2-40B4-BE49-F238E27FC236}">
              <a16:creationId xmlns:a16="http://schemas.microsoft.com/office/drawing/2014/main" id="{00000000-0008-0000-0200-00000E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467100" y="9534525"/>
          <a:ext cx="504000" cy="504000"/>
        </a:xfrm>
        <a:prstGeom prst="rect">
          <a:avLst/>
        </a:prstGeom>
      </xdr:spPr>
    </xdr:pic>
    <xdr:clientData/>
  </xdr:twoCellAnchor>
  <xdr:twoCellAnchor editAs="oneCell">
    <xdr:from>
      <xdr:col>13</xdr:col>
      <xdr:colOff>171450</xdr:colOff>
      <xdr:row>0</xdr:row>
      <xdr:rowOff>9525</xdr:rowOff>
    </xdr:from>
    <xdr:to>
      <xdr:col>13</xdr:col>
      <xdr:colOff>670459</xdr:colOff>
      <xdr:row>2</xdr:row>
      <xdr:rowOff>26387</xdr:rowOff>
    </xdr:to>
    <xdr:pic>
      <xdr:nvPicPr>
        <xdr:cNvPr id="15" name="Afbeelding 14">
          <a:hlinkClick xmlns:r="http://schemas.openxmlformats.org/officeDocument/2006/relationships" r:id="rId11" tooltip="Skip to results"/>
          <a:extLst>
            <a:ext uri="{FF2B5EF4-FFF2-40B4-BE49-F238E27FC236}">
              <a16:creationId xmlns:a16="http://schemas.microsoft.com/office/drawing/2014/main" id="{00000000-0008-0000-0200-00000F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xdr:twoCellAnchor editAs="oneCell">
    <xdr:from>
      <xdr:col>10</xdr:col>
      <xdr:colOff>419100</xdr:colOff>
      <xdr:row>80</xdr:row>
      <xdr:rowOff>9525</xdr:rowOff>
    </xdr:from>
    <xdr:to>
      <xdr:col>13</xdr:col>
      <xdr:colOff>1319684</xdr:colOff>
      <xdr:row>86</xdr:row>
      <xdr:rowOff>99472</xdr:rowOff>
    </xdr:to>
    <xdr:pic>
      <xdr:nvPicPr>
        <xdr:cNvPr id="18" name="Afbeelding 17">
          <a:extLst>
            <a:ext uri="{FF2B5EF4-FFF2-40B4-BE49-F238E27FC236}">
              <a16:creationId xmlns:a16="http://schemas.microsoft.com/office/drawing/2014/main" id="{00000000-0008-0000-0200-000012000000}"/>
            </a:ext>
          </a:extLst>
        </xdr:cNvPr>
        <xdr:cNvPicPr>
          <a:picLocks noChangeAspect="1"/>
        </xdr:cNvPicPr>
      </xdr:nvPicPr>
      <xdr:blipFill>
        <a:blip xmlns:r="http://schemas.openxmlformats.org/officeDocument/2006/relationships" r:embed="rId12"/>
        <a:stretch>
          <a:fillRect/>
        </a:stretch>
      </xdr:blipFill>
      <xdr:spPr>
        <a:xfrm>
          <a:off x="6562725" y="19297650"/>
          <a:ext cx="3104943" cy="1637081"/>
        </a:xfrm>
        <a:prstGeom prst="rect">
          <a:avLst/>
        </a:prstGeom>
      </xdr:spPr>
    </xdr:pic>
    <xdr:clientData/>
  </xdr:twoCellAnchor>
  <xdr:twoCellAnchor editAs="oneCell">
    <xdr:from>
      <xdr:col>11</xdr:col>
      <xdr:colOff>228602</xdr:colOff>
      <xdr:row>90</xdr:row>
      <xdr:rowOff>149666</xdr:rowOff>
    </xdr:from>
    <xdr:to>
      <xdr:col>13</xdr:col>
      <xdr:colOff>1320799</xdr:colOff>
      <xdr:row>95</xdr:row>
      <xdr:rowOff>131695</xdr:rowOff>
    </xdr:to>
    <xdr:pic>
      <xdr:nvPicPr>
        <xdr:cNvPr id="17" name="Afbeelding 16">
          <a:extLst>
            <a:ext uri="{FF2B5EF4-FFF2-40B4-BE49-F238E27FC236}">
              <a16:creationId xmlns:a16="http://schemas.microsoft.com/office/drawing/2014/main" id="{00000000-0008-0000-0200-000011000000}"/>
            </a:ext>
          </a:extLst>
        </xdr:cNvPr>
        <xdr:cNvPicPr>
          <a:picLocks noChangeAspect="1"/>
        </xdr:cNvPicPr>
      </xdr:nvPicPr>
      <xdr:blipFill>
        <a:blip xmlns:r="http://schemas.openxmlformats.org/officeDocument/2006/relationships" r:embed="rId13"/>
        <a:stretch>
          <a:fillRect/>
        </a:stretch>
      </xdr:blipFill>
      <xdr:spPr>
        <a:xfrm>
          <a:off x="6705602" y="19714016"/>
          <a:ext cx="2581274" cy="1207576"/>
        </a:xfrm>
        <a:prstGeom prst="rect">
          <a:avLst/>
        </a:prstGeom>
      </xdr:spPr>
    </xdr:pic>
    <xdr:clientData/>
  </xdr:twoCellAnchor>
  <xdr:twoCellAnchor editAs="oneCell">
    <xdr:from>
      <xdr:col>10</xdr:col>
      <xdr:colOff>568581</xdr:colOff>
      <xdr:row>0</xdr:row>
      <xdr:rowOff>0</xdr:rowOff>
    </xdr:from>
    <xdr:to>
      <xdr:col>11</xdr:col>
      <xdr:colOff>482726</xdr:colOff>
      <xdr:row>2</xdr:row>
      <xdr:rowOff>14516</xdr:rowOff>
    </xdr:to>
    <xdr:pic>
      <xdr:nvPicPr>
        <xdr:cNvPr id="21" name="Afbeelding 20">
          <a:hlinkClick xmlns:r="http://schemas.openxmlformats.org/officeDocument/2006/relationships" r:id="rId3" tooltip="Previous domain"/>
          <a:extLst>
            <a:ext uri="{FF2B5EF4-FFF2-40B4-BE49-F238E27FC236}">
              <a16:creationId xmlns:a16="http://schemas.microsoft.com/office/drawing/2014/main" id="{00000000-0008-0000-0200-000015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6435981" y="0"/>
          <a:ext cx="506964" cy="504825"/>
        </a:xfrm>
        <a:prstGeom prst="rect">
          <a:avLst/>
        </a:prstGeom>
      </xdr:spPr>
    </xdr:pic>
    <xdr:clientData/>
  </xdr:twoCellAnchor>
  <xdr:twoCellAnchor editAs="oneCell">
    <xdr:from>
      <xdr:col>0</xdr:col>
      <xdr:colOff>342900</xdr:colOff>
      <xdr:row>61</xdr:row>
      <xdr:rowOff>97971</xdr:rowOff>
    </xdr:from>
    <xdr:to>
      <xdr:col>15</xdr:col>
      <xdr:colOff>20657</xdr:colOff>
      <xdr:row>77</xdr:row>
      <xdr:rowOff>22980</xdr:rowOff>
    </xdr:to>
    <xdr:pic>
      <xdr:nvPicPr>
        <xdr:cNvPr id="19" name="Afbeelding 18">
          <a:extLst>
            <a:ext uri="{FF2B5EF4-FFF2-40B4-BE49-F238E27FC236}">
              <a16:creationId xmlns:a16="http://schemas.microsoft.com/office/drawing/2014/main" id="{00000000-0008-0000-0200-000013000000}"/>
            </a:ext>
          </a:extLst>
        </xdr:cNvPr>
        <xdr:cNvPicPr>
          <a:picLocks noChangeAspect="1"/>
        </xdr:cNvPicPr>
      </xdr:nvPicPr>
      <xdr:blipFill>
        <a:blip xmlns:r="http://schemas.openxmlformats.org/officeDocument/2006/relationships" r:embed="rId15"/>
        <a:stretch>
          <a:fillRect/>
        </a:stretch>
      </xdr:blipFill>
      <xdr:spPr>
        <a:xfrm>
          <a:off x="342900" y="14619514"/>
          <a:ext cx="9118393" cy="3928232"/>
        </a:xfrm>
        <a:prstGeom prst="rect">
          <a:avLst/>
        </a:prstGeom>
      </xdr:spPr>
    </xdr:pic>
    <xdr:clientData/>
  </xdr:twoCellAnchor>
  <xdr:twoCellAnchor editAs="oneCell">
    <xdr:from>
      <xdr:col>0</xdr:col>
      <xdr:colOff>1</xdr:colOff>
      <xdr:row>7</xdr:row>
      <xdr:rowOff>5441</xdr:rowOff>
    </xdr:from>
    <xdr:to>
      <xdr:col>13</xdr:col>
      <xdr:colOff>1046814</xdr:colOff>
      <xdr:row>18</xdr:row>
      <xdr:rowOff>60684</xdr:rowOff>
    </xdr:to>
    <xdr:pic>
      <xdr:nvPicPr>
        <xdr:cNvPr id="11" name="Afbeelding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16"/>
        <a:stretch>
          <a:fillRect/>
        </a:stretch>
      </xdr:blipFill>
      <xdr:spPr>
        <a:xfrm>
          <a:off x="1" y="1796141"/>
          <a:ext cx="9505013" cy="286920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10886</xdr:colOff>
          <xdr:row>10</xdr:row>
          <xdr:rowOff>21771</xdr:rowOff>
        </xdr:from>
        <xdr:to>
          <xdr:col>12</xdr:col>
          <xdr:colOff>10886</xdr:colOff>
          <xdr:row>10</xdr:row>
          <xdr:rowOff>239486</xdr:rowOff>
        </xdr:to>
        <xdr:sp macro="" textlink="">
          <xdr:nvSpPr>
            <xdr:cNvPr id="135180" name="Drop Down 12" hidden="1">
              <a:extLst>
                <a:ext uri="{63B3BB69-23CF-44E3-9099-C40C66FF867C}">
                  <a14:compatExt spid="_x0000_s135180"/>
                </a:ext>
                <a:ext uri="{FF2B5EF4-FFF2-40B4-BE49-F238E27FC236}">
                  <a16:creationId xmlns:a16="http://schemas.microsoft.com/office/drawing/2014/main" id="{00000000-0008-0000-1400-00000C1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10</xdr:row>
          <xdr:rowOff>21771</xdr:rowOff>
        </xdr:from>
        <xdr:to>
          <xdr:col>14</xdr:col>
          <xdr:colOff>10886</xdr:colOff>
          <xdr:row>10</xdr:row>
          <xdr:rowOff>239486</xdr:rowOff>
        </xdr:to>
        <xdr:sp macro="" textlink="">
          <xdr:nvSpPr>
            <xdr:cNvPr id="135193" name="Drop Down 25" hidden="1">
              <a:extLst>
                <a:ext uri="{63B3BB69-23CF-44E3-9099-C40C66FF867C}">
                  <a14:compatExt spid="_x0000_s135193"/>
                </a:ext>
                <a:ext uri="{FF2B5EF4-FFF2-40B4-BE49-F238E27FC236}">
                  <a16:creationId xmlns:a16="http://schemas.microsoft.com/office/drawing/2014/main" id="{00000000-0008-0000-1400-0000191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568581</xdr:colOff>
      <xdr:row>0</xdr:row>
      <xdr:rowOff>0</xdr:rowOff>
    </xdr:from>
    <xdr:to>
      <xdr:col>11</xdr:col>
      <xdr:colOff>467306</xdr:colOff>
      <xdr:row>2</xdr:row>
      <xdr:rowOff>10886</xdr:rowOff>
    </xdr:to>
    <xdr:pic>
      <xdr:nvPicPr>
        <xdr:cNvPr id="368" name="Afbeelding 367">
          <a:hlinkClick xmlns:r="http://schemas.openxmlformats.org/officeDocument/2006/relationships" r:id="rId1" tooltip="Previous domain"/>
          <a:extLst>
            <a:ext uri="{FF2B5EF4-FFF2-40B4-BE49-F238E27FC236}">
              <a16:creationId xmlns:a16="http://schemas.microsoft.com/office/drawing/2014/main" id="{00000000-0008-0000-1400-000070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35981" y="0"/>
          <a:ext cx="506964" cy="504825"/>
        </a:xfrm>
        <a:prstGeom prst="rect">
          <a:avLst/>
        </a:prstGeom>
      </xdr:spPr>
    </xdr:pic>
    <xdr:clientData/>
  </xdr:twoCellAnchor>
  <xdr:twoCellAnchor editAs="oneCell">
    <xdr:from>
      <xdr:col>11</xdr:col>
      <xdr:colOff>979726</xdr:colOff>
      <xdr:row>0</xdr:row>
      <xdr:rowOff>1</xdr:rowOff>
    </xdr:from>
    <xdr:to>
      <xdr:col>12</xdr:col>
      <xdr:colOff>118983</xdr:colOff>
      <xdr:row>2</xdr:row>
      <xdr:rowOff>13972</xdr:rowOff>
    </xdr:to>
    <xdr:pic>
      <xdr:nvPicPr>
        <xdr:cNvPr id="369" name="Afbeelding 368">
          <a:hlinkClick xmlns:r="http://schemas.openxmlformats.org/officeDocument/2006/relationships" r:id="rId3" tooltip="Next domain"/>
          <a:extLst>
            <a:ext uri="{FF2B5EF4-FFF2-40B4-BE49-F238E27FC236}">
              <a16:creationId xmlns:a16="http://schemas.microsoft.com/office/drawing/2014/main" id="{00000000-0008-0000-1400-000071010000}"/>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859497" y="1"/>
          <a:ext cx="554400" cy="525600"/>
        </a:xfrm>
        <a:prstGeom prst="rect">
          <a:avLst/>
        </a:prstGeom>
      </xdr:spPr>
    </xdr:pic>
    <xdr:clientData/>
  </xdr:twoCellAnchor>
  <xdr:twoCellAnchor editAs="oneCell">
    <xdr:from>
      <xdr:col>11</xdr:col>
      <xdr:colOff>466535</xdr:colOff>
      <xdr:row>0</xdr:row>
      <xdr:rowOff>9719</xdr:rowOff>
    </xdr:from>
    <xdr:to>
      <xdr:col>11</xdr:col>
      <xdr:colOff>972939</xdr:colOff>
      <xdr:row>2</xdr:row>
      <xdr:rowOff>20751</xdr:rowOff>
    </xdr:to>
    <xdr:pic>
      <xdr:nvPicPr>
        <xdr:cNvPr id="370" name="Afbeelding 369">
          <a:hlinkClick xmlns:r="http://schemas.openxmlformats.org/officeDocument/2006/relationships" r:id="rId5" tooltip="Back to index"/>
          <a:extLst>
            <a:ext uri="{FF2B5EF4-FFF2-40B4-BE49-F238E27FC236}">
              <a16:creationId xmlns:a16="http://schemas.microsoft.com/office/drawing/2014/main" id="{00000000-0008-0000-1400-00007201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943535" y="9719"/>
          <a:ext cx="503683" cy="50361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10886</xdr:colOff>
          <xdr:row>11</xdr:row>
          <xdr:rowOff>21771</xdr:rowOff>
        </xdr:from>
        <xdr:to>
          <xdr:col>12</xdr:col>
          <xdr:colOff>10886</xdr:colOff>
          <xdr:row>11</xdr:row>
          <xdr:rowOff>239486</xdr:rowOff>
        </xdr:to>
        <xdr:sp macro="" textlink="">
          <xdr:nvSpPr>
            <xdr:cNvPr id="135535" name="Drop Down 367" hidden="1">
              <a:extLst>
                <a:ext uri="{63B3BB69-23CF-44E3-9099-C40C66FF867C}">
                  <a14:compatExt spid="_x0000_s135535"/>
                </a:ext>
                <a:ext uri="{FF2B5EF4-FFF2-40B4-BE49-F238E27FC236}">
                  <a16:creationId xmlns:a16="http://schemas.microsoft.com/office/drawing/2014/main" id="{00000000-0008-0000-1400-00006F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11</xdr:row>
          <xdr:rowOff>21771</xdr:rowOff>
        </xdr:from>
        <xdr:to>
          <xdr:col>14</xdr:col>
          <xdr:colOff>10886</xdr:colOff>
          <xdr:row>11</xdr:row>
          <xdr:rowOff>239486</xdr:rowOff>
        </xdr:to>
        <xdr:sp macro="" textlink="">
          <xdr:nvSpPr>
            <xdr:cNvPr id="135537" name="Drop Down 369" hidden="1">
              <a:extLst>
                <a:ext uri="{63B3BB69-23CF-44E3-9099-C40C66FF867C}">
                  <a14:compatExt spid="_x0000_s135537"/>
                </a:ext>
                <a:ext uri="{FF2B5EF4-FFF2-40B4-BE49-F238E27FC236}">
                  <a16:creationId xmlns:a16="http://schemas.microsoft.com/office/drawing/2014/main" id="{00000000-0008-0000-1400-000071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13</xdr:row>
          <xdr:rowOff>21771</xdr:rowOff>
        </xdr:from>
        <xdr:to>
          <xdr:col>12</xdr:col>
          <xdr:colOff>10886</xdr:colOff>
          <xdr:row>13</xdr:row>
          <xdr:rowOff>239486</xdr:rowOff>
        </xdr:to>
        <xdr:sp macro="" textlink="">
          <xdr:nvSpPr>
            <xdr:cNvPr id="135538" name="Drop Down 370" hidden="1">
              <a:extLst>
                <a:ext uri="{63B3BB69-23CF-44E3-9099-C40C66FF867C}">
                  <a14:compatExt spid="_x0000_s135538"/>
                </a:ext>
                <a:ext uri="{FF2B5EF4-FFF2-40B4-BE49-F238E27FC236}">
                  <a16:creationId xmlns:a16="http://schemas.microsoft.com/office/drawing/2014/main" id="{00000000-0008-0000-1400-000072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14</xdr:row>
          <xdr:rowOff>21771</xdr:rowOff>
        </xdr:from>
        <xdr:to>
          <xdr:col>12</xdr:col>
          <xdr:colOff>10886</xdr:colOff>
          <xdr:row>14</xdr:row>
          <xdr:rowOff>239486</xdr:rowOff>
        </xdr:to>
        <xdr:sp macro="" textlink="">
          <xdr:nvSpPr>
            <xdr:cNvPr id="135539" name="Drop Down 371" hidden="1">
              <a:extLst>
                <a:ext uri="{63B3BB69-23CF-44E3-9099-C40C66FF867C}">
                  <a14:compatExt spid="_x0000_s135539"/>
                </a:ext>
                <a:ext uri="{FF2B5EF4-FFF2-40B4-BE49-F238E27FC236}">
                  <a16:creationId xmlns:a16="http://schemas.microsoft.com/office/drawing/2014/main" id="{00000000-0008-0000-1400-000073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13</xdr:row>
          <xdr:rowOff>21771</xdr:rowOff>
        </xdr:from>
        <xdr:to>
          <xdr:col>14</xdr:col>
          <xdr:colOff>10886</xdr:colOff>
          <xdr:row>13</xdr:row>
          <xdr:rowOff>239486</xdr:rowOff>
        </xdr:to>
        <xdr:sp macro="" textlink="">
          <xdr:nvSpPr>
            <xdr:cNvPr id="135540" name="Drop Down 372" hidden="1">
              <a:extLst>
                <a:ext uri="{63B3BB69-23CF-44E3-9099-C40C66FF867C}">
                  <a14:compatExt spid="_x0000_s135540"/>
                </a:ext>
                <a:ext uri="{FF2B5EF4-FFF2-40B4-BE49-F238E27FC236}">
                  <a16:creationId xmlns:a16="http://schemas.microsoft.com/office/drawing/2014/main" id="{00000000-0008-0000-1400-000074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14</xdr:row>
          <xdr:rowOff>21771</xdr:rowOff>
        </xdr:from>
        <xdr:to>
          <xdr:col>14</xdr:col>
          <xdr:colOff>10886</xdr:colOff>
          <xdr:row>14</xdr:row>
          <xdr:rowOff>239486</xdr:rowOff>
        </xdr:to>
        <xdr:sp macro="" textlink="">
          <xdr:nvSpPr>
            <xdr:cNvPr id="135541" name="Drop Down 373" hidden="1">
              <a:extLst>
                <a:ext uri="{63B3BB69-23CF-44E3-9099-C40C66FF867C}">
                  <a14:compatExt spid="_x0000_s135541"/>
                </a:ext>
                <a:ext uri="{FF2B5EF4-FFF2-40B4-BE49-F238E27FC236}">
                  <a16:creationId xmlns:a16="http://schemas.microsoft.com/office/drawing/2014/main" id="{00000000-0008-0000-1400-000075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16</xdr:row>
          <xdr:rowOff>21771</xdr:rowOff>
        </xdr:from>
        <xdr:to>
          <xdr:col>12</xdr:col>
          <xdr:colOff>10886</xdr:colOff>
          <xdr:row>16</xdr:row>
          <xdr:rowOff>239486</xdr:rowOff>
        </xdr:to>
        <xdr:sp macro="" textlink="">
          <xdr:nvSpPr>
            <xdr:cNvPr id="135544" name="Drop Down 376" hidden="1">
              <a:extLst>
                <a:ext uri="{63B3BB69-23CF-44E3-9099-C40C66FF867C}">
                  <a14:compatExt spid="_x0000_s135544"/>
                </a:ext>
                <a:ext uri="{FF2B5EF4-FFF2-40B4-BE49-F238E27FC236}">
                  <a16:creationId xmlns:a16="http://schemas.microsoft.com/office/drawing/2014/main" id="{00000000-0008-0000-1400-000078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17</xdr:row>
          <xdr:rowOff>21771</xdr:rowOff>
        </xdr:from>
        <xdr:to>
          <xdr:col>12</xdr:col>
          <xdr:colOff>10886</xdr:colOff>
          <xdr:row>17</xdr:row>
          <xdr:rowOff>239486</xdr:rowOff>
        </xdr:to>
        <xdr:sp macro="" textlink="">
          <xdr:nvSpPr>
            <xdr:cNvPr id="135545" name="Drop Down 377" hidden="1">
              <a:extLst>
                <a:ext uri="{63B3BB69-23CF-44E3-9099-C40C66FF867C}">
                  <a14:compatExt spid="_x0000_s135545"/>
                </a:ext>
                <a:ext uri="{FF2B5EF4-FFF2-40B4-BE49-F238E27FC236}">
                  <a16:creationId xmlns:a16="http://schemas.microsoft.com/office/drawing/2014/main" id="{00000000-0008-0000-1400-000079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18</xdr:row>
          <xdr:rowOff>21771</xdr:rowOff>
        </xdr:from>
        <xdr:to>
          <xdr:col>12</xdr:col>
          <xdr:colOff>10886</xdr:colOff>
          <xdr:row>18</xdr:row>
          <xdr:rowOff>239486</xdr:rowOff>
        </xdr:to>
        <xdr:sp macro="" textlink="">
          <xdr:nvSpPr>
            <xdr:cNvPr id="135546" name="Drop Down 378" hidden="1">
              <a:extLst>
                <a:ext uri="{63B3BB69-23CF-44E3-9099-C40C66FF867C}">
                  <a14:compatExt spid="_x0000_s135546"/>
                </a:ext>
                <a:ext uri="{FF2B5EF4-FFF2-40B4-BE49-F238E27FC236}">
                  <a16:creationId xmlns:a16="http://schemas.microsoft.com/office/drawing/2014/main" id="{00000000-0008-0000-1400-00007A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19</xdr:row>
          <xdr:rowOff>21771</xdr:rowOff>
        </xdr:from>
        <xdr:to>
          <xdr:col>12</xdr:col>
          <xdr:colOff>10886</xdr:colOff>
          <xdr:row>19</xdr:row>
          <xdr:rowOff>239486</xdr:rowOff>
        </xdr:to>
        <xdr:sp macro="" textlink="">
          <xdr:nvSpPr>
            <xdr:cNvPr id="135547" name="Drop Down 379" hidden="1">
              <a:extLst>
                <a:ext uri="{63B3BB69-23CF-44E3-9099-C40C66FF867C}">
                  <a14:compatExt spid="_x0000_s135547"/>
                </a:ext>
                <a:ext uri="{FF2B5EF4-FFF2-40B4-BE49-F238E27FC236}">
                  <a16:creationId xmlns:a16="http://schemas.microsoft.com/office/drawing/2014/main" id="{00000000-0008-0000-1400-00007B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16</xdr:row>
          <xdr:rowOff>21771</xdr:rowOff>
        </xdr:from>
        <xdr:to>
          <xdr:col>14</xdr:col>
          <xdr:colOff>10886</xdr:colOff>
          <xdr:row>16</xdr:row>
          <xdr:rowOff>239486</xdr:rowOff>
        </xdr:to>
        <xdr:sp macro="" textlink="">
          <xdr:nvSpPr>
            <xdr:cNvPr id="135548" name="Drop Down 380" hidden="1">
              <a:extLst>
                <a:ext uri="{63B3BB69-23CF-44E3-9099-C40C66FF867C}">
                  <a14:compatExt spid="_x0000_s135548"/>
                </a:ext>
                <a:ext uri="{FF2B5EF4-FFF2-40B4-BE49-F238E27FC236}">
                  <a16:creationId xmlns:a16="http://schemas.microsoft.com/office/drawing/2014/main" id="{00000000-0008-0000-1400-00007C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17</xdr:row>
          <xdr:rowOff>21771</xdr:rowOff>
        </xdr:from>
        <xdr:to>
          <xdr:col>14</xdr:col>
          <xdr:colOff>10886</xdr:colOff>
          <xdr:row>17</xdr:row>
          <xdr:rowOff>239486</xdr:rowOff>
        </xdr:to>
        <xdr:sp macro="" textlink="">
          <xdr:nvSpPr>
            <xdr:cNvPr id="135549" name="Drop Down 381" hidden="1">
              <a:extLst>
                <a:ext uri="{63B3BB69-23CF-44E3-9099-C40C66FF867C}">
                  <a14:compatExt spid="_x0000_s135549"/>
                </a:ext>
                <a:ext uri="{FF2B5EF4-FFF2-40B4-BE49-F238E27FC236}">
                  <a16:creationId xmlns:a16="http://schemas.microsoft.com/office/drawing/2014/main" id="{00000000-0008-0000-1400-00007D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18</xdr:row>
          <xdr:rowOff>21771</xdr:rowOff>
        </xdr:from>
        <xdr:to>
          <xdr:col>14</xdr:col>
          <xdr:colOff>10886</xdr:colOff>
          <xdr:row>18</xdr:row>
          <xdr:rowOff>239486</xdr:rowOff>
        </xdr:to>
        <xdr:sp macro="" textlink="">
          <xdr:nvSpPr>
            <xdr:cNvPr id="135550" name="Drop Down 382" hidden="1">
              <a:extLst>
                <a:ext uri="{63B3BB69-23CF-44E3-9099-C40C66FF867C}">
                  <a14:compatExt spid="_x0000_s135550"/>
                </a:ext>
                <a:ext uri="{FF2B5EF4-FFF2-40B4-BE49-F238E27FC236}">
                  <a16:creationId xmlns:a16="http://schemas.microsoft.com/office/drawing/2014/main" id="{00000000-0008-0000-1400-00007E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19</xdr:row>
          <xdr:rowOff>21771</xdr:rowOff>
        </xdr:from>
        <xdr:to>
          <xdr:col>14</xdr:col>
          <xdr:colOff>10886</xdr:colOff>
          <xdr:row>19</xdr:row>
          <xdr:rowOff>239486</xdr:rowOff>
        </xdr:to>
        <xdr:sp macro="" textlink="">
          <xdr:nvSpPr>
            <xdr:cNvPr id="135551" name="Drop Down 383" hidden="1">
              <a:extLst>
                <a:ext uri="{63B3BB69-23CF-44E3-9099-C40C66FF867C}">
                  <a14:compatExt spid="_x0000_s135551"/>
                </a:ext>
                <a:ext uri="{FF2B5EF4-FFF2-40B4-BE49-F238E27FC236}">
                  <a16:creationId xmlns:a16="http://schemas.microsoft.com/office/drawing/2014/main" id="{00000000-0008-0000-1400-00007F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25</xdr:row>
          <xdr:rowOff>21771</xdr:rowOff>
        </xdr:from>
        <xdr:to>
          <xdr:col>12</xdr:col>
          <xdr:colOff>10886</xdr:colOff>
          <xdr:row>25</xdr:row>
          <xdr:rowOff>239486</xdr:rowOff>
        </xdr:to>
        <xdr:sp macro="" textlink="">
          <xdr:nvSpPr>
            <xdr:cNvPr id="135552" name="Drop Down 384" hidden="1">
              <a:extLst>
                <a:ext uri="{63B3BB69-23CF-44E3-9099-C40C66FF867C}">
                  <a14:compatExt spid="_x0000_s135552"/>
                </a:ext>
                <a:ext uri="{FF2B5EF4-FFF2-40B4-BE49-F238E27FC236}">
                  <a16:creationId xmlns:a16="http://schemas.microsoft.com/office/drawing/2014/main" id="{00000000-0008-0000-1400-000080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26</xdr:row>
          <xdr:rowOff>21771</xdr:rowOff>
        </xdr:from>
        <xdr:to>
          <xdr:col>12</xdr:col>
          <xdr:colOff>10886</xdr:colOff>
          <xdr:row>26</xdr:row>
          <xdr:rowOff>239486</xdr:rowOff>
        </xdr:to>
        <xdr:sp macro="" textlink="">
          <xdr:nvSpPr>
            <xdr:cNvPr id="135553" name="Drop Down 385" hidden="1">
              <a:extLst>
                <a:ext uri="{63B3BB69-23CF-44E3-9099-C40C66FF867C}">
                  <a14:compatExt spid="_x0000_s135553"/>
                </a:ext>
                <a:ext uri="{FF2B5EF4-FFF2-40B4-BE49-F238E27FC236}">
                  <a16:creationId xmlns:a16="http://schemas.microsoft.com/office/drawing/2014/main" id="{00000000-0008-0000-1400-000081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27</xdr:row>
          <xdr:rowOff>21771</xdr:rowOff>
        </xdr:from>
        <xdr:to>
          <xdr:col>12</xdr:col>
          <xdr:colOff>10886</xdr:colOff>
          <xdr:row>27</xdr:row>
          <xdr:rowOff>239486</xdr:rowOff>
        </xdr:to>
        <xdr:sp macro="" textlink="">
          <xdr:nvSpPr>
            <xdr:cNvPr id="135554" name="Drop Down 386" hidden="1">
              <a:extLst>
                <a:ext uri="{63B3BB69-23CF-44E3-9099-C40C66FF867C}">
                  <a14:compatExt spid="_x0000_s135554"/>
                </a:ext>
                <a:ext uri="{FF2B5EF4-FFF2-40B4-BE49-F238E27FC236}">
                  <a16:creationId xmlns:a16="http://schemas.microsoft.com/office/drawing/2014/main" id="{00000000-0008-0000-1400-000082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28</xdr:row>
          <xdr:rowOff>21771</xdr:rowOff>
        </xdr:from>
        <xdr:to>
          <xdr:col>12</xdr:col>
          <xdr:colOff>10886</xdr:colOff>
          <xdr:row>28</xdr:row>
          <xdr:rowOff>239486</xdr:rowOff>
        </xdr:to>
        <xdr:sp macro="" textlink="">
          <xdr:nvSpPr>
            <xdr:cNvPr id="135555" name="Drop Down 387" hidden="1">
              <a:extLst>
                <a:ext uri="{63B3BB69-23CF-44E3-9099-C40C66FF867C}">
                  <a14:compatExt spid="_x0000_s135555"/>
                </a:ext>
                <a:ext uri="{FF2B5EF4-FFF2-40B4-BE49-F238E27FC236}">
                  <a16:creationId xmlns:a16="http://schemas.microsoft.com/office/drawing/2014/main" id="{00000000-0008-0000-1400-000083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25</xdr:row>
          <xdr:rowOff>21771</xdr:rowOff>
        </xdr:from>
        <xdr:to>
          <xdr:col>14</xdr:col>
          <xdr:colOff>10886</xdr:colOff>
          <xdr:row>25</xdr:row>
          <xdr:rowOff>239486</xdr:rowOff>
        </xdr:to>
        <xdr:sp macro="" textlink="">
          <xdr:nvSpPr>
            <xdr:cNvPr id="135556" name="Drop Down 388" hidden="1">
              <a:extLst>
                <a:ext uri="{63B3BB69-23CF-44E3-9099-C40C66FF867C}">
                  <a14:compatExt spid="_x0000_s135556"/>
                </a:ext>
                <a:ext uri="{FF2B5EF4-FFF2-40B4-BE49-F238E27FC236}">
                  <a16:creationId xmlns:a16="http://schemas.microsoft.com/office/drawing/2014/main" id="{00000000-0008-0000-1400-000084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26</xdr:row>
          <xdr:rowOff>21771</xdr:rowOff>
        </xdr:from>
        <xdr:to>
          <xdr:col>14</xdr:col>
          <xdr:colOff>10886</xdr:colOff>
          <xdr:row>26</xdr:row>
          <xdr:rowOff>239486</xdr:rowOff>
        </xdr:to>
        <xdr:sp macro="" textlink="">
          <xdr:nvSpPr>
            <xdr:cNvPr id="135557" name="Drop Down 389" hidden="1">
              <a:extLst>
                <a:ext uri="{63B3BB69-23CF-44E3-9099-C40C66FF867C}">
                  <a14:compatExt spid="_x0000_s135557"/>
                </a:ext>
                <a:ext uri="{FF2B5EF4-FFF2-40B4-BE49-F238E27FC236}">
                  <a16:creationId xmlns:a16="http://schemas.microsoft.com/office/drawing/2014/main" id="{00000000-0008-0000-1400-000085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27</xdr:row>
          <xdr:rowOff>21771</xdr:rowOff>
        </xdr:from>
        <xdr:to>
          <xdr:col>14</xdr:col>
          <xdr:colOff>10886</xdr:colOff>
          <xdr:row>27</xdr:row>
          <xdr:rowOff>239486</xdr:rowOff>
        </xdr:to>
        <xdr:sp macro="" textlink="">
          <xdr:nvSpPr>
            <xdr:cNvPr id="135558" name="Drop Down 390" hidden="1">
              <a:extLst>
                <a:ext uri="{63B3BB69-23CF-44E3-9099-C40C66FF867C}">
                  <a14:compatExt spid="_x0000_s135558"/>
                </a:ext>
                <a:ext uri="{FF2B5EF4-FFF2-40B4-BE49-F238E27FC236}">
                  <a16:creationId xmlns:a16="http://schemas.microsoft.com/office/drawing/2014/main" id="{00000000-0008-0000-1400-000086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28</xdr:row>
          <xdr:rowOff>21771</xdr:rowOff>
        </xdr:from>
        <xdr:to>
          <xdr:col>14</xdr:col>
          <xdr:colOff>10886</xdr:colOff>
          <xdr:row>28</xdr:row>
          <xdr:rowOff>239486</xdr:rowOff>
        </xdr:to>
        <xdr:sp macro="" textlink="">
          <xdr:nvSpPr>
            <xdr:cNvPr id="135559" name="Drop Down 391" hidden="1">
              <a:extLst>
                <a:ext uri="{63B3BB69-23CF-44E3-9099-C40C66FF867C}">
                  <a14:compatExt spid="_x0000_s135559"/>
                </a:ext>
                <a:ext uri="{FF2B5EF4-FFF2-40B4-BE49-F238E27FC236}">
                  <a16:creationId xmlns:a16="http://schemas.microsoft.com/office/drawing/2014/main" id="{00000000-0008-0000-1400-000087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32</xdr:row>
          <xdr:rowOff>21771</xdr:rowOff>
        </xdr:from>
        <xdr:to>
          <xdr:col>12</xdr:col>
          <xdr:colOff>10886</xdr:colOff>
          <xdr:row>32</xdr:row>
          <xdr:rowOff>239486</xdr:rowOff>
        </xdr:to>
        <xdr:sp macro="" textlink="">
          <xdr:nvSpPr>
            <xdr:cNvPr id="135560" name="Drop Down 392" hidden="1">
              <a:extLst>
                <a:ext uri="{63B3BB69-23CF-44E3-9099-C40C66FF867C}">
                  <a14:compatExt spid="_x0000_s135560"/>
                </a:ext>
                <a:ext uri="{FF2B5EF4-FFF2-40B4-BE49-F238E27FC236}">
                  <a16:creationId xmlns:a16="http://schemas.microsoft.com/office/drawing/2014/main" id="{00000000-0008-0000-1400-000088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33</xdr:row>
          <xdr:rowOff>21771</xdr:rowOff>
        </xdr:from>
        <xdr:to>
          <xdr:col>12</xdr:col>
          <xdr:colOff>10886</xdr:colOff>
          <xdr:row>33</xdr:row>
          <xdr:rowOff>239486</xdr:rowOff>
        </xdr:to>
        <xdr:sp macro="" textlink="">
          <xdr:nvSpPr>
            <xdr:cNvPr id="135561" name="Drop Down 393" hidden="1">
              <a:extLst>
                <a:ext uri="{63B3BB69-23CF-44E3-9099-C40C66FF867C}">
                  <a14:compatExt spid="_x0000_s135561"/>
                </a:ext>
                <a:ext uri="{FF2B5EF4-FFF2-40B4-BE49-F238E27FC236}">
                  <a16:creationId xmlns:a16="http://schemas.microsoft.com/office/drawing/2014/main" id="{00000000-0008-0000-1400-000089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32</xdr:row>
          <xdr:rowOff>21771</xdr:rowOff>
        </xdr:from>
        <xdr:to>
          <xdr:col>14</xdr:col>
          <xdr:colOff>10886</xdr:colOff>
          <xdr:row>32</xdr:row>
          <xdr:rowOff>239486</xdr:rowOff>
        </xdr:to>
        <xdr:sp macro="" textlink="">
          <xdr:nvSpPr>
            <xdr:cNvPr id="135562" name="Drop Down 394" hidden="1">
              <a:extLst>
                <a:ext uri="{63B3BB69-23CF-44E3-9099-C40C66FF867C}">
                  <a14:compatExt spid="_x0000_s135562"/>
                </a:ext>
                <a:ext uri="{FF2B5EF4-FFF2-40B4-BE49-F238E27FC236}">
                  <a16:creationId xmlns:a16="http://schemas.microsoft.com/office/drawing/2014/main" id="{00000000-0008-0000-1400-00008A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33</xdr:row>
          <xdr:rowOff>21771</xdr:rowOff>
        </xdr:from>
        <xdr:to>
          <xdr:col>14</xdr:col>
          <xdr:colOff>10886</xdr:colOff>
          <xdr:row>33</xdr:row>
          <xdr:rowOff>239486</xdr:rowOff>
        </xdr:to>
        <xdr:sp macro="" textlink="">
          <xdr:nvSpPr>
            <xdr:cNvPr id="135563" name="Drop Down 395" hidden="1">
              <a:extLst>
                <a:ext uri="{63B3BB69-23CF-44E3-9099-C40C66FF867C}">
                  <a14:compatExt spid="_x0000_s135563"/>
                </a:ext>
                <a:ext uri="{FF2B5EF4-FFF2-40B4-BE49-F238E27FC236}">
                  <a16:creationId xmlns:a16="http://schemas.microsoft.com/office/drawing/2014/main" id="{00000000-0008-0000-1400-00008B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35</xdr:row>
          <xdr:rowOff>21771</xdr:rowOff>
        </xdr:from>
        <xdr:to>
          <xdr:col>12</xdr:col>
          <xdr:colOff>10886</xdr:colOff>
          <xdr:row>35</xdr:row>
          <xdr:rowOff>239486</xdr:rowOff>
        </xdr:to>
        <xdr:sp macro="" textlink="">
          <xdr:nvSpPr>
            <xdr:cNvPr id="135564" name="Drop Down 396" hidden="1">
              <a:extLst>
                <a:ext uri="{63B3BB69-23CF-44E3-9099-C40C66FF867C}">
                  <a14:compatExt spid="_x0000_s135564"/>
                </a:ext>
                <a:ext uri="{FF2B5EF4-FFF2-40B4-BE49-F238E27FC236}">
                  <a16:creationId xmlns:a16="http://schemas.microsoft.com/office/drawing/2014/main" id="{00000000-0008-0000-1400-00008C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36</xdr:row>
          <xdr:rowOff>21771</xdr:rowOff>
        </xdr:from>
        <xdr:to>
          <xdr:col>12</xdr:col>
          <xdr:colOff>10886</xdr:colOff>
          <xdr:row>36</xdr:row>
          <xdr:rowOff>239486</xdr:rowOff>
        </xdr:to>
        <xdr:sp macro="" textlink="">
          <xdr:nvSpPr>
            <xdr:cNvPr id="135565" name="Drop Down 397" hidden="1">
              <a:extLst>
                <a:ext uri="{63B3BB69-23CF-44E3-9099-C40C66FF867C}">
                  <a14:compatExt spid="_x0000_s135565"/>
                </a:ext>
                <a:ext uri="{FF2B5EF4-FFF2-40B4-BE49-F238E27FC236}">
                  <a16:creationId xmlns:a16="http://schemas.microsoft.com/office/drawing/2014/main" id="{00000000-0008-0000-1400-00008D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37</xdr:row>
          <xdr:rowOff>21771</xdr:rowOff>
        </xdr:from>
        <xdr:to>
          <xdr:col>12</xdr:col>
          <xdr:colOff>10886</xdr:colOff>
          <xdr:row>37</xdr:row>
          <xdr:rowOff>239486</xdr:rowOff>
        </xdr:to>
        <xdr:sp macro="" textlink="">
          <xdr:nvSpPr>
            <xdr:cNvPr id="135566" name="Drop Down 398" hidden="1">
              <a:extLst>
                <a:ext uri="{63B3BB69-23CF-44E3-9099-C40C66FF867C}">
                  <a14:compatExt spid="_x0000_s135566"/>
                </a:ext>
                <a:ext uri="{FF2B5EF4-FFF2-40B4-BE49-F238E27FC236}">
                  <a16:creationId xmlns:a16="http://schemas.microsoft.com/office/drawing/2014/main" id="{00000000-0008-0000-1400-00008E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38</xdr:row>
          <xdr:rowOff>21771</xdr:rowOff>
        </xdr:from>
        <xdr:to>
          <xdr:col>12</xdr:col>
          <xdr:colOff>10886</xdr:colOff>
          <xdr:row>38</xdr:row>
          <xdr:rowOff>239486</xdr:rowOff>
        </xdr:to>
        <xdr:sp macro="" textlink="">
          <xdr:nvSpPr>
            <xdr:cNvPr id="135567" name="Drop Down 399" hidden="1">
              <a:extLst>
                <a:ext uri="{63B3BB69-23CF-44E3-9099-C40C66FF867C}">
                  <a14:compatExt spid="_x0000_s135567"/>
                </a:ext>
                <a:ext uri="{FF2B5EF4-FFF2-40B4-BE49-F238E27FC236}">
                  <a16:creationId xmlns:a16="http://schemas.microsoft.com/office/drawing/2014/main" id="{00000000-0008-0000-1400-00008F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39</xdr:row>
          <xdr:rowOff>21771</xdr:rowOff>
        </xdr:from>
        <xdr:to>
          <xdr:col>12</xdr:col>
          <xdr:colOff>10886</xdr:colOff>
          <xdr:row>39</xdr:row>
          <xdr:rowOff>239486</xdr:rowOff>
        </xdr:to>
        <xdr:sp macro="" textlink="">
          <xdr:nvSpPr>
            <xdr:cNvPr id="135568" name="Drop Down 400" hidden="1">
              <a:extLst>
                <a:ext uri="{63B3BB69-23CF-44E3-9099-C40C66FF867C}">
                  <a14:compatExt spid="_x0000_s135568"/>
                </a:ext>
                <a:ext uri="{FF2B5EF4-FFF2-40B4-BE49-F238E27FC236}">
                  <a16:creationId xmlns:a16="http://schemas.microsoft.com/office/drawing/2014/main" id="{00000000-0008-0000-1400-000090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40</xdr:row>
          <xdr:rowOff>21771</xdr:rowOff>
        </xdr:from>
        <xdr:to>
          <xdr:col>12</xdr:col>
          <xdr:colOff>10886</xdr:colOff>
          <xdr:row>40</xdr:row>
          <xdr:rowOff>239486</xdr:rowOff>
        </xdr:to>
        <xdr:sp macro="" textlink="">
          <xdr:nvSpPr>
            <xdr:cNvPr id="135569" name="Drop Down 401" hidden="1">
              <a:extLst>
                <a:ext uri="{63B3BB69-23CF-44E3-9099-C40C66FF867C}">
                  <a14:compatExt spid="_x0000_s135569"/>
                </a:ext>
                <a:ext uri="{FF2B5EF4-FFF2-40B4-BE49-F238E27FC236}">
                  <a16:creationId xmlns:a16="http://schemas.microsoft.com/office/drawing/2014/main" id="{00000000-0008-0000-1400-000091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41</xdr:row>
          <xdr:rowOff>21771</xdr:rowOff>
        </xdr:from>
        <xdr:to>
          <xdr:col>12</xdr:col>
          <xdr:colOff>10886</xdr:colOff>
          <xdr:row>41</xdr:row>
          <xdr:rowOff>239486</xdr:rowOff>
        </xdr:to>
        <xdr:sp macro="" textlink="">
          <xdr:nvSpPr>
            <xdr:cNvPr id="135571" name="Drop Down 403" hidden="1">
              <a:extLst>
                <a:ext uri="{63B3BB69-23CF-44E3-9099-C40C66FF867C}">
                  <a14:compatExt spid="_x0000_s135571"/>
                </a:ext>
                <a:ext uri="{FF2B5EF4-FFF2-40B4-BE49-F238E27FC236}">
                  <a16:creationId xmlns:a16="http://schemas.microsoft.com/office/drawing/2014/main" id="{00000000-0008-0000-1400-000093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42</xdr:row>
          <xdr:rowOff>21771</xdr:rowOff>
        </xdr:from>
        <xdr:to>
          <xdr:col>12</xdr:col>
          <xdr:colOff>10886</xdr:colOff>
          <xdr:row>42</xdr:row>
          <xdr:rowOff>239486</xdr:rowOff>
        </xdr:to>
        <xdr:sp macro="" textlink="">
          <xdr:nvSpPr>
            <xdr:cNvPr id="135572" name="Drop Down 404" hidden="1">
              <a:extLst>
                <a:ext uri="{63B3BB69-23CF-44E3-9099-C40C66FF867C}">
                  <a14:compatExt spid="_x0000_s135572"/>
                </a:ext>
                <a:ext uri="{FF2B5EF4-FFF2-40B4-BE49-F238E27FC236}">
                  <a16:creationId xmlns:a16="http://schemas.microsoft.com/office/drawing/2014/main" id="{00000000-0008-0000-1400-000094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43</xdr:row>
          <xdr:rowOff>21771</xdr:rowOff>
        </xdr:from>
        <xdr:to>
          <xdr:col>12</xdr:col>
          <xdr:colOff>10886</xdr:colOff>
          <xdr:row>43</xdr:row>
          <xdr:rowOff>239486</xdr:rowOff>
        </xdr:to>
        <xdr:sp macro="" textlink="">
          <xdr:nvSpPr>
            <xdr:cNvPr id="135573" name="Drop Down 405" hidden="1">
              <a:extLst>
                <a:ext uri="{63B3BB69-23CF-44E3-9099-C40C66FF867C}">
                  <a14:compatExt spid="_x0000_s135573"/>
                </a:ext>
                <a:ext uri="{FF2B5EF4-FFF2-40B4-BE49-F238E27FC236}">
                  <a16:creationId xmlns:a16="http://schemas.microsoft.com/office/drawing/2014/main" id="{00000000-0008-0000-1400-000095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44</xdr:row>
          <xdr:rowOff>21771</xdr:rowOff>
        </xdr:from>
        <xdr:to>
          <xdr:col>12</xdr:col>
          <xdr:colOff>10886</xdr:colOff>
          <xdr:row>44</xdr:row>
          <xdr:rowOff>239486</xdr:rowOff>
        </xdr:to>
        <xdr:sp macro="" textlink="">
          <xdr:nvSpPr>
            <xdr:cNvPr id="135574" name="Drop Down 406" hidden="1">
              <a:extLst>
                <a:ext uri="{63B3BB69-23CF-44E3-9099-C40C66FF867C}">
                  <a14:compatExt spid="_x0000_s135574"/>
                </a:ext>
                <a:ext uri="{FF2B5EF4-FFF2-40B4-BE49-F238E27FC236}">
                  <a16:creationId xmlns:a16="http://schemas.microsoft.com/office/drawing/2014/main" id="{00000000-0008-0000-1400-000096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45</xdr:row>
          <xdr:rowOff>21771</xdr:rowOff>
        </xdr:from>
        <xdr:to>
          <xdr:col>12</xdr:col>
          <xdr:colOff>10886</xdr:colOff>
          <xdr:row>45</xdr:row>
          <xdr:rowOff>239486</xdr:rowOff>
        </xdr:to>
        <xdr:sp macro="" textlink="">
          <xdr:nvSpPr>
            <xdr:cNvPr id="135575" name="Drop Down 407" hidden="1">
              <a:extLst>
                <a:ext uri="{63B3BB69-23CF-44E3-9099-C40C66FF867C}">
                  <a14:compatExt spid="_x0000_s135575"/>
                </a:ext>
                <a:ext uri="{FF2B5EF4-FFF2-40B4-BE49-F238E27FC236}">
                  <a16:creationId xmlns:a16="http://schemas.microsoft.com/office/drawing/2014/main" id="{00000000-0008-0000-1400-000097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46</xdr:row>
          <xdr:rowOff>21771</xdr:rowOff>
        </xdr:from>
        <xdr:to>
          <xdr:col>12</xdr:col>
          <xdr:colOff>10886</xdr:colOff>
          <xdr:row>46</xdr:row>
          <xdr:rowOff>239486</xdr:rowOff>
        </xdr:to>
        <xdr:sp macro="" textlink="">
          <xdr:nvSpPr>
            <xdr:cNvPr id="135576" name="Drop Down 408" hidden="1">
              <a:extLst>
                <a:ext uri="{63B3BB69-23CF-44E3-9099-C40C66FF867C}">
                  <a14:compatExt spid="_x0000_s135576"/>
                </a:ext>
                <a:ext uri="{FF2B5EF4-FFF2-40B4-BE49-F238E27FC236}">
                  <a16:creationId xmlns:a16="http://schemas.microsoft.com/office/drawing/2014/main" id="{00000000-0008-0000-1400-000098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47</xdr:row>
          <xdr:rowOff>21771</xdr:rowOff>
        </xdr:from>
        <xdr:to>
          <xdr:col>12</xdr:col>
          <xdr:colOff>10886</xdr:colOff>
          <xdr:row>47</xdr:row>
          <xdr:rowOff>239486</xdr:rowOff>
        </xdr:to>
        <xdr:sp macro="" textlink="">
          <xdr:nvSpPr>
            <xdr:cNvPr id="135577" name="Drop Down 409" hidden="1">
              <a:extLst>
                <a:ext uri="{63B3BB69-23CF-44E3-9099-C40C66FF867C}">
                  <a14:compatExt spid="_x0000_s135577"/>
                </a:ext>
                <a:ext uri="{FF2B5EF4-FFF2-40B4-BE49-F238E27FC236}">
                  <a16:creationId xmlns:a16="http://schemas.microsoft.com/office/drawing/2014/main" id="{00000000-0008-0000-1400-000099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48</xdr:row>
          <xdr:rowOff>21771</xdr:rowOff>
        </xdr:from>
        <xdr:to>
          <xdr:col>12</xdr:col>
          <xdr:colOff>10886</xdr:colOff>
          <xdr:row>48</xdr:row>
          <xdr:rowOff>239486</xdr:rowOff>
        </xdr:to>
        <xdr:sp macro="" textlink="">
          <xdr:nvSpPr>
            <xdr:cNvPr id="135578" name="Drop Down 410" hidden="1">
              <a:extLst>
                <a:ext uri="{63B3BB69-23CF-44E3-9099-C40C66FF867C}">
                  <a14:compatExt spid="_x0000_s135578"/>
                </a:ext>
                <a:ext uri="{FF2B5EF4-FFF2-40B4-BE49-F238E27FC236}">
                  <a16:creationId xmlns:a16="http://schemas.microsoft.com/office/drawing/2014/main" id="{00000000-0008-0000-1400-00009A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49</xdr:row>
          <xdr:rowOff>21771</xdr:rowOff>
        </xdr:from>
        <xdr:to>
          <xdr:col>12</xdr:col>
          <xdr:colOff>10886</xdr:colOff>
          <xdr:row>49</xdr:row>
          <xdr:rowOff>239486</xdr:rowOff>
        </xdr:to>
        <xdr:sp macro="" textlink="">
          <xdr:nvSpPr>
            <xdr:cNvPr id="135579" name="Drop Down 411" hidden="1">
              <a:extLst>
                <a:ext uri="{63B3BB69-23CF-44E3-9099-C40C66FF867C}">
                  <a14:compatExt spid="_x0000_s135579"/>
                </a:ext>
                <a:ext uri="{FF2B5EF4-FFF2-40B4-BE49-F238E27FC236}">
                  <a16:creationId xmlns:a16="http://schemas.microsoft.com/office/drawing/2014/main" id="{00000000-0008-0000-1400-00009B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50</xdr:row>
          <xdr:rowOff>21771</xdr:rowOff>
        </xdr:from>
        <xdr:to>
          <xdr:col>12</xdr:col>
          <xdr:colOff>10886</xdr:colOff>
          <xdr:row>50</xdr:row>
          <xdr:rowOff>239486</xdr:rowOff>
        </xdr:to>
        <xdr:sp macro="" textlink="">
          <xdr:nvSpPr>
            <xdr:cNvPr id="135580" name="Drop Down 412" hidden="1">
              <a:extLst>
                <a:ext uri="{63B3BB69-23CF-44E3-9099-C40C66FF867C}">
                  <a14:compatExt spid="_x0000_s135580"/>
                </a:ext>
                <a:ext uri="{FF2B5EF4-FFF2-40B4-BE49-F238E27FC236}">
                  <a16:creationId xmlns:a16="http://schemas.microsoft.com/office/drawing/2014/main" id="{00000000-0008-0000-1400-00009C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51</xdr:row>
          <xdr:rowOff>21771</xdr:rowOff>
        </xdr:from>
        <xdr:to>
          <xdr:col>12</xdr:col>
          <xdr:colOff>10886</xdr:colOff>
          <xdr:row>51</xdr:row>
          <xdr:rowOff>239486</xdr:rowOff>
        </xdr:to>
        <xdr:sp macro="" textlink="">
          <xdr:nvSpPr>
            <xdr:cNvPr id="135581" name="Drop Down 413" hidden="1">
              <a:extLst>
                <a:ext uri="{63B3BB69-23CF-44E3-9099-C40C66FF867C}">
                  <a14:compatExt spid="_x0000_s135581"/>
                </a:ext>
                <a:ext uri="{FF2B5EF4-FFF2-40B4-BE49-F238E27FC236}">
                  <a16:creationId xmlns:a16="http://schemas.microsoft.com/office/drawing/2014/main" id="{00000000-0008-0000-1400-00009D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52</xdr:row>
          <xdr:rowOff>21771</xdr:rowOff>
        </xdr:from>
        <xdr:to>
          <xdr:col>12</xdr:col>
          <xdr:colOff>10886</xdr:colOff>
          <xdr:row>52</xdr:row>
          <xdr:rowOff>239486</xdr:rowOff>
        </xdr:to>
        <xdr:sp macro="" textlink="">
          <xdr:nvSpPr>
            <xdr:cNvPr id="135582" name="Drop Down 414" hidden="1">
              <a:extLst>
                <a:ext uri="{63B3BB69-23CF-44E3-9099-C40C66FF867C}">
                  <a14:compatExt spid="_x0000_s135582"/>
                </a:ext>
                <a:ext uri="{FF2B5EF4-FFF2-40B4-BE49-F238E27FC236}">
                  <a16:creationId xmlns:a16="http://schemas.microsoft.com/office/drawing/2014/main" id="{00000000-0008-0000-1400-00009E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53</xdr:row>
          <xdr:rowOff>21771</xdr:rowOff>
        </xdr:from>
        <xdr:to>
          <xdr:col>12</xdr:col>
          <xdr:colOff>10886</xdr:colOff>
          <xdr:row>53</xdr:row>
          <xdr:rowOff>239486</xdr:rowOff>
        </xdr:to>
        <xdr:sp macro="" textlink="">
          <xdr:nvSpPr>
            <xdr:cNvPr id="135583" name="Drop Down 415" hidden="1">
              <a:extLst>
                <a:ext uri="{63B3BB69-23CF-44E3-9099-C40C66FF867C}">
                  <a14:compatExt spid="_x0000_s135583"/>
                </a:ext>
                <a:ext uri="{FF2B5EF4-FFF2-40B4-BE49-F238E27FC236}">
                  <a16:creationId xmlns:a16="http://schemas.microsoft.com/office/drawing/2014/main" id="{00000000-0008-0000-1400-00009F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11</xdr:col>
      <xdr:colOff>896359</xdr:colOff>
      <xdr:row>2</xdr:row>
      <xdr:rowOff>104994</xdr:rowOff>
    </xdr:from>
    <xdr:to>
      <xdr:col>12</xdr:col>
      <xdr:colOff>99524</xdr:colOff>
      <xdr:row>3</xdr:row>
      <xdr:rowOff>214863</xdr:rowOff>
    </xdr:to>
    <xdr:pic>
      <xdr:nvPicPr>
        <xdr:cNvPr id="58" name="Afbeelding 57">
          <a:hlinkClick xmlns:r="http://schemas.openxmlformats.org/officeDocument/2006/relationships" r:id="rId7" tooltip="Next section"/>
          <a:extLst>
            <a:ext uri="{FF2B5EF4-FFF2-40B4-BE49-F238E27FC236}">
              <a16:creationId xmlns:a16="http://schemas.microsoft.com/office/drawing/2014/main" id="{00000000-0008-0000-1400-00003A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13</xdr:col>
      <xdr:colOff>171450</xdr:colOff>
      <xdr:row>0</xdr:row>
      <xdr:rowOff>9525</xdr:rowOff>
    </xdr:from>
    <xdr:to>
      <xdr:col>13</xdr:col>
      <xdr:colOff>674089</xdr:colOff>
      <xdr:row>2</xdr:row>
      <xdr:rowOff>20946</xdr:rowOff>
    </xdr:to>
    <xdr:pic>
      <xdr:nvPicPr>
        <xdr:cNvPr id="2" name="Afbeelding 1">
          <a:hlinkClick xmlns:r="http://schemas.openxmlformats.org/officeDocument/2006/relationships" r:id="rId9" tooltip="Skip to results"/>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10886</xdr:colOff>
          <xdr:row>30</xdr:row>
          <xdr:rowOff>21771</xdr:rowOff>
        </xdr:from>
        <xdr:to>
          <xdr:col>12</xdr:col>
          <xdr:colOff>10886</xdr:colOff>
          <xdr:row>30</xdr:row>
          <xdr:rowOff>239486</xdr:rowOff>
        </xdr:to>
        <xdr:sp macro="" textlink="">
          <xdr:nvSpPr>
            <xdr:cNvPr id="135592" name="Drop Down 424" hidden="1">
              <a:extLst>
                <a:ext uri="{63B3BB69-23CF-44E3-9099-C40C66FF867C}">
                  <a14:compatExt spid="_x0000_s135592"/>
                </a:ext>
                <a:ext uri="{FF2B5EF4-FFF2-40B4-BE49-F238E27FC236}">
                  <a16:creationId xmlns:a16="http://schemas.microsoft.com/office/drawing/2014/main" id="{00000000-0008-0000-1400-0000A8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30</xdr:row>
          <xdr:rowOff>21771</xdr:rowOff>
        </xdr:from>
        <xdr:to>
          <xdr:col>14</xdr:col>
          <xdr:colOff>10886</xdr:colOff>
          <xdr:row>30</xdr:row>
          <xdr:rowOff>239486</xdr:rowOff>
        </xdr:to>
        <xdr:sp macro="" textlink="">
          <xdr:nvSpPr>
            <xdr:cNvPr id="135593" name="Drop Down 425" hidden="1">
              <a:extLst>
                <a:ext uri="{63B3BB69-23CF-44E3-9099-C40C66FF867C}">
                  <a14:compatExt spid="_x0000_s135593"/>
                </a:ext>
                <a:ext uri="{FF2B5EF4-FFF2-40B4-BE49-F238E27FC236}">
                  <a16:creationId xmlns:a16="http://schemas.microsoft.com/office/drawing/2014/main" id="{00000000-0008-0000-1400-0000A9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29</xdr:row>
          <xdr:rowOff>21771</xdr:rowOff>
        </xdr:from>
        <xdr:to>
          <xdr:col>12</xdr:col>
          <xdr:colOff>10886</xdr:colOff>
          <xdr:row>29</xdr:row>
          <xdr:rowOff>239486</xdr:rowOff>
        </xdr:to>
        <xdr:sp macro="" textlink="">
          <xdr:nvSpPr>
            <xdr:cNvPr id="135594" name="Drop Down 426" hidden="1">
              <a:extLst>
                <a:ext uri="{63B3BB69-23CF-44E3-9099-C40C66FF867C}">
                  <a14:compatExt spid="_x0000_s135594"/>
                </a:ext>
                <a:ext uri="{FF2B5EF4-FFF2-40B4-BE49-F238E27FC236}">
                  <a16:creationId xmlns:a16="http://schemas.microsoft.com/office/drawing/2014/main" id="{00000000-0008-0000-1400-0000AA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29</xdr:row>
          <xdr:rowOff>21771</xdr:rowOff>
        </xdr:from>
        <xdr:to>
          <xdr:col>14</xdr:col>
          <xdr:colOff>10886</xdr:colOff>
          <xdr:row>29</xdr:row>
          <xdr:rowOff>239486</xdr:rowOff>
        </xdr:to>
        <xdr:sp macro="" textlink="">
          <xdr:nvSpPr>
            <xdr:cNvPr id="135595" name="Drop Down 427" hidden="1">
              <a:extLst>
                <a:ext uri="{63B3BB69-23CF-44E3-9099-C40C66FF867C}">
                  <a14:compatExt spid="_x0000_s135595"/>
                </a:ext>
                <a:ext uri="{FF2B5EF4-FFF2-40B4-BE49-F238E27FC236}">
                  <a16:creationId xmlns:a16="http://schemas.microsoft.com/office/drawing/2014/main" id="{00000000-0008-0000-1400-0000AB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21</xdr:row>
          <xdr:rowOff>21771</xdr:rowOff>
        </xdr:from>
        <xdr:to>
          <xdr:col>12</xdr:col>
          <xdr:colOff>10886</xdr:colOff>
          <xdr:row>21</xdr:row>
          <xdr:rowOff>239486</xdr:rowOff>
        </xdr:to>
        <xdr:sp macro="" textlink="">
          <xdr:nvSpPr>
            <xdr:cNvPr id="135596" name="Drop Down 428" hidden="1">
              <a:extLst>
                <a:ext uri="{63B3BB69-23CF-44E3-9099-C40C66FF867C}">
                  <a14:compatExt spid="_x0000_s135596"/>
                </a:ext>
                <a:ext uri="{FF2B5EF4-FFF2-40B4-BE49-F238E27FC236}">
                  <a16:creationId xmlns:a16="http://schemas.microsoft.com/office/drawing/2014/main" id="{00000000-0008-0000-1400-0000AC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22</xdr:row>
          <xdr:rowOff>21771</xdr:rowOff>
        </xdr:from>
        <xdr:to>
          <xdr:col>12</xdr:col>
          <xdr:colOff>10886</xdr:colOff>
          <xdr:row>22</xdr:row>
          <xdr:rowOff>239486</xdr:rowOff>
        </xdr:to>
        <xdr:sp macro="" textlink="">
          <xdr:nvSpPr>
            <xdr:cNvPr id="135597" name="Drop Down 429" hidden="1">
              <a:extLst>
                <a:ext uri="{63B3BB69-23CF-44E3-9099-C40C66FF867C}">
                  <a14:compatExt spid="_x0000_s135597"/>
                </a:ext>
                <a:ext uri="{FF2B5EF4-FFF2-40B4-BE49-F238E27FC236}">
                  <a16:creationId xmlns:a16="http://schemas.microsoft.com/office/drawing/2014/main" id="{00000000-0008-0000-1400-0000AD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23</xdr:row>
          <xdr:rowOff>21771</xdr:rowOff>
        </xdr:from>
        <xdr:to>
          <xdr:col>12</xdr:col>
          <xdr:colOff>10886</xdr:colOff>
          <xdr:row>23</xdr:row>
          <xdr:rowOff>239486</xdr:rowOff>
        </xdr:to>
        <xdr:sp macro="" textlink="">
          <xdr:nvSpPr>
            <xdr:cNvPr id="135598" name="Drop Down 430" hidden="1">
              <a:extLst>
                <a:ext uri="{63B3BB69-23CF-44E3-9099-C40C66FF867C}">
                  <a14:compatExt spid="_x0000_s135598"/>
                </a:ext>
                <a:ext uri="{FF2B5EF4-FFF2-40B4-BE49-F238E27FC236}">
                  <a16:creationId xmlns:a16="http://schemas.microsoft.com/office/drawing/2014/main" id="{00000000-0008-0000-1400-0000AE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21</xdr:row>
          <xdr:rowOff>21771</xdr:rowOff>
        </xdr:from>
        <xdr:to>
          <xdr:col>14</xdr:col>
          <xdr:colOff>10886</xdr:colOff>
          <xdr:row>21</xdr:row>
          <xdr:rowOff>239486</xdr:rowOff>
        </xdr:to>
        <xdr:sp macro="" textlink="">
          <xdr:nvSpPr>
            <xdr:cNvPr id="135599" name="Drop Down 431" hidden="1">
              <a:extLst>
                <a:ext uri="{63B3BB69-23CF-44E3-9099-C40C66FF867C}">
                  <a14:compatExt spid="_x0000_s135599"/>
                </a:ext>
                <a:ext uri="{FF2B5EF4-FFF2-40B4-BE49-F238E27FC236}">
                  <a16:creationId xmlns:a16="http://schemas.microsoft.com/office/drawing/2014/main" id="{00000000-0008-0000-1400-0000AF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22</xdr:row>
          <xdr:rowOff>21771</xdr:rowOff>
        </xdr:from>
        <xdr:to>
          <xdr:col>14</xdr:col>
          <xdr:colOff>10886</xdr:colOff>
          <xdr:row>22</xdr:row>
          <xdr:rowOff>239486</xdr:rowOff>
        </xdr:to>
        <xdr:sp macro="" textlink="">
          <xdr:nvSpPr>
            <xdr:cNvPr id="135600" name="Drop Down 432" hidden="1">
              <a:extLst>
                <a:ext uri="{63B3BB69-23CF-44E3-9099-C40C66FF867C}">
                  <a14:compatExt spid="_x0000_s135600"/>
                </a:ext>
                <a:ext uri="{FF2B5EF4-FFF2-40B4-BE49-F238E27FC236}">
                  <a16:creationId xmlns:a16="http://schemas.microsoft.com/office/drawing/2014/main" id="{00000000-0008-0000-1400-0000B0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23</xdr:row>
          <xdr:rowOff>21771</xdr:rowOff>
        </xdr:from>
        <xdr:to>
          <xdr:col>14</xdr:col>
          <xdr:colOff>10886</xdr:colOff>
          <xdr:row>23</xdr:row>
          <xdr:rowOff>239486</xdr:rowOff>
        </xdr:to>
        <xdr:sp macro="" textlink="">
          <xdr:nvSpPr>
            <xdr:cNvPr id="135601" name="Drop Down 433" hidden="1">
              <a:extLst>
                <a:ext uri="{63B3BB69-23CF-44E3-9099-C40C66FF867C}">
                  <a14:compatExt spid="_x0000_s135601"/>
                </a:ext>
                <a:ext uri="{FF2B5EF4-FFF2-40B4-BE49-F238E27FC236}">
                  <a16:creationId xmlns:a16="http://schemas.microsoft.com/office/drawing/2014/main" id="{00000000-0008-0000-1400-0000B1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10886</xdr:colOff>
          <xdr:row>10</xdr:row>
          <xdr:rowOff>21771</xdr:rowOff>
        </xdr:from>
        <xdr:to>
          <xdr:col>12</xdr:col>
          <xdr:colOff>10886</xdr:colOff>
          <xdr:row>10</xdr:row>
          <xdr:rowOff>239486</xdr:rowOff>
        </xdr:to>
        <xdr:sp macro="" textlink="">
          <xdr:nvSpPr>
            <xdr:cNvPr id="153601" name="Drop Down 1" hidden="1">
              <a:extLst>
                <a:ext uri="{63B3BB69-23CF-44E3-9099-C40C66FF867C}">
                  <a14:compatExt spid="_x0000_s153601"/>
                </a:ext>
                <a:ext uri="{FF2B5EF4-FFF2-40B4-BE49-F238E27FC236}">
                  <a16:creationId xmlns:a16="http://schemas.microsoft.com/office/drawing/2014/main" id="{00000000-0008-0000-1500-000001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10</xdr:row>
          <xdr:rowOff>21771</xdr:rowOff>
        </xdr:from>
        <xdr:to>
          <xdr:col>14</xdr:col>
          <xdr:colOff>10886</xdr:colOff>
          <xdr:row>10</xdr:row>
          <xdr:rowOff>239486</xdr:rowOff>
        </xdr:to>
        <xdr:sp macro="" textlink="">
          <xdr:nvSpPr>
            <xdr:cNvPr id="153602" name="Drop Down 2" hidden="1">
              <a:extLst>
                <a:ext uri="{63B3BB69-23CF-44E3-9099-C40C66FF867C}">
                  <a14:compatExt spid="_x0000_s153602"/>
                </a:ext>
                <a:ext uri="{FF2B5EF4-FFF2-40B4-BE49-F238E27FC236}">
                  <a16:creationId xmlns:a16="http://schemas.microsoft.com/office/drawing/2014/main" id="{00000000-0008-0000-1500-000002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11</xdr:row>
          <xdr:rowOff>21771</xdr:rowOff>
        </xdr:from>
        <xdr:to>
          <xdr:col>12</xdr:col>
          <xdr:colOff>10886</xdr:colOff>
          <xdr:row>11</xdr:row>
          <xdr:rowOff>239486</xdr:rowOff>
        </xdr:to>
        <xdr:sp macro="" textlink="">
          <xdr:nvSpPr>
            <xdr:cNvPr id="153603" name="Drop Down 3" hidden="1">
              <a:extLst>
                <a:ext uri="{63B3BB69-23CF-44E3-9099-C40C66FF867C}">
                  <a14:compatExt spid="_x0000_s153603"/>
                </a:ext>
                <a:ext uri="{FF2B5EF4-FFF2-40B4-BE49-F238E27FC236}">
                  <a16:creationId xmlns:a16="http://schemas.microsoft.com/office/drawing/2014/main" id="{00000000-0008-0000-1500-000003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11</xdr:row>
          <xdr:rowOff>21771</xdr:rowOff>
        </xdr:from>
        <xdr:to>
          <xdr:col>14</xdr:col>
          <xdr:colOff>10886</xdr:colOff>
          <xdr:row>11</xdr:row>
          <xdr:rowOff>239486</xdr:rowOff>
        </xdr:to>
        <xdr:sp macro="" textlink="">
          <xdr:nvSpPr>
            <xdr:cNvPr id="153604" name="Drop Down 4" hidden="1">
              <a:extLst>
                <a:ext uri="{63B3BB69-23CF-44E3-9099-C40C66FF867C}">
                  <a14:compatExt spid="_x0000_s153604"/>
                </a:ext>
                <a:ext uri="{FF2B5EF4-FFF2-40B4-BE49-F238E27FC236}">
                  <a16:creationId xmlns:a16="http://schemas.microsoft.com/office/drawing/2014/main" id="{00000000-0008-0000-1500-000004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13</xdr:row>
          <xdr:rowOff>21771</xdr:rowOff>
        </xdr:from>
        <xdr:to>
          <xdr:col>12</xdr:col>
          <xdr:colOff>10886</xdr:colOff>
          <xdr:row>13</xdr:row>
          <xdr:rowOff>239486</xdr:rowOff>
        </xdr:to>
        <xdr:sp macro="" textlink="">
          <xdr:nvSpPr>
            <xdr:cNvPr id="153605" name="Drop Down 5" hidden="1">
              <a:extLst>
                <a:ext uri="{63B3BB69-23CF-44E3-9099-C40C66FF867C}">
                  <a14:compatExt spid="_x0000_s153605"/>
                </a:ext>
                <a:ext uri="{FF2B5EF4-FFF2-40B4-BE49-F238E27FC236}">
                  <a16:creationId xmlns:a16="http://schemas.microsoft.com/office/drawing/2014/main" id="{00000000-0008-0000-1500-000005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14</xdr:row>
          <xdr:rowOff>21771</xdr:rowOff>
        </xdr:from>
        <xdr:to>
          <xdr:col>12</xdr:col>
          <xdr:colOff>10886</xdr:colOff>
          <xdr:row>14</xdr:row>
          <xdr:rowOff>239486</xdr:rowOff>
        </xdr:to>
        <xdr:sp macro="" textlink="">
          <xdr:nvSpPr>
            <xdr:cNvPr id="153606" name="Drop Down 6" hidden="1">
              <a:extLst>
                <a:ext uri="{63B3BB69-23CF-44E3-9099-C40C66FF867C}">
                  <a14:compatExt spid="_x0000_s153606"/>
                </a:ext>
                <a:ext uri="{FF2B5EF4-FFF2-40B4-BE49-F238E27FC236}">
                  <a16:creationId xmlns:a16="http://schemas.microsoft.com/office/drawing/2014/main" id="{00000000-0008-0000-1500-000006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13</xdr:row>
          <xdr:rowOff>21771</xdr:rowOff>
        </xdr:from>
        <xdr:to>
          <xdr:col>14</xdr:col>
          <xdr:colOff>10886</xdr:colOff>
          <xdr:row>13</xdr:row>
          <xdr:rowOff>239486</xdr:rowOff>
        </xdr:to>
        <xdr:sp macro="" textlink="">
          <xdr:nvSpPr>
            <xdr:cNvPr id="153607" name="Drop Down 7" hidden="1">
              <a:extLst>
                <a:ext uri="{63B3BB69-23CF-44E3-9099-C40C66FF867C}">
                  <a14:compatExt spid="_x0000_s153607"/>
                </a:ext>
                <a:ext uri="{FF2B5EF4-FFF2-40B4-BE49-F238E27FC236}">
                  <a16:creationId xmlns:a16="http://schemas.microsoft.com/office/drawing/2014/main" id="{00000000-0008-0000-1500-000007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14</xdr:row>
          <xdr:rowOff>21771</xdr:rowOff>
        </xdr:from>
        <xdr:to>
          <xdr:col>14</xdr:col>
          <xdr:colOff>10886</xdr:colOff>
          <xdr:row>14</xdr:row>
          <xdr:rowOff>239486</xdr:rowOff>
        </xdr:to>
        <xdr:sp macro="" textlink="">
          <xdr:nvSpPr>
            <xdr:cNvPr id="153608" name="Drop Down 8" hidden="1">
              <a:extLst>
                <a:ext uri="{63B3BB69-23CF-44E3-9099-C40C66FF867C}">
                  <a14:compatExt spid="_x0000_s153608"/>
                </a:ext>
                <a:ext uri="{FF2B5EF4-FFF2-40B4-BE49-F238E27FC236}">
                  <a16:creationId xmlns:a16="http://schemas.microsoft.com/office/drawing/2014/main" id="{00000000-0008-0000-1500-000008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16</xdr:row>
          <xdr:rowOff>21771</xdr:rowOff>
        </xdr:from>
        <xdr:to>
          <xdr:col>12</xdr:col>
          <xdr:colOff>10886</xdr:colOff>
          <xdr:row>16</xdr:row>
          <xdr:rowOff>239486</xdr:rowOff>
        </xdr:to>
        <xdr:sp macro="" textlink="">
          <xdr:nvSpPr>
            <xdr:cNvPr id="153609" name="Drop Down 9" hidden="1">
              <a:extLst>
                <a:ext uri="{63B3BB69-23CF-44E3-9099-C40C66FF867C}">
                  <a14:compatExt spid="_x0000_s153609"/>
                </a:ext>
                <a:ext uri="{FF2B5EF4-FFF2-40B4-BE49-F238E27FC236}">
                  <a16:creationId xmlns:a16="http://schemas.microsoft.com/office/drawing/2014/main" id="{00000000-0008-0000-1500-000009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17</xdr:row>
          <xdr:rowOff>21771</xdr:rowOff>
        </xdr:from>
        <xdr:to>
          <xdr:col>12</xdr:col>
          <xdr:colOff>10886</xdr:colOff>
          <xdr:row>17</xdr:row>
          <xdr:rowOff>239486</xdr:rowOff>
        </xdr:to>
        <xdr:sp macro="" textlink="">
          <xdr:nvSpPr>
            <xdr:cNvPr id="153610" name="Drop Down 10" hidden="1">
              <a:extLst>
                <a:ext uri="{63B3BB69-23CF-44E3-9099-C40C66FF867C}">
                  <a14:compatExt spid="_x0000_s153610"/>
                </a:ext>
                <a:ext uri="{FF2B5EF4-FFF2-40B4-BE49-F238E27FC236}">
                  <a16:creationId xmlns:a16="http://schemas.microsoft.com/office/drawing/2014/main" id="{00000000-0008-0000-1500-00000A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18</xdr:row>
          <xdr:rowOff>21771</xdr:rowOff>
        </xdr:from>
        <xdr:to>
          <xdr:col>12</xdr:col>
          <xdr:colOff>10886</xdr:colOff>
          <xdr:row>18</xdr:row>
          <xdr:rowOff>239486</xdr:rowOff>
        </xdr:to>
        <xdr:sp macro="" textlink="">
          <xdr:nvSpPr>
            <xdr:cNvPr id="153611" name="Drop Down 11" hidden="1">
              <a:extLst>
                <a:ext uri="{63B3BB69-23CF-44E3-9099-C40C66FF867C}">
                  <a14:compatExt spid="_x0000_s153611"/>
                </a:ext>
                <a:ext uri="{FF2B5EF4-FFF2-40B4-BE49-F238E27FC236}">
                  <a16:creationId xmlns:a16="http://schemas.microsoft.com/office/drawing/2014/main" id="{00000000-0008-0000-1500-00000B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19</xdr:row>
          <xdr:rowOff>21771</xdr:rowOff>
        </xdr:from>
        <xdr:to>
          <xdr:col>12</xdr:col>
          <xdr:colOff>10886</xdr:colOff>
          <xdr:row>19</xdr:row>
          <xdr:rowOff>239486</xdr:rowOff>
        </xdr:to>
        <xdr:sp macro="" textlink="">
          <xdr:nvSpPr>
            <xdr:cNvPr id="153612" name="Drop Down 12" hidden="1">
              <a:extLst>
                <a:ext uri="{63B3BB69-23CF-44E3-9099-C40C66FF867C}">
                  <a14:compatExt spid="_x0000_s153612"/>
                </a:ext>
                <a:ext uri="{FF2B5EF4-FFF2-40B4-BE49-F238E27FC236}">
                  <a16:creationId xmlns:a16="http://schemas.microsoft.com/office/drawing/2014/main" id="{00000000-0008-0000-1500-00000C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16</xdr:row>
          <xdr:rowOff>21771</xdr:rowOff>
        </xdr:from>
        <xdr:to>
          <xdr:col>14</xdr:col>
          <xdr:colOff>10886</xdr:colOff>
          <xdr:row>16</xdr:row>
          <xdr:rowOff>239486</xdr:rowOff>
        </xdr:to>
        <xdr:sp macro="" textlink="">
          <xdr:nvSpPr>
            <xdr:cNvPr id="153613" name="Drop Down 13" hidden="1">
              <a:extLst>
                <a:ext uri="{63B3BB69-23CF-44E3-9099-C40C66FF867C}">
                  <a14:compatExt spid="_x0000_s153613"/>
                </a:ext>
                <a:ext uri="{FF2B5EF4-FFF2-40B4-BE49-F238E27FC236}">
                  <a16:creationId xmlns:a16="http://schemas.microsoft.com/office/drawing/2014/main" id="{00000000-0008-0000-1500-00000D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17</xdr:row>
          <xdr:rowOff>21771</xdr:rowOff>
        </xdr:from>
        <xdr:to>
          <xdr:col>14</xdr:col>
          <xdr:colOff>10886</xdr:colOff>
          <xdr:row>17</xdr:row>
          <xdr:rowOff>239486</xdr:rowOff>
        </xdr:to>
        <xdr:sp macro="" textlink="">
          <xdr:nvSpPr>
            <xdr:cNvPr id="153614" name="Drop Down 14" hidden="1">
              <a:extLst>
                <a:ext uri="{63B3BB69-23CF-44E3-9099-C40C66FF867C}">
                  <a14:compatExt spid="_x0000_s153614"/>
                </a:ext>
                <a:ext uri="{FF2B5EF4-FFF2-40B4-BE49-F238E27FC236}">
                  <a16:creationId xmlns:a16="http://schemas.microsoft.com/office/drawing/2014/main" id="{00000000-0008-0000-1500-00000E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18</xdr:row>
          <xdr:rowOff>21771</xdr:rowOff>
        </xdr:from>
        <xdr:to>
          <xdr:col>14</xdr:col>
          <xdr:colOff>10886</xdr:colOff>
          <xdr:row>18</xdr:row>
          <xdr:rowOff>239486</xdr:rowOff>
        </xdr:to>
        <xdr:sp macro="" textlink="">
          <xdr:nvSpPr>
            <xdr:cNvPr id="153615" name="Drop Down 15" hidden="1">
              <a:extLst>
                <a:ext uri="{63B3BB69-23CF-44E3-9099-C40C66FF867C}">
                  <a14:compatExt spid="_x0000_s153615"/>
                </a:ext>
                <a:ext uri="{FF2B5EF4-FFF2-40B4-BE49-F238E27FC236}">
                  <a16:creationId xmlns:a16="http://schemas.microsoft.com/office/drawing/2014/main" id="{00000000-0008-0000-1500-00000F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19</xdr:row>
          <xdr:rowOff>21771</xdr:rowOff>
        </xdr:from>
        <xdr:to>
          <xdr:col>14</xdr:col>
          <xdr:colOff>10886</xdr:colOff>
          <xdr:row>19</xdr:row>
          <xdr:rowOff>239486</xdr:rowOff>
        </xdr:to>
        <xdr:sp macro="" textlink="">
          <xdr:nvSpPr>
            <xdr:cNvPr id="153616" name="Drop Down 16" hidden="1">
              <a:extLst>
                <a:ext uri="{63B3BB69-23CF-44E3-9099-C40C66FF867C}">
                  <a14:compatExt spid="_x0000_s153616"/>
                </a:ext>
                <a:ext uri="{FF2B5EF4-FFF2-40B4-BE49-F238E27FC236}">
                  <a16:creationId xmlns:a16="http://schemas.microsoft.com/office/drawing/2014/main" id="{00000000-0008-0000-1500-000010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25</xdr:row>
          <xdr:rowOff>21771</xdr:rowOff>
        </xdr:from>
        <xdr:to>
          <xdr:col>12</xdr:col>
          <xdr:colOff>10886</xdr:colOff>
          <xdr:row>25</xdr:row>
          <xdr:rowOff>239486</xdr:rowOff>
        </xdr:to>
        <xdr:sp macro="" textlink="">
          <xdr:nvSpPr>
            <xdr:cNvPr id="153617" name="Drop Down 17" hidden="1">
              <a:extLst>
                <a:ext uri="{63B3BB69-23CF-44E3-9099-C40C66FF867C}">
                  <a14:compatExt spid="_x0000_s153617"/>
                </a:ext>
                <a:ext uri="{FF2B5EF4-FFF2-40B4-BE49-F238E27FC236}">
                  <a16:creationId xmlns:a16="http://schemas.microsoft.com/office/drawing/2014/main" id="{00000000-0008-0000-1500-000011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26</xdr:row>
          <xdr:rowOff>21771</xdr:rowOff>
        </xdr:from>
        <xdr:to>
          <xdr:col>12</xdr:col>
          <xdr:colOff>10886</xdr:colOff>
          <xdr:row>26</xdr:row>
          <xdr:rowOff>239486</xdr:rowOff>
        </xdr:to>
        <xdr:sp macro="" textlink="">
          <xdr:nvSpPr>
            <xdr:cNvPr id="153618" name="Drop Down 18" hidden="1">
              <a:extLst>
                <a:ext uri="{63B3BB69-23CF-44E3-9099-C40C66FF867C}">
                  <a14:compatExt spid="_x0000_s153618"/>
                </a:ext>
                <a:ext uri="{FF2B5EF4-FFF2-40B4-BE49-F238E27FC236}">
                  <a16:creationId xmlns:a16="http://schemas.microsoft.com/office/drawing/2014/main" id="{00000000-0008-0000-1500-000012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27</xdr:row>
          <xdr:rowOff>21771</xdr:rowOff>
        </xdr:from>
        <xdr:to>
          <xdr:col>12</xdr:col>
          <xdr:colOff>10886</xdr:colOff>
          <xdr:row>27</xdr:row>
          <xdr:rowOff>239486</xdr:rowOff>
        </xdr:to>
        <xdr:sp macro="" textlink="">
          <xdr:nvSpPr>
            <xdr:cNvPr id="153619" name="Drop Down 19" hidden="1">
              <a:extLst>
                <a:ext uri="{63B3BB69-23CF-44E3-9099-C40C66FF867C}">
                  <a14:compatExt spid="_x0000_s153619"/>
                </a:ext>
                <a:ext uri="{FF2B5EF4-FFF2-40B4-BE49-F238E27FC236}">
                  <a16:creationId xmlns:a16="http://schemas.microsoft.com/office/drawing/2014/main" id="{00000000-0008-0000-1500-000013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28</xdr:row>
          <xdr:rowOff>21771</xdr:rowOff>
        </xdr:from>
        <xdr:to>
          <xdr:col>12</xdr:col>
          <xdr:colOff>10886</xdr:colOff>
          <xdr:row>28</xdr:row>
          <xdr:rowOff>239486</xdr:rowOff>
        </xdr:to>
        <xdr:sp macro="" textlink="">
          <xdr:nvSpPr>
            <xdr:cNvPr id="153620" name="Drop Down 20" hidden="1">
              <a:extLst>
                <a:ext uri="{63B3BB69-23CF-44E3-9099-C40C66FF867C}">
                  <a14:compatExt spid="_x0000_s153620"/>
                </a:ext>
                <a:ext uri="{FF2B5EF4-FFF2-40B4-BE49-F238E27FC236}">
                  <a16:creationId xmlns:a16="http://schemas.microsoft.com/office/drawing/2014/main" id="{00000000-0008-0000-1500-000014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25</xdr:row>
          <xdr:rowOff>21771</xdr:rowOff>
        </xdr:from>
        <xdr:to>
          <xdr:col>14</xdr:col>
          <xdr:colOff>10886</xdr:colOff>
          <xdr:row>25</xdr:row>
          <xdr:rowOff>239486</xdr:rowOff>
        </xdr:to>
        <xdr:sp macro="" textlink="">
          <xdr:nvSpPr>
            <xdr:cNvPr id="153621" name="Drop Down 21" hidden="1">
              <a:extLst>
                <a:ext uri="{63B3BB69-23CF-44E3-9099-C40C66FF867C}">
                  <a14:compatExt spid="_x0000_s153621"/>
                </a:ext>
                <a:ext uri="{FF2B5EF4-FFF2-40B4-BE49-F238E27FC236}">
                  <a16:creationId xmlns:a16="http://schemas.microsoft.com/office/drawing/2014/main" id="{00000000-0008-0000-1500-000015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26</xdr:row>
          <xdr:rowOff>21771</xdr:rowOff>
        </xdr:from>
        <xdr:to>
          <xdr:col>14</xdr:col>
          <xdr:colOff>10886</xdr:colOff>
          <xdr:row>26</xdr:row>
          <xdr:rowOff>239486</xdr:rowOff>
        </xdr:to>
        <xdr:sp macro="" textlink="">
          <xdr:nvSpPr>
            <xdr:cNvPr id="153622" name="Drop Down 22" hidden="1">
              <a:extLst>
                <a:ext uri="{63B3BB69-23CF-44E3-9099-C40C66FF867C}">
                  <a14:compatExt spid="_x0000_s153622"/>
                </a:ext>
                <a:ext uri="{FF2B5EF4-FFF2-40B4-BE49-F238E27FC236}">
                  <a16:creationId xmlns:a16="http://schemas.microsoft.com/office/drawing/2014/main" id="{00000000-0008-0000-1500-000016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27</xdr:row>
          <xdr:rowOff>21771</xdr:rowOff>
        </xdr:from>
        <xdr:to>
          <xdr:col>14</xdr:col>
          <xdr:colOff>10886</xdr:colOff>
          <xdr:row>27</xdr:row>
          <xdr:rowOff>239486</xdr:rowOff>
        </xdr:to>
        <xdr:sp macro="" textlink="">
          <xdr:nvSpPr>
            <xdr:cNvPr id="153623" name="Drop Down 23" hidden="1">
              <a:extLst>
                <a:ext uri="{63B3BB69-23CF-44E3-9099-C40C66FF867C}">
                  <a14:compatExt spid="_x0000_s153623"/>
                </a:ext>
                <a:ext uri="{FF2B5EF4-FFF2-40B4-BE49-F238E27FC236}">
                  <a16:creationId xmlns:a16="http://schemas.microsoft.com/office/drawing/2014/main" id="{00000000-0008-0000-1500-000017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28</xdr:row>
          <xdr:rowOff>21771</xdr:rowOff>
        </xdr:from>
        <xdr:to>
          <xdr:col>14</xdr:col>
          <xdr:colOff>10886</xdr:colOff>
          <xdr:row>28</xdr:row>
          <xdr:rowOff>239486</xdr:rowOff>
        </xdr:to>
        <xdr:sp macro="" textlink="">
          <xdr:nvSpPr>
            <xdr:cNvPr id="153624" name="Drop Down 24" hidden="1">
              <a:extLst>
                <a:ext uri="{63B3BB69-23CF-44E3-9099-C40C66FF867C}">
                  <a14:compatExt spid="_x0000_s153624"/>
                </a:ext>
                <a:ext uri="{FF2B5EF4-FFF2-40B4-BE49-F238E27FC236}">
                  <a16:creationId xmlns:a16="http://schemas.microsoft.com/office/drawing/2014/main" id="{00000000-0008-0000-1500-000018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32</xdr:row>
          <xdr:rowOff>21771</xdr:rowOff>
        </xdr:from>
        <xdr:to>
          <xdr:col>12</xdr:col>
          <xdr:colOff>10886</xdr:colOff>
          <xdr:row>32</xdr:row>
          <xdr:rowOff>239486</xdr:rowOff>
        </xdr:to>
        <xdr:sp macro="" textlink="">
          <xdr:nvSpPr>
            <xdr:cNvPr id="153625" name="Drop Down 25" hidden="1">
              <a:extLst>
                <a:ext uri="{63B3BB69-23CF-44E3-9099-C40C66FF867C}">
                  <a14:compatExt spid="_x0000_s153625"/>
                </a:ext>
                <a:ext uri="{FF2B5EF4-FFF2-40B4-BE49-F238E27FC236}">
                  <a16:creationId xmlns:a16="http://schemas.microsoft.com/office/drawing/2014/main" id="{00000000-0008-0000-1500-000019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33</xdr:row>
          <xdr:rowOff>21771</xdr:rowOff>
        </xdr:from>
        <xdr:to>
          <xdr:col>12</xdr:col>
          <xdr:colOff>10886</xdr:colOff>
          <xdr:row>33</xdr:row>
          <xdr:rowOff>239486</xdr:rowOff>
        </xdr:to>
        <xdr:sp macro="" textlink="">
          <xdr:nvSpPr>
            <xdr:cNvPr id="153626" name="Drop Down 26" hidden="1">
              <a:extLst>
                <a:ext uri="{63B3BB69-23CF-44E3-9099-C40C66FF867C}">
                  <a14:compatExt spid="_x0000_s153626"/>
                </a:ext>
                <a:ext uri="{FF2B5EF4-FFF2-40B4-BE49-F238E27FC236}">
                  <a16:creationId xmlns:a16="http://schemas.microsoft.com/office/drawing/2014/main" id="{00000000-0008-0000-1500-00001A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32</xdr:row>
          <xdr:rowOff>21771</xdr:rowOff>
        </xdr:from>
        <xdr:to>
          <xdr:col>14</xdr:col>
          <xdr:colOff>10886</xdr:colOff>
          <xdr:row>32</xdr:row>
          <xdr:rowOff>239486</xdr:rowOff>
        </xdr:to>
        <xdr:sp macro="" textlink="">
          <xdr:nvSpPr>
            <xdr:cNvPr id="153627" name="Drop Down 27" hidden="1">
              <a:extLst>
                <a:ext uri="{63B3BB69-23CF-44E3-9099-C40C66FF867C}">
                  <a14:compatExt spid="_x0000_s153627"/>
                </a:ext>
                <a:ext uri="{FF2B5EF4-FFF2-40B4-BE49-F238E27FC236}">
                  <a16:creationId xmlns:a16="http://schemas.microsoft.com/office/drawing/2014/main" id="{00000000-0008-0000-1500-00001B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33</xdr:row>
          <xdr:rowOff>21771</xdr:rowOff>
        </xdr:from>
        <xdr:to>
          <xdr:col>14</xdr:col>
          <xdr:colOff>10886</xdr:colOff>
          <xdr:row>33</xdr:row>
          <xdr:rowOff>239486</xdr:rowOff>
        </xdr:to>
        <xdr:sp macro="" textlink="">
          <xdr:nvSpPr>
            <xdr:cNvPr id="153628" name="Drop Down 28" hidden="1">
              <a:extLst>
                <a:ext uri="{63B3BB69-23CF-44E3-9099-C40C66FF867C}">
                  <a14:compatExt spid="_x0000_s153628"/>
                </a:ext>
                <a:ext uri="{FF2B5EF4-FFF2-40B4-BE49-F238E27FC236}">
                  <a16:creationId xmlns:a16="http://schemas.microsoft.com/office/drawing/2014/main" id="{00000000-0008-0000-1500-00001C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35</xdr:row>
          <xdr:rowOff>21771</xdr:rowOff>
        </xdr:from>
        <xdr:to>
          <xdr:col>12</xdr:col>
          <xdr:colOff>10886</xdr:colOff>
          <xdr:row>35</xdr:row>
          <xdr:rowOff>239486</xdr:rowOff>
        </xdr:to>
        <xdr:sp macro="" textlink="">
          <xdr:nvSpPr>
            <xdr:cNvPr id="153629" name="Drop Down 29" hidden="1">
              <a:extLst>
                <a:ext uri="{63B3BB69-23CF-44E3-9099-C40C66FF867C}">
                  <a14:compatExt spid="_x0000_s153629"/>
                </a:ext>
                <a:ext uri="{FF2B5EF4-FFF2-40B4-BE49-F238E27FC236}">
                  <a16:creationId xmlns:a16="http://schemas.microsoft.com/office/drawing/2014/main" id="{00000000-0008-0000-1500-00001D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11</xdr:col>
      <xdr:colOff>27521</xdr:colOff>
      <xdr:row>2</xdr:row>
      <xdr:rowOff>105834</xdr:rowOff>
    </xdr:from>
    <xdr:to>
      <xdr:col>11</xdr:col>
      <xdr:colOff>569718</xdr:colOff>
      <xdr:row>3</xdr:row>
      <xdr:rowOff>224595</xdr:rowOff>
    </xdr:to>
    <xdr:pic>
      <xdr:nvPicPr>
        <xdr:cNvPr id="35" name="Afbeelding 34">
          <a:hlinkClick xmlns:r="http://schemas.openxmlformats.org/officeDocument/2006/relationships" r:id="rId1" tooltip="Previous section"/>
          <a:extLst>
            <a:ext uri="{FF2B5EF4-FFF2-40B4-BE49-F238E27FC236}">
              <a16:creationId xmlns:a16="http://schemas.microsoft.com/office/drawing/2014/main" id="{00000000-0008-0000-1500-00002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10886</xdr:colOff>
          <xdr:row>36</xdr:row>
          <xdr:rowOff>21771</xdr:rowOff>
        </xdr:from>
        <xdr:to>
          <xdr:col>12</xdr:col>
          <xdr:colOff>10886</xdr:colOff>
          <xdr:row>36</xdr:row>
          <xdr:rowOff>239486</xdr:rowOff>
        </xdr:to>
        <xdr:sp macro="" textlink="">
          <xdr:nvSpPr>
            <xdr:cNvPr id="153630" name="Drop Down 30" hidden="1">
              <a:extLst>
                <a:ext uri="{63B3BB69-23CF-44E3-9099-C40C66FF867C}">
                  <a14:compatExt spid="_x0000_s153630"/>
                </a:ext>
                <a:ext uri="{FF2B5EF4-FFF2-40B4-BE49-F238E27FC236}">
                  <a16:creationId xmlns:a16="http://schemas.microsoft.com/office/drawing/2014/main" id="{00000000-0008-0000-1500-00001E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37</xdr:row>
          <xdr:rowOff>21771</xdr:rowOff>
        </xdr:from>
        <xdr:to>
          <xdr:col>12</xdr:col>
          <xdr:colOff>10886</xdr:colOff>
          <xdr:row>37</xdr:row>
          <xdr:rowOff>239486</xdr:rowOff>
        </xdr:to>
        <xdr:sp macro="" textlink="">
          <xdr:nvSpPr>
            <xdr:cNvPr id="153631" name="Drop Down 31" hidden="1">
              <a:extLst>
                <a:ext uri="{63B3BB69-23CF-44E3-9099-C40C66FF867C}">
                  <a14:compatExt spid="_x0000_s153631"/>
                </a:ext>
                <a:ext uri="{FF2B5EF4-FFF2-40B4-BE49-F238E27FC236}">
                  <a16:creationId xmlns:a16="http://schemas.microsoft.com/office/drawing/2014/main" id="{00000000-0008-0000-1500-00001F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38</xdr:row>
          <xdr:rowOff>21771</xdr:rowOff>
        </xdr:from>
        <xdr:to>
          <xdr:col>12</xdr:col>
          <xdr:colOff>10886</xdr:colOff>
          <xdr:row>38</xdr:row>
          <xdr:rowOff>239486</xdr:rowOff>
        </xdr:to>
        <xdr:sp macro="" textlink="">
          <xdr:nvSpPr>
            <xdr:cNvPr id="153632" name="Drop Down 32" hidden="1">
              <a:extLst>
                <a:ext uri="{63B3BB69-23CF-44E3-9099-C40C66FF867C}">
                  <a14:compatExt spid="_x0000_s153632"/>
                </a:ext>
                <a:ext uri="{FF2B5EF4-FFF2-40B4-BE49-F238E27FC236}">
                  <a16:creationId xmlns:a16="http://schemas.microsoft.com/office/drawing/2014/main" id="{00000000-0008-0000-1500-000020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39</xdr:row>
          <xdr:rowOff>21771</xdr:rowOff>
        </xdr:from>
        <xdr:to>
          <xdr:col>12</xdr:col>
          <xdr:colOff>10886</xdr:colOff>
          <xdr:row>39</xdr:row>
          <xdr:rowOff>239486</xdr:rowOff>
        </xdr:to>
        <xdr:sp macro="" textlink="">
          <xdr:nvSpPr>
            <xdr:cNvPr id="153633" name="Drop Down 33" hidden="1">
              <a:extLst>
                <a:ext uri="{63B3BB69-23CF-44E3-9099-C40C66FF867C}">
                  <a14:compatExt spid="_x0000_s153633"/>
                </a:ext>
                <a:ext uri="{FF2B5EF4-FFF2-40B4-BE49-F238E27FC236}">
                  <a16:creationId xmlns:a16="http://schemas.microsoft.com/office/drawing/2014/main" id="{00000000-0008-0000-1500-000021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40</xdr:row>
          <xdr:rowOff>21771</xdr:rowOff>
        </xdr:from>
        <xdr:to>
          <xdr:col>12</xdr:col>
          <xdr:colOff>10886</xdr:colOff>
          <xdr:row>40</xdr:row>
          <xdr:rowOff>239486</xdr:rowOff>
        </xdr:to>
        <xdr:sp macro="" textlink="">
          <xdr:nvSpPr>
            <xdr:cNvPr id="153634" name="Drop Down 34" hidden="1">
              <a:extLst>
                <a:ext uri="{63B3BB69-23CF-44E3-9099-C40C66FF867C}">
                  <a14:compatExt spid="_x0000_s153634"/>
                </a:ext>
                <a:ext uri="{FF2B5EF4-FFF2-40B4-BE49-F238E27FC236}">
                  <a16:creationId xmlns:a16="http://schemas.microsoft.com/office/drawing/2014/main" id="{00000000-0008-0000-1500-000022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41</xdr:row>
          <xdr:rowOff>21771</xdr:rowOff>
        </xdr:from>
        <xdr:to>
          <xdr:col>12</xdr:col>
          <xdr:colOff>10886</xdr:colOff>
          <xdr:row>41</xdr:row>
          <xdr:rowOff>239486</xdr:rowOff>
        </xdr:to>
        <xdr:sp macro="" textlink="">
          <xdr:nvSpPr>
            <xdr:cNvPr id="153635" name="Drop Down 35" hidden="1">
              <a:extLst>
                <a:ext uri="{63B3BB69-23CF-44E3-9099-C40C66FF867C}">
                  <a14:compatExt spid="_x0000_s153635"/>
                </a:ext>
                <a:ext uri="{FF2B5EF4-FFF2-40B4-BE49-F238E27FC236}">
                  <a16:creationId xmlns:a16="http://schemas.microsoft.com/office/drawing/2014/main" id="{00000000-0008-0000-1500-000023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42</xdr:row>
          <xdr:rowOff>21771</xdr:rowOff>
        </xdr:from>
        <xdr:to>
          <xdr:col>12</xdr:col>
          <xdr:colOff>10886</xdr:colOff>
          <xdr:row>42</xdr:row>
          <xdr:rowOff>239486</xdr:rowOff>
        </xdr:to>
        <xdr:sp macro="" textlink="">
          <xdr:nvSpPr>
            <xdr:cNvPr id="153636" name="Drop Down 36" hidden="1">
              <a:extLst>
                <a:ext uri="{63B3BB69-23CF-44E3-9099-C40C66FF867C}">
                  <a14:compatExt spid="_x0000_s153636"/>
                </a:ext>
                <a:ext uri="{FF2B5EF4-FFF2-40B4-BE49-F238E27FC236}">
                  <a16:creationId xmlns:a16="http://schemas.microsoft.com/office/drawing/2014/main" id="{00000000-0008-0000-1500-000024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43</xdr:row>
          <xdr:rowOff>21771</xdr:rowOff>
        </xdr:from>
        <xdr:to>
          <xdr:col>12</xdr:col>
          <xdr:colOff>10886</xdr:colOff>
          <xdr:row>43</xdr:row>
          <xdr:rowOff>239486</xdr:rowOff>
        </xdr:to>
        <xdr:sp macro="" textlink="">
          <xdr:nvSpPr>
            <xdr:cNvPr id="153637" name="Drop Down 37" hidden="1">
              <a:extLst>
                <a:ext uri="{63B3BB69-23CF-44E3-9099-C40C66FF867C}">
                  <a14:compatExt spid="_x0000_s153637"/>
                </a:ext>
                <a:ext uri="{FF2B5EF4-FFF2-40B4-BE49-F238E27FC236}">
                  <a16:creationId xmlns:a16="http://schemas.microsoft.com/office/drawing/2014/main" id="{00000000-0008-0000-1500-000025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44</xdr:row>
          <xdr:rowOff>21771</xdr:rowOff>
        </xdr:from>
        <xdr:to>
          <xdr:col>12</xdr:col>
          <xdr:colOff>10886</xdr:colOff>
          <xdr:row>44</xdr:row>
          <xdr:rowOff>239486</xdr:rowOff>
        </xdr:to>
        <xdr:sp macro="" textlink="">
          <xdr:nvSpPr>
            <xdr:cNvPr id="153638" name="Drop Down 38" hidden="1">
              <a:extLst>
                <a:ext uri="{63B3BB69-23CF-44E3-9099-C40C66FF867C}">
                  <a14:compatExt spid="_x0000_s153638"/>
                </a:ext>
                <a:ext uri="{FF2B5EF4-FFF2-40B4-BE49-F238E27FC236}">
                  <a16:creationId xmlns:a16="http://schemas.microsoft.com/office/drawing/2014/main" id="{00000000-0008-0000-1500-000026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45</xdr:row>
          <xdr:rowOff>21771</xdr:rowOff>
        </xdr:from>
        <xdr:to>
          <xdr:col>12</xdr:col>
          <xdr:colOff>10886</xdr:colOff>
          <xdr:row>45</xdr:row>
          <xdr:rowOff>239486</xdr:rowOff>
        </xdr:to>
        <xdr:sp macro="" textlink="">
          <xdr:nvSpPr>
            <xdr:cNvPr id="153639" name="Drop Down 39" hidden="1">
              <a:extLst>
                <a:ext uri="{63B3BB69-23CF-44E3-9099-C40C66FF867C}">
                  <a14:compatExt spid="_x0000_s153639"/>
                </a:ext>
                <a:ext uri="{FF2B5EF4-FFF2-40B4-BE49-F238E27FC236}">
                  <a16:creationId xmlns:a16="http://schemas.microsoft.com/office/drawing/2014/main" id="{00000000-0008-0000-1500-000027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46</xdr:row>
          <xdr:rowOff>21771</xdr:rowOff>
        </xdr:from>
        <xdr:to>
          <xdr:col>12</xdr:col>
          <xdr:colOff>10886</xdr:colOff>
          <xdr:row>46</xdr:row>
          <xdr:rowOff>239486</xdr:rowOff>
        </xdr:to>
        <xdr:sp macro="" textlink="">
          <xdr:nvSpPr>
            <xdr:cNvPr id="153640" name="Drop Down 40" hidden="1">
              <a:extLst>
                <a:ext uri="{63B3BB69-23CF-44E3-9099-C40C66FF867C}">
                  <a14:compatExt spid="_x0000_s153640"/>
                </a:ext>
                <a:ext uri="{FF2B5EF4-FFF2-40B4-BE49-F238E27FC236}">
                  <a16:creationId xmlns:a16="http://schemas.microsoft.com/office/drawing/2014/main" id="{00000000-0008-0000-1500-000028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47</xdr:row>
          <xdr:rowOff>21771</xdr:rowOff>
        </xdr:from>
        <xdr:to>
          <xdr:col>12</xdr:col>
          <xdr:colOff>10886</xdr:colOff>
          <xdr:row>47</xdr:row>
          <xdr:rowOff>239486</xdr:rowOff>
        </xdr:to>
        <xdr:sp macro="" textlink="">
          <xdr:nvSpPr>
            <xdr:cNvPr id="153641" name="Drop Down 41" hidden="1">
              <a:extLst>
                <a:ext uri="{63B3BB69-23CF-44E3-9099-C40C66FF867C}">
                  <a14:compatExt spid="_x0000_s153641"/>
                </a:ext>
                <a:ext uri="{FF2B5EF4-FFF2-40B4-BE49-F238E27FC236}">
                  <a16:creationId xmlns:a16="http://schemas.microsoft.com/office/drawing/2014/main" id="{00000000-0008-0000-1500-000029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48</xdr:row>
          <xdr:rowOff>21771</xdr:rowOff>
        </xdr:from>
        <xdr:to>
          <xdr:col>12</xdr:col>
          <xdr:colOff>10886</xdr:colOff>
          <xdr:row>48</xdr:row>
          <xdr:rowOff>239486</xdr:rowOff>
        </xdr:to>
        <xdr:sp macro="" textlink="">
          <xdr:nvSpPr>
            <xdr:cNvPr id="153642" name="Drop Down 42" hidden="1">
              <a:extLst>
                <a:ext uri="{63B3BB69-23CF-44E3-9099-C40C66FF867C}">
                  <a14:compatExt spid="_x0000_s153642"/>
                </a:ext>
                <a:ext uri="{FF2B5EF4-FFF2-40B4-BE49-F238E27FC236}">
                  <a16:creationId xmlns:a16="http://schemas.microsoft.com/office/drawing/2014/main" id="{00000000-0008-0000-1500-00002A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49</xdr:row>
          <xdr:rowOff>21771</xdr:rowOff>
        </xdr:from>
        <xdr:to>
          <xdr:col>12</xdr:col>
          <xdr:colOff>10886</xdr:colOff>
          <xdr:row>49</xdr:row>
          <xdr:rowOff>239486</xdr:rowOff>
        </xdr:to>
        <xdr:sp macro="" textlink="">
          <xdr:nvSpPr>
            <xdr:cNvPr id="153643" name="Drop Down 43" hidden="1">
              <a:extLst>
                <a:ext uri="{63B3BB69-23CF-44E3-9099-C40C66FF867C}">
                  <a14:compatExt spid="_x0000_s153643"/>
                </a:ext>
                <a:ext uri="{FF2B5EF4-FFF2-40B4-BE49-F238E27FC236}">
                  <a16:creationId xmlns:a16="http://schemas.microsoft.com/office/drawing/2014/main" id="{00000000-0008-0000-1500-00002B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51</xdr:row>
          <xdr:rowOff>21771</xdr:rowOff>
        </xdr:from>
        <xdr:to>
          <xdr:col>12</xdr:col>
          <xdr:colOff>10886</xdr:colOff>
          <xdr:row>51</xdr:row>
          <xdr:rowOff>239486</xdr:rowOff>
        </xdr:to>
        <xdr:sp macro="" textlink="">
          <xdr:nvSpPr>
            <xdr:cNvPr id="153644" name="Drop Down 44" hidden="1">
              <a:extLst>
                <a:ext uri="{63B3BB69-23CF-44E3-9099-C40C66FF867C}">
                  <a14:compatExt spid="_x0000_s153644"/>
                </a:ext>
                <a:ext uri="{FF2B5EF4-FFF2-40B4-BE49-F238E27FC236}">
                  <a16:creationId xmlns:a16="http://schemas.microsoft.com/office/drawing/2014/main" id="{00000000-0008-0000-1500-00002C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52</xdr:row>
          <xdr:rowOff>21771</xdr:rowOff>
        </xdr:from>
        <xdr:to>
          <xdr:col>12</xdr:col>
          <xdr:colOff>10886</xdr:colOff>
          <xdr:row>52</xdr:row>
          <xdr:rowOff>239486</xdr:rowOff>
        </xdr:to>
        <xdr:sp macro="" textlink="">
          <xdr:nvSpPr>
            <xdr:cNvPr id="153645" name="Drop Down 45" hidden="1">
              <a:extLst>
                <a:ext uri="{63B3BB69-23CF-44E3-9099-C40C66FF867C}">
                  <a14:compatExt spid="_x0000_s153645"/>
                </a:ext>
                <a:ext uri="{FF2B5EF4-FFF2-40B4-BE49-F238E27FC236}">
                  <a16:creationId xmlns:a16="http://schemas.microsoft.com/office/drawing/2014/main" id="{00000000-0008-0000-1500-00002D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13</xdr:col>
      <xdr:colOff>171450</xdr:colOff>
      <xdr:row>0</xdr:row>
      <xdr:rowOff>9525</xdr:rowOff>
    </xdr:from>
    <xdr:to>
      <xdr:col>13</xdr:col>
      <xdr:colOff>681800</xdr:colOff>
      <xdr:row>2</xdr:row>
      <xdr:rowOff>18225</xdr:rowOff>
    </xdr:to>
    <xdr:pic>
      <xdr:nvPicPr>
        <xdr:cNvPr id="51" name="Afbeelding 50">
          <a:hlinkClick xmlns:r="http://schemas.openxmlformats.org/officeDocument/2006/relationships" r:id="rId3" tooltip="Skip to results"/>
          <a:extLst>
            <a:ext uri="{FF2B5EF4-FFF2-40B4-BE49-F238E27FC236}">
              <a16:creationId xmlns:a16="http://schemas.microsoft.com/office/drawing/2014/main" id="{00000000-0008-0000-1500-000033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10886</xdr:colOff>
          <xdr:row>50</xdr:row>
          <xdr:rowOff>21771</xdr:rowOff>
        </xdr:from>
        <xdr:to>
          <xdr:col>12</xdr:col>
          <xdr:colOff>10886</xdr:colOff>
          <xdr:row>50</xdr:row>
          <xdr:rowOff>239486</xdr:rowOff>
        </xdr:to>
        <xdr:sp macro="" textlink="">
          <xdr:nvSpPr>
            <xdr:cNvPr id="153646" name="Drop Down 46" hidden="1">
              <a:extLst>
                <a:ext uri="{63B3BB69-23CF-44E3-9099-C40C66FF867C}">
                  <a14:compatExt spid="_x0000_s153646"/>
                </a:ext>
                <a:ext uri="{FF2B5EF4-FFF2-40B4-BE49-F238E27FC236}">
                  <a16:creationId xmlns:a16="http://schemas.microsoft.com/office/drawing/2014/main" id="{00000000-0008-0000-1500-00002E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30</xdr:row>
          <xdr:rowOff>21771</xdr:rowOff>
        </xdr:from>
        <xdr:to>
          <xdr:col>12</xdr:col>
          <xdr:colOff>10886</xdr:colOff>
          <xdr:row>30</xdr:row>
          <xdr:rowOff>239486</xdr:rowOff>
        </xdr:to>
        <xdr:sp macro="" textlink="">
          <xdr:nvSpPr>
            <xdr:cNvPr id="153648" name="Drop Down 48" hidden="1">
              <a:extLst>
                <a:ext uri="{63B3BB69-23CF-44E3-9099-C40C66FF867C}">
                  <a14:compatExt spid="_x0000_s153648"/>
                </a:ext>
                <a:ext uri="{FF2B5EF4-FFF2-40B4-BE49-F238E27FC236}">
                  <a16:creationId xmlns:a16="http://schemas.microsoft.com/office/drawing/2014/main" id="{00000000-0008-0000-1500-000030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30</xdr:row>
          <xdr:rowOff>21771</xdr:rowOff>
        </xdr:from>
        <xdr:to>
          <xdr:col>14</xdr:col>
          <xdr:colOff>10886</xdr:colOff>
          <xdr:row>30</xdr:row>
          <xdr:rowOff>239486</xdr:rowOff>
        </xdr:to>
        <xdr:sp macro="" textlink="">
          <xdr:nvSpPr>
            <xdr:cNvPr id="153649" name="Drop Down 49" hidden="1">
              <a:extLst>
                <a:ext uri="{63B3BB69-23CF-44E3-9099-C40C66FF867C}">
                  <a14:compatExt spid="_x0000_s153649"/>
                </a:ext>
                <a:ext uri="{FF2B5EF4-FFF2-40B4-BE49-F238E27FC236}">
                  <a16:creationId xmlns:a16="http://schemas.microsoft.com/office/drawing/2014/main" id="{00000000-0008-0000-1500-000031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29</xdr:row>
          <xdr:rowOff>21771</xdr:rowOff>
        </xdr:from>
        <xdr:to>
          <xdr:col>12</xdr:col>
          <xdr:colOff>10886</xdr:colOff>
          <xdr:row>29</xdr:row>
          <xdr:rowOff>239486</xdr:rowOff>
        </xdr:to>
        <xdr:sp macro="" textlink="">
          <xdr:nvSpPr>
            <xdr:cNvPr id="153650" name="Drop Down 50" hidden="1">
              <a:extLst>
                <a:ext uri="{63B3BB69-23CF-44E3-9099-C40C66FF867C}">
                  <a14:compatExt spid="_x0000_s153650"/>
                </a:ext>
                <a:ext uri="{FF2B5EF4-FFF2-40B4-BE49-F238E27FC236}">
                  <a16:creationId xmlns:a16="http://schemas.microsoft.com/office/drawing/2014/main" id="{00000000-0008-0000-1500-000032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29</xdr:row>
          <xdr:rowOff>21771</xdr:rowOff>
        </xdr:from>
        <xdr:to>
          <xdr:col>14</xdr:col>
          <xdr:colOff>10886</xdr:colOff>
          <xdr:row>29</xdr:row>
          <xdr:rowOff>239486</xdr:rowOff>
        </xdr:to>
        <xdr:sp macro="" textlink="">
          <xdr:nvSpPr>
            <xdr:cNvPr id="153651" name="Drop Down 51" hidden="1">
              <a:extLst>
                <a:ext uri="{63B3BB69-23CF-44E3-9099-C40C66FF867C}">
                  <a14:compatExt spid="_x0000_s153651"/>
                </a:ext>
                <a:ext uri="{FF2B5EF4-FFF2-40B4-BE49-F238E27FC236}">
                  <a16:creationId xmlns:a16="http://schemas.microsoft.com/office/drawing/2014/main" id="{00000000-0008-0000-1500-000033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568581</xdr:colOff>
      <xdr:row>0</xdr:row>
      <xdr:rowOff>0</xdr:rowOff>
    </xdr:from>
    <xdr:to>
      <xdr:col>11</xdr:col>
      <xdr:colOff>472295</xdr:colOff>
      <xdr:row>2</xdr:row>
      <xdr:rowOff>12700</xdr:rowOff>
    </xdr:to>
    <xdr:pic>
      <xdr:nvPicPr>
        <xdr:cNvPr id="58" name="Afbeelding 57">
          <a:hlinkClick xmlns:r="http://schemas.openxmlformats.org/officeDocument/2006/relationships" r:id="rId5" tooltip="Previous domain"/>
          <a:extLst>
            <a:ext uri="{FF2B5EF4-FFF2-40B4-BE49-F238E27FC236}">
              <a16:creationId xmlns:a16="http://schemas.microsoft.com/office/drawing/2014/main" id="{00000000-0008-0000-1500-00003A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979726</xdr:colOff>
      <xdr:row>0</xdr:row>
      <xdr:rowOff>1</xdr:rowOff>
    </xdr:from>
    <xdr:to>
      <xdr:col>12</xdr:col>
      <xdr:colOff>118983</xdr:colOff>
      <xdr:row>2</xdr:row>
      <xdr:rowOff>14662</xdr:rowOff>
    </xdr:to>
    <xdr:pic>
      <xdr:nvPicPr>
        <xdr:cNvPr id="59" name="Afbeelding 58">
          <a:hlinkClick xmlns:r="http://schemas.openxmlformats.org/officeDocument/2006/relationships" r:id="rId7" tooltip="Next domain"/>
          <a:extLst>
            <a:ext uri="{FF2B5EF4-FFF2-40B4-BE49-F238E27FC236}">
              <a16:creationId xmlns:a16="http://schemas.microsoft.com/office/drawing/2014/main" id="{00000000-0008-0000-1500-00003B000000}"/>
            </a:ext>
          </a:extLst>
        </xdr:cNvPr>
        <xdr:cNvPicPr>
          <a:picLocks/>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859497" y="1"/>
          <a:ext cx="554400" cy="526290"/>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60" name="Afbeelding 59">
          <a:hlinkClick xmlns:r="http://schemas.openxmlformats.org/officeDocument/2006/relationships" r:id="rId9" tooltip="Back to index"/>
          <a:extLst>
            <a:ext uri="{FF2B5EF4-FFF2-40B4-BE49-F238E27FC236}">
              <a16:creationId xmlns:a16="http://schemas.microsoft.com/office/drawing/2014/main" id="{00000000-0008-0000-1500-00003C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10886</xdr:colOff>
          <xdr:row>21</xdr:row>
          <xdr:rowOff>21771</xdr:rowOff>
        </xdr:from>
        <xdr:to>
          <xdr:col>12</xdr:col>
          <xdr:colOff>10886</xdr:colOff>
          <xdr:row>21</xdr:row>
          <xdr:rowOff>239486</xdr:rowOff>
        </xdr:to>
        <xdr:sp macro="" textlink="">
          <xdr:nvSpPr>
            <xdr:cNvPr id="153652" name="Drop Down 52" hidden="1">
              <a:extLst>
                <a:ext uri="{63B3BB69-23CF-44E3-9099-C40C66FF867C}">
                  <a14:compatExt spid="_x0000_s153652"/>
                </a:ext>
                <a:ext uri="{FF2B5EF4-FFF2-40B4-BE49-F238E27FC236}">
                  <a16:creationId xmlns:a16="http://schemas.microsoft.com/office/drawing/2014/main" id="{00000000-0008-0000-1500-000034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22</xdr:row>
          <xdr:rowOff>21771</xdr:rowOff>
        </xdr:from>
        <xdr:to>
          <xdr:col>12</xdr:col>
          <xdr:colOff>10886</xdr:colOff>
          <xdr:row>22</xdr:row>
          <xdr:rowOff>239486</xdr:rowOff>
        </xdr:to>
        <xdr:sp macro="" textlink="">
          <xdr:nvSpPr>
            <xdr:cNvPr id="153653" name="Drop Down 53" hidden="1">
              <a:extLst>
                <a:ext uri="{63B3BB69-23CF-44E3-9099-C40C66FF867C}">
                  <a14:compatExt spid="_x0000_s153653"/>
                </a:ext>
                <a:ext uri="{FF2B5EF4-FFF2-40B4-BE49-F238E27FC236}">
                  <a16:creationId xmlns:a16="http://schemas.microsoft.com/office/drawing/2014/main" id="{00000000-0008-0000-1500-000035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23</xdr:row>
          <xdr:rowOff>21771</xdr:rowOff>
        </xdr:from>
        <xdr:to>
          <xdr:col>12</xdr:col>
          <xdr:colOff>10886</xdr:colOff>
          <xdr:row>23</xdr:row>
          <xdr:rowOff>239486</xdr:rowOff>
        </xdr:to>
        <xdr:sp macro="" textlink="">
          <xdr:nvSpPr>
            <xdr:cNvPr id="153654" name="Drop Down 54" hidden="1">
              <a:extLst>
                <a:ext uri="{63B3BB69-23CF-44E3-9099-C40C66FF867C}">
                  <a14:compatExt spid="_x0000_s153654"/>
                </a:ext>
                <a:ext uri="{FF2B5EF4-FFF2-40B4-BE49-F238E27FC236}">
                  <a16:creationId xmlns:a16="http://schemas.microsoft.com/office/drawing/2014/main" id="{00000000-0008-0000-1500-000036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21</xdr:row>
          <xdr:rowOff>21771</xdr:rowOff>
        </xdr:from>
        <xdr:to>
          <xdr:col>14</xdr:col>
          <xdr:colOff>10886</xdr:colOff>
          <xdr:row>21</xdr:row>
          <xdr:rowOff>239486</xdr:rowOff>
        </xdr:to>
        <xdr:sp macro="" textlink="">
          <xdr:nvSpPr>
            <xdr:cNvPr id="153655" name="Drop Down 55" hidden="1">
              <a:extLst>
                <a:ext uri="{63B3BB69-23CF-44E3-9099-C40C66FF867C}">
                  <a14:compatExt spid="_x0000_s153655"/>
                </a:ext>
                <a:ext uri="{FF2B5EF4-FFF2-40B4-BE49-F238E27FC236}">
                  <a16:creationId xmlns:a16="http://schemas.microsoft.com/office/drawing/2014/main" id="{00000000-0008-0000-1500-000037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22</xdr:row>
          <xdr:rowOff>21771</xdr:rowOff>
        </xdr:from>
        <xdr:to>
          <xdr:col>14</xdr:col>
          <xdr:colOff>10886</xdr:colOff>
          <xdr:row>22</xdr:row>
          <xdr:rowOff>239486</xdr:rowOff>
        </xdr:to>
        <xdr:sp macro="" textlink="">
          <xdr:nvSpPr>
            <xdr:cNvPr id="153656" name="Drop Down 56" hidden="1">
              <a:extLst>
                <a:ext uri="{63B3BB69-23CF-44E3-9099-C40C66FF867C}">
                  <a14:compatExt spid="_x0000_s153656"/>
                </a:ext>
                <a:ext uri="{FF2B5EF4-FFF2-40B4-BE49-F238E27FC236}">
                  <a16:creationId xmlns:a16="http://schemas.microsoft.com/office/drawing/2014/main" id="{00000000-0008-0000-1500-000038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23</xdr:row>
          <xdr:rowOff>21771</xdr:rowOff>
        </xdr:from>
        <xdr:to>
          <xdr:col>14</xdr:col>
          <xdr:colOff>10886</xdr:colOff>
          <xdr:row>23</xdr:row>
          <xdr:rowOff>239486</xdr:rowOff>
        </xdr:to>
        <xdr:sp macro="" textlink="">
          <xdr:nvSpPr>
            <xdr:cNvPr id="153657" name="Drop Down 57" hidden="1">
              <a:extLst>
                <a:ext uri="{63B3BB69-23CF-44E3-9099-C40C66FF867C}">
                  <a14:compatExt spid="_x0000_s153657"/>
                </a:ext>
                <a:ext uri="{FF2B5EF4-FFF2-40B4-BE49-F238E27FC236}">
                  <a16:creationId xmlns:a16="http://schemas.microsoft.com/office/drawing/2014/main" id="{00000000-0008-0000-1500-000039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10886</xdr:colOff>
          <xdr:row>10</xdr:row>
          <xdr:rowOff>21771</xdr:rowOff>
        </xdr:from>
        <xdr:to>
          <xdr:col>12</xdr:col>
          <xdr:colOff>10886</xdr:colOff>
          <xdr:row>10</xdr:row>
          <xdr:rowOff>239486</xdr:rowOff>
        </xdr:to>
        <xdr:sp macro="" textlink="">
          <xdr:nvSpPr>
            <xdr:cNvPr id="47169" name="Drop Down 65" hidden="1">
              <a:extLst>
                <a:ext uri="{63B3BB69-23CF-44E3-9099-C40C66FF867C}">
                  <a14:compatExt spid="_x0000_s47169"/>
                </a:ext>
                <a:ext uri="{FF2B5EF4-FFF2-40B4-BE49-F238E27FC236}">
                  <a16:creationId xmlns:a16="http://schemas.microsoft.com/office/drawing/2014/main" id="{00000000-0008-0000-1600-000041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10</xdr:row>
          <xdr:rowOff>21771</xdr:rowOff>
        </xdr:from>
        <xdr:to>
          <xdr:col>14</xdr:col>
          <xdr:colOff>10886</xdr:colOff>
          <xdr:row>10</xdr:row>
          <xdr:rowOff>239486</xdr:rowOff>
        </xdr:to>
        <xdr:sp macro="" textlink="">
          <xdr:nvSpPr>
            <xdr:cNvPr id="47171" name="Drop Down 67" hidden="1">
              <a:extLst>
                <a:ext uri="{63B3BB69-23CF-44E3-9099-C40C66FF867C}">
                  <a14:compatExt spid="_x0000_s47171"/>
                </a:ext>
                <a:ext uri="{FF2B5EF4-FFF2-40B4-BE49-F238E27FC236}">
                  <a16:creationId xmlns:a16="http://schemas.microsoft.com/office/drawing/2014/main" id="{00000000-0008-0000-1600-000043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11</xdr:row>
          <xdr:rowOff>21771</xdr:rowOff>
        </xdr:from>
        <xdr:to>
          <xdr:col>12</xdr:col>
          <xdr:colOff>10886</xdr:colOff>
          <xdr:row>11</xdr:row>
          <xdr:rowOff>239486</xdr:rowOff>
        </xdr:to>
        <xdr:sp macro="" textlink="">
          <xdr:nvSpPr>
            <xdr:cNvPr id="47172" name="Drop Down 68" hidden="1">
              <a:extLst>
                <a:ext uri="{63B3BB69-23CF-44E3-9099-C40C66FF867C}">
                  <a14:compatExt spid="_x0000_s47172"/>
                </a:ext>
                <a:ext uri="{FF2B5EF4-FFF2-40B4-BE49-F238E27FC236}">
                  <a16:creationId xmlns:a16="http://schemas.microsoft.com/office/drawing/2014/main" id="{00000000-0008-0000-1600-000044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11</xdr:row>
          <xdr:rowOff>21771</xdr:rowOff>
        </xdr:from>
        <xdr:to>
          <xdr:col>14</xdr:col>
          <xdr:colOff>10886</xdr:colOff>
          <xdr:row>11</xdr:row>
          <xdr:rowOff>239486</xdr:rowOff>
        </xdr:to>
        <xdr:sp macro="" textlink="">
          <xdr:nvSpPr>
            <xdr:cNvPr id="47173" name="Drop Down 69" hidden="1">
              <a:extLst>
                <a:ext uri="{63B3BB69-23CF-44E3-9099-C40C66FF867C}">
                  <a14:compatExt spid="_x0000_s47173"/>
                </a:ext>
                <a:ext uri="{FF2B5EF4-FFF2-40B4-BE49-F238E27FC236}">
                  <a16:creationId xmlns:a16="http://schemas.microsoft.com/office/drawing/2014/main" id="{00000000-0008-0000-1600-000045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13</xdr:row>
          <xdr:rowOff>21771</xdr:rowOff>
        </xdr:from>
        <xdr:to>
          <xdr:col>12</xdr:col>
          <xdr:colOff>10886</xdr:colOff>
          <xdr:row>13</xdr:row>
          <xdr:rowOff>239486</xdr:rowOff>
        </xdr:to>
        <xdr:sp macro="" textlink="">
          <xdr:nvSpPr>
            <xdr:cNvPr id="47174" name="Drop Down 70" hidden="1">
              <a:extLst>
                <a:ext uri="{63B3BB69-23CF-44E3-9099-C40C66FF867C}">
                  <a14:compatExt spid="_x0000_s47174"/>
                </a:ext>
                <a:ext uri="{FF2B5EF4-FFF2-40B4-BE49-F238E27FC236}">
                  <a16:creationId xmlns:a16="http://schemas.microsoft.com/office/drawing/2014/main" id="{00000000-0008-0000-1600-000046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14</xdr:row>
          <xdr:rowOff>21771</xdr:rowOff>
        </xdr:from>
        <xdr:to>
          <xdr:col>12</xdr:col>
          <xdr:colOff>10886</xdr:colOff>
          <xdr:row>14</xdr:row>
          <xdr:rowOff>239486</xdr:rowOff>
        </xdr:to>
        <xdr:sp macro="" textlink="">
          <xdr:nvSpPr>
            <xdr:cNvPr id="47175" name="Drop Down 71" hidden="1">
              <a:extLst>
                <a:ext uri="{63B3BB69-23CF-44E3-9099-C40C66FF867C}">
                  <a14:compatExt spid="_x0000_s47175"/>
                </a:ext>
                <a:ext uri="{FF2B5EF4-FFF2-40B4-BE49-F238E27FC236}">
                  <a16:creationId xmlns:a16="http://schemas.microsoft.com/office/drawing/2014/main" id="{00000000-0008-0000-1600-000047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15</xdr:row>
          <xdr:rowOff>21771</xdr:rowOff>
        </xdr:from>
        <xdr:to>
          <xdr:col>12</xdr:col>
          <xdr:colOff>10886</xdr:colOff>
          <xdr:row>15</xdr:row>
          <xdr:rowOff>239486</xdr:rowOff>
        </xdr:to>
        <xdr:sp macro="" textlink="">
          <xdr:nvSpPr>
            <xdr:cNvPr id="47176" name="Drop Down 72" hidden="1">
              <a:extLst>
                <a:ext uri="{63B3BB69-23CF-44E3-9099-C40C66FF867C}">
                  <a14:compatExt spid="_x0000_s47176"/>
                </a:ext>
                <a:ext uri="{FF2B5EF4-FFF2-40B4-BE49-F238E27FC236}">
                  <a16:creationId xmlns:a16="http://schemas.microsoft.com/office/drawing/2014/main" id="{00000000-0008-0000-1600-000048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16</xdr:row>
          <xdr:rowOff>21771</xdr:rowOff>
        </xdr:from>
        <xdr:to>
          <xdr:col>12</xdr:col>
          <xdr:colOff>10886</xdr:colOff>
          <xdr:row>16</xdr:row>
          <xdr:rowOff>239486</xdr:rowOff>
        </xdr:to>
        <xdr:sp macro="" textlink="">
          <xdr:nvSpPr>
            <xdr:cNvPr id="47177" name="Drop Down 73" hidden="1">
              <a:extLst>
                <a:ext uri="{63B3BB69-23CF-44E3-9099-C40C66FF867C}">
                  <a14:compatExt spid="_x0000_s47177"/>
                </a:ext>
                <a:ext uri="{FF2B5EF4-FFF2-40B4-BE49-F238E27FC236}">
                  <a16:creationId xmlns:a16="http://schemas.microsoft.com/office/drawing/2014/main" id="{00000000-0008-0000-1600-000049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17</xdr:row>
          <xdr:rowOff>21771</xdr:rowOff>
        </xdr:from>
        <xdr:to>
          <xdr:col>12</xdr:col>
          <xdr:colOff>10886</xdr:colOff>
          <xdr:row>17</xdr:row>
          <xdr:rowOff>239486</xdr:rowOff>
        </xdr:to>
        <xdr:sp macro="" textlink="">
          <xdr:nvSpPr>
            <xdr:cNvPr id="47178" name="Drop Down 74" hidden="1">
              <a:extLst>
                <a:ext uri="{63B3BB69-23CF-44E3-9099-C40C66FF867C}">
                  <a14:compatExt spid="_x0000_s47178"/>
                </a:ext>
                <a:ext uri="{FF2B5EF4-FFF2-40B4-BE49-F238E27FC236}">
                  <a16:creationId xmlns:a16="http://schemas.microsoft.com/office/drawing/2014/main" id="{00000000-0008-0000-1600-00004A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18</xdr:row>
          <xdr:rowOff>21771</xdr:rowOff>
        </xdr:from>
        <xdr:to>
          <xdr:col>12</xdr:col>
          <xdr:colOff>10886</xdr:colOff>
          <xdr:row>18</xdr:row>
          <xdr:rowOff>239486</xdr:rowOff>
        </xdr:to>
        <xdr:sp macro="" textlink="">
          <xdr:nvSpPr>
            <xdr:cNvPr id="47179" name="Drop Down 75" hidden="1">
              <a:extLst>
                <a:ext uri="{63B3BB69-23CF-44E3-9099-C40C66FF867C}">
                  <a14:compatExt spid="_x0000_s47179"/>
                </a:ext>
                <a:ext uri="{FF2B5EF4-FFF2-40B4-BE49-F238E27FC236}">
                  <a16:creationId xmlns:a16="http://schemas.microsoft.com/office/drawing/2014/main" id="{00000000-0008-0000-1600-00004B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19</xdr:row>
          <xdr:rowOff>21771</xdr:rowOff>
        </xdr:from>
        <xdr:to>
          <xdr:col>12</xdr:col>
          <xdr:colOff>10886</xdr:colOff>
          <xdr:row>19</xdr:row>
          <xdr:rowOff>239486</xdr:rowOff>
        </xdr:to>
        <xdr:sp macro="" textlink="">
          <xdr:nvSpPr>
            <xdr:cNvPr id="47180" name="Drop Down 76" hidden="1">
              <a:extLst>
                <a:ext uri="{63B3BB69-23CF-44E3-9099-C40C66FF867C}">
                  <a14:compatExt spid="_x0000_s47180"/>
                </a:ext>
                <a:ext uri="{FF2B5EF4-FFF2-40B4-BE49-F238E27FC236}">
                  <a16:creationId xmlns:a16="http://schemas.microsoft.com/office/drawing/2014/main" id="{00000000-0008-0000-1600-00004C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21</xdr:row>
          <xdr:rowOff>21771</xdr:rowOff>
        </xdr:from>
        <xdr:to>
          <xdr:col>12</xdr:col>
          <xdr:colOff>10886</xdr:colOff>
          <xdr:row>21</xdr:row>
          <xdr:rowOff>239486</xdr:rowOff>
        </xdr:to>
        <xdr:sp macro="" textlink="">
          <xdr:nvSpPr>
            <xdr:cNvPr id="47181" name="Drop Down 77" hidden="1">
              <a:extLst>
                <a:ext uri="{63B3BB69-23CF-44E3-9099-C40C66FF867C}">
                  <a14:compatExt spid="_x0000_s47181"/>
                </a:ext>
                <a:ext uri="{FF2B5EF4-FFF2-40B4-BE49-F238E27FC236}">
                  <a16:creationId xmlns:a16="http://schemas.microsoft.com/office/drawing/2014/main" id="{00000000-0008-0000-1600-00004D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22</xdr:row>
          <xdr:rowOff>21771</xdr:rowOff>
        </xdr:from>
        <xdr:to>
          <xdr:col>12</xdr:col>
          <xdr:colOff>10886</xdr:colOff>
          <xdr:row>22</xdr:row>
          <xdr:rowOff>239486</xdr:rowOff>
        </xdr:to>
        <xdr:sp macro="" textlink="">
          <xdr:nvSpPr>
            <xdr:cNvPr id="47182" name="Drop Down 78" hidden="1">
              <a:extLst>
                <a:ext uri="{63B3BB69-23CF-44E3-9099-C40C66FF867C}">
                  <a14:compatExt spid="_x0000_s47182"/>
                </a:ext>
                <a:ext uri="{FF2B5EF4-FFF2-40B4-BE49-F238E27FC236}">
                  <a16:creationId xmlns:a16="http://schemas.microsoft.com/office/drawing/2014/main" id="{00000000-0008-0000-1600-00004E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23</xdr:row>
          <xdr:rowOff>21771</xdr:rowOff>
        </xdr:from>
        <xdr:to>
          <xdr:col>12</xdr:col>
          <xdr:colOff>10886</xdr:colOff>
          <xdr:row>23</xdr:row>
          <xdr:rowOff>239486</xdr:rowOff>
        </xdr:to>
        <xdr:sp macro="" textlink="">
          <xdr:nvSpPr>
            <xdr:cNvPr id="47183" name="Drop Down 79" hidden="1">
              <a:extLst>
                <a:ext uri="{63B3BB69-23CF-44E3-9099-C40C66FF867C}">
                  <a14:compatExt spid="_x0000_s47183"/>
                </a:ext>
                <a:ext uri="{FF2B5EF4-FFF2-40B4-BE49-F238E27FC236}">
                  <a16:creationId xmlns:a16="http://schemas.microsoft.com/office/drawing/2014/main" id="{00000000-0008-0000-1600-00004F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24</xdr:row>
          <xdr:rowOff>21771</xdr:rowOff>
        </xdr:from>
        <xdr:to>
          <xdr:col>12</xdr:col>
          <xdr:colOff>10886</xdr:colOff>
          <xdr:row>24</xdr:row>
          <xdr:rowOff>239486</xdr:rowOff>
        </xdr:to>
        <xdr:sp macro="" textlink="">
          <xdr:nvSpPr>
            <xdr:cNvPr id="47184" name="Drop Down 80" hidden="1">
              <a:extLst>
                <a:ext uri="{63B3BB69-23CF-44E3-9099-C40C66FF867C}">
                  <a14:compatExt spid="_x0000_s47184"/>
                </a:ext>
                <a:ext uri="{FF2B5EF4-FFF2-40B4-BE49-F238E27FC236}">
                  <a16:creationId xmlns:a16="http://schemas.microsoft.com/office/drawing/2014/main" id="{00000000-0008-0000-1600-000050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26</xdr:row>
          <xdr:rowOff>21771</xdr:rowOff>
        </xdr:from>
        <xdr:to>
          <xdr:col>12</xdr:col>
          <xdr:colOff>10886</xdr:colOff>
          <xdr:row>26</xdr:row>
          <xdr:rowOff>239486</xdr:rowOff>
        </xdr:to>
        <xdr:sp macro="" textlink="">
          <xdr:nvSpPr>
            <xdr:cNvPr id="47187" name="Drop Down 83" hidden="1">
              <a:extLst>
                <a:ext uri="{63B3BB69-23CF-44E3-9099-C40C66FF867C}">
                  <a14:compatExt spid="_x0000_s47187"/>
                </a:ext>
                <a:ext uri="{FF2B5EF4-FFF2-40B4-BE49-F238E27FC236}">
                  <a16:creationId xmlns:a16="http://schemas.microsoft.com/office/drawing/2014/main" id="{00000000-0008-0000-1600-000053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27</xdr:row>
          <xdr:rowOff>21771</xdr:rowOff>
        </xdr:from>
        <xdr:to>
          <xdr:col>12</xdr:col>
          <xdr:colOff>10886</xdr:colOff>
          <xdr:row>27</xdr:row>
          <xdr:rowOff>239486</xdr:rowOff>
        </xdr:to>
        <xdr:sp macro="" textlink="">
          <xdr:nvSpPr>
            <xdr:cNvPr id="47188" name="Drop Down 84" hidden="1">
              <a:extLst>
                <a:ext uri="{63B3BB69-23CF-44E3-9099-C40C66FF867C}">
                  <a14:compatExt spid="_x0000_s47188"/>
                </a:ext>
                <a:ext uri="{FF2B5EF4-FFF2-40B4-BE49-F238E27FC236}">
                  <a16:creationId xmlns:a16="http://schemas.microsoft.com/office/drawing/2014/main" id="{00000000-0008-0000-1600-000054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28</xdr:row>
          <xdr:rowOff>21771</xdr:rowOff>
        </xdr:from>
        <xdr:to>
          <xdr:col>12</xdr:col>
          <xdr:colOff>10886</xdr:colOff>
          <xdr:row>28</xdr:row>
          <xdr:rowOff>239486</xdr:rowOff>
        </xdr:to>
        <xdr:sp macro="" textlink="">
          <xdr:nvSpPr>
            <xdr:cNvPr id="47189" name="Drop Down 85" hidden="1">
              <a:extLst>
                <a:ext uri="{63B3BB69-23CF-44E3-9099-C40C66FF867C}">
                  <a14:compatExt spid="_x0000_s47189"/>
                </a:ext>
                <a:ext uri="{FF2B5EF4-FFF2-40B4-BE49-F238E27FC236}">
                  <a16:creationId xmlns:a16="http://schemas.microsoft.com/office/drawing/2014/main" id="{00000000-0008-0000-1600-000055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29</xdr:row>
          <xdr:rowOff>21771</xdr:rowOff>
        </xdr:from>
        <xdr:to>
          <xdr:col>12</xdr:col>
          <xdr:colOff>10886</xdr:colOff>
          <xdr:row>29</xdr:row>
          <xdr:rowOff>239486</xdr:rowOff>
        </xdr:to>
        <xdr:sp macro="" textlink="">
          <xdr:nvSpPr>
            <xdr:cNvPr id="47190" name="Drop Down 86" hidden="1">
              <a:extLst>
                <a:ext uri="{63B3BB69-23CF-44E3-9099-C40C66FF867C}">
                  <a14:compatExt spid="_x0000_s47190"/>
                </a:ext>
                <a:ext uri="{FF2B5EF4-FFF2-40B4-BE49-F238E27FC236}">
                  <a16:creationId xmlns:a16="http://schemas.microsoft.com/office/drawing/2014/main" id="{00000000-0008-0000-1600-000056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30</xdr:row>
          <xdr:rowOff>21771</xdr:rowOff>
        </xdr:from>
        <xdr:to>
          <xdr:col>12</xdr:col>
          <xdr:colOff>10886</xdr:colOff>
          <xdr:row>30</xdr:row>
          <xdr:rowOff>239486</xdr:rowOff>
        </xdr:to>
        <xdr:sp macro="" textlink="">
          <xdr:nvSpPr>
            <xdr:cNvPr id="47191" name="Drop Down 87" hidden="1">
              <a:extLst>
                <a:ext uri="{63B3BB69-23CF-44E3-9099-C40C66FF867C}">
                  <a14:compatExt spid="_x0000_s47191"/>
                </a:ext>
                <a:ext uri="{FF2B5EF4-FFF2-40B4-BE49-F238E27FC236}">
                  <a16:creationId xmlns:a16="http://schemas.microsoft.com/office/drawing/2014/main" id="{00000000-0008-0000-1600-000057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31</xdr:row>
          <xdr:rowOff>21771</xdr:rowOff>
        </xdr:from>
        <xdr:to>
          <xdr:col>12</xdr:col>
          <xdr:colOff>10886</xdr:colOff>
          <xdr:row>31</xdr:row>
          <xdr:rowOff>239486</xdr:rowOff>
        </xdr:to>
        <xdr:sp macro="" textlink="">
          <xdr:nvSpPr>
            <xdr:cNvPr id="47192" name="Drop Down 88" hidden="1">
              <a:extLst>
                <a:ext uri="{63B3BB69-23CF-44E3-9099-C40C66FF867C}">
                  <a14:compatExt spid="_x0000_s47192"/>
                </a:ext>
                <a:ext uri="{FF2B5EF4-FFF2-40B4-BE49-F238E27FC236}">
                  <a16:creationId xmlns:a16="http://schemas.microsoft.com/office/drawing/2014/main" id="{00000000-0008-0000-1600-000058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32</xdr:row>
          <xdr:rowOff>21771</xdr:rowOff>
        </xdr:from>
        <xdr:to>
          <xdr:col>12</xdr:col>
          <xdr:colOff>10886</xdr:colOff>
          <xdr:row>32</xdr:row>
          <xdr:rowOff>239486</xdr:rowOff>
        </xdr:to>
        <xdr:sp macro="" textlink="">
          <xdr:nvSpPr>
            <xdr:cNvPr id="47193" name="Drop Down 89" hidden="1">
              <a:extLst>
                <a:ext uri="{63B3BB69-23CF-44E3-9099-C40C66FF867C}">
                  <a14:compatExt spid="_x0000_s47193"/>
                </a:ext>
                <a:ext uri="{FF2B5EF4-FFF2-40B4-BE49-F238E27FC236}">
                  <a16:creationId xmlns:a16="http://schemas.microsoft.com/office/drawing/2014/main" id="{00000000-0008-0000-1600-000059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33</xdr:row>
          <xdr:rowOff>21771</xdr:rowOff>
        </xdr:from>
        <xdr:to>
          <xdr:col>12</xdr:col>
          <xdr:colOff>10886</xdr:colOff>
          <xdr:row>33</xdr:row>
          <xdr:rowOff>239486</xdr:rowOff>
        </xdr:to>
        <xdr:sp macro="" textlink="">
          <xdr:nvSpPr>
            <xdr:cNvPr id="47195" name="Drop Down 91" hidden="1">
              <a:extLst>
                <a:ext uri="{63B3BB69-23CF-44E3-9099-C40C66FF867C}">
                  <a14:compatExt spid="_x0000_s47195"/>
                </a:ext>
                <a:ext uri="{FF2B5EF4-FFF2-40B4-BE49-F238E27FC236}">
                  <a16:creationId xmlns:a16="http://schemas.microsoft.com/office/drawing/2014/main" id="{00000000-0008-0000-1600-00005B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34</xdr:row>
          <xdr:rowOff>21771</xdr:rowOff>
        </xdr:from>
        <xdr:to>
          <xdr:col>12</xdr:col>
          <xdr:colOff>10886</xdr:colOff>
          <xdr:row>34</xdr:row>
          <xdr:rowOff>239486</xdr:rowOff>
        </xdr:to>
        <xdr:sp macro="" textlink="">
          <xdr:nvSpPr>
            <xdr:cNvPr id="47196" name="Drop Down 92" hidden="1">
              <a:extLst>
                <a:ext uri="{63B3BB69-23CF-44E3-9099-C40C66FF867C}">
                  <a14:compatExt spid="_x0000_s47196"/>
                </a:ext>
                <a:ext uri="{FF2B5EF4-FFF2-40B4-BE49-F238E27FC236}">
                  <a16:creationId xmlns:a16="http://schemas.microsoft.com/office/drawing/2014/main" id="{00000000-0008-0000-1600-00005C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26</xdr:row>
          <xdr:rowOff>21771</xdr:rowOff>
        </xdr:from>
        <xdr:to>
          <xdr:col>14</xdr:col>
          <xdr:colOff>10886</xdr:colOff>
          <xdr:row>26</xdr:row>
          <xdr:rowOff>239486</xdr:rowOff>
        </xdr:to>
        <xdr:sp macro="" textlink="">
          <xdr:nvSpPr>
            <xdr:cNvPr id="47197" name="Drop Down 93" hidden="1">
              <a:extLst>
                <a:ext uri="{63B3BB69-23CF-44E3-9099-C40C66FF867C}">
                  <a14:compatExt spid="_x0000_s47197"/>
                </a:ext>
                <a:ext uri="{FF2B5EF4-FFF2-40B4-BE49-F238E27FC236}">
                  <a16:creationId xmlns:a16="http://schemas.microsoft.com/office/drawing/2014/main" id="{00000000-0008-0000-1600-00005D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27</xdr:row>
          <xdr:rowOff>21771</xdr:rowOff>
        </xdr:from>
        <xdr:to>
          <xdr:col>14</xdr:col>
          <xdr:colOff>10886</xdr:colOff>
          <xdr:row>27</xdr:row>
          <xdr:rowOff>239486</xdr:rowOff>
        </xdr:to>
        <xdr:sp macro="" textlink="">
          <xdr:nvSpPr>
            <xdr:cNvPr id="47198" name="Drop Down 94" hidden="1">
              <a:extLst>
                <a:ext uri="{63B3BB69-23CF-44E3-9099-C40C66FF867C}">
                  <a14:compatExt spid="_x0000_s47198"/>
                </a:ext>
                <a:ext uri="{FF2B5EF4-FFF2-40B4-BE49-F238E27FC236}">
                  <a16:creationId xmlns:a16="http://schemas.microsoft.com/office/drawing/2014/main" id="{00000000-0008-0000-1600-00005E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28</xdr:row>
          <xdr:rowOff>21771</xdr:rowOff>
        </xdr:from>
        <xdr:to>
          <xdr:col>14</xdr:col>
          <xdr:colOff>10886</xdr:colOff>
          <xdr:row>28</xdr:row>
          <xdr:rowOff>239486</xdr:rowOff>
        </xdr:to>
        <xdr:sp macro="" textlink="">
          <xdr:nvSpPr>
            <xdr:cNvPr id="47199" name="Drop Down 95" hidden="1">
              <a:extLst>
                <a:ext uri="{63B3BB69-23CF-44E3-9099-C40C66FF867C}">
                  <a14:compatExt spid="_x0000_s47199"/>
                </a:ext>
                <a:ext uri="{FF2B5EF4-FFF2-40B4-BE49-F238E27FC236}">
                  <a16:creationId xmlns:a16="http://schemas.microsoft.com/office/drawing/2014/main" id="{00000000-0008-0000-1600-00005F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29</xdr:row>
          <xdr:rowOff>21771</xdr:rowOff>
        </xdr:from>
        <xdr:to>
          <xdr:col>14</xdr:col>
          <xdr:colOff>10886</xdr:colOff>
          <xdr:row>29</xdr:row>
          <xdr:rowOff>239486</xdr:rowOff>
        </xdr:to>
        <xdr:sp macro="" textlink="">
          <xdr:nvSpPr>
            <xdr:cNvPr id="47200" name="Drop Down 96" hidden="1">
              <a:extLst>
                <a:ext uri="{63B3BB69-23CF-44E3-9099-C40C66FF867C}">
                  <a14:compatExt spid="_x0000_s47200"/>
                </a:ext>
                <a:ext uri="{FF2B5EF4-FFF2-40B4-BE49-F238E27FC236}">
                  <a16:creationId xmlns:a16="http://schemas.microsoft.com/office/drawing/2014/main" id="{00000000-0008-0000-1600-000060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30</xdr:row>
          <xdr:rowOff>21771</xdr:rowOff>
        </xdr:from>
        <xdr:to>
          <xdr:col>14</xdr:col>
          <xdr:colOff>10886</xdr:colOff>
          <xdr:row>30</xdr:row>
          <xdr:rowOff>239486</xdr:rowOff>
        </xdr:to>
        <xdr:sp macro="" textlink="">
          <xdr:nvSpPr>
            <xdr:cNvPr id="47201" name="Drop Down 97" hidden="1">
              <a:extLst>
                <a:ext uri="{63B3BB69-23CF-44E3-9099-C40C66FF867C}">
                  <a14:compatExt spid="_x0000_s47201"/>
                </a:ext>
                <a:ext uri="{FF2B5EF4-FFF2-40B4-BE49-F238E27FC236}">
                  <a16:creationId xmlns:a16="http://schemas.microsoft.com/office/drawing/2014/main" id="{00000000-0008-0000-1600-000061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31</xdr:row>
          <xdr:rowOff>21771</xdr:rowOff>
        </xdr:from>
        <xdr:to>
          <xdr:col>14</xdr:col>
          <xdr:colOff>10886</xdr:colOff>
          <xdr:row>31</xdr:row>
          <xdr:rowOff>239486</xdr:rowOff>
        </xdr:to>
        <xdr:sp macro="" textlink="">
          <xdr:nvSpPr>
            <xdr:cNvPr id="47202" name="Drop Down 98" hidden="1">
              <a:extLst>
                <a:ext uri="{63B3BB69-23CF-44E3-9099-C40C66FF867C}">
                  <a14:compatExt spid="_x0000_s47202"/>
                </a:ext>
                <a:ext uri="{FF2B5EF4-FFF2-40B4-BE49-F238E27FC236}">
                  <a16:creationId xmlns:a16="http://schemas.microsoft.com/office/drawing/2014/main" id="{00000000-0008-0000-1600-000062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32</xdr:row>
          <xdr:rowOff>21771</xdr:rowOff>
        </xdr:from>
        <xdr:to>
          <xdr:col>14</xdr:col>
          <xdr:colOff>10886</xdr:colOff>
          <xdr:row>32</xdr:row>
          <xdr:rowOff>239486</xdr:rowOff>
        </xdr:to>
        <xdr:sp macro="" textlink="">
          <xdr:nvSpPr>
            <xdr:cNvPr id="47203" name="Drop Down 99" hidden="1">
              <a:extLst>
                <a:ext uri="{63B3BB69-23CF-44E3-9099-C40C66FF867C}">
                  <a14:compatExt spid="_x0000_s47203"/>
                </a:ext>
                <a:ext uri="{FF2B5EF4-FFF2-40B4-BE49-F238E27FC236}">
                  <a16:creationId xmlns:a16="http://schemas.microsoft.com/office/drawing/2014/main" id="{00000000-0008-0000-1600-000063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33</xdr:row>
          <xdr:rowOff>21771</xdr:rowOff>
        </xdr:from>
        <xdr:to>
          <xdr:col>14</xdr:col>
          <xdr:colOff>10886</xdr:colOff>
          <xdr:row>33</xdr:row>
          <xdr:rowOff>239486</xdr:rowOff>
        </xdr:to>
        <xdr:sp macro="" textlink="">
          <xdr:nvSpPr>
            <xdr:cNvPr id="47205" name="Drop Down 101" hidden="1">
              <a:extLst>
                <a:ext uri="{63B3BB69-23CF-44E3-9099-C40C66FF867C}">
                  <a14:compatExt spid="_x0000_s47205"/>
                </a:ext>
                <a:ext uri="{FF2B5EF4-FFF2-40B4-BE49-F238E27FC236}">
                  <a16:creationId xmlns:a16="http://schemas.microsoft.com/office/drawing/2014/main" id="{00000000-0008-0000-1600-000065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34</xdr:row>
          <xdr:rowOff>21771</xdr:rowOff>
        </xdr:from>
        <xdr:to>
          <xdr:col>14</xdr:col>
          <xdr:colOff>10886</xdr:colOff>
          <xdr:row>34</xdr:row>
          <xdr:rowOff>239486</xdr:rowOff>
        </xdr:to>
        <xdr:sp macro="" textlink="">
          <xdr:nvSpPr>
            <xdr:cNvPr id="47206" name="Drop Down 102" hidden="1">
              <a:extLst>
                <a:ext uri="{63B3BB69-23CF-44E3-9099-C40C66FF867C}">
                  <a14:compatExt spid="_x0000_s47206"/>
                </a:ext>
                <a:ext uri="{FF2B5EF4-FFF2-40B4-BE49-F238E27FC236}">
                  <a16:creationId xmlns:a16="http://schemas.microsoft.com/office/drawing/2014/main" id="{00000000-0008-0000-1600-000066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50</xdr:row>
          <xdr:rowOff>21771</xdr:rowOff>
        </xdr:from>
        <xdr:to>
          <xdr:col>12</xdr:col>
          <xdr:colOff>10886</xdr:colOff>
          <xdr:row>50</xdr:row>
          <xdr:rowOff>239486</xdr:rowOff>
        </xdr:to>
        <xdr:sp macro="" textlink="">
          <xdr:nvSpPr>
            <xdr:cNvPr id="47208" name="Drop Down 104" hidden="1">
              <a:extLst>
                <a:ext uri="{63B3BB69-23CF-44E3-9099-C40C66FF867C}">
                  <a14:compatExt spid="_x0000_s47208"/>
                </a:ext>
                <a:ext uri="{FF2B5EF4-FFF2-40B4-BE49-F238E27FC236}">
                  <a16:creationId xmlns:a16="http://schemas.microsoft.com/office/drawing/2014/main" id="{00000000-0008-0000-1600-000068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71</xdr:row>
          <xdr:rowOff>21771</xdr:rowOff>
        </xdr:from>
        <xdr:to>
          <xdr:col>12</xdr:col>
          <xdr:colOff>10886</xdr:colOff>
          <xdr:row>71</xdr:row>
          <xdr:rowOff>239486</xdr:rowOff>
        </xdr:to>
        <xdr:sp macro="" textlink="">
          <xdr:nvSpPr>
            <xdr:cNvPr id="47220" name="Drop Down 116" hidden="1">
              <a:extLst>
                <a:ext uri="{63B3BB69-23CF-44E3-9099-C40C66FF867C}">
                  <a14:compatExt spid="_x0000_s47220"/>
                </a:ext>
                <a:ext uri="{FF2B5EF4-FFF2-40B4-BE49-F238E27FC236}">
                  <a16:creationId xmlns:a16="http://schemas.microsoft.com/office/drawing/2014/main" id="{00000000-0008-0000-1600-000074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72</xdr:row>
          <xdr:rowOff>21771</xdr:rowOff>
        </xdr:from>
        <xdr:to>
          <xdr:col>12</xdr:col>
          <xdr:colOff>10886</xdr:colOff>
          <xdr:row>72</xdr:row>
          <xdr:rowOff>239486</xdr:rowOff>
        </xdr:to>
        <xdr:sp macro="" textlink="">
          <xdr:nvSpPr>
            <xdr:cNvPr id="47221" name="Drop Down 117" hidden="1">
              <a:extLst>
                <a:ext uri="{63B3BB69-23CF-44E3-9099-C40C66FF867C}">
                  <a14:compatExt spid="_x0000_s47221"/>
                </a:ext>
                <a:ext uri="{FF2B5EF4-FFF2-40B4-BE49-F238E27FC236}">
                  <a16:creationId xmlns:a16="http://schemas.microsoft.com/office/drawing/2014/main" id="{00000000-0008-0000-1600-000075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73</xdr:row>
          <xdr:rowOff>21771</xdr:rowOff>
        </xdr:from>
        <xdr:to>
          <xdr:col>12</xdr:col>
          <xdr:colOff>10886</xdr:colOff>
          <xdr:row>73</xdr:row>
          <xdr:rowOff>239486</xdr:rowOff>
        </xdr:to>
        <xdr:sp macro="" textlink="">
          <xdr:nvSpPr>
            <xdr:cNvPr id="47222" name="Drop Down 118" hidden="1">
              <a:extLst>
                <a:ext uri="{63B3BB69-23CF-44E3-9099-C40C66FF867C}">
                  <a14:compatExt spid="_x0000_s47222"/>
                </a:ext>
                <a:ext uri="{FF2B5EF4-FFF2-40B4-BE49-F238E27FC236}">
                  <a16:creationId xmlns:a16="http://schemas.microsoft.com/office/drawing/2014/main" id="{00000000-0008-0000-1600-000076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74</xdr:row>
          <xdr:rowOff>21771</xdr:rowOff>
        </xdr:from>
        <xdr:to>
          <xdr:col>12</xdr:col>
          <xdr:colOff>10886</xdr:colOff>
          <xdr:row>74</xdr:row>
          <xdr:rowOff>239486</xdr:rowOff>
        </xdr:to>
        <xdr:sp macro="" textlink="">
          <xdr:nvSpPr>
            <xdr:cNvPr id="47223" name="Drop Down 119" hidden="1">
              <a:extLst>
                <a:ext uri="{63B3BB69-23CF-44E3-9099-C40C66FF867C}">
                  <a14:compatExt spid="_x0000_s47223"/>
                </a:ext>
                <a:ext uri="{FF2B5EF4-FFF2-40B4-BE49-F238E27FC236}">
                  <a16:creationId xmlns:a16="http://schemas.microsoft.com/office/drawing/2014/main" id="{00000000-0008-0000-1600-000077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75</xdr:row>
          <xdr:rowOff>21771</xdr:rowOff>
        </xdr:from>
        <xdr:to>
          <xdr:col>12</xdr:col>
          <xdr:colOff>10886</xdr:colOff>
          <xdr:row>75</xdr:row>
          <xdr:rowOff>239486</xdr:rowOff>
        </xdr:to>
        <xdr:sp macro="" textlink="">
          <xdr:nvSpPr>
            <xdr:cNvPr id="47224" name="Drop Down 120" hidden="1">
              <a:extLst>
                <a:ext uri="{63B3BB69-23CF-44E3-9099-C40C66FF867C}">
                  <a14:compatExt spid="_x0000_s47224"/>
                </a:ext>
                <a:ext uri="{FF2B5EF4-FFF2-40B4-BE49-F238E27FC236}">
                  <a16:creationId xmlns:a16="http://schemas.microsoft.com/office/drawing/2014/main" id="{00000000-0008-0000-1600-000078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96</xdr:row>
          <xdr:rowOff>21771</xdr:rowOff>
        </xdr:from>
        <xdr:to>
          <xdr:col>12</xdr:col>
          <xdr:colOff>10886</xdr:colOff>
          <xdr:row>96</xdr:row>
          <xdr:rowOff>239486</xdr:rowOff>
        </xdr:to>
        <xdr:sp macro="" textlink="">
          <xdr:nvSpPr>
            <xdr:cNvPr id="47233" name="Drop Down 129" hidden="1">
              <a:extLst>
                <a:ext uri="{63B3BB69-23CF-44E3-9099-C40C66FF867C}">
                  <a14:compatExt spid="_x0000_s47233"/>
                </a:ext>
                <a:ext uri="{FF2B5EF4-FFF2-40B4-BE49-F238E27FC236}">
                  <a16:creationId xmlns:a16="http://schemas.microsoft.com/office/drawing/2014/main" id="{00000000-0008-0000-1600-000081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35</xdr:row>
          <xdr:rowOff>21771</xdr:rowOff>
        </xdr:from>
        <xdr:to>
          <xdr:col>12</xdr:col>
          <xdr:colOff>10886</xdr:colOff>
          <xdr:row>35</xdr:row>
          <xdr:rowOff>239486</xdr:rowOff>
        </xdr:to>
        <xdr:sp macro="" textlink="">
          <xdr:nvSpPr>
            <xdr:cNvPr id="47465" name="Drop Down 361" hidden="1">
              <a:extLst>
                <a:ext uri="{63B3BB69-23CF-44E3-9099-C40C66FF867C}">
                  <a14:compatExt spid="_x0000_s47465"/>
                </a:ext>
                <a:ext uri="{FF2B5EF4-FFF2-40B4-BE49-F238E27FC236}">
                  <a16:creationId xmlns:a16="http://schemas.microsoft.com/office/drawing/2014/main" id="{00000000-0008-0000-1600-000069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36</xdr:row>
          <xdr:rowOff>21771</xdr:rowOff>
        </xdr:from>
        <xdr:to>
          <xdr:col>12</xdr:col>
          <xdr:colOff>10886</xdr:colOff>
          <xdr:row>36</xdr:row>
          <xdr:rowOff>239486</xdr:rowOff>
        </xdr:to>
        <xdr:sp macro="" textlink="">
          <xdr:nvSpPr>
            <xdr:cNvPr id="47466" name="Drop Down 362" hidden="1">
              <a:extLst>
                <a:ext uri="{63B3BB69-23CF-44E3-9099-C40C66FF867C}">
                  <a14:compatExt spid="_x0000_s47466"/>
                </a:ext>
                <a:ext uri="{FF2B5EF4-FFF2-40B4-BE49-F238E27FC236}">
                  <a16:creationId xmlns:a16="http://schemas.microsoft.com/office/drawing/2014/main" id="{00000000-0008-0000-1600-00006A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35</xdr:row>
          <xdr:rowOff>21771</xdr:rowOff>
        </xdr:from>
        <xdr:to>
          <xdr:col>14</xdr:col>
          <xdr:colOff>10886</xdr:colOff>
          <xdr:row>35</xdr:row>
          <xdr:rowOff>239486</xdr:rowOff>
        </xdr:to>
        <xdr:sp macro="" textlink="">
          <xdr:nvSpPr>
            <xdr:cNvPr id="47467" name="Drop Down 363" hidden="1">
              <a:extLst>
                <a:ext uri="{63B3BB69-23CF-44E3-9099-C40C66FF867C}">
                  <a14:compatExt spid="_x0000_s47467"/>
                </a:ext>
                <a:ext uri="{FF2B5EF4-FFF2-40B4-BE49-F238E27FC236}">
                  <a16:creationId xmlns:a16="http://schemas.microsoft.com/office/drawing/2014/main" id="{00000000-0008-0000-1600-00006B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36</xdr:row>
          <xdr:rowOff>21771</xdr:rowOff>
        </xdr:from>
        <xdr:to>
          <xdr:col>14</xdr:col>
          <xdr:colOff>10886</xdr:colOff>
          <xdr:row>36</xdr:row>
          <xdr:rowOff>239486</xdr:rowOff>
        </xdr:to>
        <xdr:sp macro="" textlink="">
          <xdr:nvSpPr>
            <xdr:cNvPr id="47468" name="Drop Down 364" hidden="1">
              <a:extLst>
                <a:ext uri="{63B3BB69-23CF-44E3-9099-C40C66FF867C}">
                  <a14:compatExt spid="_x0000_s47468"/>
                </a:ext>
                <a:ext uri="{FF2B5EF4-FFF2-40B4-BE49-F238E27FC236}">
                  <a16:creationId xmlns:a16="http://schemas.microsoft.com/office/drawing/2014/main" id="{00000000-0008-0000-1600-00006C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13</xdr:col>
      <xdr:colOff>171450</xdr:colOff>
      <xdr:row>0</xdr:row>
      <xdr:rowOff>9525</xdr:rowOff>
    </xdr:from>
    <xdr:to>
      <xdr:col>13</xdr:col>
      <xdr:colOff>681800</xdr:colOff>
      <xdr:row>2</xdr:row>
      <xdr:rowOff>26388</xdr:rowOff>
    </xdr:to>
    <xdr:pic>
      <xdr:nvPicPr>
        <xdr:cNvPr id="81" name="Afbeelding 80">
          <a:hlinkClick xmlns:r="http://schemas.openxmlformats.org/officeDocument/2006/relationships" r:id="rId1" tooltip="Skip to results"/>
          <a:extLst>
            <a:ext uri="{FF2B5EF4-FFF2-40B4-BE49-F238E27FC236}">
              <a16:creationId xmlns:a16="http://schemas.microsoft.com/office/drawing/2014/main" id="{00000000-0008-0000-1600-000051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xdr:twoCellAnchor editAs="oneCell">
    <xdr:from>
      <xdr:col>10</xdr:col>
      <xdr:colOff>568581</xdr:colOff>
      <xdr:row>0</xdr:row>
      <xdr:rowOff>0</xdr:rowOff>
    </xdr:from>
    <xdr:to>
      <xdr:col>11</xdr:col>
      <xdr:colOff>480458</xdr:colOff>
      <xdr:row>2</xdr:row>
      <xdr:rowOff>24038</xdr:rowOff>
    </xdr:to>
    <xdr:pic>
      <xdr:nvPicPr>
        <xdr:cNvPr id="84" name="Afbeelding 83">
          <a:hlinkClick xmlns:r="http://schemas.openxmlformats.org/officeDocument/2006/relationships" r:id="rId3" tooltip="Previous domain"/>
          <a:extLst>
            <a:ext uri="{FF2B5EF4-FFF2-40B4-BE49-F238E27FC236}">
              <a16:creationId xmlns:a16="http://schemas.microsoft.com/office/drawing/2014/main" id="{00000000-0008-0000-1600-000054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982903</xdr:colOff>
      <xdr:row>0</xdr:row>
      <xdr:rowOff>1</xdr:rowOff>
    </xdr:from>
    <xdr:to>
      <xdr:col>12</xdr:col>
      <xdr:colOff>122160</xdr:colOff>
      <xdr:row>2</xdr:row>
      <xdr:rowOff>13972</xdr:rowOff>
    </xdr:to>
    <xdr:pic>
      <xdr:nvPicPr>
        <xdr:cNvPr id="85" name="Afbeelding 84">
          <a:hlinkClick xmlns:r="http://schemas.openxmlformats.org/officeDocument/2006/relationships" r:id="rId1" tooltip="Next domain"/>
          <a:extLst>
            <a:ext uri="{FF2B5EF4-FFF2-40B4-BE49-F238E27FC236}">
              <a16:creationId xmlns:a16="http://schemas.microsoft.com/office/drawing/2014/main" id="{00000000-0008-0000-1600-000055000000}"/>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862674" y="1"/>
          <a:ext cx="554400" cy="525600"/>
        </a:xfrm>
        <a:prstGeom prst="rect">
          <a:avLst/>
        </a:prstGeom>
      </xdr:spPr>
    </xdr:pic>
    <xdr:clientData/>
  </xdr:twoCellAnchor>
  <xdr:twoCellAnchor editAs="oneCell">
    <xdr:from>
      <xdr:col>11</xdr:col>
      <xdr:colOff>466535</xdr:colOff>
      <xdr:row>0</xdr:row>
      <xdr:rowOff>9719</xdr:rowOff>
    </xdr:from>
    <xdr:to>
      <xdr:col>11</xdr:col>
      <xdr:colOff>978381</xdr:colOff>
      <xdr:row>2</xdr:row>
      <xdr:rowOff>26193</xdr:rowOff>
    </xdr:to>
    <xdr:pic>
      <xdr:nvPicPr>
        <xdr:cNvPr id="86" name="Afbeelding 85">
          <a:hlinkClick xmlns:r="http://schemas.openxmlformats.org/officeDocument/2006/relationships" r:id="rId6" tooltip="Back to index"/>
          <a:extLst>
            <a:ext uri="{FF2B5EF4-FFF2-40B4-BE49-F238E27FC236}">
              <a16:creationId xmlns:a16="http://schemas.microsoft.com/office/drawing/2014/main" id="{00000000-0008-0000-1600-000056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10886</xdr:colOff>
          <xdr:row>41</xdr:row>
          <xdr:rowOff>21771</xdr:rowOff>
        </xdr:from>
        <xdr:to>
          <xdr:col>12</xdr:col>
          <xdr:colOff>10886</xdr:colOff>
          <xdr:row>41</xdr:row>
          <xdr:rowOff>239486</xdr:rowOff>
        </xdr:to>
        <xdr:sp macro="" textlink="">
          <xdr:nvSpPr>
            <xdr:cNvPr id="47485" name="Drop Down 381" hidden="1">
              <a:extLst>
                <a:ext uri="{63B3BB69-23CF-44E3-9099-C40C66FF867C}">
                  <a14:compatExt spid="_x0000_s47485"/>
                </a:ext>
                <a:ext uri="{FF2B5EF4-FFF2-40B4-BE49-F238E27FC236}">
                  <a16:creationId xmlns:a16="http://schemas.microsoft.com/office/drawing/2014/main" id="{00000000-0008-0000-1600-00007D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42</xdr:row>
          <xdr:rowOff>21771</xdr:rowOff>
        </xdr:from>
        <xdr:to>
          <xdr:col>12</xdr:col>
          <xdr:colOff>10886</xdr:colOff>
          <xdr:row>42</xdr:row>
          <xdr:rowOff>239486</xdr:rowOff>
        </xdr:to>
        <xdr:sp macro="" textlink="">
          <xdr:nvSpPr>
            <xdr:cNvPr id="47486" name="Drop Down 382" hidden="1">
              <a:extLst>
                <a:ext uri="{63B3BB69-23CF-44E3-9099-C40C66FF867C}">
                  <a14:compatExt spid="_x0000_s47486"/>
                </a:ext>
                <a:ext uri="{FF2B5EF4-FFF2-40B4-BE49-F238E27FC236}">
                  <a16:creationId xmlns:a16="http://schemas.microsoft.com/office/drawing/2014/main" id="{00000000-0008-0000-1600-00007E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43</xdr:row>
          <xdr:rowOff>21771</xdr:rowOff>
        </xdr:from>
        <xdr:to>
          <xdr:col>12</xdr:col>
          <xdr:colOff>10886</xdr:colOff>
          <xdr:row>43</xdr:row>
          <xdr:rowOff>239486</xdr:rowOff>
        </xdr:to>
        <xdr:sp macro="" textlink="">
          <xdr:nvSpPr>
            <xdr:cNvPr id="47487" name="Drop Down 383" hidden="1">
              <a:extLst>
                <a:ext uri="{63B3BB69-23CF-44E3-9099-C40C66FF867C}">
                  <a14:compatExt spid="_x0000_s47487"/>
                </a:ext>
                <a:ext uri="{FF2B5EF4-FFF2-40B4-BE49-F238E27FC236}">
                  <a16:creationId xmlns:a16="http://schemas.microsoft.com/office/drawing/2014/main" id="{00000000-0008-0000-1600-00007F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44</xdr:row>
          <xdr:rowOff>21771</xdr:rowOff>
        </xdr:from>
        <xdr:to>
          <xdr:col>12</xdr:col>
          <xdr:colOff>10886</xdr:colOff>
          <xdr:row>44</xdr:row>
          <xdr:rowOff>239486</xdr:rowOff>
        </xdr:to>
        <xdr:sp macro="" textlink="">
          <xdr:nvSpPr>
            <xdr:cNvPr id="47488" name="Drop Down 384" hidden="1">
              <a:extLst>
                <a:ext uri="{63B3BB69-23CF-44E3-9099-C40C66FF867C}">
                  <a14:compatExt spid="_x0000_s47488"/>
                </a:ext>
                <a:ext uri="{FF2B5EF4-FFF2-40B4-BE49-F238E27FC236}">
                  <a16:creationId xmlns:a16="http://schemas.microsoft.com/office/drawing/2014/main" id="{00000000-0008-0000-1600-000080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45</xdr:row>
          <xdr:rowOff>21771</xdr:rowOff>
        </xdr:from>
        <xdr:to>
          <xdr:col>12</xdr:col>
          <xdr:colOff>10886</xdr:colOff>
          <xdr:row>45</xdr:row>
          <xdr:rowOff>239486</xdr:rowOff>
        </xdr:to>
        <xdr:sp macro="" textlink="">
          <xdr:nvSpPr>
            <xdr:cNvPr id="47489" name="Drop Down 385" hidden="1">
              <a:extLst>
                <a:ext uri="{63B3BB69-23CF-44E3-9099-C40C66FF867C}">
                  <a14:compatExt spid="_x0000_s47489"/>
                </a:ext>
                <a:ext uri="{FF2B5EF4-FFF2-40B4-BE49-F238E27FC236}">
                  <a16:creationId xmlns:a16="http://schemas.microsoft.com/office/drawing/2014/main" id="{00000000-0008-0000-1600-000081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46</xdr:row>
          <xdr:rowOff>21771</xdr:rowOff>
        </xdr:from>
        <xdr:to>
          <xdr:col>12</xdr:col>
          <xdr:colOff>10886</xdr:colOff>
          <xdr:row>46</xdr:row>
          <xdr:rowOff>239486</xdr:rowOff>
        </xdr:to>
        <xdr:sp macro="" textlink="">
          <xdr:nvSpPr>
            <xdr:cNvPr id="47490" name="Drop Down 386" hidden="1">
              <a:extLst>
                <a:ext uri="{63B3BB69-23CF-44E3-9099-C40C66FF867C}">
                  <a14:compatExt spid="_x0000_s47490"/>
                </a:ext>
                <a:ext uri="{FF2B5EF4-FFF2-40B4-BE49-F238E27FC236}">
                  <a16:creationId xmlns:a16="http://schemas.microsoft.com/office/drawing/2014/main" id="{00000000-0008-0000-1600-000082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47</xdr:row>
          <xdr:rowOff>21771</xdr:rowOff>
        </xdr:from>
        <xdr:to>
          <xdr:col>12</xdr:col>
          <xdr:colOff>10886</xdr:colOff>
          <xdr:row>47</xdr:row>
          <xdr:rowOff>239486</xdr:rowOff>
        </xdr:to>
        <xdr:sp macro="" textlink="">
          <xdr:nvSpPr>
            <xdr:cNvPr id="47491" name="Drop Down 387" hidden="1">
              <a:extLst>
                <a:ext uri="{63B3BB69-23CF-44E3-9099-C40C66FF867C}">
                  <a14:compatExt spid="_x0000_s47491"/>
                </a:ext>
                <a:ext uri="{FF2B5EF4-FFF2-40B4-BE49-F238E27FC236}">
                  <a16:creationId xmlns:a16="http://schemas.microsoft.com/office/drawing/2014/main" id="{00000000-0008-0000-1600-000083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51</xdr:row>
          <xdr:rowOff>21771</xdr:rowOff>
        </xdr:from>
        <xdr:to>
          <xdr:col>12</xdr:col>
          <xdr:colOff>10886</xdr:colOff>
          <xdr:row>51</xdr:row>
          <xdr:rowOff>239486</xdr:rowOff>
        </xdr:to>
        <xdr:sp macro="" textlink="">
          <xdr:nvSpPr>
            <xdr:cNvPr id="47492" name="Drop Down 388" hidden="1">
              <a:extLst>
                <a:ext uri="{63B3BB69-23CF-44E3-9099-C40C66FF867C}">
                  <a14:compatExt spid="_x0000_s47492"/>
                </a:ext>
                <a:ext uri="{FF2B5EF4-FFF2-40B4-BE49-F238E27FC236}">
                  <a16:creationId xmlns:a16="http://schemas.microsoft.com/office/drawing/2014/main" id="{00000000-0008-0000-1600-000084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52</xdr:row>
          <xdr:rowOff>21771</xdr:rowOff>
        </xdr:from>
        <xdr:to>
          <xdr:col>12</xdr:col>
          <xdr:colOff>10886</xdr:colOff>
          <xdr:row>52</xdr:row>
          <xdr:rowOff>239486</xdr:rowOff>
        </xdr:to>
        <xdr:sp macro="" textlink="">
          <xdr:nvSpPr>
            <xdr:cNvPr id="47493" name="Drop Down 389" hidden="1">
              <a:extLst>
                <a:ext uri="{63B3BB69-23CF-44E3-9099-C40C66FF867C}">
                  <a14:compatExt spid="_x0000_s47493"/>
                </a:ext>
                <a:ext uri="{FF2B5EF4-FFF2-40B4-BE49-F238E27FC236}">
                  <a16:creationId xmlns:a16="http://schemas.microsoft.com/office/drawing/2014/main" id="{00000000-0008-0000-1600-000085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53</xdr:row>
          <xdr:rowOff>21771</xdr:rowOff>
        </xdr:from>
        <xdr:to>
          <xdr:col>12</xdr:col>
          <xdr:colOff>10886</xdr:colOff>
          <xdr:row>53</xdr:row>
          <xdr:rowOff>239486</xdr:rowOff>
        </xdr:to>
        <xdr:sp macro="" textlink="">
          <xdr:nvSpPr>
            <xdr:cNvPr id="47494" name="Drop Down 390" hidden="1">
              <a:extLst>
                <a:ext uri="{63B3BB69-23CF-44E3-9099-C40C66FF867C}">
                  <a14:compatExt spid="_x0000_s47494"/>
                </a:ext>
                <a:ext uri="{FF2B5EF4-FFF2-40B4-BE49-F238E27FC236}">
                  <a16:creationId xmlns:a16="http://schemas.microsoft.com/office/drawing/2014/main" id="{00000000-0008-0000-1600-000086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54</xdr:row>
          <xdr:rowOff>21771</xdr:rowOff>
        </xdr:from>
        <xdr:to>
          <xdr:col>12</xdr:col>
          <xdr:colOff>10886</xdr:colOff>
          <xdr:row>54</xdr:row>
          <xdr:rowOff>239486</xdr:rowOff>
        </xdr:to>
        <xdr:sp macro="" textlink="">
          <xdr:nvSpPr>
            <xdr:cNvPr id="47495" name="Drop Down 391" hidden="1">
              <a:extLst>
                <a:ext uri="{63B3BB69-23CF-44E3-9099-C40C66FF867C}">
                  <a14:compatExt spid="_x0000_s47495"/>
                </a:ext>
                <a:ext uri="{FF2B5EF4-FFF2-40B4-BE49-F238E27FC236}">
                  <a16:creationId xmlns:a16="http://schemas.microsoft.com/office/drawing/2014/main" id="{00000000-0008-0000-1600-000087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55</xdr:row>
          <xdr:rowOff>21771</xdr:rowOff>
        </xdr:from>
        <xdr:to>
          <xdr:col>12</xdr:col>
          <xdr:colOff>10886</xdr:colOff>
          <xdr:row>55</xdr:row>
          <xdr:rowOff>239486</xdr:rowOff>
        </xdr:to>
        <xdr:sp macro="" textlink="">
          <xdr:nvSpPr>
            <xdr:cNvPr id="47496" name="Drop Down 392" hidden="1">
              <a:extLst>
                <a:ext uri="{63B3BB69-23CF-44E3-9099-C40C66FF867C}">
                  <a14:compatExt spid="_x0000_s47496"/>
                </a:ext>
                <a:ext uri="{FF2B5EF4-FFF2-40B4-BE49-F238E27FC236}">
                  <a16:creationId xmlns:a16="http://schemas.microsoft.com/office/drawing/2014/main" id="{00000000-0008-0000-1600-000088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56</xdr:row>
          <xdr:rowOff>21771</xdr:rowOff>
        </xdr:from>
        <xdr:to>
          <xdr:col>12</xdr:col>
          <xdr:colOff>10886</xdr:colOff>
          <xdr:row>56</xdr:row>
          <xdr:rowOff>239486</xdr:rowOff>
        </xdr:to>
        <xdr:sp macro="" textlink="">
          <xdr:nvSpPr>
            <xdr:cNvPr id="47497" name="Drop Down 393" hidden="1">
              <a:extLst>
                <a:ext uri="{63B3BB69-23CF-44E3-9099-C40C66FF867C}">
                  <a14:compatExt spid="_x0000_s47497"/>
                </a:ext>
                <a:ext uri="{FF2B5EF4-FFF2-40B4-BE49-F238E27FC236}">
                  <a16:creationId xmlns:a16="http://schemas.microsoft.com/office/drawing/2014/main" id="{00000000-0008-0000-1600-000089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57</xdr:row>
          <xdr:rowOff>21771</xdr:rowOff>
        </xdr:from>
        <xdr:to>
          <xdr:col>12</xdr:col>
          <xdr:colOff>10886</xdr:colOff>
          <xdr:row>57</xdr:row>
          <xdr:rowOff>239486</xdr:rowOff>
        </xdr:to>
        <xdr:sp macro="" textlink="">
          <xdr:nvSpPr>
            <xdr:cNvPr id="47498" name="Drop Down 394" hidden="1">
              <a:extLst>
                <a:ext uri="{63B3BB69-23CF-44E3-9099-C40C66FF867C}">
                  <a14:compatExt spid="_x0000_s47498"/>
                </a:ext>
                <a:ext uri="{FF2B5EF4-FFF2-40B4-BE49-F238E27FC236}">
                  <a16:creationId xmlns:a16="http://schemas.microsoft.com/office/drawing/2014/main" id="{00000000-0008-0000-1600-00008A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58</xdr:row>
          <xdr:rowOff>21771</xdr:rowOff>
        </xdr:from>
        <xdr:to>
          <xdr:col>12</xdr:col>
          <xdr:colOff>10886</xdr:colOff>
          <xdr:row>58</xdr:row>
          <xdr:rowOff>239486</xdr:rowOff>
        </xdr:to>
        <xdr:sp macro="" textlink="">
          <xdr:nvSpPr>
            <xdr:cNvPr id="47499" name="Drop Down 395" hidden="1">
              <a:extLst>
                <a:ext uri="{63B3BB69-23CF-44E3-9099-C40C66FF867C}">
                  <a14:compatExt spid="_x0000_s47499"/>
                </a:ext>
                <a:ext uri="{FF2B5EF4-FFF2-40B4-BE49-F238E27FC236}">
                  <a16:creationId xmlns:a16="http://schemas.microsoft.com/office/drawing/2014/main" id="{00000000-0008-0000-1600-00008B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59</xdr:row>
          <xdr:rowOff>21771</xdr:rowOff>
        </xdr:from>
        <xdr:to>
          <xdr:col>12</xdr:col>
          <xdr:colOff>10886</xdr:colOff>
          <xdr:row>59</xdr:row>
          <xdr:rowOff>239486</xdr:rowOff>
        </xdr:to>
        <xdr:sp macro="" textlink="">
          <xdr:nvSpPr>
            <xdr:cNvPr id="47500" name="Drop Down 396" hidden="1">
              <a:extLst>
                <a:ext uri="{63B3BB69-23CF-44E3-9099-C40C66FF867C}">
                  <a14:compatExt spid="_x0000_s47500"/>
                </a:ext>
                <a:ext uri="{FF2B5EF4-FFF2-40B4-BE49-F238E27FC236}">
                  <a16:creationId xmlns:a16="http://schemas.microsoft.com/office/drawing/2014/main" id="{00000000-0008-0000-1600-00008C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64</xdr:row>
          <xdr:rowOff>21771</xdr:rowOff>
        </xdr:from>
        <xdr:to>
          <xdr:col>12</xdr:col>
          <xdr:colOff>10886</xdr:colOff>
          <xdr:row>64</xdr:row>
          <xdr:rowOff>239486</xdr:rowOff>
        </xdr:to>
        <xdr:sp macro="" textlink="">
          <xdr:nvSpPr>
            <xdr:cNvPr id="47501" name="Drop Down 397" hidden="1">
              <a:extLst>
                <a:ext uri="{63B3BB69-23CF-44E3-9099-C40C66FF867C}">
                  <a14:compatExt spid="_x0000_s47501"/>
                </a:ext>
                <a:ext uri="{FF2B5EF4-FFF2-40B4-BE49-F238E27FC236}">
                  <a16:creationId xmlns:a16="http://schemas.microsoft.com/office/drawing/2014/main" id="{00000000-0008-0000-1600-00008D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65</xdr:row>
          <xdr:rowOff>21771</xdr:rowOff>
        </xdr:from>
        <xdr:to>
          <xdr:col>12</xdr:col>
          <xdr:colOff>10886</xdr:colOff>
          <xdr:row>65</xdr:row>
          <xdr:rowOff>239486</xdr:rowOff>
        </xdr:to>
        <xdr:sp macro="" textlink="">
          <xdr:nvSpPr>
            <xdr:cNvPr id="47502" name="Drop Down 398" hidden="1">
              <a:extLst>
                <a:ext uri="{63B3BB69-23CF-44E3-9099-C40C66FF867C}">
                  <a14:compatExt spid="_x0000_s47502"/>
                </a:ext>
                <a:ext uri="{FF2B5EF4-FFF2-40B4-BE49-F238E27FC236}">
                  <a16:creationId xmlns:a16="http://schemas.microsoft.com/office/drawing/2014/main" id="{00000000-0008-0000-1600-00008E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66</xdr:row>
          <xdr:rowOff>21771</xdr:rowOff>
        </xdr:from>
        <xdr:to>
          <xdr:col>12</xdr:col>
          <xdr:colOff>10886</xdr:colOff>
          <xdr:row>66</xdr:row>
          <xdr:rowOff>239486</xdr:rowOff>
        </xdr:to>
        <xdr:sp macro="" textlink="">
          <xdr:nvSpPr>
            <xdr:cNvPr id="47503" name="Drop Down 399" hidden="1">
              <a:extLst>
                <a:ext uri="{63B3BB69-23CF-44E3-9099-C40C66FF867C}">
                  <a14:compatExt spid="_x0000_s47503"/>
                </a:ext>
                <a:ext uri="{FF2B5EF4-FFF2-40B4-BE49-F238E27FC236}">
                  <a16:creationId xmlns:a16="http://schemas.microsoft.com/office/drawing/2014/main" id="{00000000-0008-0000-1600-00008F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67</xdr:row>
          <xdr:rowOff>21771</xdr:rowOff>
        </xdr:from>
        <xdr:to>
          <xdr:col>12</xdr:col>
          <xdr:colOff>10886</xdr:colOff>
          <xdr:row>67</xdr:row>
          <xdr:rowOff>239486</xdr:rowOff>
        </xdr:to>
        <xdr:sp macro="" textlink="">
          <xdr:nvSpPr>
            <xdr:cNvPr id="47504" name="Drop Down 400" hidden="1">
              <a:extLst>
                <a:ext uri="{63B3BB69-23CF-44E3-9099-C40C66FF867C}">
                  <a14:compatExt spid="_x0000_s47504"/>
                </a:ext>
                <a:ext uri="{FF2B5EF4-FFF2-40B4-BE49-F238E27FC236}">
                  <a16:creationId xmlns:a16="http://schemas.microsoft.com/office/drawing/2014/main" id="{00000000-0008-0000-1600-000090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68</xdr:row>
          <xdr:rowOff>21771</xdr:rowOff>
        </xdr:from>
        <xdr:to>
          <xdr:col>12</xdr:col>
          <xdr:colOff>10886</xdr:colOff>
          <xdr:row>68</xdr:row>
          <xdr:rowOff>239486</xdr:rowOff>
        </xdr:to>
        <xdr:sp macro="" textlink="">
          <xdr:nvSpPr>
            <xdr:cNvPr id="47505" name="Drop Down 401" hidden="1">
              <a:extLst>
                <a:ext uri="{63B3BB69-23CF-44E3-9099-C40C66FF867C}">
                  <a14:compatExt spid="_x0000_s47505"/>
                </a:ext>
                <a:ext uri="{FF2B5EF4-FFF2-40B4-BE49-F238E27FC236}">
                  <a16:creationId xmlns:a16="http://schemas.microsoft.com/office/drawing/2014/main" id="{00000000-0008-0000-1600-000091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78</xdr:row>
          <xdr:rowOff>21771</xdr:rowOff>
        </xdr:from>
        <xdr:to>
          <xdr:col>12</xdr:col>
          <xdr:colOff>10886</xdr:colOff>
          <xdr:row>78</xdr:row>
          <xdr:rowOff>239486</xdr:rowOff>
        </xdr:to>
        <xdr:sp macro="" textlink="">
          <xdr:nvSpPr>
            <xdr:cNvPr id="47506" name="Drop Down 402" hidden="1">
              <a:extLst>
                <a:ext uri="{63B3BB69-23CF-44E3-9099-C40C66FF867C}">
                  <a14:compatExt spid="_x0000_s47506"/>
                </a:ext>
                <a:ext uri="{FF2B5EF4-FFF2-40B4-BE49-F238E27FC236}">
                  <a16:creationId xmlns:a16="http://schemas.microsoft.com/office/drawing/2014/main" id="{00000000-0008-0000-1600-000092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79</xdr:row>
          <xdr:rowOff>21771</xdr:rowOff>
        </xdr:from>
        <xdr:to>
          <xdr:col>12</xdr:col>
          <xdr:colOff>10886</xdr:colOff>
          <xdr:row>79</xdr:row>
          <xdr:rowOff>239486</xdr:rowOff>
        </xdr:to>
        <xdr:sp macro="" textlink="">
          <xdr:nvSpPr>
            <xdr:cNvPr id="47507" name="Drop Down 403" hidden="1">
              <a:extLst>
                <a:ext uri="{63B3BB69-23CF-44E3-9099-C40C66FF867C}">
                  <a14:compatExt spid="_x0000_s47507"/>
                </a:ext>
                <a:ext uri="{FF2B5EF4-FFF2-40B4-BE49-F238E27FC236}">
                  <a16:creationId xmlns:a16="http://schemas.microsoft.com/office/drawing/2014/main" id="{00000000-0008-0000-1600-000093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80</xdr:row>
          <xdr:rowOff>21771</xdr:rowOff>
        </xdr:from>
        <xdr:to>
          <xdr:col>12</xdr:col>
          <xdr:colOff>10886</xdr:colOff>
          <xdr:row>80</xdr:row>
          <xdr:rowOff>239486</xdr:rowOff>
        </xdr:to>
        <xdr:sp macro="" textlink="">
          <xdr:nvSpPr>
            <xdr:cNvPr id="47508" name="Drop Down 404" hidden="1">
              <a:extLst>
                <a:ext uri="{63B3BB69-23CF-44E3-9099-C40C66FF867C}">
                  <a14:compatExt spid="_x0000_s47508"/>
                </a:ext>
                <a:ext uri="{FF2B5EF4-FFF2-40B4-BE49-F238E27FC236}">
                  <a16:creationId xmlns:a16="http://schemas.microsoft.com/office/drawing/2014/main" id="{00000000-0008-0000-1600-000094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83</xdr:row>
          <xdr:rowOff>21771</xdr:rowOff>
        </xdr:from>
        <xdr:to>
          <xdr:col>12</xdr:col>
          <xdr:colOff>10886</xdr:colOff>
          <xdr:row>83</xdr:row>
          <xdr:rowOff>239486</xdr:rowOff>
        </xdr:to>
        <xdr:sp macro="" textlink="">
          <xdr:nvSpPr>
            <xdr:cNvPr id="47509" name="Drop Down 405" hidden="1">
              <a:extLst>
                <a:ext uri="{63B3BB69-23CF-44E3-9099-C40C66FF867C}">
                  <a14:compatExt spid="_x0000_s47509"/>
                </a:ext>
                <a:ext uri="{FF2B5EF4-FFF2-40B4-BE49-F238E27FC236}">
                  <a16:creationId xmlns:a16="http://schemas.microsoft.com/office/drawing/2014/main" id="{00000000-0008-0000-1600-000095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84</xdr:row>
          <xdr:rowOff>21771</xdr:rowOff>
        </xdr:from>
        <xdr:to>
          <xdr:col>12</xdr:col>
          <xdr:colOff>10886</xdr:colOff>
          <xdr:row>84</xdr:row>
          <xdr:rowOff>239486</xdr:rowOff>
        </xdr:to>
        <xdr:sp macro="" textlink="">
          <xdr:nvSpPr>
            <xdr:cNvPr id="47510" name="Drop Down 406" hidden="1">
              <a:extLst>
                <a:ext uri="{63B3BB69-23CF-44E3-9099-C40C66FF867C}">
                  <a14:compatExt spid="_x0000_s47510"/>
                </a:ext>
                <a:ext uri="{FF2B5EF4-FFF2-40B4-BE49-F238E27FC236}">
                  <a16:creationId xmlns:a16="http://schemas.microsoft.com/office/drawing/2014/main" id="{00000000-0008-0000-1600-000096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85</xdr:row>
          <xdr:rowOff>21771</xdr:rowOff>
        </xdr:from>
        <xdr:to>
          <xdr:col>12</xdr:col>
          <xdr:colOff>10886</xdr:colOff>
          <xdr:row>85</xdr:row>
          <xdr:rowOff>239486</xdr:rowOff>
        </xdr:to>
        <xdr:sp macro="" textlink="">
          <xdr:nvSpPr>
            <xdr:cNvPr id="47511" name="Drop Down 407" hidden="1">
              <a:extLst>
                <a:ext uri="{63B3BB69-23CF-44E3-9099-C40C66FF867C}">
                  <a14:compatExt spid="_x0000_s47511"/>
                </a:ext>
                <a:ext uri="{FF2B5EF4-FFF2-40B4-BE49-F238E27FC236}">
                  <a16:creationId xmlns:a16="http://schemas.microsoft.com/office/drawing/2014/main" id="{00000000-0008-0000-1600-000097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86</xdr:row>
          <xdr:rowOff>21771</xdr:rowOff>
        </xdr:from>
        <xdr:to>
          <xdr:col>12</xdr:col>
          <xdr:colOff>10886</xdr:colOff>
          <xdr:row>86</xdr:row>
          <xdr:rowOff>239486</xdr:rowOff>
        </xdr:to>
        <xdr:sp macro="" textlink="">
          <xdr:nvSpPr>
            <xdr:cNvPr id="47512" name="Drop Down 408" hidden="1">
              <a:extLst>
                <a:ext uri="{63B3BB69-23CF-44E3-9099-C40C66FF867C}">
                  <a14:compatExt spid="_x0000_s47512"/>
                </a:ext>
                <a:ext uri="{FF2B5EF4-FFF2-40B4-BE49-F238E27FC236}">
                  <a16:creationId xmlns:a16="http://schemas.microsoft.com/office/drawing/2014/main" id="{00000000-0008-0000-1600-000098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87</xdr:row>
          <xdr:rowOff>21771</xdr:rowOff>
        </xdr:from>
        <xdr:to>
          <xdr:col>12</xdr:col>
          <xdr:colOff>10886</xdr:colOff>
          <xdr:row>87</xdr:row>
          <xdr:rowOff>239486</xdr:rowOff>
        </xdr:to>
        <xdr:sp macro="" textlink="">
          <xdr:nvSpPr>
            <xdr:cNvPr id="47513" name="Drop Down 409" hidden="1">
              <a:extLst>
                <a:ext uri="{63B3BB69-23CF-44E3-9099-C40C66FF867C}">
                  <a14:compatExt spid="_x0000_s47513"/>
                </a:ext>
                <a:ext uri="{FF2B5EF4-FFF2-40B4-BE49-F238E27FC236}">
                  <a16:creationId xmlns:a16="http://schemas.microsoft.com/office/drawing/2014/main" id="{00000000-0008-0000-1600-000099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88</xdr:row>
          <xdr:rowOff>21771</xdr:rowOff>
        </xdr:from>
        <xdr:to>
          <xdr:col>12</xdr:col>
          <xdr:colOff>10886</xdr:colOff>
          <xdr:row>88</xdr:row>
          <xdr:rowOff>239486</xdr:rowOff>
        </xdr:to>
        <xdr:sp macro="" textlink="">
          <xdr:nvSpPr>
            <xdr:cNvPr id="47514" name="Drop Down 410" hidden="1">
              <a:extLst>
                <a:ext uri="{63B3BB69-23CF-44E3-9099-C40C66FF867C}">
                  <a14:compatExt spid="_x0000_s47514"/>
                </a:ext>
                <a:ext uri="{FF2B5EF4-FFF2-40B4-BE49-F238E27FC236}">
                  <a16:creationId xmlns:a16="http://schemas.microsoft.com/office/drawing/2014/main" id="{00000000-0008-0000-1600-00009A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89</xdr:row>
          <xdr:rowOff>21771</xdr:rowOff>
        </xdr:from>
        <xdr:to>
          <xdr:col>12</xdr:col>
          <xdr:colOff>10886</xdr:colOff>
          <xdr:row>89</xdr:row>
          <xdr:rowOff>239486</xdr:rowOff>
        </xdr:to>
        <xdr:sp macro="" textlink="">
          <xdr:nvSpPr>
            <xdr:cNvPr id="47515" name="Drop Down 411" hidden="1">
              <a:extLst>
                <a:ext uri="{63B3BB69-23CF-44E3-9099-C40C66FF867C}">
                  <a14:compatExt spid="_x0000_s47515"/>
                </a:ext>
                <a:ext uri="{FF2B5EF4-FFF2-40B4-BE49-F238E27FC236}">
                  <a16:creationId xmlns:a16="http://schemas.microsoft.com/office/drawing/2014/main" id="{00000000-0008-0000-1600-00009B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90</xdr:row>
          <xdr:rowOff>21771</xdr:rowOff>
        </xdr:from>
        <xdr:to>
          <xdr:col>12</xdr:col>
          <xdr:colOff>10886</xdr:colOff>
          <xdr:row>90</xdr:row>
          <xdr:rowOff>239486</xdr:rowOff>
        </xdr:to>
        <xdr:sp macro="" textlink="">
          <xdr:nvSpPr>
            <xdr:cNvPr id="47516" name="Drop Down 412" hidden="1">
              <a:extLst>
                <a:ext uri="{63B3BB69-23CF-44E3-9099-C40C66FF867C}">
                  <a14:compatExt spid="_x0000_s47516"/>
                </a:ext>
                <a:ext uri="{FF2B5EF4-FFF2-40B4-BE49-F238E27FC236}">
                  <a16:creationId xmlns:a16="http://schemas.microsoft.com/office/drawing/2014/main" id="{00000000-0008-0000-1600-00009C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91</xdr:row>
          <xdr:rowOff>21771</xdr:rowOff>
        </xdr:from>
        <xdr:to>
          <xdr:col>12</xdr:col>
          <xdr:colOff>10886</xdr:colOff>
          <xdr:row>91</xdr:row>
          <xdr:rowOff>239486</xdr:rowOff>
        </xdr:to>
        <xdr:sp macro="" textlink="">
          <xdr:nvSpPr>
            <xdr:cNvPr id="47517" name="Drop Down 413" hidden="1">
              <a:extLst>
                <a:ext uri="{63B3BB69-23CF-44E3-9099-C40C66FF867C}">
                  <a14:compatExt spid="_x0000_s47517"/>
                </a:ext>
                <a:ext uri="{FF2B5EF4-FFF2-40B4-BE49-F238E27FC236}">
                  <a16:creationId xmlns:a16="http://schemas.microsoft.com/office/drawing/2014/main" id="{00000000-0008-0000-1600-00009D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92</xdr:row>
          <xdr:rowOff>21771</xdr:rowOff>
        </xdr:from>
        <xdr:to>
          <xdr:col>12</xdr:col>
          <xdr:colOff>10886</xdr:colOff>
          <xdr:row>92</xdr:row>
          <xdr:rowOff>239486</xdr:rowOff>
        </xdr:to>
        <xdr:sp macro="" textlink="">
          <xdr:nvSpPr>
            <xdr:cNvPr id="47518" name="Drop Down 414" hidden="1">
              <a:extLst>
                <a:ext uri="{63B3BB69-23CF-44E3-9099-C40C66FF867C}">
                  <a14:compatExt spid="_x0000_s47518"/>
                </a:ext>
                <a:ext uri="{FF2B5EF4-FFF2-40B4-BE49-F238E27FC236}">
                  <a16:creationId xmlns:a16="http://schemas.microsoft.com/office/drawing/2014/main" id="{00000000-0008-0000-1600-00009E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97</xdr:row>
          <xdr:rowOff>21771</xdr:rowOff>
        </xdr:from>
        <xdr:to>
          <xdr:col>12</xdr:col>
          <xdr:colOff>10886</xdr:colOff>
          <xdr:row>97</xdr:row>
          <xdr:rowOff>239486</xdr:rowOff>
        </xdr:to>
        <xdr:sp macro="" textlink="">
          <xdr:nvSpPr>
            <xdr:cNvPr id="47519" name="Drop Down 415" hidden="1">
              <a:extLst>
                <a:ext uri="{63B3BB69-23CF-44E3-9099-C40C66FF867C}">
                  <a14:compatExt spid="_x0000_s47519"/>
                </a:ext>
                <a:ext uri="{FF2B5EF4-FFF2-40B4-BE49-F238E27FC236}">
                  <a16:creationId xmlns:a16="http://schemas.microsoft.com/office/drawing/2014/main" id="{00000000-0008-0000-1600-00009F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98</xdr:row>
          <xdr:rowOff>21771</xdr:rowOff>
        </xdr:from>
        <xdr:to>
          <xdr:col>12</xdr:col>
          <xdr:colOff>10886</xdr:colOff>
          <xdr:row>98</xdr:row>
          <xdr:rowOff>239486</xdr:rowOff>
        </xdr:to>
        <xdr:sp macro="" textlink="">
          <xdr:nvSpPr>
            <xdr:cNvPr id="47520" name="Drop Down 416" hidden="1">
              <a:extLst>
                <a:ext uri="{63B3BB69-23CF-44E3-9099-C40C66FF867C}">
                  <a14:compatExt spid="_x0000_s47520"/>
                </a:ext>
                <a:ext uri="{FF2B5EF4-FFF2-40B4-BE49-F238E27FC236}">
                  <a16:creationId xmlns:a16="http://schemas.microsoft.com/office/drawing/2014/main" id="{00000000-0008-0000-1600-0000A0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99</xdr:row>
          <xdr:rowOff>21771</xdr:rowOff>
        </xdr:from>
        <xdr:to>
          <xdr:col>12</xdr:col>
          <xdr:colOff>10886</xdr:colOff>
          <xdr:row>99</xdr:row>
          <xdr:rowOff>239486</xdr:rowOff>
        </xdr:to>
        <xdr:sp macro="" textlink="">
          <xdr:nvSpPr>
            <xdr:cNvPr id="47521" name="Drop Down 417" hidden="1">
              <a:extLst>
                <a:ext uri="{63B3BB69-23CF-44E3-9099-C40C66FF867C}">
                  <a14:compatExt spid="_x0000_s47521"/>
                </a:ext>
                <a:ext uri="{FF2B5EF4-FFF2-40B4-BE49-F238E27FC236}">
                  <a16:creationId xmlns:a16="http://schemas.microsoft.com/office/drawing/2014/main" id="{00000000-0008-0000-1600-0000A1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100</xdr:row>
          <xdr:rowOff>21771</xdr:rowOff>
        </xdr:from>
        <xdr:to>
          <xdr:col>12</xdr:col>
          <xdr:colOff>10886</xdr:colOff>
          <xdr:row>100</xdr:row>
          <xdr:rowOff>239486</xdr:rowOff>
        </xdr:to>
        <xdr:sp macro="" textlink="">
          <xdr:nvSpPr>
            <xdr:cNvPr id="47522" name="Drop Down 418" hidden="1">
              <a:extLst>
                <a:ext uri="{63B3BB69-23CF-44E3-9099-C40C66FF867C}">
                  <a14:compatExt spid="_x0000_s47522"/>
                </a:ext>
                <a:ext uri="{FF2B5EF4-FFF2-40B4-BE49-F238E27FC236}">
                  <a16:creationId xmlns:a16="http://schemas.microsoft.com/office/drawing/2014/main" id="{00000000-0008-0000-1600-0000A2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101</xdr:row>
          <xdr:rowOff>21771</xdr:rowOff>
        </xdr:from>
        <xdr:to>
          <xdr:col>12</xdr:col>
          <xdr:colOff>10886</xdr:colOff>
          <xdr:row>101</xdr:row>
          <xdr:rowOff>239486</xdr:rowOff>
        </xdr:to>
        <xdr:sp macro="" textlink="">
          <xdr:nvSpPr>
            <xdr:cNvPr id="47523" name="Drop Down 419" hidden="1">
              <a:extLst>
                <a:ext uri="{63B3BB69-23CF-44E3-9099-C40C66FF867C}">
                  <a14:compatExt spid="_x0000_s47523"/>
                </a:ext>
                <a:ext uri="{FF2B5EF4-FFF2-40B4-BE49-F238E27FC236}">
                  <a16:creationId xmlns:a16="http://schemas.microsoft.com/office/drawing/2014/main" id="{00000000-0008-0000-1600-0000A3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104</xdr:row>
          <xdr:rowOff>21771</xdr:rowOff>
        </xdr:from>
        <xdr:to>
          <xdr:col>12</xdr:col>
          <xdr:colOff>10886</xdr:colOff>
          <xdr:row>104</xdr:row>
          <xdr:rowOff>239486</xdr:rowOff>
        </xdr:to>
        <xdr:sp macro="" textlink="">
          <xdr:nvSpPr>
            <xdr:cNvPr id="47524" name="Drop Down 420" hidden="1">
              <a:extLst>
                <a:ext uri="{63B3BB69-23CF-44E3-9099-C40C66FF867C}">
                  <a14:compatExt spid="_x0000_s47524"/>
                </a:ext>
                <a:ext uri="{FF2B5EF4-FFF2-40B4-BE49-F238E27FC236}">
                  <a16:creationId xmlns:a16="http://schemas.microsoft.com/office/drawing/2014/main" id="{00000000-0008-0000-1600-0000A4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105</xdr:row>
          <xdr:rowOff>21771</xdr:rowOff>
        </xdr:from>
        <xdr:to>
          <xdr:col>12</xdr:col>
          <xdr:colOff>10886</xdr:colOff>
          <xdr:row>105</xdr:row>
          <xdr:rowOff>239486</xdr:rowOff>
        </xdr:to>
        <xdr:sp macro="" textlink="">
          <xdr:nvSpPr>
            <xdr:cNvPr id="47525" name="Drop Down 421" hidden="1">
              <a:extLst>
                <a:ext uri="{63B3BB69-23CF-44E3-9099-C40C66FF867C}">
                  <a14:compatExt spid="_x0000_s47525"/>
                </a:ext>
                <a:ext uri="{FF2B5EF4-FFF2-40B4-BE49-F238E27FC236}">
                  <a16:creationId xmlns:a16="http://schemas.microsoft.com/office/drawing/2014/main" id="{00000000-0008-0000-1600-0000A5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108</xdr:row>
          <xdr:rowOff>21771</xdr:rowOff>
        </xdr:from>
        <xdr:to>
          <xdr:col>12</xdr:col>
          <xdr:colOff>10886</xdr:colOff>
          <xdr:row>108</xdr:row>
          <xdr:rowOff>239486</xdr:rowOff>
        </xdr:to>
        <xdr:sp macro="" textlink="">
          <xdr:nvSpPr>
            <xdr:cNvPr id="47527" name="Drop Down 423" hidden="1">
              <a:extLst>
                <a:ext uri="{63B3BB69-23CF-44E3-9099-C40C66FF867C}">
                  <a14:compatExt spid="_x0000_s47527"/>
                </a:ext>
                <a:ext uri="{FF2B5EF4-FFF2-40B4-BE49-F238E27FC236}">
                  <a16:creationId xmlns:a16="http://schemas.microsoft.com/office/drawing/2014/main" id="{00000000-0008-0000-1600-0000A7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109</xdr:row>
          <xdr:rowOff>21771</xdr:rowOff>
        </xdr:from>
        <xdr:to>
          <xdr:col>12</xdr:col>
          <xdr:colOff>10886</xdr:colOff>
          <xdr:row>109</xdr:row>
          <xdr:rowOff>239486</xdr:rowOff>
        </xdr:to>
        <xdr:sp macro="" textlink="">
          <xdr:nvSpPr>
            <xdr:cNvPr id="47528" name="Drop Down 424" hidden="1">
              <a:extLst>
                <a:ext uri="{63B3BB69-23CF-44E3-9099-C40C66FF867C}">
                  <a14:compatExt spid="_x0000_s47528"/>
                </a:ext>
                <a:ext uri="{FF2B5EF4-FFF2-40B4-BE49-F238E27FC236}">
                  <a16:creationId xmlns:a16="http://schemas.microsoft.com/office/drawing/2014/main" id="{00000000-0008-0000-1600-0000A8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110</xdr:row>
          <xdr:rowOff>21771</xdr:rowOff>
        </xdr:from>
        <xdr:to>
          <xdr:col>12</xdr:col>
          <xdr:colOff>10886</xdr:colOff>
          <xdr:row>110</xdr:row>
          <xdr:rowOff>239486</xdr:rowOff>
        </xdr:to>
        <xdr:sp macro="" textlink="">
          <xdr:nvSpPr>
            <xdr:cNvPr id="47529" name="Drop Down 425" hidden="1">
              <a:extLst>
                <a:ext uri="{63B3BB69-23CF-44E3-9099-C40C66FF867C}">
                  <a14:compatExt spid="_x0000_s47529"/>
                </a:ext>
                <a:ext uri="{FF2B5EF4-FFF2-40B4-BE49-F238E27FC236}">
                  <a16:creationId xmlns:a16="http://schemas.microsoft.com/office/drawing/2014/main" id="{00000000-0008-0000-1600-0000A9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113</xdr:row>
          <xdr:rowOff>21771</xdr:rowOff>
        </xdr:from>
        <xdr:to>
          <xdr:col>12</xdr:col>
          <xdr:colOff>10886</xdr:colOff>
          <xdr:row>113</xdr:row>
          <xdr:rowOff>239486</xdr:rowOff>
        </xdr:to>
        <xdr:sp macro="" textlink="">
          <xdr:nvSpPr>
            <xdr:cNvPr id="47530" name="Drop Down 426" hidden="1">
              <a:extLst>
                <a:ext uri="{63B3BB69-23CF-44E3-9099-C40C66FF867C}">
                  <a14:compatExt spid="_x0000_s47530"/>
                </a:ext>
                <a:ext uri="{FF2B5EF4-FFF2-40B4-BE49-F238E27FC236}">
                  <a16:creationId xmlns:a16="http://schemas.microsoft.com/office/drawing/2014/main" id="{00000000-0008-0000-1600-0000AA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114</xdr:row>
          <xdr:rowOff>21771</xdr:rowOff>
        </xdr:from>
        <xdr:to>
          <xdr:col>12</xdr:col>
          <xdr:colOff>10886</xdr:colOff>
          <xdr:row>114</xdr:row>
          <xdr:rowOff>239486</xdr:rowOff>
        </xdr:to>
        <xdr:sp macro="" textlink="">
          <xdr:nvSpPr>
            <xdr:cNvPr id="47531" name="Drop Down 427" hidden="1">
              <a:extLst>
                <a:ext uri="{63B3BB69-23CF-44E3-9099-C40C66FF867C}">
                  <a14:compatExt spid="_x0000_s47531"/>
                </a:ext>
                <a:ext uri="{FF2B5EF4-FFF2-40B4-BE49-F238E27FC236}">
                  <a16:creationId xmlns:a16="http://schemas.microsoft.com/office/drawing/2014/main" id="{00000000-0008-0000-1600-0000AB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115</xdr:row>
          <xdr:rowOff>21771</xdr:rowOff>
        </xdr:from>
        <xdr:to>
          <xdr:col>12</xdr:col>
          <xdr:colOff>10886</xdr:colOff>
          <xdr:row>115</xdr:row>
          <xdr:rowOff>239486</xdr:rowOff>
        </xdr:to>
        <xdr:sp macro="" textlink="">
          <xdr:nvSpPr>
            <xdr:cNvPr id="47532" name="Drop Down 428" hidden="1">
              <a:extLst>
                <a:ext uri="{63B3BB69-23CF-44E3-9099-C40C66FF867C}">
                  <a14:compatExt spid="_x0000_s47532"/>
                </a:ext>
                <a:ext uri="{FF2B5EF4-FFF2-40B4-BE49-F238E27FC236}">
                  <a16:creationId xmlns:a16="http://schemas.microsoft.com/office/drawing/2014/main" id="{00000000-0008-0000-1600-0000AC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116</xdr:row>
          <xdr:rowOff>21771</xdr:rowOff>
        </xdr:from>
        <xdr:to>
          <xdr:col>12</xdr:col>
          <xdr:colOff>10886</xdr:colOff>
          <xdr:row>116</xdr:row>
          <xdr:rowOff>239486</xdr:rowOff>
        </xdr:to>
        <xdr:sp macro="" textlink="">
          <xdr:nvSpPr>
            <xdr:cNvPr id="47533" name="Drop Down 429" hidden="1">
              <a:extLst>
                <a:ext uri="{63B3BB69-23CF-44E3-9099-C40C66FF867C}">
                  <a14:compatExt spid="_x0000_s47533"/>
                </a:ext>
                <a:ext uri="{FF2B5EF4-FFF2-40B4-BE49-F238E27FC236}">
                  <a16:creationId xmlns:a16="http://schemas.microsoft.com/office/drawing/2014/main" id="{00000000-0008-0000-1600-0000AD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117</xdr:row>
          <xdr:rowOff>21771</xdr:rowOff>
        </xdr:from>
        <xdr:to>
          <xdr:col>12</xdr:col>
          <xdr:colOff>10886</xdr:colOff>
          <xdr:row>117</xdr:row>
          <xdr:rowOff>239486</xdr:rowOff>
        </xdr:to>
        <xdr:sp macro="" textlink="">
          <xdr:nvSpPr>
            <xdr:cNvPr id="47534" name="Drop Down 430" hidden="1">
              <a:extLst>
                <a:ext uri="{63B3BB69-23CF-44E3-9099-C40C66FF867C}">
                  <a14:compatExt spid="_x0000_s47534"/>
                </a:ext>
                <a:ext uri="{FF2B5EF4-FFF2-40B4-BE49-F238E27FC236}">
                  <a16:creationId xmlns:a16="http://schemas.microsoft.com/office/drawing/2014/main" id="{00000000-0008-0000-1600-0000AE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118</xdr:row>
          <xdr:rowOff>21771</xdr:rowOff>
        </xdr:from>
        <xdr:to>
          <xdr:col>12</xdr:col>
          <xdr:colOff>10886</xdr:colOff>
          <xdr:row>118</xdr:row>
          <xdr:rowOff>239486</xdr:rowOff>
        </xdr:to>
        <xdr:sp macro="" textlink="">
          <xdr:nvSpPr>
            <xdr:cNvPr id="47535" name="Drop Down 431" hidden="1">
              <a:extLst>
                <a:ext uri="{63B3BB69-23CF-44E3-9099-C40C66FF867C}">
                  <a14:compatExt spid="_x0000_s47535"/>
                </a:ext>
                <a:ext uri="{FF2B5EF4-FFF2-40B4-BE49-F238E27FC236}">
                  <a16:creationId xmlns:a16="http://schemas.microsoft.com/office/drawing/2014/main" id="{00000000-0008-0000-1600-0000AF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119</xdr:row>
          <xdr:rowOff>21771</xdr:rowOff>
        </xdr:from>
        <xdr:to>
          <xdr:col>12</xdr:col>
          <xdr:colOff>10886</xdr:colOff>
          <xdr:row>119</xdr:row>
          <xdr:rowOff>239486</xdr:rowOff>
        </xdr:to>
        <xdr:sp macro="" textlink="">
          <xdr:nvSpPr>
            <xdr:cNvPr id="47536" name="Drop Down 432" hidden="1">
              <a:extLst>
                <a:ext uri="{63B3BB69-23CF-44E3-9099-C40C66FF867C}">
                  <a14:compatExt spid="_x0000_s47536"/>
                </a:ext>
                <a:ext uri="{FF2B5EF4-FFF2-40B4-BE49-F238E27FC236}">
                  <a16:creationId xmlns:a16="http://schemas.microsoft.com/office/drawing/2014/main" id="{00000000-0008-0000-1600-0000B0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60</xdr:row>
          <xdr:rowOff>21771</xdr:rowOff>
        </xdr:from>
        <xdr:to>
          <xdr:col>12</xdr:col>
          <xdr:colOff>10886</xdr:colOff>
          <xdr:row>60</xdr:row>
          <xdr:rowOff>239486</xdr:rowOff>
        </xdr:to>
        <xdr:sp macro="" textlink="">
          <xdr:nvSpPr>
            <xdr:cNvPr id="47537" name="Drop Down 433" hidden="1">
              <a:extLst>
                <a:ext uri="{63B3BB69-23CF-44E3-9099-C40C66FF867C}">
                  <a14:compatExt spid="_x0000_s47537"/>
                </a:ext>
                <a:ext uri="{FF2B5EF4-FFF2-40B4-BE49-F238E27FC236}">
                  <a16:creationId xmlns:a16="http://schemas.microsoft.com/office/drawing/2014/main" id="{00000000-0008-0000-1600-0000B1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61</xdr:row>
          <xdr:rowOff>21771</xdr:rowOff>
        </xdr:from>
        <xdr:to>
          <xdr:col>12</xdr:col>
          <xdr:colOff>10886</xdr:colOff>
          <xdr:row>61</xdr:row>
          <xdr:rowOff>239486</xdr:rowOff>
        </xdr:to>
        <xdr:sp macro="" textlink="">
          <xdr:nvSpPr>
            <xdr:cNvPr id="47538" name="Drop Down 434" hidden="1">
              <a:extLst>
                <a:ext uri="{63B3BB69-23CF-44E3-9099-C40C66FF867C}">
                  <a14:compatExt spid="_x0000_s47538"/>
                </a:ext>
                <a:ext uri="{FF2B5EF4-FFF2-40B4-BE49-F238E27FC236}">
                  <a16:creationId xmlns:a16="http://schemas.microsoft.com/office/drawing/2014/main" id="{00000000-0008-0000-1600-0000B2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20</xdr:row>
          <xdr:rowOff>21771</xdr:rowOff>
        </xdr:from>
        <xdr:to>
          <xdr:col>12</xdr:col>
          <xdr:colOff>10886</xdr:colOff>
          <xdr:row>20</xdr:row>
          <xdr:rowOff>239486</xdr:rowOff>
        </xdr:to>
        <xdr:sp macro="" textlink="">
          <xdr:nvSpPr>
            <xdr:cNvPr id="47540" name="Drop Down 436" hidden="1">
              <a:extLst>
                <a:ext uri="{63B3BB69-23CF-44E3-9099-C40C66FF867C}">
                  <a14:compatExt spid="_x0000_s47540"/>
                </a:ext>
                <a:ext uri="{FF2B5EF4-FFF2-40B4-BE49-F238E27FC236}">
                  <a16:creationId xmlns:a16="http://schemas.microsoft.com/office/drawing/2014/main" id="{00000000-0008-0000-1600-0000B4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93</xdr:row>
          <xdr:rowOff>21771</xdr:rowOff>
        </xdr:from>
        <xdr:to>
          <xdr:col>12</xdr:col>
          <xdr:colOff>10886</xdr:colOff>
          <xdr:row>93</xdr:row>
          <xdr:rowOff>239486</xdr:rowOff>
        </xdr:to>
        <xdr:sp macro="" textlink="">
          <xdr:nvSpPr>
            <xdr:cNvPr id="47541" name="Drop Down 437" hidden="1">
              <a:extLst>
                <a:ext uri="{63B3BB69-23CF-44E3-9099-C40C66FF867C}">
                  <a14:compatExt spid="_x0000_s47541"/>
                </a:ext>
                <a:ext uri="{FF2B5EF4-FFF2-40B4-BE49-F238E27FC236}">
                  <a16:creationId xmlns:a16="http://schemas.microsoft.com/office/drawing/2014/main" id="{00000000-0008-0000-1600-0000B5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3.xml><?xml version="1.0" encoding="utf-8"?>
<xdr:wsDr xmlns:xdr="http://schemas.openxmlformats.org/drawingml/2006/spreadsheetDrawing" xmlns:a="http://schemas.openxmlformats.org/drawingml/2006/main">
  <xdr:twoCellAnchor>
    <xdr:from>
      <xdr:col>17</xdr:col>
      <xdr:colOff>28574</xdr:colOff>
      <xdr:row>32</xdr:row>
      <xdr:rowOff>28574</xdr:rowOff>
    </xdr:from>
    <xdr:to>
      <xdr:col>18</xdr:col>
      <xdr:colOff>1704975</xdr:colOff>
      <xdr:row>45</xdr:row>
      <xdr:rowOff>209550</xdr:rowOff>
    </xdr:to>
    <xdr:graphicFrame macro="">
      <xdr:nvGraphicFramePr>
        <xdr:cNvPr id="4" name="Grafiek 3">
          <a:extLst>
            <a:ext uri="{FF2B5EF4-FFF2-40B4-BE49-F238E27FC236}">
              <a16:creationId xmlns:a16="http://schemas.microsoft.com/office/drawing/2014/main" id="{00000000-0008-0000-1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1762126</xdr:colOff>
      <xdr:row>32</xdr:row>
      <xdr:rowOff>28575</xdr:rowOff>
    </xdr:from>
    <xdr:to>
      <xdr:col>18</xdr:col>
      <xdr:colOff>7496176</xdr:colOff>
      <xdr:row>45</xdr:row>
      <xdr:rowOff>209550</xdr:rowOff>
    </xdr:to>
    <xdr:graphicFrame macro="">
      <xdr:nvGraphicFramePr>
        <xdr:cNvPr id="12" name="Grafiek 11">
          <a:extLst>
            <a:ext uri="{FF2B5EF4-FFF2-40B4-BE49-F238E27FC236}">
              <a16:creationId xmlns:a16="http://schemas.microsoft.com/office/drawing/2014/main" id="{00000000-0008-0000-17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9524</xdr:colOff>
      <xdr:row>8</xdr:row>
      <xdr:rowOff>247649</xdr:rowOff>
    </xdr:from>
    <xdr:to>
      <xdr:col>18</xdr:col>
      <xdr:colOff>7505699</xdr:colOff>
      <xdr:row>30</xdr:row>
      <xdr:rowOff>238125</xdr:rowOff>
    </xdr:to>
    <xdr:grpSp>
      <xdr:nvGrpSpPr>
        <xdr:cNvPr id="2" name="Groep 1">
          <a:extLst>
            <a:ext uri="{FF2B5EF4-FFF2-40B4-BE49-F238E27FC236}">
              <a16:creationId xmlns:a16="http://schemas.microsoft.com/office/drawing/2014/main" id="{00000000-0008-0000-1700-000002000000}"/>
            </a:ext>
          </a:extLst>
        </xdr:cNvPr>
        <xdr:cNvGrpSpPr/>
      </xdr:nvGrpSpPr>
      <xdr:grpSpPr>
        <a:xfrm>
          <a:off x="11080295" y="2294163"/>
          <a:ext cx="11540218" cy="5618391"/>
          <a:chOff x="10415587" y="2247899"/>
          <a:chExt cx="11306175" cy="7491414"/>
        </a:xfrm>
      </xdr:grpSpPr>
      <xdr:graphicFrame macro="">
        <xdr:nvGraphicFramePr>
          <xdr:cNvPr id="3" name="Grafiek 2">
            <a:extLst>
              <a:ext uri="{FF2B5EF4-FFF2-40B4-BE49-F238E27FC236}">
                <a16:creationId xmlns:a16="http://schemas.microsoft.com/office/drawing/2014/main" id="{00000000-0008-0000-1700-000003000000}"/>
              </a:ext>
            </a:extLst>
          </xdr:cNvPr>
          <xdr:cNvGraphicFramePr/>
        </xdr:nvGraphicFramePr>
        <xdr:xfrm>
          <a:off x="10415587" y="2247899"/>
          <a:ext cx="11306175" cy="7491414"/>
        </xdr:xfrm>
        <a:graphic>
          <a:graphicData uri="http://schemas.openxmlformats.org/drawingml/2006/chart">
            <c:chart xmlns:c="http://schemas.openxmlformats.org/drawingml/2006/chart" xmlns:r="http://schemas.openxmlformats.org/officeDocument/2006/relationships" r:id="rId3"/>
          </a:graphicData>
        </a:graphic>
      </xdr:graphicFrame>
      <xdr:cxnSp macro="">
        <xdr:nvCxnSpPr>
          <xdr:cNvPr id="13" name="Rechte verbindingslijn 12">
            <a:extLst>
              <a:ext uri="{FF2B5EF4-FFF2-40B4-BE49-F238E27FC236}">
                <a16:creationId xmlns:a16="http://schemas.microsoft.com/office/drawing/2014/main" id="{00000000-0008-0000-1700-00000D000000}"/>
              </a:ext>
            </a:extLst>
          </xdr:cNvPr>
          <xdr:cNvCxnSpPr/>
        </xdr:nvCxnSpPr>
        <xdr:spPr>
          <a:xfrm>
            <a:off x="15503079" y="2390539"/>
            <a:ext cx="5086350"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4" name="Rechte verbindingslijn 13">
            <a:extLst>
              <a:ext uri="{FF2B5EF4-FFF2-40B4-BE49-F238E27FC236}">
                <a16:creationId xmlns:a16="http://schemas.microsoft.com/office/drawing/2014/main" id="{00000000-0008-0000-1700-00000E000000}"/>
              </a:ext>
            </a:extLst>
          </xdr:cNvPr>
          <xdr:cNvCxnSpPr/>
        </xdr:nvCxnSpPr>
        <xdr:spPr>
          <a:xfrm>
            <a:off x="20072797" y="5928445"/>
            <a:ext cx="5048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5" name="Rechte verbindingslijn 14">
            <a:extLst>
              <a:ext uri="{FF2B5EF4-FFF2-40B4-BE49-F238E27FC236}">
                <a16:creationId xmlns:a16="http://schemas.microsoft.com/office/drawing/2014/main" id="{00000000-0008-0000-1700-00000F000000}"/>
              </a:ext>
            </a:extLst>
          </xdr:cNvPr>
          <xdr:cNvCxnSpPr/>
        </xdr:nvCxnSpPr>
        <xdr:spPr>
          <a:xfrm flipH="1">
            <a:off x="20575282" y="2382162"/>
            <a:ext cx="15998" cy="3541592"/>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6" name="Rechte verbindingslijn 15">
            <a:extLst>
              <a:ext uri="{FF2B5EF4-FFF2-40B4-BE49-F238E27FC236}">
                <a16:creationId xmlns:a16="http://schemas.microsoft.com/office/drawing/2014/main" id="{00000000-0008-0000-1700-000010000000}"/>
              </a:ext>
            </a:extLst>
          </xdr:cNvPr>
          <xdr:cNvCxnSpPr/>
        </xdr:nvCxnSpPr>
        <xdr:spPr>
          <a:xfrm>
            <a:off x="20071658" y="6047954"/>
            <a:ext cx="5048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7" name="Rechte verbindingslijn 16">
            <a:extLst>
              <a:ext uri="{FF2B5EF4-FFF2-40B4-BE49-F238E27FC236}">
                <a16:creationId xmlns:a16="http://schemas.microsoft.com/office/drawing/2014/main" id="{00000000-0008-0000-1700-000011000000}"/>
              </a:ext>
            </a:extLst>
          </xdr:cNvPr>
          <xdr:cNvCxnSpPr/>
        </xdr:nvCxnSpPr>
        <xdr:spPr>
          <a:xfrm>
            <a:off x="20580614" y="6047130"/>
            <a:ext cx="0" cy="3432732"/>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8" name="Rechte verbindingslijn 17">
            <a:extLst>
              <a:ext uri="{FF2B5EF4-FFF2-40B4-BE49-F238E27FC236}">
                <a16:creationId xmlns:a16="http://schemas.microsoft.com/office/drawing/2014/main" id="{00000000-0008-0000-1700-000012000000}"/>
              </a:ext>
            </a:extLst>
          </xdr:cNvPr>
          <xdr:cNvCxnSpPr/>
        </xdr:nvCxnSpPr>
        <xdr:spPr>
          <a:xfrm>
            <a:off x="14432274" y="9479861"/>
            <a:ext cx="6150679" cy="725"/>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1" name="Rechte verbindingslijn 20">
            <a:extLst>
              <a:ext uri="{FF2B5EF4-FFF2-40B4-BE49-F238E27FC236}">
                <a16:creationId xmlns:a16="http://schemas.microsoft.com/office/drawing/2014/main" id="{00000000-0008-0000-1700-000015000000}"/>
              </a:ext>
            </a:extLst>
          </xdr:cNvPr>
          <xdr:cNvCxnSpPr/>
        </xdr:nvCxnSpPr>
        <xdr:spPr>
          <a:xfrm>
            <a:off x="10637876" y="5336398"/>
            <a:ext cx="2130136"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2" name="Rechte verbindingslijn 21">
            <a:extLst>
              <a:ext uri="{FF2B5EF4-FFF2-40B4-BE49-F238E27FC236}">
                <a16:creationId xmlns:a16="http://schemas.microsoft.com/office/drawing/2014/main" id="{00000000-0008-0000-1700-000016000000}"/>
              </a:ext>
            </a:extLst>
          </xdr:cNvPr>
          <xdr:cNvCxnSpPr/>
        </xdr:nvCxnSpPr>
        <xdr:spPr>
          <a:xfrm>
            <a:off x="10642087" y="5337198"/>
            <a:ext cx="4130" cy="3692707"/>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3" name="Rechte verbindingslijn 22">
            <a:extLst>
              <a:ext uri="{FF2B5EF4-FFF2-40B4-BE49-F238E27FC236}">
                <a16:creationId xmlns:a16="http://schemas.microsoft.com/office/drawing/2014/main" id="{00000000-0008-0000-1700-000017000000}"/>
              </a:ext>
            </a:extLst>
          </xdr:cNvPr>
          <xdr:cNvCxnSpPr/>
        </xdr:nvCxnSpPr>
        <xdr:spPr>
          <a:xfrm>
            <a:off x="10645105" y="9032068"/>
            <a:ext cx="3457163"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5" name="Rechte verbindingslijn 24">
            <a:extLst>
              <a:ext uri="{FF2B5EF4-FFF2-40B4-BE49-F238E27FC236}">
                <a16:creationId xmlns:a16="http://schemas.microsoft.com/office/drawing/2014/main" id="{00000000-0008-0000-1700-000019000000}"/>
              </a:ext>
            </a:extLst>
          </xdr:cNvPr>
          <xdr:cNvCxnSpPr/>
        </xdr:nvCxnSpPr>
        <xdr:spPr>
          <a:xfrm>
            <a:off x="10633184" y="5104717"/>
            <a:ext cx="2383754"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7" name="Rechte verbindingslijn 26">
            <a:extLst>
              <a:ext uri="{FF2B5EF4-FFF2-40B4-BE49-F238E27FC236}">
                <a16:creationId xmlns:a16="http://schemas.microsoft.com/office/drawing/2014/main" id="{00000000-0008-0000-1700-00001B000000}"/>
              </a:ext>
            </a:extLst>
          </xdr:cNvPr>
          <xdr:cNvCxnSpPr/>
        </xdr:nvCxnSpPr>
        <xdr:spPr>
          <a:xfrm>
            <a:off x="10638855" y="3228077"/>
            <a:ext cx="0" cy="186971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8" name="Rechte verbindingslijn 27">
            <a:extLst>
              <a:ext uri="{FF2B5EF4-FFF2-40B4-BE49-F238E27FC236}">
                <a16:creationId xmlns:a16="http://schemas.microsoft.com/office/drawing/2014/main" id="{00000000-0008-0000-1700-00001C000000}"/>
              </a:ext>
            </a:extLst>
          </xdr:cNvPr>
          <xdr:cNvCxnSpPr/>
        </xdr:nvCxnSpPr>
        <xdr:spPr>
          <a:xfrm>
            <a:off x="10638855" y="3237932"/>
            <a:ext cx="5048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9" name="Rechte verbindingslijn 28">
            <a:extLst>
              <a:ext uri="{FF2B5EF4-FFF2-40B4-BE49-F238E27FC236}">
                <a16:creationId xmlns:a16="http://schemas.microsoft.com/office/drawing/2014/main" id="{00000000-0008-0000-1700-00001D000000}"/>
              </a:ext>
            </a:extLst>
          </xdr:cNvPr>
          <xdr:cNvCxnSpPr/>
        </xdr:nvCxnSpPr>
        <xdr:spPr>
          <a:xfrm>
            <a:off x="10647988" y="2557463"/>
            <a:ext cx="3821450"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30" name="Rechte verbindingslijn 29">
            <a:extLst>
              <a:ext uri="{FF2B5EF4-FFF2-40B4-BE49-F238E27FC236}">
                <a16:creationId xmlns:a16="http://schemas.microsoft.com/office/drawing/2014/main" id="{00000000-0008-0000-1700-00001E000000}"/>
              </a:ext>
            </a:extLst>
          </xdr:cNvPr>
          <xdr:cNvCxnSpPr/>
        </xdr:nvCxnSpPr>
        <xdr:spPr>
          <a:xfrm flipH="1">
            <a:off x="10640885" y="2557978"/>
            <a:ext cx="3303" cy="477346"/>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31" name="Rechte verbindingslijn 30">
            <a:extLst>
              <a:ext uri="{FF2B5EF4-FFF2-40B4-BE49-F238E27FC236}">
                <a16:creationId xmlns:a16="http://schemas.microsoft.com/office/drawing/2014/main" id="{00000000-0008-0000-1700-00001F000000}"/>
              </a:ext>
            </a:extLst>
          </xdr:cNvPr>
          <xdr:cNvCxnSpPr/>
        </xdr:nvCxnSpPr>
        <xdr:spPr>
          <a:xfrm>
            <a:off x="10643047" y="3026908"/>
            <a:ext cx="504825" cy="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10</xdr:col>
      <xdr:colOff>568581</xdr:colOff>
      <xdr:row>0</xdr:row>
      <xdr:rowOff>0</xdr:rowOff>
    </xdr:from>
    <xdr:to>
      <xdr:col>11</xdr:col>
      <xdr:colOff>465945</xdr:colOff>
      <xdr:row>2</xdr:row>
      <xdr:rowOff>9525</xdr:rowOff>
    </xdr:to>
    <xdr:pic>
      <xdr:nvPicPr>
        <xdr:cNvPr id="32" name="Afbeelding 31">
          <a:hlinkClick xmlns:r="http://schemas.openxmlformats.org/officeDocument/2006/relationships" r:id="rId4" tooltip="Previous domain"/>
          <a:extLst>
            <a:ext uri="{FF2B5EF4-FFF2-40B4-BE49-F238E27FC236}">
              <a16:creationId xmlns:a16="http://schemas.microsoft.com/office/drawing/2014/main" id="{00000000-0008-0000-1700-000020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435981" y="0"/>
          <a:ext cx="506964" cy="504825"/>
        </a:xfrm>
        <a:prstGeom prst="rect">
          <a:avLst/>
        </a:prstGeom>
      </xdr:spPr>
    </xdr:pic>
    <xdr:clientData/>
  </xdr:twoCellAnchor>
  <xdr:twoCellAnchor editAs="oneCell">
    <xdr:from>
      <xdr:col>11</xdr:col>
      <xdr:colOff>982901</xdr:colOff>
      <xdr:row>0</xdr:row>
      <xdr:rowOff>0</xdr:rowOff>
    </xdr:from>
    <xdr:to>
      <xdr:col>12</xdr:col>
      <xdr:colOff>122158</xdr:colOff>
      <xdr:row>2</xdr:row>
      <xdr:rowOff>19008</xdr:rowOff>
    </xdr:to>
    <xdr:pic>
      <xdr:nvPicPr>
        <xdr:cNvPr id="33" name="Afbeelding 32">
          <a:hlinkClick xmlns:r="http://schemas.openxmlformats.org/officeDocument/2006/relationships" r:id="rId6" tooltip="Next domain"/>
          <a:extLst>
            <a:ext uri="{FF2B5EF4-FFF2-40B4-BE49-F238E27FC236}">
              <a16:creationId xmlns:a16="http://schemas.microsoft.com/office/drawing/2014/main" id="{00000000-0008-0000-1700-000021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862672" y="0"/>
          <a:ext cx="554400" cy="530637"/>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34" name="Afbeelding 33">
          <a:hlinkClick xmlns:r="http://schemas.openxmlformats.org/officeDocument/2006/relationships" r:id="rId8" tooltip="Back to index"/>
          <a:extLst>
            <a:ext uri="{FF2B5EF4-FFF2-40B4-BE49-F238E27FC236}">
              <a16:creationId xmlns:a16="http://schemas.microsoft.com/office/drawing/2014/main" id="{00000000-0008-0000-1700-000022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943535" y="9719"/>
          <a:ext cx="503683" cy="503611"/>
        </a:xfrm>
        <a:prstGeom prst="rect">
          <a:avLst/>
        </a:prstGeom>
      </xdr:spPr>
    </xdr:pic>
    <xdr:clientData/>
  </xdr:twoCellAnchor>
  <xdr:twoCellAnchor editAs="oneCell">
    <xdr:from>
      <xdr:col>11</xdr:col>
      <xdr:colOff>896359</xdr:colOff>
      <xdr:row>2</xdr:row>
      <xdr:rowOff>104994</xdr:rowOff>
    </xdr:from>
    <xdr:to>
      <xdr:col>12</xdr:col>
      <xdr:colOff>100885</xdr:colOff>
      <xdr:row>3</xdr:row>
      <xdr:rowOff>216224</xdr:rowOff>
    </xdr:to>
    <xdr:pic>
      <xdr:nvPicPr>
        <xdr:cNvPr id="35" name="Afbeelding 34">
          <a:hlinkClick xmlns:r="http://schemas.openxmlformats.org/officeDocument/2006/relationships" r:id="rId10" tooltip="Next section"/>
          <a:extLst>
            <a:ext uri="{FF2B5EF4-FFF2-40B4-BE49-F238E27FC236}">
              <a16:creationId xmlns:a16="http://schemas.microsoft.com/office/drawing/2014/main" id="{00000000-0008-0000-1700-000023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wsDr>
</file>

<file path=xl/drawings/drawing24.xml><?xml version="1.0" encoding="utf-8"?>
<c:userShapes xmlns:c="http://schemas.openxmlformats.org/drawingml/2006/chart">
  <cdr:relSizeAnchor xmlns:cdr="http://schemas.openxmlformats.org/drawingml/2006/chartDrawing">
    <cdr:from>
      <cdr:x>0.77282</cdr:x>
      <cdr:y>0.04151</cdr:y>
    </cdr:from>
    <cdr:to>
      <cdr:x>0.90003</cdr:x>
      <cdr:y>0.10697</cdr:y>
    </cdr:to>
    <cdr:sp macro="" textlink="">
      <cdr:nvSpPr>
        <cdr:cNvPr id="2" name="Tekstvak 1"/>
        <cdr:cNvSpPr txBox="1"/>
      </cdr:nvSpPr>
      <cdr:spPr>
        <a:xfrm xmlns:a="http://schemas.openxmlformats.org/drawingml/2006/main">
          <a:off x="8737600" y="307975"/>
          <a:ext cx="1438275" cy="48577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nl-NL" sz="1800">
              <a:solidFill>
                <a:srgbClr val="0070C0"/>
              </a:solidFill>
            </a:rPr>
            <a:t>Business</a:t>
          </a:r>
        </a:p>
      </cdr:txBody>
    </cdr:sp>
  </cdr:relSizeAnchor>
  <cdr:relSizeAnchor xmlns:cdr="http://schemas.openxmlformats.org/drawingml/2006/chartDrawing">
    <cdr:from>
      <cdr:x>0.77366</cdr:x>
      <cdr:y>0.73085</cdr:y>
    </cdr:from>
    <cdr:to>
      <cdr:x>0.90087</cdr:x>
      <cdr:y>0.79632</cdr:y>
    </cdr:to>
    <cdr:sp macro="" textlink="">
      <cdr:nvSpPr>
        <cdr:cNvPr id="3" name="Tekstvak 1"/>
        <cdr:cNvSpPr txBox="1"/>
      </cdr:nvSpPr>
      <cdr:spPr>
        <a:xfrm xmlns:a="http://schemas.openxmlformats.org/drawingml/2006/main">
          <a:off x="8747125" y="5422900"/>
          <a:ext cx="1438275" cy="485775"/>
        </a:xfrm>
        <a:prstGeom xmlns:a="http://schemas.openxmlformats.org/drawingml/2006/main" prst="rect">
          <a:avLst/>
        </a:prstGeom>
      </cdr:spPr>
      <cdr:txBody>
        <a:bodyPr xmlns:a="http://schemas.openxmlformats.org/drawingml/2006/main" wrap="square" rtlCol="0" anchor="b"/>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nl-NL" sz="1800">
              <a:solidFill>
                <a:srgbClr val="0070C0"/>
              </a:solidFill>
            </a:rPr>
            <a:t>People</a:t>
          </a:r>
        </a:p>
      </cdr:txBody>
    </cdr:sp>
  </cdr:relSizeAnchor>
  <cdr:relSizeAnchor xmlns:cdr="http://schemas.openxmlformats.org/drawingml/2006/chartDrawing">
    <cdr:from>
      <cdr:x>0.01998</cdr:x>
      <cdr:y>0.83893</cdr:y>
    </cdr:from>
    <cdr:to>
      <cdr:x>0.14719</cdr:x>
      <cdr:y>0.9044</cdr:y>
    </cdr:to>
    <cdr:sp macro="" textlink="">
      <cdr:nvSpPr>
        <cdr:cNvPr id="4" name="Tekstvak 1"/>
        <cdr:cNvSpPr txBox="1"/>
      </cdr:nvSpPr>
      <cdr:spPr>
        <a:xfrm xmlns:a="http://schemas.openxmlformats.org/drawingml/2006/main">
          <a:off x="230520" y="4713448"/>
          <a:ext cx="1468031" cy="367836"/>
        </a:xfrm>
        <a:prstGeom xmlns:a="http://schemas.openxmlformats.org/drawingml/2006/main" prst="rect">
          <a:avLst/>
        </a:prstGeom>
      </cdr:spPr>
      <cdr:txBody>
        <a:bodyPr xmlns:a="http://schemas.openxmlformats.org/drawingml/2006/main" wrap="square" rtlCol="0" anchor="b"/>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nl-NL" sz="1800">
              <a:solidFill>
                <a:srgbClr val="0070C0"/>
              </a:solidFill>
            </a:rPr>
            <a:t>Process</a:t>
          </a:r>
        </a:p>
      </cdr:txBody>
    </cdr:sp>
  </cdr:relSizeAnchor>
  <cdr:relSizeAnchor xmlns:cdr="http://schemas.openxmlformats.org/drawingml/2006/chartDrawing">
    <cdr:from>
      <cdr:x>0.02087</cdr:x>
      <cdr:y>0.31497</cdr:y>
    </cdr:from>
    <cdr:to>
      <cdr:x>0.14808</cdr:x>
      <cdr:y>0.38044</cdr:y>
    </cdr:to>
    <cdr:sp macro="" textlink="">
      <cdr:nvSpPr>
        <cdr:cNvPr id="5" name="Tekstvak 1"/>
        <cdr:cNvSpPr txBox="1"/>
      </cdr:nvSpPr>
      <cdr:spPr>
        <a:xfrm xmlns:a="http://schemas.openxmlformats.org/drawingml/2006/main">
          <a:off x="240826" y="1769617"/>
          <a:ext cx="1468031" cy="367836"/>
        </a:xfrm>
        <a:prstGeom xmlns:a="http://schemas.openxmlformats.org/drawingml/2006/main" prst="rect">
          <a:avLst/>
        </a:prstGeom>
      </cdr:spPr>
      <cdr:txBody>
        <a:bodyPr xmlns:a="http://schemas.openxmlformats.org/drawingml/2006/main" wrap="square" rtlCol="0" anchor="b"/>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nl-NL" sz="1800">
              <a:solidFill>
                <a:srgbClr val="0070C0"/>
              </a:solidFill>
            </a:rPr>
            <a:t>Technology</a:t>
          </a:r>
        </a:p>
      </cdr:txBody>
    </cdr:sp>
  </cdr:relSizeAnchor>
  <cdr:relSizeAnchor xmlns:cdr="http://schemas.openxmlformats.org/drawingml/2006/chartDrawing">
    <cdr:from>
      <cdr:x>0.0205</cdr:x>
      <cdr:y>0.04151</cdr:y>
    </cdr:from>
    <cdr:to>
      <cdr:x>0.14771</cdr:x>
      <cdr:y>0.10697</cdr:y>
    </cdr:to>
    <cdr:sp macro="" textlink="">
      <cdr:nvSpPr>
        <cdr:cNvPr id="6" name="Tekstvak 1"/>
        <cdr:cNvSpPr txBox="1"/>
      </cdr:nvSpPr>
      <cdr:spPr>
        <a:xfrm xmlns:a="http://schemas.openxmlformats.org/drawingml/2006/main">
          <a:off x="231775" y="307975"/>
          <a:ext cx="1438275" cy="48577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nl-NL" sz="1800">
              <a:solidFill>
                <a:srgbClr val="0070C0"/>
              </a:solidFill>
            </a:rPr>
            <a:t>Services</a:t>
          </a:r>
        </a:p>
      </cdr:txBody>
    </cdr:sp>
  </cdr:relSizeAnchor>
</c:userShapes>
</file>

<file path=xl/drawings/drawing25.xml><?xml version="1.0" encoding="utf-8"?>
<xdr:wsDr xmlns:xdr="http://schemas.openxmlformats.org/drawingml/2006/spreadsheetDrawing" xmlns:a="http://schemas.openxmlformats.org/drawingml/2006/main">
  <xdr:twoCellAnchor>
    <xdr:from>
      <xdr:col>17</xdr:col>
      <xdr:colOff>38098</xdr:colOff>
      <xdr:row>38</xdr:row>
      <xdr:rowOff>38099</xdr:rowOff>
    </xdr:from>
    <xdr:to>
      <xdr:col>18</xdr:col>
      <xdr:colOff>1714499</xdr:colOff>
      <xdr:row>51</xdr:row>
      <xdr:rowOff>200024</xdr:rowOff>
    </xdr:to>
    <xdr:graphicFrame macro="">
      <xdr:nvGraphicFramePr>
        <xdr:cNvPr id="2" name="Grafiek 1">
          <a:extLst>
            <a:ext uri="{FF2B5EF4-FFF2-40B4-BE49-F238E27FC236}">
              <a16:creationId xmlns:a16="http://schemas.microsoft.com/office/drawing/2014/main" i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1762125</xdr:colOff>
      <xdr:row>38</xdr:row>
      <xdr:rowOff>38100</xdr:rowOff>
    </xdr:from>
    <xdr:to>
      <xdr:col>18</xdr:col>
      <xdr:colOff>7486650</xdr:colOff>
      <xdr:row>51</xdr:row>
      <xdr:rowOff>200025</xdr:rowOff>
    </xdr:to>
    <xdr:graphicFrame macro="">
      <xdr:nvGraphicFramePr>
        <xdr:cNvPr id="3" name="Grafiek 2">
          <a:extLst>
            <a:ext uri="{FF2B5EF4-FFF2-40B4-BE49-F238E27FC236}">
              <a16:creationId xmlns:a16="http://schemas.microsoft.com/office/drawing/2014/main" id="{00000000-0008-0000-1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27521</xdr:colOff>
      <xdr:row>2</xdr:row>
      <xdr:rowOff>105834</xdr:rowOff>
    </xdr:from>
    <xdr:to>
      <xdr:col>11</xdr:col>
      <xdr:colOff>559285</xdr:colOff>
      <xdr:row>3</xdr:row>
      <xdr:rowOff>214162</xdr:rowOff>
    </xdr:to>
    <xdr:pic>
      <xdr:nvPicPr>
        <xdr:cNvPr id="7" name="Afbeelding 6">
          <a:hlinkClick xmlns:r="http://schemas.openxmlformats.org/officeDocument/2006/relationships" r:id="rId3" tooltip="Previous section"/>
          <a:extLst>
            <a:ext uri="{FF2B5EF4-FFF2-40B4-BE49-F238E27FC236}">
              <a16:creationId xmlns:a16="http://schemas.microsoft.com/office/drawing/2014/main" id="{00000000-0008-0000-1800-000007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xdr:twoCellAnchor>
    <xdr:from>
      <xdr:col>17</xdr:col>
      <xdr:colOff>0</xdr:colOff>
      <xdr:row>9</xdr:row>
      <xdr:rowOff>0</xdr:rowOff>
    </xdr:from>
    <xdr:to>
      <xdr:col>18</xdr:col>
      <xdr:colOff>7410451</xdr:colOff>
      <xdr:row>37</xdr:row>
      <xdr:rowOff>0</xdr:rowOff>
    </xdr:to>
    <xdr:grpSp>
      <xdr:nvGrpSpPr>
        <xdr:cNvPr id="8" name="Groep 7">
          <a:extLst>
            <a:ext uri="{FF2B5EF4-FFF2-40B4-BE49-F238E27FC236}">
              <a16:creationId xmlns:a16="http://schemas.microsoft.com/office/drawing/2014/main" id="{00000000-0008-0000-1800-000008000000}"/>
            </a:ext>
          </a:extLst>
        </xdr:cNvPr>
        <xdr:cNvGrpSpPr/>
      </xdr:nvGrpSpPr>
      <xdr:grpSpPr>
        <a:xfrm>
          <a:off x="11070771" y="2302329"/>
          <a:ext cx="11454494" cy="7162800"/>
          <a:chOff x="10453687" y="2269331"/>
          <a:chExt cx="11220451" cy="6750844"/>
        </a:xfrm>
      </xdr:grpSpPr>
      <xdr:graphicFrame macro="">
        <xdr:nvGraphicFramePr>
          <xdr:cNvPr id="9" name="Grafiek 8">
            <a:extLst>
              <a:ext uri="{FF2B5EF4-FFF2-40B4-BE49-F238E27FC236}">
                <a16:creationId xmlns:a16="http://schemas.microsoft.com/office/drawing/2014/main" id="{00000000-0008-0000-1800-000009000000}"/>
              </a:ext>
            </a:extLst>
          </xdr:cNvPr>
          <xdr:cNvGraphicFramePr/>
        </xdr:nvGraphicFramePr>
        <xdr:xfrm>
          <a:off x="10453687" y="2269331"/>
          <a:ext cx="11220451" cy="6750844"/>
        </xdr:xfrm>
        <a:graphic>
          <a:graphicData uri="http://schemas.openxmlformats.org/drawingml/2006/chart">
            <c:chart xmlns:c="http://schemas.openxmlformats.org/drawingml/2006/chart" xmlns:r="http://schemas.openxmlformats.org/officeDocument/2006/relationships" r:id="rId5"/>
          </a:graphicData>
        </a:graphic>
      </xdr:graphicFrame>
      <xdr:cxnSp macro="">
        <xdr:nvCxnSpPr>
          <xdr:cNvPr id="10" name="Rechte verbindingslijn 9">
            <a:extLst>
              <a:ext uri="{FF2B5EF4-FFF2-40B4-BE49-F238E27FC236}">
                <a16:creationId xmlns:a16="http://schemas.microsoft.com/office/drawing/2014/main" id="{00000000-0008-0000-1800-00000A000000}"/>
              </a:ext>
            </a:extLst>
          </xdr:cNvPr>
          <xdr:cNvCxnSpPr/>
        </xdr:nvCxnSpPr>
        <xdr:spPr>
          <a:xfrm>
            <a:off x="15568613" y="2345531"/>
            <a:ext cx="5086350"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1" name="Rechte verbindingslijn 10">
            <a:extLst>
              <a:ext uri="{FF2B5EF4-FFF2-40B4-BE49-F238E27FC236}">
                <a16:creationId xmlns:a16="http://schemas.microsoft.com/office/drawing/2014/main" id="{00000000-0008-0000-1800-00000B000000}"/>
              </a:ext>
            </a:extLst>
          </xdr:cNvPr>
          <xdr:cNvCxnSpPr/>
        </xdr:nvCxnSpPr>
        <xdr:spPr>
          <a:xfrm>
            <a:off x="20159663" y="4402931"/>
            <a:ext cx="5048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2" name="Rechte verbindingslijn 11">
            <a:extLst>
              <a:ext uri="{FF2B5EF4-FFF2-40B4-BE49-F238E27FC236}">
                <a16:creationId xmlns:a16="http://schemas.microsoft.com/office/drawing/2014/main" id="{00000000-0008-0000-1800-00000C000000}"/>
              </a:ext>
            </a:extLst>
          </xdr:cNvPr>
          <xdr:cNvCxnSpPr/>
        </xdr:nvCxnSpPr>
        <xdr:spPr>
          <a:xfrm>
            <a:off x="20664488" y="2345531"/>
            <a:ext cx="0" cy="205740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3" name="Rechte verbindingslijn 12">
            <a:extLst>
              <a:ext uri="{FF2B5EF4-FFF2-40B4-BE49-F238E27FC236}">
                <a16:creationId xmlns:a16="http://schemas.microsoft.com/office/drawing/2014/main" id="{00000000-0008-0000-1800-00000D000000}"/>
              </a:ext>
            </a:extLst>
          </xdr:cNvPr>
          <xdr:cNvCxnSpPr/>
        </xdr:nvCxnSpPr>
        <xdr:spPr>
          <a:xfrm>
            <a:off x="20159663" y="5191125"/>
            <a:ext cx="5048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4" name="Rechte verbindingslijn 13">
            <a:extLst>
              <a:ext uri="{FF2B5EF4-FFF2-40B4-BE49-F238E27FC236}">
                <a16:creationId xmlns:a16="http://schemas.microsoft.com/office/drawing/2014/main" id="{00000000-0008-0000-1800-00000E000000}"/>
              </a:ext>
            </a:extLst>
          </xdr:cNvPr>
          <xdr:cNvCxnSpPr/>
        </xdr:nvCxnSpPr>
        <xdr:spPr>
          <a:xfrm>
            <a:off x="20664488" y="5200650"/>
            <a:ext cx="0" cy="366474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5" name="Rechte verbindingslijn 14">
            <a:extLst>
              <a:ext uri="{FF2B5EF4-FFF2-40B4-BE49-F238E27FC236}">
                <a16:creationId xmlns:a16="http://schemas.microsoft.com/office/drawing/2014/main" id="{00000000-0008-0000-1800-00000F000000}"/>
              </a:ext>
            </a:extLst>
          </xdr:cNvPr>
          <xdr:cNvCxnSpPr/>
        </xdr:nvCxnSpPr>
        <xdr:spPr>
          <a:xfrm>
            <a:off x="16568738" y="8865394"/>
            <a:ext cx="4095750"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6" name="Rechte verbindingslijn 15">
            <a:extLst>
              <a:ext uri="{FF2B5EF4-FFF2-40B4-BE49-F238E27FC236}">
                <a16:creationId xmlns:a16="http://schemas.microsoft.com/office/drawing/2014/main" id="{00000000-0008-0000-1800-000010000000}"/>
              </a:ext>
            </a:extLst>
          </xdr:cNvPr>
          <xdr:cNvCxnSpPr/>
        </xdr:nvCxnSpPr>
        <xdr:spPr>
          <a:xfrm flipV="1">
            <a:off x="11129963" y="8874919"/>
            <a:ext cx="44672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7" name="Rechte verbindingslijn 16">
            <a:extLst>
              <a:ext uri="{FF2B5EF4-FFF2-40B4-BE49-F238E27FC236}">
                <a16:creationId xmlns:a16="http://schemas.microsoft.com/office/drawing/2014/main" id="{00000000-0008-0000-1800-000011000000}"/>
              </a:ext>
            </a:extLst>
          </xdr:cNvPr>
          <xdr:cNvCxnSpPr/>
        </xdr:nvCxnSpPr>
        <xdr:spPr>
          <a:xfrm flipH="1">
            <a:off x="11129963" y="8134350"/>
            <a:ext cx="0" cy="730167"/>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8" name="Rechte verbindingslijn 17">
            <a:extLst>
              <a:ext uri="{FF2B5EF4-FFF2-40B4-BE49-F238E27FC236}">
                <a16:creationId xmlns:a16="http://schemas.microsoft.com/office/drawing/2014/main" id="{00000000-0008-0000-1800-000012000000}"/>
              </a:ext>
            </a:extLst>
          </xdr:cNvPr>
          <xdr:cNvCxnSpPr/>
        </xdr:nvCxnSpPr>
        <xdr:spPr>
          <a:xfrm>
            <a:off x="11139488" y="8134350"/>
            <a:ext cx="5048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9" name="Rechte verbindingslijn 18">
            <a:extLst>
              <a:ext uri="{FF2B5EF4-FFF2-40B4-BE49-F238E27FC236}">
                <a16:creationId xmlns:a16="http://schemas.microsoft.com/office/drawing/2014/main" id="{00000000-0008-0000-1800-000013000000}"/>
              </a:ext>
            </a:extLst>
          </xdr:cNvPr>
          <xdr:cNvCxnSpPr/>
        </xdr:nvCxnSpPr>
        <xdr:spPr>
          <a:xfrm>
            <a:off x="11139488" y="4383881"/>
            <a:ext cx="0" cy="3250407"/>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0" name="Rechte verbindingslijn 19">
            <a:extLst>
              <a:ext uri="{FF2B5EF4-FFF2-40B4-BE49-F238E27FC236}">
                <a16:creationId xmlns:a16="http://schemas.microsoft.com/office/drawing/2014/main" id="{00000000-0008-0000-1800-000014000000}"/>
              </a:ext>
            </a:extLst>
          </xdr:cNvPr>
          <xdr:cNvCxnSpPr/>
        </xdr:nvCxnSpPr>
        <xdr:spPr>
          <a:xfrm>
            <a:off x="11139488" y="7634288"/>
            <a:ext cx="5048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1" name="Rechte verbindingslijn 20">
            <a:extLst>
              <a:ext uri="{FF2B5EF4-FFF2-40B4-BE49-F238E27FC236}">
                <a16:creationId xmlns:a16="http://schemas.microsoft.com/office/drawing/2014/main" id="{00000000-0008-0000-1800-000015000000}"/>
              </a:ext>
            </a:extLst>
          </xdr:cNvPr>
          <xdr:cNvCxnSpPr/>
        </xdr:nvCxnSpPr>
        <xdr:spPr>
          <a:xfrm>
            <a:off x="11139488" y="4383881"/>
            <a:ext cx="5048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2" name="Rechte verbindingslijn 21">
            <a:extLst>
              <a:ext uri="{FF2B5EF4-FFF2-40B4-BE49-F238E27FC236}">
                <a16:creationId xmlns:a16="http://schemas.microsoft.com/office/drawing/2014/main" id="{00000000-0008-0000-1800-000016000000}"/>
              </a:ext>
            </a:extLst>
          </xdr:cNvPr>
          <xdr:cNvCxnSpPr/>
        </xdr:nvCxnSpPr>
        <xdr:spPr>
          <a:xfrm>
            <a:off x="11139488" y="2345531"/>
            <a:ext cx="0" cy="1315955"/>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3" name="Rechte verbindingslijn 22">
            <a:extLst>
              <a:ext uri="{FF2B5EF4-FFF2-40B4-BE49-F238E27FC236}">
                <a16:creationId xmlns:a16="http://schemas.microsoft.com/office/drawing/2014/main" id="{00000000-0008-0000-1800-000017000000}"/>
              </a:ext>
            </a:extLst>
          </xdr:cNvPr>
          <xdr:cNvCxnSpPr/>
        </xdr:nvCxnSpPr>
        <xdr:spPr>
          <a:xfrm>
            <a:off x="11149013" y="3662363"/>
            <a:ext cx="5048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4" name="Rechte verbindingslijn 23">
            <a:extLst>
              <a:ext uri="{FF2B5EF4-FFF2-40B4-BE49-F238E27FC236}">
                <a16:creationId xmlns:a16="http://schemas.microsoft.com/office/drawing/2014/main" id="{00000000-0008-0000-1800-000018000000}"/>
              </a:ext>
            </a:extLst>
          </xdr:cNvPr>
          <xdr:cNvCxnSpPr/>
        </xdr:nvCxnSpPr>
        <xdr:spPr>
          <a:xfrm>
            <a:off x="11139488" y="2345531"/>
            <a:ext cx="3238500" cy="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10</xdr:col>
      <xdr:colOff>568581</xdr:colOff>
      <xdr:row>0</xdr:row>
      <xdr:rowOff>0</xdr:rowOff>
    </xdr:from>
    <xdr:to>
      <xdr:col>11</xdr:col>
      <xdr:colOff>474563</xdr:colOff>
      <xdr:row>2</xdr:row>
      <xdr:rowOff>10433</xdr:rowOff>
    </xdr:to>
    <xdr:pic>
      <xdr:nvPicPr>
        <xdr:cNvPr id="25" name="Afbeelding 24">
          <a:hlinkClick xmlns:r="http://schemas.openxmlformats.org/officeDocument/2006/relationships" r:id="rId6" tooltip="Previous domain"/>
          <a:extLst>
            <a:ext uri="{FF2B5EF4-FFF2-40B4-BE49-F238E27FC236}">
              <a16:creationId xmlns:a16="http://schemas.microsoft.com/office/drawing/2014/main" id="{00000000-0008-0000-1800-000019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982901</xdr:colOff>
      <xdr:row>0</xdr:row>
      <xdr:rowOff>0</xdr:rowOff>
    </xdr:from>
    <xdr:to>
      <xdr:col>12</xdr:col>
      <xdr:colOff>122158</xdr:colOff>
      <xdr:row>2</xdr:row>
      <xdr:rowOff>19929</xdr:rowOff>
    </xdr:to>
    <xdr:pic>
      <xdr:nvPicPr>
        <xdr:cNvPr id="26" name="Afbeelding 25">
          <a:hlinkClick xmlns:r="http://schemas.openxmlformats.org/officeDocument/2006/relationships" r:id="rId8" tooltip="Next domain"/>
          <a:extLst>
            <a:ext uri="{FF2B5EF4-FFF2-40B4-BE49-F238E27FC236}">
              <a16:creationId xmlns:a16="http://schemas.microsoft.com/office/drawing/2014/main" id="{00000000-0008-0000-1800-00001A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862672" y="0"/>
          <a:ext cx="554400" cy="531558"/>
        </a:xfrm>
        <a:prstGeom prst="rect">
          <a:avLst/>
        </a:prstGeom>
      </xdr:spPr>
    </xdr:pic>
    <xdr:clientData/>
  </xdr:twoCellAnchor>
  <xdr:twoCellAnchor editAs="oneCell">
    <xdr:from>
      <xdr:col>11</xdr:col>
      <xdr:colOff>466535</xdr:colOff>
      <xdr:row>0</xdr:row>
      <xdr:rowOff>9719</xdr:rowOff>
    </xdr:from>
    <xdr:to>
      <xdr:col>11</xdr:col>
      <xdr:colOff>978381</xdr:colOff>
      <xdr:row>2</xdr:row>
      <xdr:rowOff>26193</xdr:rowOff>
    </xdr:to>
    <xdr:pic>
      <xdr:nvPicPr>
        <xdr:cNvPr id="27" name="Afbeelding 26">
          <a:hlinkClick xmlns:r="http://schemas.openxmlformats.org/officeDocument/2006/relationships" r:id="rId10" tooltip="Back to index"/>
          <a:extLst>
            <a:ext uri="{FF2B5EF4-FFF2-40B4-BE49-F238E27FC236}">
              <a16:creationId xmlns:a16="http://schemas.microsoft.com/office/drawing/2014/main" id="{00000000-0008-0000-1800-00001B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xdr:wsDr>
</file>

<file path=xl/drawings/drawing26.xml><?xml version="1.0" encoding="utf-8"?>
<c:userShapes xmlns:c="http://schemas.openxmlformats.org/drawingml/2006/chart">
  <cdr:relSizeAnchor xmlns:cdr="http://schemas.openxmlformats.org/drawingml/2006/chartDrawing">
    <cdr:from>
      <cdr:x>0.78183</cdr:x>
      <cdr:y>0.0114</cdr:y>
    </cdr:from>
    <cdr:to>
      <cdr:x>0.91002</cdr:x>
      <cdr:y>0.08405</cdr:y>
    </cdr:to>
    <cdr:sp macro="" textlink="">
      <cdr:nvSpPr>
        <cdr:cNvPr id="2" name="Tekstvak 1"/>
        <cdr:cNvSpPr txBox="1"/>
      </cdr:nvSpPr>
      <cdr:spPr>
        <a:xfrm xmlns:a="http://schemas.openxmlformats.org/drawingml/2006/main">
          <a:off x="8772526" y="76200"/>
          <a:ext cx="1438275" cy="485775"/>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r"/>
          <a:r>
            <a:rPr lang="nl-NL" sz="1800">
              <a:solidFill>
                <a:srgbClr val="0070C0"/>
              </a:solidFill>
            </a:rPr>
            <a:t>Identify</a:t>
          </a:r>
        </a:p>
      </cdr:txBody>
    </cdr:sp>
  </cdr:relSizeAnchor>
  <cdr:relSizeAnchor xmlns:cdr="http://schemas.openxmlformats.org/drawingml/2006/chartDrawing">
    <cdr:from>
      <cdr:x>0.78212</cdr:x>
      <cdr:y>0.90361</cdr:y>
    </cdr:from>
    <cdr:to>
      <cdr:x>0.9103</cdr:x>
      <cdr:y>0.97626</cdr:y>
    </cdr:to>
    <cdr:sp macro="" textlink="">
      <cdr:nvSpPr>
        <cdr:cNvPr id="3" name="Tekstvak 1"/>
        <cdr:cNvSpPr txBox="1"/>
      </cdr:nvSpPr>
      <cdr:spPr>
        <a:xfrm xmlns:a="http://schemas.openxmlformats.org/drawingml/2006/main">
          <a:off x="8775700" y="6042025"/>
          <a:ext cx="1438275" cy="485775"/>
        </a:xfrm>
        <a:prstGeom xmlns:a="http://schemas.openxmlformats.org/drawingml/2006/main" prst="rect">
          <a:avLst/>
        </a:prstGeom>
      </cdr:spPr>
      <cdr:txBody>
        <a:bodyPr xmlns:a="http://schemas.openxmlformats.org/drawingml/2006/main" wrap="square" rtlCol="0" anchor="b"/>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nl-NL" sz="1800">
              <a:solidFill>
                <a:srgbClr val="0070C0"/>
              </a:solidFill>
            </a:rPr>
            <a:t>Protect</a:t>
          </a:r>
        </a:p>
      </cdr:txBody>
    </cdr:sp>
  </cdr:relSizeAnchor>
  <cdr:relSizeAnchor xmlns:cdr="http://schemas.openxmlformats.org/drawingml/2006/chartDrawing">
    <cdr:from>
      <cdr:x>0.06819</cdr:x>
      <cdr:y>0.90646</cdr:y>
    </cdr:from>
    <cdr:to>
      <cdr:x>0.19638</cdr:x>
      <cdr:y>0.97911</cdr:y>
    </cdr:to>
    <cdr:sp macro="" textlink="">
      <cdr:nvSpPr>
        <cdr:cNvPr id="4" name="Tekstvak 1"/>
        <cdr:cNvSpPr txBox="1"/>
      </cdr:nvSpPr>
      <cdr:spPr>
        <a:xfrm xmlns:a="http://schemas.openxmlformats.org/drawingml/2006/main">
          <a:off x="765175" y="6061075"/>
          <a:ext cx="1438275" cy="485775"/>
        </a:xfrm>
        <a:prstGeom xmlns:a="http://schemas.openxmlformats.org/drawingml/2006/main" prst="rect">
          <a:avLst/>
        </a:prstGeom>
      </cdr:spPr>
      <cdr:txBody>
        <a:bodyPr xmlns:a="http://schemas.openxmlformats.org/drawingml/2006/main" wrap="square" rtlCol="0" anchor="b"/>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nl-NL" sz="1800">
              <a:solidFill>
                <a:srgbClr val="0070C0"/>
              </a:solidFill>
            </a:rPr>
            <a:t>Detect</a:t>
          </a:r>
        </a:p>
      </cdr:txBody>
    </cdr:sp>
  </cdr:relSizeAnchor>
  <cdr:relSizeAnchor xmlns:cdr="http://schemas.openxmlformats.org/drawingml/2006/chartDrawing">
    <cdr:from>
      <cdr:x>0.0614</cdr:x>
      <cdr:y>0.01187</cdr:y>
    </cdr:from>
    <cdr:to>
      <cdr:x>0.18959</cdr:x>
      <cdr:y>0.08452</cdr:y>
    </cdr:to>
    <cdr:sp macro="" textlink="">
      <cdr:nvSpPr>
        <cdr:cNvPr id="5" name="Tekstvak 1"/>
        <cdr:cNvSpPr txBox="1"/>
      </cdr:nvSpPr>
      <cdr:spPr>
        <a:xfrm xmlns:a="http://schemas.openxmlformats.org/drawingml/2006/main">
          <a:off x="688975" y="79375"/>
          <a:ext cx="1438275" cy="48577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nl-NL" sz="1800">
              <a:solidFill>
                <a:srgbClr val="0070C0"/>
              </a:solidFill>
            </a:rPr>
            <a:t>Recover</a:t>
          </a:r>
        </a:p>
      </cdr:txBody>
    </cdr:sp>
  </cdr:relSizeAnchor>
  <cdr:relSizeAnchor xmlns:cdr="http://schemas.openxmlformats.org/drawingml/2006/chartDrawing">
    <cdr:from>
      <cdr:x>0.06225</cdr:x>
      <cdr:y>0.72127</cdr:y>
    </cdr:from>
    <cdr:to>
      <cdr:x>0.19044</cdr:x>
      <cdr:y>0.79392</cdr:y>
    </cdr:to>
    <cdr:sp macro="" textlink="">
      <cdr:nvSpPr>
        <cdr:cNvPr id="6" name="Tekstvak 1"/>
        <cdr:cNvSpPr txBox="1"/>
      </cdr:nvSpPr>
      <cdr:spPr>
        <a:xfrm xmlns:a="http://schemas.openxmlformats.org/drawingml/2006/main">
          <a:off x="698500" y="4822825"/>
          <a:ext cx="1438275" cy="485775"/>
        </a:xfrm>
        <a:prstGeom xmlns:a="http://schemas.openxmlformats.org/drawingml/2006/main" prst="rect">
          <a:avLst/>
        </a:prstGeom>
      </cdr:spPr>
      <cdr:txBody>
        <a:bodyPr xmlns:a="http://schemas.openxmlformats.org/drawingml/2006/main" wrap="square" rtlCol="0" anchor="b"/>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nl-NL" sz="1800">
              <a:solidFill>
                <a:srgbClr val="0070C0"/>
              </a:solidFill>
            </a:rPr>
            <a:t>Respond</a:t>
          </a:r>
        </a:p>
      </cdr:txBody>
    </cdr:sp>
  </cdr:relSizeAnchor>
</c:userShapes>
</file>

<file path=xl/drawings/drawing27.xml><?xml version="1.0" encoding="utf-8"?>
<xdr:wsDr xmlns:xdr="http://schemas.openxmlformats.org/drawingml/2006/spreadsheetDrawing" xmlns:a="http://schemas.openxmlformats.org/drawingml/2006/main">
  <xdr:twoCellAnchor editAs="oneCell">
    <xdr:from>
      <xdr:col>10</xdr:col>
      <xdr:colOff>568581</xdr:colOff>
      <xdr:row>0</xdr:row>
      <xdr:rowOff>0</xdr:rowOff>
    </xdr:from>
    <xdr:to>
      <xdr:col>11</xdr:col>
      <xdr:colOff>465945</xdr:colOff>
      <xdr:row>2</xdr:row>
      <xdr:rowOff>9525</xdr:rowOff>
    </xdr:to>
    <xdr:pic>
      <xdr:nvPicPr>
        <xdr:cNvPr id="15" name="Afbeelding 14">
          <a:hlinkClick xmlns:r="http://schemas.openxmlformats.org/officeDocument/2006/relationships" r:id="rId1" tooltip="Previous domain"/>
          <a:extLst>
            <a:ext uri="{FF2B5EF4-FFF2-40B4-BE49-F238E27FC236}">
              <a16:creationId xmlns:a16="http://schemas.microsoft.com/office/drawing/2014/main" id="{00000000-0008-0000-1900-00000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35981" y="0"/>
          <a:ext cx="506964" cy="504825"/>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17" name="Afbeelding 16">
          <a:hlinkClick xmlns:r="http://schemas.openxmlformats.org/officeDocument/2006/relationships" r:id="rId3" tooltip="Back to index"/>
          <a:extLst>
            <a:ext uri="{FF2B5EF4-FFF2-40B4-BE49-F238E27FC236}">
              <a16:creationId xmlns:a16="http://schemas.microsoft.com/office/drawing/2014/main" id="{00000000-0008-0000-1900-000011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943535" y="9719"/>
          <a:ext cx="503683" cy="50361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27521</xdr:colOff>
      <xdr:row>2</xdr:row>
      <xdr:rowOff>105834</xdr:rowOff>
    </xdr:from>
    <xdr:to>
      <xdr:col>11</xdr:col>
      <xdr:colOff>563368</xdr:colOff>
      <xdr:row>3</xdr:row>
      <xdr:rowOff>218245</xdr:rowOff>
    </xdr:to>
    <xdr:pic>
      <xdr:nvPicPr>
        <xdr:cNvPr id="14" name="Afbeelding 13">
          <a:hlinkClick xmlns:r="http://schemas.openxmlformats.org/officeDocument/2006/relationships" r:id="rId1" tooltip="Previous section"/>
          <a:extLst>
            <a:ext uri="{FF2B5EF4-FFF2-40B4-BE49-F238E27FC236}">
              <a16:creationId xmlns:a16="http://schemas.microsoft.com/office/drawing/2014/main" id="{00000000-0008-0000-0300-00000E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xdr:twoCellAnchor editAs="oneCell">
    <xdr:from>
      <xdr:col>13</xdr:col>
      <xdr:colOff>171450</xdr:colOff>
      <xdr:row>0</xdr:row>
      <xdr:rowOff>9525</xdr:rowOff>
    </xdr:from>
    <xdr:to>
      <xdr:col>13</xdr:col>
      <xdr:colOff>678625</xdr:colOff>
      <xdr:row>2</xdr:row>
      <xdr:rowOff>18225</xdr:rowOff>
    </xdr:to>
    <xdr:pic>
      <xdr:nvPicPr>
        <xdr:cNvPr id="6" name="Afbeelding 5">
          <a:hlinkClick xmlns:r="http://schemas.openxmlformats.org/officeDocument/2006/relationships" r:id="rId3" tooltip="Skip to results"/>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xdr:twoCellAnchor editAs="oneCell">
    <xdr:from>
      <xdr:col>11</xdr:col>
      <xdr:colOff>982900</xdr:colOff>
      <xdr:row>0</xdr:row>
      <xdr:rowOff>1</xdr:rowOff>
    </xdr:from>
    <xdr:to>
      <xdr:col>12</xdr:col>
      <xdr:colOff>122157</xdr:colOff>
      <xdr:row>2</xdr:row>
      <xdr:rowOff>13972</xdr:rowOff>
    </xdr:to>
    <xdr:pic>
      <xdr:nvPicPr>
        <xdr:cNvPr id="7" name="Afbeelding 6">
          <a:hlinkClick xmlns:r="http://schemas.openxmlformats.org/officeDocument/2006/relationships" r:id="rId5" tooltip="Next domain"/>
          <a:extLst>
            <a:ext uri="{FF2B5EF4-FFF2-40B4-BE49-F238E27FC236}">
              <a16:creationId xmlns:a16="http://schemas.microsoft.com/office/drawing/2014/main" id="{00000000-0008-0000-0300-000007000000}"/>
            </a:ext>
          </a:extLst>
        </xdr:cNvPr>
        <xdr:cNvPicPr>
          <a:picLocks/>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862671" y="1"/>
          <a:ext cx="554400" cy="525600"/>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8" name="Afbeelding 7">
          <a:hlinkClick xmlns:r="http://schemas.openxmlformats.org/officeDocument/2006/relationships" r:id="rId7" tooltip="Back to index"/>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xdr:twoCellAnchor editAs="oneCell">
    <xdr:from>
      <xdr:col>10</xdr:col>
      <xdr:colOff>568581</xdr:colOff>
      <xdr:row>0</xdr:row>
      <xdr:rowOff>0</xdr:rowOff>
    </xdr:from>
    <xdr:to>
      <xdr:col>11</xdr:col>
      <xdr:colOff>465945</xdr:colOff>
      <xdr:row>2</xdr:row>
      <xdr:rowOff>9525</xdr:rowOff>
    </xdr:to>
    <xdr:pic>
      <xdr:nvPicPr>
        <xdr:cNvPr id="10" name="Afbeelding 9">
          <a:hlinkClick xmlns:r="http://schemas.openxmlformats.org/officeDocument/2006/relationships" r:id="rId7" tooltip="Previous domain"/>
          <a:extLst>
            <a:ext uri="{FF2B5EF4-FFF2-40B4-BE49-F238E27FC236}">
              <a16:creationId xmlns:a16="http://schemas.microsoft.com/office/drawing/2014/main" id="{00000000-0008-0000-0300-00000A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712206" y="0"/>
          <a:ext cx="535539" cy="5238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568581</xdr:colOff>
      <xdr:row>0</xdr:row>
      <xdr:rowOff>0</xdr:rowOff>
    </xdr:from>
    <xdr:to>
      <xdr:col>11</xdr:col>
      <xdr:colOff>465945</xdr:colOff>
      <xdr:row>2</xdr:row>
      <xdr:rowOff>9525</xdr:rowOff>
    </xdr:to>
    <xdr:pic>
      <xdr:nvPicPr>
        <xdr:cNvPr id="2" name="Afbeelding 1">
          <a:hlinkClick xmlns:r="http://schemas.openxmlformats.org/officeDocument/2006/relationships" r:id="rId1" tooltip="Previous domain"/>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35981" y="0"/>
          <a:ext cx="506964" cy="504825"/>
        </a:xfrm>
        <a:prstGeom prst="rect">
          <a:avLst/>
        </a:prstGeom>
      </xdr:spPr>
    </xdr:pic>
    <xdr:clientData/>
  </xdr:twoCellAnchor>
  <xdr:twoCellAnchor editAs="oneCell">
    <xdr:from>
      <xdr:col>11</xdr:col>
      <xdr:colOff>982902</xdr:colOff>
      <xdr:row>0</xdr:row>
      <xdr:rowOff>1</xdr:rowOff>
    </xdr:from>
    <xdr:to>
      <xdr:col>12</xdr:col>
      <xdr:colOff>122159</xdr:colOff>
      <xdr:row>2</xdr:row>
      <xdr:rowOff>13972</xdr:rowOff>
    </xdr:to>
    <xdr:pic>
      <xdr:nvPicPr>
        <xdr:cNvPr id="3" name="Afbeelding 2">
          <a:hlinkClick xmlns:r="http://schemas.openxmlformats.org/officeDocument/2006/relationships" r:id="rId3" tooltip="Next domain"/>
          <a:extLst>
            <a:ext uri="{FF2B5EF4-FFF2-40B4-BE49-F238E27FC236}">
              <a16:creationId xmlns:a16="http://schemas.microsoft.com/office/drawing/2014/main" id="{00000000-0008-0000-0400-000003000000}"/>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862673" y="1"/>
          <a:ext cx="554400" cy="525600"/>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4" name="Afbeelding 3">
          <a:hlinkClick xmlns:r="http://schemas.openxmlformats.org/officeDocument/2006/relationships" r:id="rId5" tooltip="Back to index"/>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943535" y="9719"/>
          <a:ext cx="503683" cy="503611"/>
        </a:xfrm>
        <a:prstGeom prst="rect">
          <a:avLst/>
        </a:prstGeom>
      </xdr:spPr>
    </xdr:pic>
    <xdr:clientData/>
  </xdr:twoCellAnchor>
  <xdr:twoCellAnchor editAs="oneCell">
    <xdr:from>
      <xdr:col>11</xdr:col>
      <xdr:colOff>896359</xdr:colOff>
      <xdr:row>2</xdr:row>
      <xdr:rowOff>104994</xdr:rowOff>
    </xdr:from>
    <xdr:to>
      <xdr:col>12</xdr:col>
      <xdr:colOff>107235</xdr:colOff>
      <xdr:row>3</xdr:row>
      <xdr:rowOff>216224</xdr:rowOff>
    </xdr:to>
    <xdr:pic>
      <xdr:nvPicPr>
        <xdr:cNvPr id="16" name="Afbeelding 15">
          <a:hlinkClick xmlns:r="http://schemas.openxmlformats.org/officeDocument/2006/relationships" r:id="rId7" tooltip="Next section"/>
          <a:extLst>
            <a:ext uri="{FF2B5EF4-FFF2-40B4-BE49-F238E27FC236}">
              <a16:creationId xmlns:a16="http://schemas.microsoft.com/office/drawing/2014/main" id="{00000000-0008-0000-0400-000010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13</xdr:col>
      <xdr:colOff>171450</xdr:colOff>
      <xdr:row>0</xdr:row>
      <xdr:rowOff>9525</xdr:rowOff>
    </xdr:from>
    <xdr:to>
      <xdr:col>13</xdr:col>
      <xdr:colOff>675450</xdr:colOff>
      <xdr:row>2</xdr:row>
      <xdr:rowOff>18225</xdr:rowOff>
    </xdr:to>
    <xdr:pic>
      <xdr:nvPicPr>
        <xdr:cNvPr id="6" name="Afbeelding 5">
          <a:hlinkClick xmlns:r="http://schemas.openxmlformats.org/officeDocument/2006/relationships" r:id="rId9" tooltip="Skip to results"/>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446314</xdr:colOff>
          <xdr:row>11</xdr:row>
          <xdr:rowOff>10886</xdr:rowOff>
        </xdr:from>
        <xdr:to>
          <xdr:col>8</xdr:col>
          <xdr:colOff>560614</xdr:colOff>
          <xdr:row>11</xdr:row>
          <xdr:rowOff>228600</xdr:rowOff>
        </xdr:to>
        <xdr:sp macro="" textlink="">
          <xdr:nvSpPr>
            <xdr:cNvPr id="77829" name="Drop Down 5" hidden="1">
              <a:extLst>
                <a:ext uri="{63B3BB69-23CF-44E3-9099-C40C66FF867C}">
                  <a14:compatExt spid="_x0000_s77829"/>
                </a:ext>
                <a:ext uri="{FF2B5EF4-FFF2-40B4-BE49-F238E27FC236}">
                  <a16:creationId xmlns:a16="http://schemas.microsoft.com/office/drawing/2014/main" id="{00000000-0008-0000-0500-0000053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446314</xdr:colOff>
          <xdr:row>10</xdr:row>
          <xdr:rowOff>10886</xdr:rowOff>
        </xdr:from>
        <xdr:to>
          <xdr:col>8</xdr:col>
          <xdr:colOff>560614</xdr:colOff>
          <xdr:row>10</xdr:row>
          <xdr:rowOff>228600</xdr:rowOff>
        </xdr:to>
        <xdr:sp macro="" textlink="">
          <xdr:nvSpPr>
            <xdr:cNvPr id="77832" name="Drop Down 8" hidden="1">
              <a:extLst>
                <a:ext uri="{63B3BB69-23CF-44E3-9099-C40C66FF867C}">
                  <a14:compatExt spid="_x0000_s77832"/>
                </a:ext>
                <a:ext uri="{FF2B5EF4-FFF2-40B4-BE49-F238E27FC236}">
                  <a16:creationId xmlns:a16="http://schemas.microsoft.com/office/drawing/2014/main" id="{00000000-0008-0000-0500-0000083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11</xdr:col>
      <xdr:colOff>27521</xdr:colOff>
      <xdr:row>2</xdr:row>
      <xdr:rowOff>105834</xdr:rowOff>
    </xdr:from>
    <xdr:to>
      <xdr:col>11</xdr:col>
      <xdr:colOff>563368</xdr:colOff>
      <xdr:row>3</xdr:row>
      <xdr:rowOff>218245</xdr:rowOff>
    </xdr:to>
    <xdr:pic>
      <xdr:nvPicPr>
        <xdr:cNvPr id="27" name="Afbeelding 26">
          <a:hlinkClick xmlns:r="http://schemas.openxmlformats.org/officeDocument/2006/relationships" r:id="rId1" tooltip="Previous section"/>
          <a:extLst>
            <a:ext uri="{FF2B5EF4-FFF2-40B4-BE49-F238E27FC236}">
              <a16:creationId xmlns:a16="http://schemas.microsoft.com/office/drawing/2014/main" id="{00000000-0008-0000-0500-00001B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xdr:twoCellAnchor editAs="oneCell">
    <xdr:from>
      <xdr:col>13</xdr:col>
      <xdr:colOff>171450</xdr:colOff>
      <xdr:row>0</xdr:row>
      <xdr:rowOff>9525</xdr:rowOff>
    </xdr:from>
    <xdr:to>
      <xdr:col>13</xdr:col>
      <xdr:colOff>678625</xdr:colOff>
      <xdr:row>2</xdr:row>
      <xdr:rowOff>18225</xdr:rowOff>
    </xdr:to>
    <xdr:pic>
      <xdr:nvPicPr>
        <xdr:cNvPr id="17" name="Afbeelding 16">
          <a:hlinkClick xmlns:r="http://schemas.openxmlformats.org/officeDocument/2006/relationships" r:id="rId3" tooltip="Skip to results"/>
          <a:extLst>
            <a:ext uri="{FF2B5EF4-FFF2-40B4-BE49-F238E27FC236}">
              <a16:creationId xmlns:a16="http://schemas.microsoft.com/office/drawing/2014/main" id="{00000000-0008-0000-0500-000011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xdr:twoCellAnchor editAs="oneCell">
    <xdr:from>
      <xdr:col>10</xdr:col>
      <xdr:colOff>568581</xdr:colOff>
      <xdr:row>0</xdr:row>
      <xdr:rowOff>0</xdr:rowOff>
    </xdr:from>
    <xdr:to>
      <xdr:col>11</xdr:col>
      <xdr:colOff>469120</xdr:colOff>
      <xdr:row>2</xdr:row>
      <xdr:rowOff>6350</xdr:rowOff>
    </xdr:to>
    <xdr:pic>
      <xdr:nvPicPr>
        <xdr:cNvPr id="18" name="Afbeelding 17">
          <a:hlinkClick xmlns:r="http://schemas.openxmlformats.org/officeDocument/2006/relationships" r:id="rId5" tooltip="Previous domain"/>
          <a:extLst>
            <a:ext uri="{FF2B5EF4-FFF2-40B4-BE49-F238E27FC236}">
              <a16:creationId xmlns:a16="http://schemas.microsoft.com/office/drawing/2014/main" id="{00000000-0008-0000-0500-000012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982902</xdr:colOff>
      <xdr:row>0</xdr:row>
      <xdr:rowOff>0</xdr:rowOff>
    </xdr:from>
    <xdr:to>
      <xdr:col>12</xdr:col>
      <xdr:colOff>122159</xdr:colOff>
      <xdr:row>2</xdr:row>
      <xdr:rowOff>13971</xdr:rowOff>
    </xdr:to>
    <xdr:pic>
      <xdr:nvPicPr>
        <xdr:cNvPr id="19" name="Afbeelding 18">
          <a:hlinkClick xmlns:r="http://schemas.openxmlformats.org/officeDocument/2006/relationships" r:id="rId7" tooltip="Next domain"/>
          <a:extLst>
            <a:ext uri="{FF2B5EF4-FFF2-40B4-BE49-F238E27FC236}">
              <a16:creationId xmlns:a16="http://schemas.microsoft.com/office/drawing/2014/main" id="{00000000-0008-0000-0500-000013000000}"/>
            </a:ext>
          </a:extLst>
        </xdr:cNvPr>
        <xdr:cNvPicPr>
          <a:picLocks/>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862673" y="0"/>
          <a:ext cx="554400" cy="525600"/>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20" name="Afbeelding 19">
          <a:hlinkClick xmlns:r="http://schemas.openxmlformats.org/officeDocument/2006/relationships" r:id="rId9" tooltip="Back to index"/>
          <a:extLst>
            <a:ext uri="{FF2B5EF4-FFF2-40B4-BE49-F238E27FC236}">
              <a16:creationId xmlns:a16="http://schemas.microsoft.com/office/drawing/2014/main" id="{00000000-0008-0000-0500-000014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896359</xdr:colOff>
      <xdr:row>2</xdr:row>
      <xdr:rowOff>104994</xdr:rowOff>
    </xdr:from>
    <xdr:to>
      <xdr:col>12</xdr:col>
      <xdr:colOff>100885</xdr:colOff>
      <xdr:row>3</xdr:row>
      <xdr:rowOff>216224</xdr:rowOff>
    </xdr:to>
    <xdr:pic>
      <xdr:nvPicPr>
        <xdr:cNvPr id="2" name="Afbeelding 1">
          <a:hlinkClick xmlns:r="http://schemas.openxmlformats.org/officeDocument/2006/relationships" r:id="rId1" tooltip="Next section"/>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10</xdr:col>
      <xdr:colOff>568581</xdr:colOff>
      <xdr:row>0</xdr:row>
      <xdr:rowOff>0</xdr:rowOff>
    </xdr:from>
    <xdr:to>
      <xdr:col>11</xdr:col>
      <xdr:colOff>465945</xdr:colOff>
      <xdr:row>2</xdr:row>
      <xdr:rowOff>9525</xdr:rowOff>
    </xdr:to>
    <xdr:pic>
      <xdr:nvPicPr>
        <xdr:cNvPr id="4" name="Afbeelding 3">
          <a:hlinkClick xmlns:r="http://schemas.openxmlformats.org/officeDocument/2006/relationships" r:id="rId3" tooltip="Previous domain"/>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435981" y="0"/>
          <a:ext cx="506964" cy="504825"/>
        </a:xfrm>
        <a:prstGeom prst="rect">
          <a:avLst/>
        </a:prstGeom>
      </xdr:spPr>
    </xdr:pic>
    <xdr:clientData/>
  </xdr:twoCellAnchor>
  <xdr:twoCellAnchor editAs="oneCell">
    <xdr:from>
      <xdr:col>11</xdr:col>
      <xdr:colOff>979727</xdr:colOff>
      <xdr:row>0</xdr:row>
      <xdr:rowOff>0</xdr:rowOff>
    </xdr:from>
    <xdr:to>
      <xdr:col>12</xdr:col>
      <xdr:colOff>118984</xdr:colOff>
      <xdr:row>2</xdr:row>
      <xdr:rowOff>13971</xdr:rowOff>
    </xdr:to>
    <xdr:pic>
      <xdr:nvPicPr>
        <xdr:cNvPr id="5" name="Afbeelding 4">
          <a:hlinkClick xmlns:r="http://schemas.openxmlformats.org/officeDocument/2006/relationships" r:id="rId5" tooltip="Next domain"/>
          <a:extLst>
            <a:ext uri="{FF2B5EF4-FFF2-40B4-BE49-F238E27FC236}">
              <a16:creationId xmlns:a16="http://schemas.microsoft.com/office/drawing/2014/main" id="{00000000-0008-0000-0600-000005000000}"/>
            </a:ext>
          </a:extLst>
        </xdr:cNvPr>
        <xdr:cNvPicPr>
          <a:picLocks/>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859498" y="0"/>
          <a:ext cx="554400" cy="525600"/>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6" name="Afbeelding 5">
          <a:hlinkClick xmlns:r="http://schemas.openxmlformats.org/officeDocument/2006/relationships" r:id="rId7" tooltip="Back to index"/>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943535" y="9719"/>
          <a:ext cx="503683" cy="50361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10886</xdr:colOff>
          <xdr:row>9</xdr:row>
          <xdr:rowOff>27214</xdr:rowOff>
        </xdr:from>
        <xdr:to>
          <xdr:col>12</xdr:col>
          <xdr:colOff>10886</xdr:colOff>
          <xdr:row>9</xdr:row>
          <xdr:rowOff>228600</xdr:rowOff>
        </xdr:to>
        <xdr:sp macro="" textlink="">
          <xdr:nvSpPr>
            <xdr:cNvPr id="109588" name="Drop Down 20" hidden="1">
              <a:extLst>
                <a:ext uri="{63B3BB69-23CF-44E3-9099-C40C66FF867C}">
                  <a14:compatExt spid="_x0000_s109588"/>
                </a:ext>
                <a:ext uri="{FF2B5EF4-FFF2-40B4-BE49-F238E27FC236}">
                  <a16:creationId xmlns:a16="http://schemas.microsoft.com/office/drawing/2014/main" id="{00000000-0008-0000-0600-000014A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10</xdr:row>
          <xdr:rowOff>27214</xdr:rowOff>
        </xdr:from>
        <xdr:to>
          <xdr:col>12</xdr:col>
          <xdr:colOff>10886</xdr:colOff>
          <xdr:row>10</xdr:row>
          <xdr:rowOff>228600</xdr:rowOff>
        </xdr:to>
        <xdr:sp macro="" textlink="">
          <xdr:nvSpPr>
            <xdr:cNvPr id="109589" name="Drop Down 21" hidden="1">
              <a:extLst>
                <a:ext uri="{63B3BB69-23CF-44E3-9099-C40C66FF867C}">
                  <a14:compatExt spid="_x0000_s109589"/>
                </a:ext>
                <a:ext uri="{FF2B5EF4-FFF2-40B4-BE49-F238E27FC236}">
                  <a16:creationId xmlns:a16="http://schemas.microsoft.com/office/drawing/2014/main" id="{00000000-0008-0000-0600-000015A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11</xdr:row>
          <xdr:rowOff>27214</xdr:rowOff>
        </xdr:from>
        <xdr:to>
          <xdr:col>12</xdr:col>
          <xdr:colOff>10886</xdr:colOff>
          <xdr:row>11</xdr:row>
          <xdr:rowOff>228600</xdr:rowOff>
        </xdr:to>
        <xdr:sp macro="" textlink="">
          <xdr:nvSpPr>
            <xdr:cNvPr id="109590" name="Drop Down 22" hidden="1">
              <a:extLst>
                <a:ext uri="{63B3BB69-23CF-44E3-9099-C40C66FF867C}">
                  <a14:compatExt spid="_x0000_s109590"/>
                </a:ext>
                <a:ext uri="{FF2B5EF4-FFF2-40B4-BE49-F238E27FC236}">
                  <a16:creationId xmlns:a16="http://schemas.microsoft.com/office/drawing/2014/main" id="{00000000-0008-0000-0600-000016A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13</xdr:row>
          <xdr:rowOff>27214</xdr:rowOff>
        </xdr:from>
        <xdr:to>
          <xdr:col>12</xdr:col>
          <xdr:colOff>10886</xdr:colOff>
          <xdr:row>13</xdr:row>
          <xdr:rowOff>228600</xdr:rowOff>
        </xdr:to>
        <xdr:sp macro="" textlink="">
          <xdr:nvSpPr>
            <xdr:cNvPr id="109592" name="Drop Down 24" hidden="1">
              <a:extLst>
                <a:ext uri="{63B3BB69-23CF-44E3-9099-C40C66FF867C}">
                  <a14:compatExt spid="_x0000_s109592"/>
                </a:ext>
                <a:ext uri="{FF2B5EF4-FFF2-40B4-BE49-F238E27FC236}">
                  <a16:creationId xmlns:a16="http://schemas.microsoft.com/office/drawing/2014/main" id="{00000000-0008-0000-0600-000018A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9</xdr:row>
          <xdr:rowOff>27214</xdr:rowOff>
        </xdr:from>
        <xdr:to>
          <xdr:col>14</xdr:col>
          <xdr:colOff>10886</xdr:colOff>
          <xdr:row>9</xdr:row>
          <xdr:rowOff>228600</xdr:rowOff>
        </xdr:to>
        <xdr:sp macro="" textlink="">
          <xdr:nvSpPr>
            <xdr:cNvPr id="109593" name="Drop Down 25" hidden="1">
              <a:extLst>
                <a:ext uri="{63B3BB69-23CF-44E3-9099-C40C66FF867C}">
                  <a14:compatExt spid="_x0000_s109593"/>
                </a:ext>
                <a:ext uri="{FF2B5EF4-FFF2-40B4-BE49-F238E27FC236}">
                  <a16:creationId xmlns:a16="http://schemas.microsoft.com/office/drawing/2014/main" id="{00000000-0008-0000-0600-000019A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10</xdr:row>
          <xdr:rowOff>27214</xdr:rowOff>
        </xdr:from>
        <xdr:to>
          <xdr:col>14</xdr:col>
          <xdr:colOff>10886</xdr:colOff>
          <xdr:row>10</xdr:row>
          <xdr:rowOff>228600</xdr:rowOff>
        </xdr:to>
        <xdr:sp macro="" textlink="">
          <xdr:nvSpPr>
            <xdr:cNvPr id="109594" name="Drop Down 26" hidden="1">
              <a:extLst>
                <a:ext uri="{63B3BB69-23CF-44E3-9099-C40C66FF867C}">
                  <a14:compatExt spid="_x0000_s109594"/>
                </a:ext>
                <a:ext uri="{FF2B5EF4-FFF2-40B4-BE49-F238E27FC236}">
                  <a16:creationId xmlns:a16="http://schemas.microsoft.com/office/drawing/2014/main" id="{00000000-0008-0000-0600-00001AA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11</xdr:row>
          <xdr:rowOff>27214</xdr:rowOff>
        </xdr:from>
        <xdr:to>
          <xdr:col>14</xdr:col>
          <xdr:colOff>10886</xdr:colOff>
          <xdr:row>11</xdr:row>
          <xdr:rowOff>228600</xdr:rowOff>
        </xdr:to>
        <xdr:sp macro="" textlink="">
          <xdr:nvSpPr>
            <xdr:cNvPr id="109595" name="Drop Down 27" hidden="1">
              <a:extLst>
                <a:ext uri="{63B3BB69-23CF-44E3-9099-C40C66FF867C}">
                  <a14:compatExt spid="_x0000_s109595"/>
                </a:ext>
                <a:ext uri="{FF2B5EF4-FFF2-40B4-BE49-F238E27FC236}">
                  <a16:creationId xmlns:a16="http://schemas.microsoft.com/office/drawing/2014/main" id="{00000000-0008-0000-0600-00001BA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13</xdr:row>
          <xdr:rowOff>27214</xdr:rowOff>
        </xdr:from>
        <xdr:to>
          <xdr:col>14</xdr:col>
          <xdr:colOff>10886</xdr:colOff>
          <xdr:row>13</xdr:row>
          <xdr:rowOff>228600</xdr:rowOff>
        </xdr:to>
        <xdr:sp macro="" textlink="">
          <xdr:nvSpPr>
            <xdr:cNvPr id="109597" name="Drop Down 29" hidden="1">
              <a:extLst>
                <a:ext uri="{63B3BB69-23CF-44E3-9099-C40C66FF867C}">
                  <a14:compatExt spid="_x0000_s109597"/>
                </a:ext>
                <a:ext uri="{FF2B5EF4-FFF2-40B4-BE49-F238E27FC236}">
                  <a16:creationId xmlns:a16="http://schemas.microsoft.com/office/drawing/2014/main" id="{00000000-0008-0000-0600-00001DA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13</xdr:col>
      <xdr:colOff>171450</xdr:colOff>
      <xdr:row>0</xdr:row>
      <xdr:rowOff>9525</xdr:rowOff>
    </xdr:from>
    <xdr:to>
      <xdr:col>13</xdr:col>
      <xdr:colOff>675450</xdr:colOff>
      <xdr:row>2</xdr:row>
      <xdr:rowOff>18225</xdr:rowOff>
    </xdr:to>
    <xdr:pic>
      <xdr:nvPicPr>
        <xdr:cNvPr id="16" name="Afbeelding 15">
          <a:hlinkClick xmlns:r="http://schemas.openxmlformats.org/officeDocument/2006/relationships" r:id="rId9" tooltip="Skip to results"/>
          <a:extLst>
            <a:ext uri="{FF2B5EF4-FFF2-40B4-BE49-F238E27FC236}">
              <a16:creationId xmlns:a16="http://schemas.microsoft.com/office/drawing/2014/main" id="{00000000-0008-0000-0600-000010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10886</xdr:colOff>
          <xdr:row>12</xdr:row>
          <xdr:rowOff>27214</xdr:rowOff>
        </xdr:from>
        <xdr:to>
          <xdr:col>12</xdr:col>
          <xdr:colOff>10886</xdr:colOff>
          <xdr:row>12</xdr:row>
          <xdr:rowOff>228600</xdr:rowOff>
        </xdr:to>
        <xdr:sp macro="" textlink="">
          <xdr:nvSpPr>
            <xdr:cNvPr id="109598" name="Drop Down 30" hidden="1">
              <a:extLst>
                <a:ext uri="{63B3BB69-23CF-44E3-9099-C40C66FF867C}">
                  <a14:compatExt spid="_x0000_s109598"/>
                </a:ext>
                <a:ext uri="{FF2B5EF4-FFF2-40B4-BE49-F238E27FC236}">
                  <a16:creationId xmlns:a16="http://schemas.microsoft.com/office/drawing/2014/main" id="{00000000-0008-0000-0600-00001EA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12</xdr:row>
          <xdr:rowOff>27214</xdr:rowOff>
        </xdr:from>
        <xdr:to>
          <xdr:col>14</xdr:col>
          <xdr:colOff>10886</xdr:colOff>
          <xdr:row>12</xdr:row>
          <xdr:rowOff>228600</xdr:rowOff>
        </xdr:to>
        <xdr:sp macro="" textlink="">
          <xdr:nvSpPr>
            <xdr:cNvPr id="109599" name="Drop Down 31" hidden="1">
              <a:extLst>
                <a:ext uri="{63B3BB69-23CF-44E3-9099-C40C66FF867C}">
                  <a14:compatExt spid="_x0000_s109599"/>
                </a:ext>
                <a:ext uri="{FF2B5EF4-FFF2-40B4-BE49-F238E27FC236}">
                  <a16:creationId xmlns:a16="http://schemas.microsoft.com/office/drawing/2014/main" id="{00000000-0008-0000-0600-00001FA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11</xdr:col>
      <xdr:colOff>896359</xdr:colOff>
      <xdr:row>2</xdr:row>
      <xdr:rowOff>104994</xdr:rowOff>
    </xdr:from>
    <xdr:to>
      <xdr:col>12</xdr:col>
      <xdr:colOff>104060</xdr:colOff>
      <xdr:row>3</xdr:row>
      <xdr:rowOff>219399</xdr:rowOff>
    </xdr:to>
    <xdr:pic>
      <xdr:nvPicPr>
        <xdr:cNvPr id="2" name="Afbeelding 1">
          <a:hlinkClick xmlns:r="http://schemas.openxmlformats.org/officeDocument/2006/relationships" r:id="rId1" tooltip="Next section"/>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11</xdr:col>
      <xdr:colOff>27521</xdr:colOff>
      <xdr:row>2</xdr:row>
      <xdr:rowOff>105834</xdr:rowOff>
    </xdr:from>
    <xdr:to>
      <xdr:col>11</xdr:col>
      <xdr:colOff>563368</xdr:colOff>
      <xdr:row>3</xdr:row>
      <xdr:rowOff>218245</xdr:rowOff>
    </xdr:to>
    <xdr:pic>
      <xdr:nvPicPr>
        <xdr:cNvPr id="3" name="Afbeelding 2">
          <a:hlinkClick xmlns:r="http://schemas.openxmlformats.org/officeDocument/2006/relationships" r:id="rId3" tooltip="Previous section"/>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10886</xdr:colOff>
          <xdr:row>9</xdr:row>
          <xdr:rowOff>27214</xdr:rowOff>
        </xdr:from>
        <xdr:to>
          <xdr:col>12</xdr:col>
          <xdr:colOff>10886</xdr:colOff>
          <xdr:row>9</xdr:row>
          <xdr:rowOff>228600</xdr:rowOff>
        </xdr:to>
        <xdr:sp macro="" textlink="">
          <xdr:nvSpPr>
            <xdr:cNvPr id="67585" name="Drop Down 1" hidden="1">
              <a:extLst>
                <a:ext uri="{63B3BB69-23CF-44E3-9099-C40C66FF867C}">
                  <a14:compatExt spid="_x0000_s67585"/>
                </a:ext>
                <a:ext uri="{FF2B5EF4-FFF2-40B4-BE49-F238E27FC236}">
                  <a16:creationId xmlns:a16="http://schemas.microsoft.com/office/drawing/2014/main" id="{00000000-0008-0000-0700-000001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20</xdr:row>
          <xdr:rowOff>27214</xdr:rowOff>
        </xdr:from>
        <xdr:to>
          <xdr:col>12</xdr:col>
          <xdr:colOff>10886</xdr:colOff>
          <xdr:row>20</xdr:row>
          <xdr:rowOff>228600</xdr:rowOff>
        </xdr:to>
        <xdr:sp macro="" textlink="">
          <xdr:nvSpPr>
            <xdr:cNvPr id="67587" name="Drop Down 3" hidden="1">
              <a:extLst>
                <a:ext uri="{63B3BB69-23CF-44E3-9099-C40C66FF867C}">
                  <a14:compatExt spid="_x0000_s67587"/>
                </a:ext>
                <a:ext uri="{FF2B5EF4-FFF2-40B4-BE49-F238E27FC236}">
                  <a16:creationId xmlns:a16="http://schemas.microsoft.com/office/drawing/2014/main" id="{00000000-0008-0000-0700-000003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21</xdr:row>
          <xdr:rowOff>27214</xdr:rowOff>
        </xdr:from>
        <xdr:to>
          <xdr:col>12</xdr:col>
          <xdr:colOff>10886</xdr:colOff>
          <xdr:row>21</xdr:row>
          <xdr:rowOff>228600</xdr:rowOff>
        </xdr:to>
        <xdr:sp macro="" textlink="">
          <xdr:nvSpPr>
            <xdr:cNvPr id="67588" name="Drop Down 4" hidden="1">
              <a:extLst>
                <a:ext uri="{63B3BB69-23CF-44E3-9099-C40C66FF867C}">
                  <a14:compatExt spid="_x0000_s67588"/>
                </a:ext>
                <a:ext uri="{FF2B5EF4-FFF2-40B4-BE49-F238E27FC236}">
                  <a16:creationId xmlns:a16="http://schemas.microsoft.com/office/drawing/2014/main" id="{00000000-0008-0000-0700-000004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22</xdr:row>
          <xdr:rowOff>27214</xdr:rowOff>
        </xdr:from>
        <xdr:to>
          <xdr:col>12</xdr:col>
          <xdr:colOff>10886</xdr:colOff>
          <xdr:row>22</xdr:row>
          <xdr:rowOff>228600</xdr:rowOff>
        </xdr:to>
        <xdr:sp macro="" textlink="">
          <xdr:nvSpPr>
            <xdr:cNvPr id="67589" name="Drop Down 5" hidden="1">
              <a:extLst>
                <a:ext uri="{63B3BB69-23CF-44E3-9099-C40C66FF867C}">
                  <a14:compatExt spid="_x0000_s67589"/>
                </a:ext>
                <a:ext uri="{FF2B5EF4-FFF2-40B4-BE49-F238E27FC236}">
                  <a16:creationId xmlns:a16="http://schemas.microsoft.com/office/drawing/2014/main" id="{00000000-0008-0000-0700-000005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23</xdr:row>
          <xdr:rowOff>27214</xdr:rowOff>
        </xdr:from>
        <xdr:to>
          <xdr:col>12</xdr:col>
          <xdr:colOff>10886</xdr:colOff>
          <xdr:row>23</xdr:row>
          <xdr:rowOff>228600</xdr:rowOff>
        </xdr:to>
        <xdr:sp macro="" textlink="">
          <xdr:nvSpPr>
            <xdr:cNvPr id="67590" name="Drop Down 6" hidden="1">
              <a:extLst>
                <a:ext uri="{63B3BB69-23CF-44E3-9099-C40C66FF867C}">
                  <a14:compatExt spid="_x0000_s67590"/>
                </a:ext>
                <a:ext uri="{FF2B5EF4-FFF2-40B4-BE49-F238E27FC236}">
                  <a16:creationId xmlns:a16="http://schemas.microsoft.com/office/drawing/2014/main" id="{00000000-0008-0000-0700-000006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24</xdr:row>
          <xdr:rowOff>27214</xdr:rowOff>
        </xdr:from>
        <xdr:to>
          <xdr:col>12</xdr:col>
          <xdr:colOff>10886</xdr:colOff>
          <xdr:row>24</xdr:row>
          <xdr:rowOff>228600</xdr:rowOff>
        </xdr:to>
        <xdr:sp macro="" textlink="">
          <xdr:nvSpPr>
            <xdr:cNvPr id="67591" name="Drop Down 7" hidden="1">
              <a:extLst>
                <a:ext uri="{63B3BB69-23CF-44E3-9099-C40C66FF867C}">
                  <a14:compatExt spid="_x0000_s67591"/>
                </a:ext>
                <a:ext uri="{FF2B5EF4-FFF2-40B4-BE49-F238E27FC236}">
                  <a16:creationId xmlns:a16="http://schemas.microsoft.com/office/drawing/2014/main" id="{00000000-0008-0000-0700-000007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9</xdr:row>
          <xdr:rowOff>27214</xdr:rowOff>
        </xdr:from>
        <xdr:to>
          <xdr:col>14</xdr:col>
          <xdr:colOff>10886</xdr:colOff>
          <xdr:row>9</xdr:row>
          <xdr:rowOff>228600</xdr:rowOff>
        </xdr:to>
        <xdr:sp macro="" textlink="">
          <xdr:nvSpPr>
            <xdr:cNvPr id="67593" name="Drop Down 9" hidden="1">
              <a:extLst>
                <a:ext uri="{63B3BB69-23CF-44E3-9099-C40C66FF867C}">
                  <a14:compatExt spid="_x0000_s67593"/>
                </a:ext>
                <a:ext uri="{FF2B5EF4-FFF2-40B4-BE49-F238E27FC236}">
                  <a16:creationId xmlns:a16="http://schemas.microsoft.com/office/drawing/2014/main" id="{00000000-0008-0000-0700-000009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20</xdr:row>
          <xdr:rowOff>27214</xdr:rowOff>
        </xdr:from>
        <xdr:to>
          <xdr:col>14</xdr:col>
          <xdr:colOff>10886</xdr:colOff>
          <xdr:row>20</xdr:row>
          <xdr:rowOff>228600</xdr:rowOff>
        </xdr:to>
        <xdr:sp macro="" textlink="">
          <xdr:nvSpPr>
            <xdr:cNvPr id="67594" name="Drop Down 10" hidden="1">
              <a:extLst>
                <a:ext uri="{63B3BB69-23CF-44E3-9099-C40C66FF867C}">
                  <a14:compatExt spid="_x0000_s67594"/>
                </a:ext>
                <a:ext uri="{FF2B5EF4-FFF2-40B4-BE49-F238E27FC236}">
                  <a16:creationId xmlns:a16="http://schemas.microsoft.com/office/drawing/2014/main" id="{00000000-0008-0000-0700-00000A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21</xdr:row>
          <xdr:rowOff>27214</xdr:rowOff>
        </xdr:from>
        <xdr:to>
          <xdr:col>14</xdr:col>
          <xdr:colOff>10886</xdr:colOff>
          <xdr:row>21</xdr:row>
          <xdr:rowOff>228600</xdr:rowOff>
        </xdr:to>
        <xdr:sp macro="" textlink="">
          <xdr:nvSpPr>
            <xdr:cNvPr id="67595" name="Drop Down 11" hidden="1">
              <a:extLst>
                <a:ext uri="{63B3BB69-23CF-44E3-9099-C40C66FF867C}">
                  <a14:compatExt spid="_x0000_s67595"/>
                </a:ext>
                <a:ext uri="{FF2B5EF4-FFF2-40B4-BE49-F238E27FC236}">
                  <a16:creationId xmlns:a16="http://schemas.microsoft.com/office/drawing/2014/main" id="{00000000-0008-0000-0700-00000B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22</xdr:row>
          <xdr:rowOff>27214</xdr:rowOff>
        </xdr:from>
        <xdr:to>
          <xdr:col>14</xdr:col>
          <xdr:colOff>10886</xdr:colOff>
          <xdr:row>22</xdr:row>
          <xdr:rowOff>228600</xdr:rowOff>
        </xdr:to>
        <xdr:sp macro="" textlink="">
          <xdr:nvSpPr>
            <xdr:cNvPr id="67596" name="Drop Down 12" hidden="1">
              <a:extLst>
                <a:ext uri="{63B3BB69-23CF-44E3-9099-C40C66FF867C}">
                  <a14:compatExt spid="_x0000_s67596"/>
                </a:ext>
                <a:ext uri="{FF2B5EF4-FFF2-40B4-BE49-F238E27FC236}">
                  <a16:creationId xmlns:a16="http://schemas.microsoft.com/office/drawing/2014/main" id="{00000000-0008-0000-0700-00000C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23</xdr:row>
          <xdr:rowOff>27214</xdr:rowOff>
        </xdr:from>
        <xdr:to>
          <xdr:col>14</xdr:col>
          <xdr:colOff>10886</xdr:colOff>
          <xdr:row>23</xdr:row>
          <xdr:rowOff>228600</xdr:rowOff>
        </xdr:to>
        <xdr:sp macro="" textlink="">
          <xdr:nvSpPr>
            <xdr:cNvPr id="67597" name="Drop Down 13" hidden="1">
              <a:extLst>
                <a:ext uri="{63B3BB69-23CF-44E3-9099-C40C66FF867C}">
                  <a14:compatExt spid="_x0000_s67597"/>
                </a:ext>
                <a:ext uri="{FF2B5EF4-FFF2-40B4-BE49-F238E27FC236}">
                  <a16:creationId xmlns:a16="http://schemas.microsoft.com/office/drawing/2014/main" id="{00000000-0008-0000-0700-00000D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24</xdr:row>
          <xdr:rowOff>27214</xdr:rowOff>
        </xdr:from>
        <xdr:to>
          <xdr:col>14</xdr:col>
          <xdr:colOff>10886</xdr:colOff>
          <xdr:row>24</xdr:row>
          <xdr:rowOff>228600</xdr:rowOff>
        </xdr:to>
        <xdr:sp macro="" textlink="">
          <xdr:nvSpPr>
            <xdr:cNvPr id="67598" name="Drop Down 14" hidden="1">
              <a:extLst>
                <a:ext uri="{63B3BB69-23CF-44E3-9099-C40C66FF867C}">
                  <a14:compatExt spid="_x0000_s67598"/>
                </a:ext>
                <a:ext uri="{FF2B5EF4-FFF2-40B4-BE49-F238E27FC236}">
                  <a16:creationId xmlns:a16="http://schemas.microsoft.com/office/drawing/2014/main" id="{00000000-0008-0000-0700-00000E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11</xdr:row>
          <xdr:rowOff>27214</xdr:rowOff>
        </xdr:from>
        <xdr:to>
          <xdr:col>12</xdr:col>
          <xdr:colOff>10886</xdr:colOff>
          <xdr:row>11</xdr:row>
          <xdr:rowOff>228600</xdr:rowOff>
        </xdr:to>
        <xdr:sp macro="" textlink="">
          <xdr:nvSpPr>
            <xdr:cNvPr id="67599" name="Drop Down 15" hidden="1">
              <a:extLst>
                <a:ext uri="{63B3BB69-23CF-44E3-9099-C40C66FF867C}">
                  <a14:compatExt spid="_x0000_s67599"/>
                </a:ext>
                <a:ext uri="{FF2B5EF4-FFF2-40B4-BE49-F238E27FC236}">
                  <a16:creationId xmlns:a16="http://schemas.microsoft.com/office/drawing/2014/main" id="{00000000-0008-0000-0700-00000F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13</xdr:row>
          <xdr:rowOff>27214</xdr:rowOff>
        </xdr:from>
        <xdr:to>
          <xdr:col>12</xdr:col>
          <xdr:colOff>10886</xdr:colOff>
          <xdr:row>13</xdr:row>
          <xdr:rowOff>228600</xdr:rowOff>
        </xdr:to>
        <xdr:sp macro="" textlink="">
          <xdr:nvSpPr>
            <xdr:cNvPr id="67600" name="Drop Down 16" hidden="1">
              <a:extLst>
                <a:ext uri="{63B3BB69-23CF-44E3-9099-C40C66FF867C}">
                  <a14:compatExt spid="_x0000_s67600"/>
                </a:ext>
                <a:ext uri="{FF2B5EF4-FFF2-40B4-BE49-F238E27FC236}">
                  <a16:creationId xmlns:a16="http://schemas.microsoft.com/office/drawing/2014/main" id="{00000000-0008-0000-0700-000010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14</xdr:row>
          <xdr:rowOff>27214</xdr:rowOff>
        </xdr:from>
        <xdr:to>
          <xdr:col>12</xdr:col>
          <xdr:colOff>10886</xdr:colOff>
          <xdr:row>14</xdr:row>
          <xdr:rowOff>228600</xdr:rowOff>
        </xdr:to>
        <xdr:sp macro="" textlink="">
          <xdr:nvSpPr>
            <xdr:cNvPr id="67601" name="Drop Down 17" hidden="1">
              <a:extLst>
                <a:ext uri="{63B3BB69-23CF-44E3-9099-C40C66FF867C}">
                  <a14:compatExt spid="_x0000_s67601"/>
                </a:ext>
                <a:ext uri="{FF2B5EF4-FFF2-40B4-BE49-F238E27FC236}">
                  <a16:creationId xmlns:a16="http://schemas.microsoft.com/office/drawing/2014/main" id="{00000000-0008-0000-0700-000011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15</xdr:row>
          <xdr:rowOff>27214</xdr:rowOff>
        </xdr:from>
        <xdr:to>
          <xdr:col>12</xdr:col>
          <xdr:colOff>10886</xdr:colOff>
          <xdr:row>15</xdr:row>
          <xdr:rowOff>228600</xdr:rowOff>
        </xdr:to>
        <xdr:sp macro="" textlink="">
          <xdr:nvSpPr>
            <xdr:cNvPr id="67602" name="Drop Down 18" hidden="1">
              <a:extLst>
                <a:ext uri="{63B3BB69-23CF-44E3-9099-C40C66FF867C}">
                  <a14:compatExt spid="_x0000_s67602"/>
                </a:ext>
                <a:ext uri="{FF2B5EF4-FFF2-40B4-BE49-F238E27FC236}">
                  <a16:creationId xmlns:a16="http://schemas.microsoft.com/office/drawing/2014/main" id="{00000000-0008-0000-0700-000012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16</xdr:row>
          <xdr:rowOff>27214</xdr:rowOff>
        </xdr:from>
        <xdr:to>
          <xdr:col>12</xdr:col>
          <xdr:colOff>10886</xdr:colOff>
          <xdr:row>16</xdr:row>
          <xdr:rowOff>228600</xdr:rowOff>
        </xdr:to>
        <xdr:sp macro="" textlink="">
          <xdr:nvSpPr>
            <xdr:cNvPr id="67603" name="Drop Down 19" hidden="1">
              <a:extLst>
                <a:ext uri="{63B3BB69-23CF-44E3-9099-C40C66FF867C}">
                  <a14:compatExt spid="_x0000_s67603"/>
                </a:ext>
                <a:ext uri="{FF2B5EF4-FFF2-40B4-BE49-F238E27FC236}">
                  <a16:creationId xmlns:a16="http://schemas.microsoft.com/office/drawing/2014/main" id="{00000000-0008-0000-0700-000013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17</xdr:row>
          <xdr:rowOff>27214</xdr:rowOff>
        </xdr:from>
        <xdr:to>
          <xdr:col>12</xdr:col>
          <xdr:colOff>10886</xdr:colOff>
          <xdr:row>17</xdr:row>
          <xdr:rowOff>228600</xdr:rowOff>
        </xdr:to>
        <xdr:sp macro="" textlink="">
          <xdr:nvSpPr>
            <xdr:cNvPr id="67604" name="Drop Down 20" hidden="1">
              <a:extLst>
                <a:ext uri="{63B3BB69-23CF-44E3-9099-C40C66FF867C}">
                  <a14:compatExt spid="_x0000_s67604"/>
                </a:ext>
                <a:ext uri="{FF2B5EF4-FFF2-40B4-BE49-F238E27FC236}">
                  <a16:creationId xmlns:a16="http://schemas.microsoft.com/office/drawing/2014/main" id="{00000000-0008-0000-0700-000014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18</xdr:row>
          <xdr:rowOff>27214</xdr:rowOff>
        </xdr:from>
        <xdr:to>
          <xdr:col>12</xdr:col>
          <xdr:colOff>10886</xdr:colOff>
          <xdr:row>18</xdr:row>
          <xdr:rowOff>228600</xdr:rowOff>
        </xdr:to>
        <xdr:sp macro="" textlink="">
          <xdr:nvSpPr>
            <xdr:cNvPr id="67605" name="Drop Down 21" hidden="1">
              <a:extLst>
                <a:ext uri="{63B3BB69-23CF-44E3-9099-C40C66FF867C}">
                  <a14:compatExt spid="_x0000_s67605"/>
                </a:ext>
                <a:ext uri="{FF2B5EF4-FFF2-40B4-BE49-F238E27FC236}">
                  <a16:creationId xmlns:a16="http://schemas.microsoft.com/office/drawing/2014/main" id="{00000000-0008-0000-0700-000015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13</xdr:col>
      <xdr:colOff>171450</xdr:colOff>
      <xdr:row>0</xdr:row>
      <xdr:rowOff>9525</xdr:rowOff>
    </xdr:from>
    <xdr:to>
      <xdr:col>13</xdr:col>
      <xdr:colOff>678625</xdr:colOff>
      <xdr:row>2</xdr:row>
      <xdr:rowOff>18225</xdr:rowOff>
    </xdr:to>
    <xdr:pic>
      <xdr:nvPicPr>
        <xdr:cNvPr id="26" name="Afbeelding 25">
          <a:hlinkClick xmlns:r="http://schemas.openxmlformats.org/officeDocument/2006/relationships" r:id="rId5" tooltip="Skip to results"/>
          <a:extLst>
            <a:ext uri="{FF2B5EF4-FFF2-40B4-BE49-F238E27FC236}">
              <a16:creationId xmlns:a16="http://schemas.microsoft.com/office/drawing/2014/main" id="{00000000-0008-0000-0700-00001A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xdr:twoCellAnchor editAs="oneCell">
    <xdr:from>
      <xdr:col>10</xdr:col>
      <xdr:colOff>568581</xdr:colOff>
      <xdr:row>0</xdr:row>
      <xdr:rowOff>0</xdr:rowOff>
    </xdr:from>
    <xdr:to>
      <xdr:col>11</xdr:col>
      <xdr:colOff>469120</xdr:colOff>
      <xdr:row>2</xdr:row>
      <xdr:rowOff>6350</xdr:rowOff>
    </xdr:to>
    <xdr:pic>
      <xdr:nvPicPr>
        <xdr:cNvPr id="27" name="Afbeelding 26">
          <a:hlinkClick xmlns:r="http://schemas.openxmlformats.org/officeDocument/2006/relationships" r:id="rId7" tooltip="Previous domain"/>
          <a:extLst>
            <a:ext uri="{FF2B5EF4-FFF2-40B4-BE49-F238E27FC236}">
              <a16:creationId xmlns:a16="http://schemas.microsoft.com/office/drawing/2014/main" id="{00000000-0008-0000-0700-00001B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979726</xdr:colOff>
      <xdr:row>0</xdr:row>
      <xdr:rowOff>1</xdr:rowOff>
    </xdr:from>
    <xdr:to>
      <xdr:col>12</xdr:col>
      <xdr:colOff>118983</xdr:colOff>
      <xdr:row>2</xdr:row>
      <xdr:rowOff>13972</xdr:rowOff>
    </xdr:to>
    <xdr:pic>
      <xdr:nvPicPr>
        <xdr:cNvPr id="28" name="Afbeelding 27">
          <a:hlinkClick xmlns:r="http://schemas.openxmlformats.org/officeDocument/2006/relationships" r:id="rId9" tooltip="Next domain"/>
          <a:extLst>
            <a:ext uri="{FF2B5EF4-FFF2-40B4-BE49-F238E27FC236}">
              <a16:creationId xmlns:a16="http://schemas.microsoft.com/office/drawing/2014/main" id="{00000000-0008-0000-0700-00001C000000}"/>
            </a:ext>
          </a:extLst>
        </xdr:cNvPr>
        <xdr:cNvPicPr>
          <a:picLocks/>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859497" y="1"/>
          <a:ext cx="554400" cy="525600"/>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29" name="Afbeelding 28">
          <a:hlinkClick xmlns:r="http://schemas.openxmlformats.org/officeDocument/2006/relationships" r:id="rId11" tooltip="Back to index"/>
          <a:extLst>
            <a:ext uri="{FF2B5EF4-FFF2-40B4-BE49-F238E27FC236}">
              <a16:creationId xmlns:a16="http://schemas.microsoft.com/office/drawing/2014/main" id="{00000000-0008-0000-0700-00001D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10886</xdr:colOff>
          <xdr:row>12</xdr:row>
          <xdr:rowOff>27214</xdr:rowOff>
        </xdr:from>
        <xdr:to>
          <xdr:col>12</xdr:col>
          <xdr:colOff>10886</xdr:colOff>
          <xdr:row>12</xdr:row>
          <xdr:rowOff>228600</xdr:rowOff>
        </xdr:to>
        <xdr:sp macro="" textlink="">
          <xdr:nvSpPr>
            <xdr:cNvPr id="67607" name="Drop Down 23" hidden="1">
              <a:extLst>
                <a:ext uri="{63B3BB69-23CF-44E3-9099-C40C66FF867C}">
                  <a14:compatExt spid="_x0000_s67607"/>
                </a:ext>
                <a:ext uri="{FF2B5EF4-FFF2-40B4-BE49-F238E27FC236}">
                  <a16:creationId xmlns:a16="http://schemas.microsoft.com/office/drawing/2014/main" id="{00000000-0008-0000-0700-000017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editAs="oneCell">
    <xdr:from>
      <xdr:col>11</xdr:col>
      <xdr:colOff>896359</xdr:colOff>
      <xdr:row>2</xdr:row>
      <xdr:rowOff>104994</xdr:rowOff>
    </xdr:from>
    <xdr:to>
      <xdr:col>12</xdr:col>
      <xdr:colOff>104060</xdr:colOff>
      <xdr:row>3</xdr:row>
      <xdr:rowOff>219399</xdr:rowOff>
    </xdr:to>
    <xdr:pic>
      <xdr:nvPicPr>
        <xdr:cNvPr id="2" name="Afbeelding 1">
          <a:hlinkClick xmlns:r="http://schemas.openxmlformats.org/officeDocument/2006/relationships" r:id="rId1" tooltip="Next section"/>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11</xdr:col>
      <xdr:colOff>27521</xdr:colOff>
      <xdr:row>2</xdr:row>
      <xdr:rowOff>105834</xdr:rowOff>
    </xdr:from>
    <xdr:to>
      <xdr:col>11</xdr:col>
      <xdr:colOff>563368</xdr:colOff>
      <xdr:row>3</xdr:row>
      <xdr:rowOff>218245</xdr:rowOff>
    </xdr:to>
    <xdr:pic>
      <xdr:nvPicPr>
        <xdr:cNvPr id="3" name="Afbeelding 2">
          <a:hlinkClick xmlns:r="http://schemas.openxmlformats.org/officeDocument/2006/relationships" r:id="rId3" tooltip="Previous section"/>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10886</xdr:colOff>
          <xdr:row>9</xdr:row>
          <xdr:rowOff>27214</xdr:rowOff>
        </xdr:from>
        <xdr:to>
          <xdr:col>12</xdr:col>
          <xdr:colOff>10886</xdr:colOff>
          <xdr:row>9</xdr:row>
          <xdr:rowOff>228600</xdr:rowOff>
        </xdr:to>
        <xdr:sp macro="" textlink="">
          <xdr:nvSpPr>
            <xdr:cNvPr id="68609" name="Drop Down 1" hidden="1">
              <a:extLst>
                <a:ext uri="{63B3BB69-23CF-44E3-9099-C40C66FF867C}">
                  <a14:compatExt spid="_x0000_s68609"/>
                </a:ext>
                <a:ext uri="{FF2B5EF4-FFF2-40B4-BE49-F238E27FC236}">
                  <a16:creationId xmlns:a16="http://schemas.microsoft.com/office/drawing/2014/main" id="{00000000-0008-0000-0800-000001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9</xdr:row>
          <xdr:rowOff>27214</xdr:rowOff>
        </xdr:from>
        <xdr:to>
          <xdr:col>14</xdr:col>
          <xdr:colOff>10886</xdr:colOff>
          <xdr:row>9</xdr:row>
          <xdr:rowOff>228600</xdr:rowOff>
        </xdr:to>
        <xdr:sp macro="" textlink="">
          <xdr:nvSpPr>
            <xdr:cNvPr id="68610" name="Drop Down 2" hidden="1">
              <a:extLst>
                <a:ext uri="{63B3BB69-23CF-44E3-9099-C40C66FF867C}">
                  <a14:compatExt spid="_x0000_s68610"/>
                </a:ext>
                <a:ext uri="{FF2B5EF4-FFF2-40B4-BE49-F238E27FC236}">
                  <a16:creationId xmlns:a16="http://schemas.microsoft.com/office/drawing/2014/main" id="{00000000-0008-0000-0800-000002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11</xdr:row>
          <xdr:rowOff>27214</xdr:rowOff>
        </xdr:from>
        <xdr:to>
          <xdr:col>12</xdr:col>
          <xdr:colOff>10886</xdr:colOff>
          <xdr:row>11</xdr:row>
          <xdr:rowOff>228600</xdr:rowOff>
        </xdr:to>
        <xdr:sp macro="" textlink="">
          <xdr:nvSpPr>
            <xdr:cNvPr id="68611" name="Drop Down 3" hidden="1">
              <a:extLst>
                <a:ext uri="{63B3BB69-23CF-44E3-9099-C40C66FF867C}">
                  <a14:compatExt spid="_x0000_s68611"/>
                </a:ext>
                <a:ext uri="{FF2B5EF4-FFF2-40B4-BE49-F238E27FC236}">
                  <a16:creationId xmlns:a16="http://schemas.microsoft.com/office/drawing/2014/main" id="{00000000-0008-0000-0800-000003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12</xdr:row>
          <xdr:rowOff>27214</xdr:rowOff>
        </xdr:from>
        <xdr:to>
          <xdr:col>12</xdr:col>
          <xdr:colOff>10886</xdr:colOff>
          <xdr:row>12</xdr:row>
          <xdr:rowOff>228600</xdr:rowOff>
        </xdr:to>
        <xdr:sp macro="" textlink="">
          <xdr:nvSpPr>
            <xdr:cNvPr id="68612" name="Drop Down 4" hidden="1">
              <a:extLst>
                <a:ext uri="{63B3BB69-23CF-44E3-9099-C40C66FF867C}">
                  <a14:compatExt spid="_x0000_s68612"/>
                </a:ext>
                <a:ext uri="{FF2B5EF4-FFF2-40B4-BE49-F238E27FC236}">
                  <a16:creationId xmlns:a16="http://schemas.microsoft.com/office/drawing/2014/main" id="{00000000-0008-0000-0800-000004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13</xdr:row>
          <xdr:rowOff>27214</xdr:rowOff>
        </xdr:from>
        <xdr:to>
          <xdr:col>12</xdr:col>
          <xdr:colOff>10886</xdr:colOff>
          <xdr:row>13</xdr:row>
          <xdr:rowOff>228600</xdr:rowOff>
        </xdr:to>
        <xdr:sp macro="" textlink="">
          <xdr:nvSpPr>
            <xdr:cNvPr id="68613" name="Drop Down 5" hidden="1">
              <a:extLst>
                <a:ext uri="{63B3BB69-23CF-44E3-9099-C40C66FF867C}">
                  <a14:compatExt spid="_x0000_s68613"/>
                </a:ext>
                <a:ext uri="{FF2B5EF4-FFF2-40B4-BE49-F238E27FC236}">
                  <a16:creationId xmlns:a16="http://schemas.microsoft.com/office/drawing/2014/main" id="{00000000-0008-0000-0800-000005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14</xdr:row>
          <xdr:rowOff>27214</xdr:rowOff>
        </xdr:from>
        <xdr:to>
          <xdr:col>12</xdr:col>
          <xdr:colOff>10886</xdr:colOff>
          <xdr:row>14</xdr:row>
          <xdr:rowOff>228600</xdr:rowOff>
        </xdr:to>
        <xdr:sp macro="" textlink="">
          <xdr:nvSpPr>
            <xdr:cNvPr id="68614" name="Drop Down 6" hidden="1">
              <a:extLst>
                <a:ext uri="{63B3BB69-23CF-44E3-9099-C40C66FF867C}">
                  <a14:compatExt spid="_x0000_s68614"/>
                </a:ext>
                <a:ext uri="{FF2B5EF4-FFF2-40B4-BE49-F238E27FC236}">
                  <a16:creationId xmlns:a16="http://schemas.microsoft.com/office/drawing/2014/main" id="{00000000-0008-0000-0800-000006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15</xdr:row>
          <xdr:rowOff>27214</xdr:rowOff>
        </xdr:from>
        <xdr:to>
          <xdr:col>12</xdr:col>
          <xdr:colOff>10886</xdr:colOff>
          <xdr:row>15</xdr:row>
          <xdr:rowOff>228600</xdr:rowOff>
        </xdr:to>
        <xdr:sp macro="" textlink="">
          <xdr:nvSpPr>
            <xdr:cNvPr id="68615" name="Drop Down 7" hidden="1">
              <a:extLst>
                <a:ext uri="{63B3BB69-23CF-44E3-9099-C40C66FF867C}">
                  <a14:compatExt spid="_x0000_s68615"/>
                </a:ext>
                <a:ext uri="{FF2B5EF4-FFF2-40B4-BE49-F238E27FC236}">
                  <a16:creationId xmlns:a16="http://schemas.microsoft.com/office/drawing/2014/main" id="{00000000-0008-0000-0800-000007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16</xdr:row>
          <xdr:rowOff>27214</xdr:rowOff>
        </xdr:from>
        <xdr:to>
          <xdr:col>12</xdr:col>
          <xdr:colOff>10886</xdr:colOff>
          <xdr:row>16</xdr:row>
          <xdr:rowOff>228600</xdr:rowOff>
        </xdr:to>
        <xdr:sp macro="" textlink="">
          <xdr:nvSpPr>
            <xdr:cNvPr id="68616" name="Drop Down 8" hidden="1">
              <a:extLst>
                <a:ext uri="{63B3BB69-23CF-44E3-9099-C40C66FF867C}">
                  <a14:compatExt spid="_x0000_s68616"/>
                </a:ext>
                <a:ext uri="{FF2B5EF4-FFF2-40B4-BE49-F238E27FC236}">
                  <a16:creationId xmlns:a16="http://schemas.microsoft.com/office/drawing/2014/main" id="{00000000-0008-0000-0800-000008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17</xdr:row>
          <xdr:rowOff>27214</xdr:rowOff>
        </xdr:from>
        <xdr:to>
          <xdr:col>12</xdr:col>
          <xdr:colOff>10886</xdr:colOff>
          <xdr:row>17</xdr:row>
          <xdr:rowOff>228600</xdr:rowOff>
        </xdr:to>
        <xdr:sp macro="" textlink="">
          <xdr:nvSpPr>
            <xdr:cNvPr id="68617" name="Drop Down 9" hidden="1">
              <a:extLst>
                <a:ext uri="{63B3BB69-23CF-44E3-9099-C40C66FF867C}">
                  <a14:compatExt spid="_x0000_s68617"/>
                </a:ext>
                <a:ext uri="{FF2B5EF4-FFF2-40B4-BE49-F238E27FC236}">
                  <a16:creationId xmlns:a16="http://schemas.microsoft.com/office/drawing/2014/main" id="{00000000-0008-0000-0800-000009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18</xdr:row>
          <xdr:rowOff>27214</xdr:rowOff>
        </xdr:from>
        <xdr:to>
          <xdr:col>12</xdr:col>
          <xdr:colOff>10886</xdr:colOff>
          <xdr:row>18</xdr:row>
          <xdr:rowOff>228600</xdr:rowOff>
        </xdr:to>
        <xdr:sp macro="" textlink="">
          <xdr:nvSpPr>
            <xdr:cNvPr id="68618" name="Drop Down 10" hidden="1">
              <a:extLst>
                <a:ext uri="{63B3BB69-23CF-44E3-9099-C40C66FF867C}">
                  <a14:compatExt spid="_x0000_s68618"/>
                </a:ext>
                <a:ext uri="{FF2B5EF4-FFF2-40B4-BE49-F238E27FC236}">
                  <a16:creationId xmlns:a16="http://schemas.microsoft.com/office/drawing/2014/main" id="{00000000-0008-0000-0800-00000A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19</xdr:row>
          <xdr:rowOff>27214</xdr:rowOff>
        </xdr:from>
        <xdr:to>
          <xdr:col>12</xdr:col>
          <xdr:colOff>10886</xdr:colOff>
          <xdr:row>19</xdr:row>
          <xdr:rowOff>228600</xdr:rowOff>
        </xdr:to>
        <xdr:sp macro="" textlink="">
          <xdr:nvSpPr>
            <xdr:cNvPr id="68619" name="Drop Down 11" hidden="1">
              <a:extLst>
                <a:ext uri="{63B3BB69-23CF-44E3-9099-C40C66FF867C}">
                  <a14:compatExt spid="_x0000_s68619"/>
                </a:ext>
                <a:ext uri="{FF2B5EF4-FFF2-40B4-BE49-F238E27FC236}">
                  <a16:creationId xmlns:a16="http://schemas.microsoft.com/office/drawing/2014/main" id="{00000000-0008-0000-0800-00000B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23</xdr:row>
          <xdr:rowOff>27214</xdr:rowOff>
        </xdr:from>
        <xdr:to>
          <xdr:col>12</xdr:col>
          <xdr:colOff>10886</xdr:colOff>
          <xdr:row>23</xdr:row>
          <xdr:rowOff>228600</xdr:rowOff>
        </xdr:to>
        <xdr:sp macro="" textlink="">
          <xdr:nvSpPr>
            <xdr:cNvPr id="68621" name="Drop Down 13" hidden="1">
              <a:extLst>
                <a:ext uri="{63B3BB69-23CF-44E3-9099-C40C66FF867C}">
                  <a14:compatExt spid="_x0000_s68621"/>
                </a:ext>
                <a:ext uri="{FF2B5EF4-FFF2-40B4-BE49-F238E27FC236}">
                  <a16:creationId xmlns:a16="http://schemas.microsoft.com/office/drawing/2014/main" id="{00000000-0008-0000-0800-00000D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24</xdr:row>
          <xdr:rowOff>27214</xdr:rowOff>
        </xdr:from>
        <xdr:to>
          <xdr:col>12</xdr:col>
          <xdr:colOff>10886</xdr:colOff>
          <xdr:row>24</xdr:row>
          <xdr:rowOff>228600</xdr:rowOff>
        </xdr:to>
        <xdr:sp macro="" textlink="">
          <xdr:nvSpPr>
            <xdr:cNvPr id="68622" name="Drop Down 14" hidden="1">
              <a:extLst>
                <a:ext uri="{63B3BB69-23CF-44E3-9099-C40C66FF867C}">
                  <a14:compatExt spid="_x0000_s68622"/>
                </a:ext>
                <a:ext uri="{FF2B5EF4-FFF2-40B4-BE49-F238E27FC236}">
                  <a16:creationId xmlns:a16="http://schemas.microsoft.com/office/drawing/2014/main" id="{00000000-0008-0000-0800-00000E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25</xdr:row>
          <xdr:rowOff>27214</xdr:rowOff>
        </xdr:from>
        <xdr:to>
          <xdr:col>12</xdr:col>
          <xdr:colOff>10886</xdr:colOff>
          <xdr:row>25</xdr:row>
          <xdr:rowOff>228600</xdr:rowOff>
        </xdr:to>
        <xdr:sp macro="" textlink="">
          <xdr:nvSpPr>
            <xdr:cNvPr id="68623" name="Drop Down 15" hidden="1">
              <a:extLst>
                <a:ext uri="{63B3BB69-23CF-44E3-9099-C40C66FF867C}">
                  <a14:compatExt spid="_x0000_s68623"/>
                </a:ext>
                <a:ext uri="{FF2B5EF4-FFF2-40B4-BE49-F238E27FC236}">
                  <a16:creationId xmlns:a16="http://schemas.microsoft.com/office/drawing/2014/main" id="{00000000-0008-0000-0800-00000F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23</xdr:row>
          <xdr:rowOff>27214</xdr:rowOff>
        </xdr:from>
        <xdr:to>
          <xdr:col>14</xdr:col>
          <xdr:colOff>10886</xdr:colOff>
          <xdr:row>23</xdr:row>
          <xdr:rowOff>228600</xdr:rowOff>
        </xdr:to>
        <xdr:sp macro="" textlink="">
          <xdr:nvSpPr>
            <xdr:cNvPr id="68624" name="Drop Down 16" hidden="1">
              <a:extLst>
                <a:ext uri="{63B3BB69-23CF-44E3-9099-C40C66FF867C}">
                  <a14:compatExt spid="_x0000_s68624"/>
                </a:ext>
                <a:ext uri="{FF2B5EF4-FFF2-40B4-BE49-F238E27FC236}">
                  <a16:creationId xmlns:a16="http://schemas.microsoft.com/office/drawing/2014/main" id="{00000000-0008-0000-0800-000010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24</xdr:row>
          <xdr:rowOff>27214</xdr:rowOff>
        </xdr:from>
        <xdr:to>
          <xdr:col>14</xdr:col>
          <xdr:colOff>10886</xdr:colOff>
          <xdr:row>24</xdr:row>
          <xdr:rowOff>228600</xdr:rowOff>
        </xdr:to>
        <xdr:sp macro="" textlink="">
          <xdr:nvSpPr>
            <xdr:cNvPr id="68625" name="Drop Down 17" hidden="1">
              <a:extLst>
                <a:ext uri="{63B3BB69-23CF-44E3-9099-C40C66FF867C}">
                  <a14:compatExt spid="_x0000_s68625"/>
                </a:ext>
                <a:ext uri="{FF2B5EF4-FFF2-40B4-BE49-F238E27FC236}">
                  <a16:creationId xmlns:a16="http://schemas.microsoft.com/office/drawing/2014/main" id="{00000000-0008-0000-0800-000011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25</xdr:row>
          <xdr:rowOff>27214</xdr:rowOff>
        </xdr:from>
        <xdr:to>
          <xdr:col>14</xdr:col>
          <xdr:colOff>10886</xdr:colOff>
          <xdr:row>25</xdr:row>
          <xdr:rowOff>228600</xdr:rowOff>
        </xdr:to>
        <xdr:sp macro="" textlink="">
          <xdr:nvSpPr>
            <xdr:cNvPr id="68626" name="Drop Down 18" hidden="1">
              <a:extLst>
                <a:ext uri="{63B3BB69-23CF-44E3-9099-C40C66FF867C}">
                  <a14:compatExt spid="_x0000_s68626"/>
                </a:ext>
                <a:ext uri="{FF2B5EF4-FFF2-40B4-BE49-F238E27FC236}">
                  <a16:creationId xmlns:a16="http://schemas.microsoft.com/office/drawing/2014/main" id="{00000000-0008-0000-0800-000012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13</xdr:col>
      <xdr:colOff>171450</xdr:colOff>
      <xdr:row>0</xdr:row>
      <xdr:rowOff>9525</xdr:rowOff>
    </xdr:from>
    <xdr:to>
      <xdr:col>13</xdr:col>
      <xdr:colOff>678625</xdr:colOff>
      <xdr:row>2</xdr:row>
      <xdr:rowOff>18225</xdr:rowOff>
    </xdr:to>
    <xdr:pic>
      <xdr:nvPicPr>
        <xdr:cNvPr id="25" name="Afbeelding 24">
          <a:hlinkClick xmlns:r="http://schemas.openxmlformats.org/officeDocument/2006/relationships" r:id="rId5" tooltip="Skip to results"/>
          <a:extLst>
            <a:ext uri="{FF2B5EF4-FFF2-40B4-BE49-F238E27FC236}">
              <a16:creationId xmlns:a16="http://schemas.microsoft.com/office/drawing/2014/main" id="{00000000-0008-0000-0800-000019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10886</xdr:colOff>
          <xdr:row>20</xdr:row>
          <xdr:rowOff>27214</xdr:rowOff>
        </xdr:from>
        <xdr:to>
          <xdr:col>12</xdr:col>
          <xdr:colOff>10886</xdr:colOff>
          <xdr:row>20</xdr:row>
          <xdr:rowOff>228600</xdr:rowOff>
        </xdr:to>
        <xdr:sp macro="" textlink="">
          <xdr:nvSpPr>
            <xdr:cNvPr id="68627" name="Drop Down 19" hidden="1">
              <a:extLst>
                <a:ext uri="{63B3BB69-23CF-44E3-9099-C40C66FF867C}">
                  <a14:compatExt spid="_x0000_s68627"/>
                </a:ext>
                <a:ext uri="{FF2B5EF4-FFF2-40B4-BE49-F238E27FC236}">
                  <a16:creationId xmlns:a16="http://schemas.microsoft.com/office/drawing/2014/main" id="{00000000-0008-0000-0800-000013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21</xdr:row>
          <xdr:rowOff>27214</xdr:rowOff>
        </xdr:from>
        <xdr:to>
          <xdr:col>12</xdr:col>
          <xdr:colOff>10886</xdr:colOff>
          <xdr:row>21</xdr:row>
          <xdr:rowOff>228600</xdr:rowOff>
        </xdr:to>
        <xdr:sp macro="" textlink="">
          <xdr:nvSpPr>
            <xdr:cNvPr id="68628" name="Drop Down 20" hidden="1">
              <a:extLst>
                <a:ext uri="{63B3BB69-23CF-44E3-9099-C40C66FF867C}">
                  <a14:compatExt spid="_x0000_s68628"/>
                </a:ext>
                <a:ext uri="{FF2B5EF4-FFF2-40B4-BE49-F238E27FC236}">
                  <a16:creationId xmlns:a16="http://schemas.microsoft.com/office/drawing/2014/main" id="{00000000-0008-0000-0800-000014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568581</xdr:colOff>
      <xdr:row>0</xdr:row>
      <xdr:rowOff>0</xdr:rowOff>
    </xdr:from>
    <xdr:to>
      <xdr:col>11</xdr:col>
      <xdr:colOff>469120</xdr:colOff>
      <xdr:row>2</xdr:row>
      <xdr:rowOff>6350</xdr:rowOff>
    </xdr:to>
    <xdr:pic>
      <xdr:nvPicPr>
        <xdr:cNvPr id="27" name="Afbeelding 26">
          <a:hlinkClick xmlns:r="http://schemas.openxmlformats.org/officeDocument/2006/relationships" r:id="rId7" tooltip="Previous domain"/>
          <a:extLst>
            <a:ext uri="{FF2B5EF4-FFF2-40B4-BE49-F238E27FC236}">
              <a16:creationId xmlns:a16="http://schemas.microsoft.com/office/drawing/2014/main" id="{00000000-0008-0000-0800-00001B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979726</xdr:colOff>
      <xdr:row>0</xdr:row>
      <xdr:rowOff>1</xdr:rowOff>
    </xdr:from>
    <xdr:to>
      <xdr:col>12</xdr:col>
      <xdr:colOff>118983</xdr:colOff>
      <xdr:row>2</xdr:row>
      <xdr:rowOff>13972</xdr:rowOff>
    </xdr:to>
    <xdr:pic>
      <xdr:nvPicPr>
        <xdr:cNvPr id="28" name="Afbeelding 27">
          <a:hlinkClick xmlns:r="http://schemas.openxmlformats.org/officeDocument/2006/relationships" r:id="rId9" tooltip="Next domain"/>
          <a:extLst>
            <a:ext uri="{FF2B5EF4-FFF2-40B4-BE49-F238E27FC236}">
              <a16:creationId xmlns:a16="http://schemas.microsoft.com/office/drawing/2014/main" id="{00000000-0008-0000-0800-00001C000000}"/>
            </a:ext>
          </a:extLst>
        </xdr:cNvPr>
        <xdr:cNvPicPr>
          <a:picLocks/>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859497" y="1"/>
          <a:ext cx="554400" cy="525600"/>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29" name="Afbeelding 28">
          <a:hlinkClick xmlns:r="http://schemas.openxmlformats.org/officeDocument/2006/relationships" r:id="rId11" tooltip="Back to index"/>
          <a:extLst>
            <a:ext uri="{FF2B5EF4-FFF2-40B4-BE49-F238E27FC236}">
              <a16:creationId xmlns:a16="http://schemas.microsoft.com/office/drawing/2014/main" id="{00000000-0008-0000-0800-00001D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11</xdr:col>
      <xdr:colOff>896359</xdr:colOff>
      <xdr:row>2</xdr:row>
      <xdr:rowOff>104994</xdr:rowOff>
    </xdr:from>
    <xdr:to>
      <xdr:col>12</xdr:col>
      <xdr:colOff>104060</xdr:colOff>
      <xdr:row>3</xdr:row>
      <xdr:rowOff>219399</xdr:rowOff>
    </xdr:to>
    <xdr:pic>
      <xdr:nvPicPr>
        <xdr:cNvPr id="2" name="Afbeelding 1">
          <a:hlinkClick xmlns:r="http://schemas.openxmlformats.org/officeDocument/2006/relationships" r:id="rId1" tooltip="Next section"/>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11</xdr:col>
      <xdr:colOff>27521</xdr:colOff>
      <xdr:row>2</xdr:row>
      <xdr:rowOff>105834</xdr:rowOff>
    </xdr:from>
    <xdr:to>
      <xdr:col>11</xdr:col>
      <xdr:colOff>563368</xdr:colOff>
      <xdr:row>3</xdr:row>
      <xdr:rowOff>218245</xdr:rowOff>
    </xdr:to>
    <xdr:pic>
      <xdr:nvPicPr>
        <xdr:cNvPr id="3" name="Afbeelding 2">
          <a:hlinkClick xmlns:r="http://schemas.openxmlformats.org/officeDocument/2006/relationships" r:id="rId3" tooltip="Previous section"/>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10886</xdr:colOff>
          <xdr:row>9</xdr:row>
          <xdr:rowOff>27214</xdr:rowOff>
        </xdr:from>
        <xdr:to>
          <xdr:col>12</xdr:col>
          <xdr:colOff>10886</xdr:colOff>
          <xdr:row>9</xdr:row>
          <xdr:rowOff>228600</xdr:rowOff>
        </xdr:to>
        <xdr:sp macro="" textlink="">
          <xdr:nvSpPr>
            <xdr:cNvPr id="69633" name="Drop Down 1" hidden="1">
              <a:extLst>
                <a:ext uri="{63B3BB69-23CF-44E3-9099-C40C66FF867C}">
                  <a14:compatExt spid="_x0000_s69633"/>
                </a:ext>
                <a:ext uri="{FF2B5EF4-FFF2-40B4-BE49-F238E27FC236}">
                  <a16:creationId xmlns:a16="http://schemas.microsoft.com/office/drawing/2014/main" id="{00000000-0008-0000-0900-000001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10</xdr:row>
          <xdr:rowOff>27214</xdr:rowOff>
        </xdr:from>
        <xdr:to>
          <xdr:col>12</xdr:col>
          <xdr:colOff>10886</xdr:colOff>
          <xdr:row>10</xdr:row>
          <xdr:rowOff>228600</xdr:rowOff>
        </xdr:to>
        <xdr:sp macro="" textlink="">
          <xdr:nvSpPr>
            <xdr:cNvPr id="69634" name="Drop Down 2" hidden="1">
              <a:extLst>
                <a:ext uri="{63B3BB69-23CF-44E3-9099-C40C66FF867C}">
                  <a14:compatExt spid="_x0000_s69634"/>
                </a:ext>
                <a:ext uri="{FF2B5EF4-FFF2-40B4-BE49-F238E27FC236}">
                  <a16:creationId xmlns:a16="http://schemas.microsoft.com/office/drawing/2014/main" id="{00000000-0008-0000-0900-000002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9</xdr:row>
          <xdr:rowOff>27214</xdr:rowOff>
        </xdr:from>
        <xdr:to>
          <xdr:col>14</xdr:col>
          <xdr:colOff>10886</xdr:colOff>
          <xdr:row>9</xdr:row>
          <xdr:rowOff>228600</xdr:rowOff>
        </xdr:to>
        <xdr:sp macro="" textlink="">
          <xdr:nvSpPr>
            <xdr:cNvPr id="69635" name="Drop Down 3" hidden="1">
              <a:extLst>
                <a:ext uri="{63B3BB69-23CF-44E3-9099-C40C66FF867C}">
                  <a14:compatExt spid="_x0000_s69635"/>
                </a:ext>
                <a:ext uri="{FF2B5EF4-FFF2-40B4-BE49-F238E27FC236}">
                  <a16:creationId xmlns:a16="http://schemas.microsoft.com/office/drawing/2014/main" id="{00000000-0008-0000-0900-000003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10</xdr:row>
          <xdr:rowOff>27214</xdr:rowOff>
        </xdr:from>
        <xdr:to>
          <xdr:col>14</xdr:col>
          <xdr:colOff>10886</xdr:colOff>
          <xdr:row>10</xdr:row>
          <xdr:rowOff>228600</xdr:rowOff>
        </xdr:to>
        <xdr:sp macro="" textlink="">
          <xdr:nvSpPr>
            <xdr:cNvPr id="69636" name="Drop Down 4" hidden="1">
              <a:extLst>
                <a:ext uri="{63B3BB69-23CF-44E3-9099-C40C66FF867C}">
                  <a14:compatExt spid="_x0000_s69636"/>
                </a:ext>
                <a:ext uri="{FF2B5EF4-FFF2-40B4-BE49-F238E27FC236}">
                  <a16:creationId xmlns:a16="http://schemas.microsoft.com/office/drawing/2014/main" id="{00000000-0008-0000-0900-000004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12</xdr:row>
          <xdr:rowOff>27214</xdr:rowOff>
        </xdr:from>
        <xdr:to>
          <xdr:col>12</xdr:col>
          <xdr:colOff>10886</xdr:colOff>
          <xdr:row>12</xdr:row>
          <xdr:rowOff>228600</xdr:rowOff>
        </xdr:to>
        <xdr:sp macro="" textlink="">
          <xdr:nvSpPr>
            <xdr:cNvPr id="69637" name="Drop Down 5" hidden="1">
              <a:extLst>
                <a:ext uri="{63B3BB69-23CF-44E3-9099-C40C66FF867C}">
                  <a14:compatExt spid="_x0000_s69637"/>
                </a:ext>
                <a:ext uri="{FF2B5EF4-FFF2-40B4-BE49-F238E27FC236}">
                  <a16:creationId xmlns:a16="http://schemas.microsoft.com/office/drawing/2014/main" id="{00000000-0008-0000-0900-000005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13</xdr:row>
          <xdr:rowOff>27214</xdr:rowOff>
        </xdr:from>
        <xdr:to>
          <xdr:col>12</xdr:col>
          <xdr:colOff>10886</xdr:colOff>
          <xdr:row>13</xdr:row>
          <xdr:rowOff>228600</xdr:rowOff>
        </xdr:to>
        <xdr:sp macro="" textlink="">
          <xdr:nvSpPr>
            <xdr:cNvPr id="69638" name="Drop Down 6" hidden="1">
              <a:extLst>
                <a:ext uri="{63B3BB69-23CF-44E3-9099-C40C66FF867C}">
                  <a14:compatExt spid="_x0000_s69638"/>
                </a:ext>
                <a:ext uri="{FF2B5EF4-FFF2-40B4-BE49-F238E27FC236}">
                  <a16:creationId xmlns:a16="http://schemas.microsoft.com/office/drawing/2014/main" id="{00000000-0008-0000-0900-000006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14</xdr:row>
          <xdr:rowOff>27214</xdr:rowOff>
        </xdr:from>
        <xdr:to>
          <xdr:col>12</xdr:col>
          <xdr:colOff>10886</xdr:colOff>
          <xdr:row>14</xdr:row>
          <xdr:rowOff>228600</xdr:rowOff>
        </xdr:to>
        <xdr:sp macro="" textlink="">
          <xdr:nvSpPr>
            <xdr:cNvPr id="69639" name="Drop Down 7" hidden="1">
              <a:extLst>
                <a:ext uri="{63B3BB69-23CF-44E3-9099-C40C66FF867C}">
                  <a14:compatExt spid="_x0000_s69639"/>
                </a:ext>
                <a:ext uri="{FF2B5EF4-FFF2-40B4-BE49-F238E27FC236}">
                  <a16:creationId xmlns:a16="http://schemas.microsoft.com/office/drawing/2014/main" id="{00000000-0008-0000-0900-000007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15</xdr:row>
          <xdr:rowOff>27214</xdr:rowOff>
        </xdr:from>
        <xdr:to>
          <xdr:col>12</xdr:col>
          <xdr:colOff>10886</xdr:colOff>
          <xdr:row>15</xdr:row>
          <xdr:rowOff>228600</xdr:rowOff>
        </xdr:to>
        <xdr:sp macro="" textlink="">
          <xdr:nvSpPr>
            <xdr:cNvPr id="69640" name="Drop Down 8" hidden="1">
              <a:extLst>
                <a:ext uri="{63B3BB69-23CF-44E3-9099-C40C66FF867C}">
                  <a14:compatExt spid="_x0000_s69640"/>
                </a:ext>
                <a:ext uri="{FF2B5EF4-FFF2-40B4-BE49-F238E27FC236}">
                  <a16:creationId xmlns:a16="http://schemas.microsoft.com/office/drawing/2014/main" id="{00000000-0008-0000-0900-000008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16</xdr:row>
          <xdr:rowOff>27214</xdr:rowOff>
        </xdr:from>
        <xdr:to>
          <xdr:col>12</xdr:col>
          <xdr:colOff>10886</xdr:colOff>
          <xdr:row>16</xdr:row>
          <xdr:rowOff>228600</xdr:rowOff>
        </xdr:to>
        <xdr:sp macro="" textlink="">
          <xdr:nvSpPr>
            <xdr:cNvPr id="69641" name="Drop Down 9" hidden="1">
              <a:extLst>
                <a:ext uri="{63B3BB69-23CF-44E3-9099-C40C66FF867C}">
                  <a14:compatExt spid="_x0000_s69641"/>
                </a:ext>
                <a:ext uri="{FF2B5EF4-FFF2-40B4-BE49-F238E27FC236}">
                  <a16:creationId xmlns:a16="http://schemas.microsoft.com/office/drawing/2014/main" id="{00000000-0008-0000-0900-000009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17</xdr:row>
          <xdr:rowOff>27214</xdr:rowOff>
        </xdr:from>
        <xdr:to>
          <xdr:col>12</xdr:col>
          <xdr:colOff>10886</xdr:colOff>
          <xdr:row>17</xdr:row>
          <xdr:rowOff>228600</xdr:rowOff>
        </xdr:to>
        <xdr:sp macro="" textlink="">
          <xdr:nvSpPr>
            <xdr:cNvPr id="69642" name="Drop Down 10" hidden="1">
              <a:extLst>
                <a:ext uri="{63B3BB69-23CF-44E3-9099-C40C66FF867C}">
                  <a14:compatExt spid="_x0000_s69642"/>
                </a:ext>
                <a:ext uri="{FF2B5EF4-FFF2-40B4-BE49-F238E27FC236}">
                  <a16:creationId xmlns:a16="http://schemas.microsoft.com/office/drawing/2014/main" id="{00000000-0008-0000-0900-00000A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18</xdr:row>
          <xdr:rowOff>27214</xdr:rowOff>
        </xdr:from>
        <xdr:to>
          <xdr:col>12</xdr:col>
          <xdr:colOff>10886</xdr:colOff>
          <xdr:row>18</xdr:row>
          <xdr:rowOff>228600</xdr:rowOff>
        </xdr:to>
        <xdr:sp macro="" textlink="">
          <xdr:nvSpPr>
            <xdr:cNvPr id="69643" name="Drop Down 11" hidden="1">
              <a:extLst>
                <a:ext uri="{63B3BB69-23CF-44E3-9099-C40C66FF867C}">
                  <a14:compatExt spid="_x0000_s69643"/>
                </a:ext>
                <a:ext uri="{FF2B5EF4-FFF2-40B4-BE49-F238E27FC236}">
                  <a16:creationId xmlns:a16="http://schemas.microsoft.com/office/drawing/2014/main" id="{00000000-0008-0000-0900-00000B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19</xdr:row>
          <xdr:rowOff>27214</xdr:rowOff>
        </xdr:from>
        <xdr:to>
          <xdr:col>12</xdr:col>
          <xdr:colOff>10886</xdr:colOff>
          <xdr:row>19</xdr:row>
          <xdr:rowOff>228600</xdr:rowOff>
        </xdr:to>
        <xdr:sp macro="" textlink="">
          <xdr:nvSpPr>
            <xdr:cNvPr id="69644" name="Drop Down 12" hidden="1">
              <a:extLst>
                <a:ext uri="{63B3BB69-23CF-44E3-9099-C40C66FF867C}">
                  <a14:compatExt spid="_x0000_s69644"/>
                </a:ext>
                <a:ext uri="{FF2B5EF4-FFF2-40B4-BE49-F238E27FC236}">
                  <a16:creationId xmlns:a16="http://schemas.microsoft.com/office/drawing/2014/main" id="{00000000-0008-0000-0900-00000C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20</xdr:row>
          <xdr:rowOff>27214</xdr:rowOff>
        </xdr:from>
        <xdr:to>
          <xdr:col>12</xdr:col>
          <xdr:colOff>10886</xdr:colOff>
          <xdr:row>20</xdr:row>
          <xdr:rowOff>228600</xdr:rowOff>
        </xdr:to>
        <xdr:sp macro="" textlink="">
          <xdr:nvSpPr>
            <xdr:cNvPr id="69645" name="Drop Down 13" hidden="1">
              <a:extLst>
                <a:ext uri="{63B3BB69-23CF-44E3-9099-C40C66FF867C}">
                  <a14:compatExt spid="_x0000_s69645"/>
                </a:ext>
                <a:ext uri="{FF2B5EF4-FFF2-40B4-BE49-F238E27FC236}">
                  <a16:creationId xmlns:a16="http://schemas.microsoft.com/office/drawing/2014/main" id="{00000000-0008-0000-0900-00000D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22</xdr:row>
          <xdr:rowOff>27214</xdr:rowOff>
        </xdr:from>
        <xdr:to>
          <xdr:col>12</xdr:col>
          <xdr:colOff>10886</xdr:colOff>
          <xdr:row>22</xdr:row>
          <xdr:rowOff>228600</xdr:rowOff>
        </xdr:to>
        <xdr:sp macro="" textlink="">
          <xdr:nvSpPr>
            <xdr:cNvPr id="69646" name="Drop Down 14" hidden="1">
              <a:extLst>
                <a:ext uri="{63B3BB69-23CF-44E3-9099-C40C66FF867C}">
                  <a14:compatExt spid="_x0000_s69646"/>
                </a:ext>
                <a:ext uri="{FF2B5EF4-FFF2-40B4-BE49-F238E27FC236}">
                  <a16:creationId xmlns:a16="http://schemas.microsoft.com/office/drawing/2014/main" id="{00000000-0008-0000-0900-00000E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21</xdr:row>
          <xdr:rowOff>27214</xdr:rowOff>
        </xdr:from>
        <xdr:to>
          <xdr:col>12</xdr:col>
          <xdr:colOff>10886</xdr:colOff>
          <xdr:row>21</xdr:row>
          <xdr:rowOff>228600</xdr:rowOff>
        </xdr:to>
        <xdr:sp macro="" textlink="">
          <xdr:nvSpPr>
            <xdr:cNvPr id="69647" name="Drop Down 15" hidden="1">
              <a:extLst>
                <a:ext uri="{63B3BB69-23CF-44E3-9099-C40C66FF867C}">
                  <a14:compatExt spid="_x0000_s69647"/>
                </a:ext>
                <a:ext uri="{FF2B5EF4-FFF2-40B4-BE49-F238E27FC236}">
                  <a16:creationId xmlns:a16="http://schemas.microsoft.com/office/drawing/2014/main" id="{00000000-0008-0000-0900-00000F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23</xdr:row>
          <xdr:rowOff>27214</xdr:rowOff>
        </xdr:from>
        <xdr:to>
          <xdr:col>12</xdr:col>
          <xdr:colOff>10886</xdr:colOff>
          <xdr:row>23</xdr:row>
          <xdr:rowOff>228600</xdr:rowOff>
        </xdr:to>
        <xdr:sp macro="" textlink="">
          <xdr:nvSpPr>
            <xdr:cNvPr id="69648" name="Drop Down 16" hidden="1">
              <a:extLst>
                <a:ext uri="{63B3BB69-23CF-44E3-9099-C40C66FF867C}">
                  <a14:compatExt spid="_x0000_s69648"/>
                </a:ext>
                <a:ext uri="{FF2B5EF4-FFF2-40B4-BE49-F238E27FC236}">
                  <a16:creationId xmlns:a16="http://schemas.microsoft.com/office/drawing/2014/main" id="{00000000-0008-0000-0900-000010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25</xdr:row>
          <xdr:rowOff>27214</xdr:rowOff>
        </xdr:from>
        <xdr:to>
          <xdr:col>12</xdr:col>
          <xdr:colOff>10886</xdr:colOff>
          <xdr:row>25</xdr:row>
          <xdr:rowOff>228600</xdr:rowOff>
        </xdr:to>
        <xdr:sp macro="" textlink="">
          <xdr:nvSpPr>
            <xdr:cNvPr id="69649" name="Drop Down 17" hidden="1">
              <a:extLst>
                <a:ext uri="{63B3BB69-23CF-44E3-9099-C40C66FF867C}">
                  <a14:compatExt spid="_x0000_s69649"/>
                </a:ext>
                <a:ext uri="{FF2B5EF4-FFF2-40B4-BE49-F238E27FC236}">
                  <a16:creationId xmlns:a16="http://schemas.microsoft.com/office/drawing/2014/main" id="{00000000-0008-0000-0900-000011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38</xdr:row>
          <xdr:rowOff>27214</xdr:rowOff>
        </xdr:from>
        <xdr:to>
          <xdr:col>12</xdr:col>
          <xdr:colOff>10886</xdr:colOff>
          <xdr:row>38</xdr:row>
          <xdr:rowOff>228600</xdr:rowOff>
        </xdr:to>
        <xdr:sp macro="" textlink="">
          <xdr:nvSpPr>
            <xdr:cNvPr id="69651" name="Drop Down 19" hidden="1">
              <a:extLst>
                <a:ext uri="{63B3BB69-23CF-44E3-9099-C40C66FF867C}">
                  <a14:compatExt spid="_x0000_s69651"/>
                </a:ext>
                <a:ext uri="{FF2B5EF4-FFF2-40B4-BE49-F238E27FC236}">
                  <a16:creationId xmlns:a16="http://schemas.microsoft.com/office/drawing/2014/main" id="{00000000-0008-0000-0900-000013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39</xdr:row>
          <xdr:rowOff>27214</xdr:rowOff>
        </xdr:from>
        <xdr:to>
          <xdr:col>12</xdr:col>
          <xdr:colOff>10886</xdr:colOff>
          <xdr:row>39</xdr:row>
          <xdr:rowOff>228600</xdr:rowOff>
        </xdr:to>
        <xdr:sp macro="" textlink="">
          <xdr:nvSpPr>
            <xdr:cNvPr id="69652" name="Drop Down 20" hidden="1">
              <a:extLst>
                <a:ext uri="{63B3BB69-23CF-44E3-9099-C40C66FF867C}">
                  <a14:compatExt spid="_x0000_s69652"/>
                </a:ext>
                <a:ext uri="{FF2B5EF4-FFF2-40B4-BE49-F238E27FC236}">
                  <a16:creationId xmlns:a16="http://schemas.microsoft.com/office/drawing/2014/main" id="{00000000-0008-0000-0900-000014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40</xdr:row>
          <xdr:rowOff>27214</xdr:rowOff>
        </xdr:from>
        <xdr:to>
          <xdr:col>12</xdr:col>
          <xdr:colOff>10886</xdr:colOff>
          <xdr:row>40</xdr:row>
          <xdr:rowOff>228600</xdr:rowOff>
        </xdr:to>
        <xdr:sp macro="" textlink="">
          <xdr:nvSpPr>
            <xdr:cNvPr id="69653" name="Drop Down 21" hidden="1">
              <a:extLst>
                <a:ext uri="{63B3BB69-23CF-44E3-9099-C40C66FF867C}">
                  <a14:compatExt spid="_x0000_s69653"/>
                </a:ext>
                <a:ext uri="{FF2B5EF4-FFF2-40B4-BE49-F238E27FC236}">
                  <a16:creationId xmlns:a16="http://schemas.microsoft.com/office/drawing/2014/main" id="{00000000-0008-0000-0900-000015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41</xdr:row>
          <xdr:rowOff>27214</xdr:rowOff>
        </xdr:from>
        <xdr:to>
          <xdr:col>12</xdr:col>
          <xdr:colOff>10886</xdr:colOff>
          <xdr:row>41</xdr:row>
          <xdr:rowOff>228600</xdr:rowOff>
        </xdr:to>
        <xdr:sp macro="" textlink="">
          <xdr:nvSpPr>
            <xdr:cNvPr id="69654" name="Drop Down 22" hidden="1">
              <a:extLst>
                <a:ext uri="{63B3BB69-23CF-44E3-9099-C40C66FF867C}">
                  <a14:compatExt spid="_x0000_s69654"/>
                </a:ext>
                <a:ext uri="{FF2B5EF4-FFF2-40B4-BE49-F238E27FC236}">
                  <a16:creationId xmlns:a16="http://schemas.microsoft.com/office/drawing/2014/main" id="{00000000-0008-0000-0900-000016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38</xdr:row>
          <xdr:rowOff>27214</xdr:rowOff>
        </xdr:from>
        <xdr:to>
          <xdr:col>14</xdr:col>
          <xdr:colOff>10886</xdr:colOff>
          <xdr:row>38</xdr:row>
          <xdr:rowOff>228600</xdr:rowOff>
        </xdr:to>
        <xdr:sp macro="" textlink="">
          <xdr:nvSpPr>
            <xdr:cNvPr id="69655" name="Drop Down 23" hidden="1">
              <a:extLst>
                <a:ext uri="{63B3BB69-23CF-44E3-9099-C40C66FF867C}">
                  <a14:compatExt spid="_x0000_s69655"/>
                </a:ext>
                <a:ext uri="{FF2B5EF4-FFF2-40B4-BE49-F238E27FC236}">
                  <a16:creationId xmlns:a16="http://schemas.microsoft.com/office/drawing/2014/main" id="{00000000-0008-0000-0900-000017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39</xdr:row>
          <xdr:rowOff>27214</xdr:rowOff>
        </xdr:from>
        <xdr:to>
          <xdr:col>14</xdr:col>
          <xdr:colOff>10886</xdr:colOff>
          <xdr:row>39</xdr:row>
          <xdr:rowOff>228600</xdr:rowOff>
        </xdr:to>
        <xdr:sp macro="" textlink="">
          <xdr:nvSpPr>
            <xdr:cNvPr id="69656" name="Drop Down 24" hidden="1">
              <a:extLst>
                <a:ext uri="{63B3BB69-23CF-44E3-9099-C40C66FF867C}">
                  <a14:compatExt spid="_x0000_s69656"/>
                </a:ext>
                <a:ext uri="{FF2B5EF4-FFF2-40B4-BE49-F238E27FC236}">
                  <a16:creationId xmlns:a16="http://schemas.microsoft.com/office/drawing/2014/main" id="{00000000-0008-0000-0900-000018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40</xdr:row>
          <xdr:rowOff>27214</xdr:rowOff>
        </xdr:from>
        <xdr:to>
          <xdr:col>14</xdr:col>
          <xdr:colOff>10886</xdr:colOff>
          <xdr:row>40</xdr:row>
          <xdr:rowOff>228600</xdr:rowOff>
        </xdr:to>
        <xdr:sp macro="" textlink="">
          <xdr:nvSpPr>
            <xdr:cNvPr id="69657" name="Drop Down 25" hidden="1">
              <a:extLst>
                <a:ext uri="{63B3BB69-23CF-44E3-9099-C40C66FF867C}">
                  <a14:compatExt spid="_x0000_s69657"/>
                </a:ext>
                <a:ext uri="{FF2B5EF4-FFF2-40B4-BE49-F238E27FC236}">
                  <a16:creationId xmlns:a16="http://schemas.microsoft.com/office/drawing/2014/main" id="{00000000-0008-0000-0900-000019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41</xdr:row>
          <xdr:rowOff>38100</xdr:rowOff>
        </xdr:from>
        <xdr:to>
          <xdr:col>14</xdr:col>
          <xdr:colOff>10886</xdr:colOff>
          <xdr:row>41</xdr:row>
          <xdr:rowOff>239486</xdr:rowOff>
        </xdr:to>
        <xdr:sp macro="" textlink="">
          <xdr:nvSpPr>
            <xdr:cNvPr id="69658" name="Drop Down 26" hidden="1">
              <a:extLst>
                <a:ext uri="{63B3BB69-23CF-44E3-9099-C40C66FF867C}">
                  <a14:compatExt spid="_x0000_s69658"/>
                </a:ext>
                <a:ext uri="{FF2B5EF4-FFF2-40B4-BE49-F238E27FC236}">
                  <a16:creationId xmlns:a16="http://schemas.microsoft.com/office/drawing/2014/main" id="{00000000-0008-0000-0900-00001A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13</xdr:col>
      <xdr:colOff>171450</xdr:colOff>
      <xdr:row>0</xdr:row>
      <xdr:rowOff>9525</xdr:rowOff>
    </xdr:from>
    <xdr:to>
      <xdr:col>13</xdr:col>
      <xdr:colOff>678625</xdr:colOff>
      <xdr:row>2</xdr:row>
      <xdr:rowOff>18225</xdr:rowOff>
    </xdr:to>
    <xdr:pic>
      <xdr:nvPicPr>
        <xdr:cNvPr id="33" name="Afbeelding 32">
          <a:hlinkClick xmlns:r="http://schemas.openxmlformats.org/officeDocument/2006/relationships" r:id="rId5" tooltip="Skip to results"/>
          <a:extLst>
            <a:ext uri="{FF2B5EF4-FFF2-40B4-BE49-F238E27FC236}">
              <a16:creationId xmlns:a16="http://schemas.microsoft.com/office/drawing/2014/main" id="{00000000-0008-0000-0900-000021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10886</xdr:colOff>
          <xdr:row>29</xdr:row>
          <xdr:rowOff>27214</xdr:rowOff>
        </xdr:from>
        <xdr:to>
          <xdr:col>12</xdr:col>
          <xdr:colOff>10886</xdr:colOff>
          <xdr:row>29</xdr:row>
          <xdr:rowOff>228600</xdr:rowOff>
        </xdr:to>
        <xdr:sp macro="" textlink="">
          <xdr:nvSpPr>
            <xdr:cNvPr id="69660" name="Drop Down 28" hidden="1">
              <a:extLst>
                <a:ext uri="{63B3BB69-23CF-44E3-9099-C40C66FF867C}">
                  <a14:compatExt spid="_x0000_s69660"/>
                </a:ext>
                <a:ext uri="{FF2B5EF4-FFF2-40B4-BE49-F238E27FC236}">
                  <a16:creationId xmlns:a16="http://schemas.microsoft.com/office/drawing/2014/main" id="{00000000-0008-0000-0900-00001C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30</xdr:row>
          <xdr:rowOff>27214</xdr:rowOff>
        </xdr:from>
        <xdr:to>
          <xdr:col>12</xdr:col>
          <xdr:colOff>10886</xdr:colOff>
          <xdr:row>30</xdr:row>
          <xdr:rowOff>228600</xdr:rowOff>
        </xdr:to>
        <xdr:sp macro="" textlink="">
          <xdr:nvSpPr>
            <xdr:cNvPr id="69661" name="Drop Down 29" hidden="1">
              <a:extLst>
                <a:ext uri="{63B3BB69-23CF-44E3-9099-C40C66FF867C}">
                  <a14:compatExt spid="_x0000_s69661"/>
                </a:ext>
                <a:ext uri="{FF2B5EF4-FFF2-40B4-BE49-F238E27FC236}">
                  <a16:creationId xmlns:a16="http://schemas.microsoft.com/office/drawing/2014/main" id="{00000000-0008-0000-0900-00001D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27</xdr:row>
          <xdr:rowOff>27214</xdr:rowOff>
        </xdr:from>
        <xdr:to>
          <xdr:col>12</xdr:col>
          <xdr:colOff>10886</xdr:colOff>
          <xdr:row>27</xdr:row>
          <xdr:rowOff>228600</xdr:rowOff>
        </xdr:to>
        <xdr:sp macro="" textlink="">
          <xdr:nvSpPr>
            <xdr:cNvPr id="69662" name="Drop Down 30" hidden="1">
              <a:extLst>
                <a:ext uri="{63B3BB69-23CF-44E3-9099-C40C66FF867C}">
                  <a14:compatExt spid="_x0000_s69662"/>
                </a:ext>
                <a:ext uri="{FF2B5EF4-FFF2-40B4-BE49-F238E27FC236}">
                  <a16:creationId xmlns:a16="http://schemas.microsoft.com/office/drawing/2014/main" id="{00000000-0008-0000-0900-00001E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27</xdr:row>
          <xdr:rowOff>27214</xdr:rowOff>
        </xdr:from>
        <xdr:to>
          <xdr:col>14</xdr:col>
          <xdr:colOff>10886</xdr:colOff>
          <xdr:row>27</xdr:row>
          <xdr:rowOff>228600</xdr:rowOff>
        </xdr:to>
        <xdr:sp macro="" textlink="">
          <xdr:nvSpPr>
            <xdr:cNvPr id="69663" name="Drop Down 31" hidden="1">
              <a:extLst>
                <a:ext uri="{63B3BB69-23CF-44E3-9099-C40C66FF867C}">
                  <a14:compatExt spid="_x0000_s69663"/>
                </a:ext>
                <a:ext uri="{FF2B5EF4-FFF2-40B4-BE49-F238E27FC236}">
                  <a16:creationId xmlns:a16="http://schemas.microsoft.com/office/drawing/2014/main" id="{00000000-0008-0000-0900-00001F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31</xdr:row>
          <xdr:rowOff>27214</xdr:rowOff>
        </xdr:from>
        <xdr:to>
          <xdr:col>12</xdr:col>
          <xdr:colOff>10886</xdr:colOff>
          <xdr:row>31</xdr:row>
          <xdr:rowOff>228600</xdr:rowOff>
        </xdr:to>
        <xdr:sp macro="" textlink="">
          <xdr:nvSpPr>
            <xdr:cNvPr id="69664" name="Drop Down 32" hidden="1">
              <a:extLst>
                <a:ext uri="{63B3BB69-23CF-44E3-9099-C40C66FF867C}">
                  <a14:compatExt spid="_x0000_s69664"/>
                </a:ext>
                <a:ext uri="{FF2B5EF4-FFF2-40B4-BE49-F238E27FC236}">
                  <a16:creationId xmlns:a16="http://schemas.microsoft.com/office/drawing/2014/main" id="{00000000-0008-0000-0900-000020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32</xdr:row>
          <xdr:rowOff>27214</xdr:rowOff>
        </xdr:from>
        <xdr:to>
          <xdr:col>12</xdr:col>
          <xdr:colOff>10886</xdr:colOff>
          <xdr:row>32</xdr:row>
          <xdr:rowOff>228600</xdr:rowOff>
        </xdr:to>
        <xdr:sp macro="" textlink="">
          <xdr:nvSpPr>
            <xdr:cNvPr id="69665" name="Drop Down 33" hidden="1">
              <a:extLst>
                <a:ext uri="{63B3BB69-23CF-44E3-9099-C40C66FF867C}">
                  <a14:compatExt spid="_x0000_s69665"/>
                </a:ext>
                <a:ext uri="{FF2B5EF4-FFF2-40B4-BE49-F238E27FC236}">
                  <a16:creationId xmlns:a16="http://schemas.microsoft.com/office/drawing/2014/main" id="{00000000-0008-0000-0900-000021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33</xdr:row>
          <xdr:rowOff>27214</xdr:rowOff>
        </xdr:from>
        <xdr:to>
          <xdr:col>12</xdr:col>
          <xdr:colOff>10886</xdr:colOff>
          <xdr:row>33</xdr:row>
          <xdr:rowOff>228600</xdr:rowOff>
        </xdr:to>
        <xdr:sp macro="" textlink="">
          <xdr:nvSpPr>
            <xdr:cNvPr id="69666" name="Drop Down 34" hidden="1">
              <a:extLst>
                <a:ext uri="{63B3BB69-23CF-44E3-9099-C40C66FF867C}">
                  <a14:compatExt spid="_x0000_s69666"/>
                </a:ext>
                <a:ext uri="{FF2B5EF4-FFF2-40B4-BE49-F238E27FC236}">
                  <a16:creationId xmlns:a16="http://schemas.microsoft.com/office/drawing/2014/main" id="{00000000-0008-0000-0900-000022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34</xdr:row>
          <xdr:rowOff>27214</xdr:rowOff>
        </xdr:from>
        <xdr:to>
          <xdr:col>12</xdr:col>
          <xdr:colOff>10886</xdr:colOff>
          <xdr:row>34</xdr:row>
          <xdr:rowOff>228600</xdr:rowOff>
        </xdr:to>
        <xdr:sp macro="" textlink="">
          <xdr:nvSpPr>
            <xdr:cNvPr id="69667" name="Drop Down 35" hidden="1">
              <a:extLst>
                <a:ext uri="{63B3BB69-23CF-44E3-9099-C40C66FF867C}">
                  <a14:compatExt spid="_x0000_s69667"/>
                </a:ext>
                <a:ext uri="{FF2B5EF4-FFF2-40B4-BE49-F238E27FC236}">
                  <a16:creationId xmlns:a16="http://schemas.microsoft.com/office/drawing/2014/main" id="{00000000-0008-0000-0900-000023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35</xdr:row>
          <xdr:rowOff>27214</xdr:rowOff>
        </xdr:from>
        <xdr:to>
          <xdr:col>12</xdr:col>
          <xdr:colOff>10886</xdr:colOff>
          <xdr:row>35</xdr:row>
          <xdr:rowOff>228600</xdr:rowOff>
        </xdr:to>
        <xdr:sp macro="" textlink="">
          <xdr:nvSpPr>
            <xdr:cNvPr id="69668" name="Drop Down 36" hidden="1">
              <a:extLst>
                <a:ext uri="{63B3BB69-23CF-44E3-9099-C40C66FF867C}">
                  <a14:compatExt spid="_x0000_s69668"/>
                </a:ext>
                <a:ext uri="{FF2B5EF4-FFF2-40B4-BE49-F238E27FC236}">
                  <a16:creationId xmlns:a16="http://schemas.microsoft.com/office/drawing/2014/main" id="{00000000-0008-0000-0900-000024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36</xdr:row>
          <xdr:rowOff>27214</xdr:rowOff>
        </xdr:from>
        <xdr:to>
          <xdr:col>12</xdr:col>
          <xdr:colOff>10886</xdr:colOff>
          <xdr:row>36</xdr:row>
          <xdr:rowOff>228600</xdr:rowOff>
        </xdr:to>
        <xdr:sp macro="" textlink="">
          <xdr:nvSpPr>
            <xdr:cNvPr id="69669" name="Drop Down 37" hidden="1">
              <a:extLst>
                <a:ext uri="{63B3BB69-23CF-44E3-9099-C40C66FF867C}">
                  <a14:compatExt spid="_x0000_s69669"/>
                </a:ext>
                <a:ext uri="{FF2B5EF4-FFF2-40B4-BE49-F238E27FC236}">
                  <a16:creationId xmlns:a16="http://schemas.microsoft.com/office/drawing/2014/main" id="{00000000-0008-0000-0900-000025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568581</xdr:colOff>
      <xdr:row>0</xdr:row>
      <xdr:rowOff>0</xdr:rowOff>
    </xdr:from>
    <xdr:to>
      <xdr:col>11</xdr:col>
      <xdr:colOff>469120</xdr:colOff>
      <xdr:row>2</xdr:row>
      <xdr:rowOff>6350</xdr:rowOff>
    </xdr:to>
    <xdr:pic>
      <xdr:nvPicPr>
        <xdr:cNvPr id="43" name="Afbeelding 42">
          <a:hlinkClick xmlns:r="http://schemas.openxmlformats.org/officeDocument/2006/relationships" r:id="rId7" tooltip="Previous domain"/>
          <a:extLst>
            <a:ext uri="{FF2B5EF4-FFF2-40B4-BE49-F238E27FC236}">
              <a16:creationId xmlns:a16="http://schemas.microsoft.com/office/drawing/2014/main" id="{00000000-0008-0000-0900-00002B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979726</xdr:colOff>
      <xdr:row>0</xdr:row>
      <xdr:rowOff>1</xdr:rowOff>
    </xdr:from>
    <xdr:to>
      <xdr:col>12</xdr:col>
      <xdr:colOff>118983</xdr:colOff>
      <xdr:row>2</xdr:row>
      <xdr:rowOff>13972</xdr:rowOff>
    </xdr:to>
    <xdr:pic>
      <xdr:nvPicPr>
        <xdr:cNvPr id="44" name="Afbeelding 43">
          <a:hlinkClick xmlns:r="http://schemas.openxmlformats.org/officeDocument/2006/relationships" r:id="rId9" tooltip="Next domain"/>
          <a:extLst>
            <a:ext uri="{FF2B5EF4-FFF2-40B4-BE49-F238E27FC236}">
              <a16:creationId xmlns:a16="http://schemas.microsoft.com/office/drawing/2014/main" id="{00000000-0008-0000-0900-00002C000000}"/>
            </a:ext>
          </a:extLst>
        </xdr:cNvPr>
        <xdr:cNvPicPr>
          <a:picLocks/>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859497" y="1"/>
          <a:ext cx="554400" cy="525600"/>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45" name="Afbeelding 44">
          <a:hlinkClick xmlns:r="http://schemas.openxmlformats.org/officeDocument/2006/relationships" r:id="rId11" tooltip="Back to index"/>
          <a:extLst>
            <a:ext uri="{FF2B5EF4-FFF2-40B4-BE49-F238E27FC236}">
              <a16:creationId xmlns:a16="http://schemas.microsoft.com/office/drawing/2014/main" id="{00000000-0008-0000-0900-00002D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10886</xdr:colOff>
          <xdr:row>42</xdr:row>
          <xdr:rowOff>27214</xdr:rowOff>
        </xdr:from>
        <xdr:to>
          <xdr:col>12</xdr:col>
          <xdr:colOff>10886</xdr:colOff>
          <xdr:row>42</xdr:row>
          <xdr:rowOff>228600</xdr:rowOff>
        </xdr:to>
        <xdr:sp macro="" textlink="">
          <xdr:nvSpPr>
            <xdr:cNvPr id="69670" name="Drop Down 38" hidden="1">
              <a:extLst>
                <a:ext uri="{63B3BB69-23CF-44E3-9099-C40C66FF867C}">
                  <a14:compatExt spid="_x0000_s69670"/>
                </a:ext>
                <a:ext uri="{FF2B5EF4-FFF2-40B4-BE49-F238E27FC236}">
                  <a16:creationId xmlns:a16="http://schemas.microsoft.com/office/drawing/2014/main" id="{00000000-0008-0000-0900-000026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42</xdr:row>
          <xdr:rowOff>38100</xdr:rowOff>
        </xdr:from>
        <xdr:to>
          <xdr:col>14</xdr:col>
          <xdr:colOff>10886</xdr:colOff>
          <xdr:row>42</xdr:row>
          <xdr:rowOff>239486</xdr:rowOff>
        </xdr:to>
        <xdr:sp macro="" textlink="">
          <xdr:nvSpPr>
            <xdr:cNvPr id="69671" name="Drop Down 39" hidden="1">
              <a:extLst>
                <a:ext uri="{63B3BB69-23CF-44E3-9099-C40C66FF867C}">
                  <a14:compatExt spid="_x0000_s69671"/>
                </a:ext>
                <a:ext uri="{FF2B5EF4-FFF2-40B4-BE49-F238E27FC236}">
                  <a16:creationId xmlns:a16="http://schemas.microsoft.com/office/drawing/2014/main" id="{00000000-0008-0000-0900-000027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43</xdr:row>
          <xdr:rowOff>27214</xdr:rowOff>
        </xdr:from>
        <xdr:to>
          <xdr:col>12</xdr:col>
          <xdr:colOff>10886</xdr:colOff>
          <xdr:row>43</xdr:row>
          <xdr:rowOff>228600</xdr:rowOff>
        </xdr:to>
        <xdr:sp macro="" textlink="">
          <xdr:nvSpPr>
            <xdr:cNvPr id="69672" name="Drop Down 40" hidden="1">
              <a:extLst>
                <a:ext uri="{63B3BB69-23CF-44E3-9099-C40C66FF867C}">
                  <a14:compatExt spid="_x0000_s69672"/>
                </a:ext>
                <a:ext uri="{FF2B5EF4-FFF2-40B4-BE49-F238E27FC236}">
                  <a16:creationId xmlns:a16="http://schemas.microsoft.com/office/drawing/2014/main" id="{00000000-0008-0000-0900-000028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10886</xdr:colOff>
          <xdr:row>43</xdr:row>
          <xdr:rowOff>38100</xdr:rowOff>
        </xdr:from>
        <xdr:to>
          <xdr:col>14</xdr:col>
          <xdr:colOff>10886</xdr:colOff>
          <xdr:row>43</xdr:row>
          <xdr:rowOff>239486</xdr:rowOff>
        </xdr:to>
        <xdr:sp macro="" textlink="">
          <xdr:nvSpPr>
            <xdr:cNvPr id="69673" name="Drop Down 41" hidden="1">
              <a:extLst>
                <a:ext uri="{63B3BB69-23CF-44E3-9099-C40C66FF867C}">
                  <a14:compatExt spid="_x0000_s69673"/>
                </a:ext>
                <a:ext uri="{FF2B5EF4-FFF2-40B4-BE49-F238E27FC236}">
                  <a16:creationId xmlns:a16="http://schemas.microsoft.com/office/drawing/2014/main" id="{00000000-0008-0000-0900-000029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10886</xdr:colOff>
          <xdr:row>24</xdr:row>
          <xdr:rowOff>27214</xdr:rowOff>
        </xdr:from>
        <xdr:to>
          <xdr:col>12</xdr:col>
          <xdr:colOff>10886</xdr:colOff>
          <xdr:row>24</xdr:row>
          <xdr:rowOff>228600</xdr:rowOff>
        </xdr:to>
        <xdr:sp macro="" textlink="">
          <xdr:nvSpPr>
            <xdr:cNvPr id="69674" name="Drop Down 42" hidden="1">
              <a:extLst>
                <a:ext uri="{63B3BB69-23CF-44E3-9099-C40C66FF867C}">
                  <a14:compatExt spid="_x0000_s69674"/>
                </a:ext>
                <a:ext uri="{FF2B5EF4-FFF2-40B4-BE49-F238E27FC236}">
                  <a16:creationId xmlns:a16="http://schemas.microsoft.com/office/drawing/2014/main" id="{00000000-0008-0000-0900-00002A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trlProp" Target="../ctrlProps/ctrlProp56.xml"/><Relationship Id="rId13" Type="http://schemas.openxmlformats.org/officeDocument/2006/relationships/ctrlProp" Target="../ctrlProps/ctrlProp61.xml"/><Relationship Id="rId18" Type="http://schemas.openxmlformats.org/officeDocument/2006/relationships/ctrlProp" Target="../ctrlProps/ctrlProp66.xml"/><Relationship Id="rId26" Type="http://schemas.openxmlformats.org/officeDocument/2006/relationships/ctrlProp" Target="../ctrlProps/ctrlProp74.xml"/><Relationship Id="rId39" Type="http://schemas.openxmlformats.org/officeDocument/2006/relationships/ctrlProp" Target="../ctrlProps/ctrlProp87.xml"/><Relationship Id="rId3" Type="http://schemas.openxmlformats.org/officeDocument/2006/relationships/vmlDrawing" Target="../drawings/vmlDrawing5.vml"/><Relationship Id="rId21" Type="http://schemas.openxmlformats.org/officeDocument/2006/relationships/ctrlProp" Target="../ctrlProps/ctrlProp69.xml"/><Relationship Id="rId34" Type="http://schemas.openxmlformats.org/officeDocument/2006/relationships/ctrlProp" Target="../ctrlProps/ctrlProp82.xml"/><Relationship Id="rId42" Type="http://schemas.openxmlformats.org/officeDocument/2006/relationships/ctrlProp" Target="../ctrlProps/ctrlProp90.xml"/><Relationship Id="rId7" Type="http://schemas.openxmlformats.org/officeDocument/2006/relationships/ctrlProp" Target="../ctrlProps/ctrlProp55.xml"/><Relationship Id="rId12" Type="http://schemas.openxmlformats.org/officeDocument/2006/relationships/ctrlProp" Target="../ctrlProps/ctrlProp60.xml"/><Relationship Id="rId17" Type="http://schemas.openxmlformats.org/officeDocument/2006/relationships/ctrlProp" Target="../ctrlProps/ctrlProp65.xml"/><Relationship Id="rId25" Type="http://schemas.openxmlformats.org/officeDocument/2006/relationships/ctrlProp" Target="../ctrlProps/ctrlProp73.xml"/><Relationship Id="rId33" Type="http://schemas.openxmlformats.org/officeDocument/2006/relationships/ctrlProp" Target="../ctrlProps/ctrlProp81.xml"/><Relationship Id="rId38" Type="http://schemas.openxmlformats.org/officeDocument/2006/relationships/ctrlProp" Target="../ctrlProps/ctrlProp86.xml"/><Relationship Id="rId2" Type="http://schemas.openxmlformats.org/officeDocument/2006/relationships/drawing" Target="../drawings/drawing9.xml"/><Relationship Id="rId16" Type="http://schemas.openxmlformats.org/officeDocument/2006/relationships/ctrlProp" Target="../ctrlProps/ctrlProp64.xml"/><Relationship Id="rId20" Type="http://schemas.openxmlformats.org/officeDocument/2006/relationships/ctrlProp" Target="../ctrlProps/ctrlProp68.xml"/><Relationship Id="rId29" Type="http://schemas.openxmlformats.org/officeDocument/2006/relationships/ctrlProp" Target="../ctrlProps/ctrlProp77.xml"/><Relationship Id="rId41" Type="http://schemas.openxmlformats.org/officeDocument/2006/relationships/ctrlProp" Target="../ctrlProps/ctrlProp89.xml"/><Relationship Id="rId1" Type="http://schemas.openxmlformats.org/officeDocument/2006/relationships/printerSettings" Target="../printerSettings/printerSettings10.bin"/><Relationship Id="rId6" Type="http://schemas.openxmlformats.org/officeDocument/2006/relationships/ctrlProp" Target="../ctrlProps/ctrlProp54.xml"/><Relationship Id="rId11" Type="http://schemas.openxmlformats.org/officeDocument/2006/relationships/ctrlProp" Target="../ctrlProps/ctrlProp59.xml"/><Relationship Id="rId24" Type="http://schemas.openxmlformats.org/officeDocument/2006/relationships/ctrlProp" Target="../ctrlProps/ctrlProp72.xml"/><Relationship Id="rId32" Type="http://schemas.openxmlformats.org/officeDocument/2006/relationships/ctrlProp" Target="../ctrlProps/ctrlProp80.xml"/><Relationship Id="rId37" Type="http://schemas.openxmlformats.org/officeDocument/2006/relationships/ctrlProp" Target="../ctrlProps/ctrlProp85.xml"/><Relationship Id="rId40" Type="http://schemas.openxmlformats.org/officeDocument/2006/relationships/ctrlProp" Target="../ctrlProps/ctrlProp88.xml"/><Relationship Id="rId5" Type="http://schemas.openxmlformats.org/officeDocument/2006/relationships/ctrlProp" Target="../ctrlProps/ctrlProp53.xml"/><Relationship Id="rId15" Type="http://schemas.openxmlformats.org/officeDocument/2006/relationships/ctrlProp" Target="../ctrlProps/ctrlProp63.xml"/><Relationship Id="rId23" Type="http://schemas.openxmlformats.org/officeDocument/2006/relationships/ctrlProp" Target="../ctrlProps/ctrlProp71.xml"/><Relationship Id="rId28" Type="http://schemas.openxmlformats.org/officeDocument/2006/relationships/ctrlProp" Target="../ctrlProps/ctrlProp76.xml"/><Relationship Id="rId36" Type="http://schemas.openxmlformats.org/officeDocument/2006/relationships/ctrlProp" Target="../ctrlProps/ctrlProp84.xml"/><Relationship Id="rId10" Type="http://schemas.openxmlformats.org/officeDocument/2006/relationships/ctrlProp" Target="../ctrlProps/ctrlProp58.xml"/><Relationship Id="rId19" Type="http://schemas.openxmlformats.org/officeDocument/2006/relationships/ctrlProp" Target="../ctrlProps/ctrlProp67.xml"/><Relationship Id="rId31" Type="http://schemas.openxmlformats.org/officeDocument/2006/relationships/ctrlProp" Target="../ctrlProps/ctrlProp79.xml"/><Relationship Id="rId4" Type="http://schemas.openxmlformats.org/officeDocument/2006/relationships/ctrlProp" Target="../ctrlProps/ctrlProp52.xml"/><Relationship Id="rId9" Type="http://schemas.openxmlformats.org/officeDocument/2006/relationships/ctrlProp" Target="../ctrlProps/ctrlProp57.xml"/><Relationship Id="rId14" Type="http://schemas.openxmlformats.org/officeDocument/2006/relationships/ctrlProp" Target="../ctrlProps/ctrlProp62.xml"/><Relationship Id="rId22" Type="http://schemas.openxmlformats.org/officeDocument/2006/relationships/ctrlProp" Target="../ctrlProps/ctrlProp70.xml"/><Relationship Id="rId27" Type="http://schemas.openxmlformats.org/officeDocument/2006/relationships/ctrlProp" Target="../ctrlProps/ctrlProp75.xml"/><Relationship Id="rId30" Type="http://schemas.openxmlformats.org/officeDocument/2006/relationships/ctrlProp" Target="../ctrlProps/ctrlProp78.xml"/><Relationship Id="rId35" Type="http://schemas.openxmlformats.org/officeDocument/2006/relationships/ctrlProp" Target="../ctrlProps/ctrlProp83.xml"/><Relationship Id="rId43" Type="http://schemas.openxmlformats.org/officeDocument/2006/relationships/ctrlProp" Target="../ctrlProps/ctrlProp91.xml"/></Relationships>
</file>

<file path=xl/worksheets/_rels/sheet11.xml.rels><?xml version="1.0" encoding="UTF-8" standalone="yes"?>
<Relationships xmlns="http://schemas.openxmlformats.org/package/2006/relationships"><Relationship Id="rId8" Type="http://schemas.openxmlformats.org/officeDocument/2006/relationships/ctrlProp" Target="../ctrlProps/ctrlProp96.xml"/><Relationship Id="rId13" Type="http://schemas.openxmlformats.org/officeDocument/2006/relationships/ctrlProp" Target="../ctrlProps/ctrlProp101.xml"/><Relationship Id="rId3" Type="http://schemas.openxmlformats.org/officeDocument/2006/relationships/vmlDrawing" Target="../drawings/vmlDrawing6.vml"/><Relationship Id="rId7" Type="http://schemas.openxmlformats.org/officeDocument/2006/relationships/ctrlProp" Target="../ctrlProps/ctrlProp95.xml"/><Relationship Id="rId12" Type="http://schemas.openxmlformats.org/officeDocument/2006/relationships/ctrlProp" Target="../ctrlProps/ctrlProp100.xml"/><Relationship Id="rId2" Type="http://schemas.openxmlformats.org/officeDocument/2006/relationships/drawing" Target="../drawings/drawing10.xml"/><Relationship Id="rId1" Type="http://schemas.openxmlformats.org/officeDocument/2006/relationships/printerSettings" Target="../printerSettings/printerSettings11.bin"/><Relationship Id="rId6" Type="http://schemas.openxmlformats.org/officeDocument/2006/relationships/ctrlProp" Target="../ctrlProps/ctrlProp94.xml"/><Relationship Id="rId11" Type="http://schemas.openxmlformats.org/officeDocument/2006/relationships/ctrlProp" Target="../ctrlProps/ctrlProp99.xml"/><Relationship Id="rId5" Type="http://schemas.openxmlformats.org/officeDocument/2006/relationships/ctrlProp" Target="../ctrlProps/ctrlProp93.xml"/><Relationship Id="rId15" Type="http://schemas.openxmlformats.org/officeDocument/2006/relationships/ctrlProp" Target="../ctrlProps/ctrlProp103.xml"/><Relationship Id="rId10" Type="http://schemas.openxmlformats.org/officeDocument/2006/relationships/ctrlProp" Target="../ctrlProps/ctrlProp98.xml"/><Relationship Id="rId4" Type="http://schemas.openxmlformats.org/officeDocument/2006/relationships/ctrlProp" Target="../ctrlProps/ctrlProp92.xml"/><Relationship Id="rId9" Type="http://schemas.openxmlformats.org/officeDocument/2006/relationships/ctrlProp" Target="../ctrlProps/ctrlProp97.xml"/><Relationship Id="rId14" Type="http://schemas.openxmlformats.org/officeDocument/2006/relationships/ctrlProp" Target="../ctrlProps/ctrlProp102.xml"/></Relationships>
</file>

<file path=xl/worksheets/_rels/sheet12.xml.rels><?xml version="1.0" encoding="UTF-8" standalone="yes"?>
<Relationships xmlns="http://schemas.openxmlformats.org/package/2006/relationships"><Relationship Id="rId8" Type="http://schemas.openxmlformats.org/officeDocument/2006/relationships/ctrlProp" Target="../ctrlProps/ctrlProp108.xml"/><Relationship Id="rId13" Type="http://schemas.openxmlformats.org/officeDocument/2006/relationships/ctrlProp" Target="../ctrlProps/ctrlProp113.xml"/><Relationship Id="rId18" Type="http://schemas.openxmlformats.org/officeDocument/2006/relationships/ctrlProp" Target="../ctrlProps/ctrlProp118.xml"/><Relationship Id="rId3" Type="http://schemas.openxmlformats.org/officeDocument/2006/relationships/vmlDrawing" Target="../drawings/vmlDrawing7.vml"/><Relationship Id="rId7" Type="http://schemas.openxmlformats.org/officeDocument/2006/relationships/ctrlProp" Target="../ctrlProps/ctrlProp107.xml"/><Relationship Id="rId12" Type="http://schemas.openxmlformats.org/officeDocument/2006/relationships/ctrlProp" Target="../ctrlProps/ctrlProp112.xml"/><Relationship Id="rId17" Type="http://schemas.openxmlformats.org/officeDocument/2006/relationships/ctrlProp" Target="../ctrlProps/ctrlProp117.xml"/><Relationship Id="rId2" Type="http://schemas.openxmlformats.org/officeDocument/2006/relationships/drawing" Target="../drawings/drawing11.xml"/><Relationship Id="rId16" Type="http://schemas.openxmlformats.org/officeDocument/2006/relationships/ctrlProp" Target="../ctrlProps/ctrlProp116.xml"/><Relationship Id="rId20" Type="http://schemas.openxmlformats.org/officeDocument/2006/relationships/ctrlProp" Target="../ctrlProps/ctrlProp120.xml"/><Relationship Id="rId1" Type="http://schemas.openxmlformats.org/officeDocument/2006/relationships/printerSettings" Target="../printerSettings/printerSettings12.bin"/><Relationship Id="rId6" Type="http://schemas.openxmlformats.org/officeDocument/2006/relationships/ctrlProp" Target="../ctrlProps/ctrlProp106.xml"/><Relationship Id="rId11" Type="http://schemas.openxmlformats.org/officeDocument/2006/relationships/ctrlProp" Target="../ctrlProps/ctrlProp111.xml"/><Relationship Id="rId5" Type="http://schemas.openxmlformats.org/officeDocument/2006/relationships/ctrlProp" Target="../ctrlProps/ctrlProp105.xml"/><Relationship Id="rId15" Type="http://schemas.openxmlformats.org/officeDocument/2006/relationships/ctrlProp" Target="../ctrlProps/ctrlProp115.xml"/><Relationship Id="rId10" Type="http://schemas.openxmlformats.org/officeDocument/2006/relationships/ctrlProp" Target="../ctrlProps/ctrlProp110.xml"/><Relationship Id="rId19" Type="http://schemas.openxmlformats.org/officeDocument/2006/relationships/ctrlProp" Target="../ctrlProps/ctrlProp119.xml"/><Relationship Id="rId4" Type="http://schemas.openxmlformats.org/officeDocument/2006/relationships/ctrlProp" Target="../ctrlProps/ctrlProp104.xml"/><Relationship Id="rId9" Type="http://schemas.openxmlformats.org/officeDocument/2006/relationships/ctrlProp" Target="../ctrlProps/ctrlProp109.xml"/><Relationship Id="rId14" Type="http://schemas.openxmlformats.org/officeDocument/2006/relationships/ctrlProp" Target="../ctrlProps/ctrlProp114.xml"/></Relationships>
</file>

<file path=xl/worksheets/_rels/sheet13.xml.rels><?xml version="1.0" encoding="UTF-8" standalone="yes"?>
<Relationships xmlns="http://schemas.openxmlformats.org/package/2006/relationships"><Relationship Id="rId8" Type="http://schemas.openxmlformats.org/officeDocument/2006/relationships/ctrlProp" Target="../ctrlProps/ctrlProp125.xml"/><Relationship Id="rId13" Type="http://schemas.openxmlformats.org/officeDocument/2006/relationships/ctrlProp" Target="../ctrlProps/ctrlProp130.xml"/><Relationship Id="rId18" Type="http://schemas.openxmlformats.org/officeDocument/2006/relationships/ctrlProp" Target="../ctrlProps/ctrlProp135.xml"/><Relationship Id="rId26" Type="http://schemas.openxmlformats.org/officeDocument/2006/relationships/ctrlProp" Target="../ctrlProps/ctrlProp143.xml"/><Relationship Id="rId3" Type="http://schemas.openxmlformats.org/officeDocument/2006/relationships/vmlDrawing" Target="../drawings/vmlDrawing8.vml"/><Relationship Id="rId21" Type="http://schemas.openxmlformats.org/officeDocument/2006/relationships/ctrlProp" Target="../ctrlProps/ctrlProp138.xml"/><Relationship Id="rId34" Type="http://schemas.openxmlformats.org/officeDocument/2006/relationships/ctrlProp" Target="../ctrlProps/ctrlProp151.xml"/><Relationship Id="rId7" Type="http://schemas.openxmlformats.org/officeDocument/2006/relationships/ctrlProp" Target="../ctrlProps/ctrlProp124.xml"/><Relationship Id="rId12" Type="http://schemas.openxmlformats.org/officeDocument/2006/relationships/ctrlProp" Target="../ctrlProps/ctrlProp129.xml"/><Relationship Id="rId17" Type="http://schemas.openxmlformats.org/officeDocument/2006/relationships/ctrlProp" Target="../ctrlProps/ctrlProp134.xml"/><Relationship Id="rId25" Type="http://schemas.openxmlformats.org/officeDocument/2006/relationships/ctrlProp" Target="../ctrlProps/ctrlProp142.xml"/><Relationship Id="rId33" Type="http://schemas.openxmlformats.org/officeDocument/2006/relationships/ctrlProp" Target="../ctrlProps/ctrlProp150.xml"/><Relationship Id="rId2" Type="http://schemas.openxmlformats.org/officeDocument/2006/relationships/drawing" Target="../drawings/drawing12.xml"/><Relationship Id="rId16" Type="http://schemas.openxmlformats.org/officeDocument/2006/relationships/ctrlProp" Target="../ctrlProps/ctrlProp133.xml"/><Relationship Id="rId20" Type="http://schemas.openxmlformats.org/officeDocument/2006/relationships/ctrlProp" Target="../ctrlProps/ctrlProp137.xml"/><Relationship Id="rId29" Type="http://schemas.openxmlformats.org/officeDocument/2006/relationships/ctrlProp" Target="../ctrlProps/ctrlProp146.xml"/><Relationship Id="rId1" Type="http://schemas.openxmlformats.org/officeDocument/2006/relationships/printerSettings" Target="../printerSettings/printerSettings13.bin"/><Relationship Id="rId6" Type="http://schemas.openxmlformats.org/officeDocument/2006/relationships/ctrlProp" Target="../ctrlProps/ctrlProp123.xml"/><Relationship Id="rId11" Type="http://schemas.openxmlformats.org/officeDocument/2006/relationships/ctrlProp" Target="../ctrlProps/ctrlProp128.xml"/><Relationship Id="rId24" Type="http://schemas.openxmlformats.org/officeDocument/2006/relationships/ctrlProp" Target="../ctrlProps/ctrlProp141.xml"/><Relationship Id="rId32" Type="http://schemas.openxmlformats.org/officeDocument/2006/relationships/ctrlProp" Target="../ctrlProps/ctrlProp149.xml"/><Relationship Id="rId5" Type="http://schemas.openxmlformats.org/officeDocument/2006/relationships/ctrlProp" Target="../ctrlProps/ctrlProp122.xml"/><Relationship Id="rId15" Type="http://schemas.openxmlformats.org/officeDocument/2006/relationships/ctrlProp" Target="../ctrlProps/ctrlProp132.xml"/><Relationship Id="rId23" Type="http://schemas.openxmlformats.org/officeDocument/2006/relationships/ctrlProp" Target="../ctrlProps/ctrlProp140.xml"/><Relationship Id="rId28" Type="http://schemas.openxmlformats.org/officeDocument/2006/relationships/ctrlProp" Target="../ctrlProps/ctrlProp145.xml"/><Relationship Id="rId10" Type="http://schemas.openxmlformats.org/officeDocument/2006/relationships/ctrlProp" Target="../ctrlProps/ctrlProp127.xml"/><Relationship Id="rId19" Type="http://schemas.openxmlformats.org/officeDocument/2006/relationships/ctrlProp" Target="../ctrlProps/ctrlProp136.xml"/><Relationship Id="rId31" Type="http://schemas.openxmlformats.org/officeDocument/2006/relationships/ctrlProp" Target="../ctrlProps/ctrlProp148.xml"/><Relationship Id="rId4" Type="http://schemas.openxmlformats.org/officeDocument/2006/relationships/ctrlProp" Target="../ctrlProps/ctrlProp121.xml"/><Relationship Id="rId9" Type="http://schemas.openxmlformats.org/officeDocument/2006/relationships/ctrlProp" Target="../ctrlProps/ctrlProp126.xml"/><Relationship Id="rId14" Type="http://schemas.openxmlformats.org/officeDocument/2006/relationships/ctrlProp" Target="../ctrlProps/ctrlProp131.xml"/><Relationship Id="rId22" Type="http://schemas.openxmlformats.org/officeDocument/2006/relationships/ctrlProp" Target="../ctrlProps/ctrlProp139.xml"/><Relationship Id="rId27" Type="http://schemas.openxmlformats.org/officeDocument/2006/relationships/ctrlProp" Target="../ctrlProps/ctrlProp144.xml"/><Relationship Id="rId30" Type="http://schemas.openxmlformats.org/officeDocument/2006/relationships/ctrlProp" Target="../ctrlProps/ctrlProp147.xml"/></Relationships>
</file>

<file path=xl/worksheets/_rels/sheet14.xml.rels><?xml version="1.0" encoding="UTF-8" standalone="yes"?>
<Relationships xmlns="http://schemas.openxmlformats.org/package/2006/relationships"><Relationship Id="rId8" Type="http://schemas.openxmlformats.org/officeDocument/2006/relationships/ctrlProp" Target="../ctrlProps/ctrlProp156.xml"/><Relationship Id="rId13" Type="http://schemas.openxmlformats.org/officeDocument/2006/relationships/ctrlProp" Target="../ctrlProps/ctrlProp161.xml"/><Relationship Id="rId18" Type="http://schemas.openxmlformats.org/officeDocument/2006/relationships/ctrlProp" Target="../ctrlProps/ctrlProp166.xml"/><Relationship Id="rId26" Type="http://schemas.openxmlformats.org/officeDocument/2006/relationships/ctrlProp" Target="../ctrlProps/ctrlProp174.xml"/><Relationship Id="rId3" Type="http://schemas.openxmlformats.org/officeDocument/2006/relationships/vmlDrawing" Target="../drawings/vmlDrawing9.vml"/><Relationship Id="rId21" Type="http://schemas.openxmlformats.org/officeDocument/2006/relationships/ctrlProp" Target="../ctrlProps/ctrlProp169.xml"/><Relationship Id="rId7" Type="http://schemas.openxmlformats.org/officeDocument/2006/relationships/ctrlProp" Target="../ctrlProps/ctrlProp155.xml"/><Relationship Id="rId12" Type="http://schemas.openxmlformats.org/officeDocument/2006/relationships/ctrlProp" Target="../ctrlProps/ctrlProp160.xml"/><Relationship Id="rId17" Type="http://schemas.openxmlformats.org/officeDocument/2006/relationships/ctrlProp" Target="../ctrlProps/ctrlProp165.xml"/><Relationship Id="rId25" Type="http://schemas.openxmlformats.org/officeDocument/2006/relationships/ctrlProp" Target="../ctrlProps/ctrlProp173.xml"/><Relationship Id="rId2" Type="http://schemas.openxmlformats.org/officeDocument/2006/relationships/drawing" Target="../drawings/drawing13.xml"/><Relationship Id="rId16" Type="http://schemas.openxmlformats.org/officeDocument/2006/relationships/ctrlProp" Target="../ctrlProps/ctrlProp164.xml"/><Relationship Id="rId20" Type="http://schemas.openxmlformats.org/officeDocument/2006/relationships/ctrlProp" Target="../ctrlProps/ctrlProp168.xml"/><Relationship Id="rId29" Type="http://schemas.openxmlformats.org/officeDocument/2006/relationships/ctrlProp" Target="../ctrlProps/ctrlProp177.xml"/><Relationship Id="rId1" Type="http://schemas.openxmlformats.org/officeDocument/2006/relationships/printerSettings" Target="../printerSettings/printerSettings14.bin"/><Relationship Id="rId6" Type="http://schemas.openxmlformats.org/officeDocument/2006/relationships/ctrlProp" Target="../ctrlProps/ctrlProp154.xml"/><Relationship Id="rId11" Type="http://schemas.openxmlformats.org/officeDocument/2006/relationships/ctrlProp" Target="../ctrlProps/ctrlProp159.xml"/><Relationship Id="rId24" Type="http://schemas.openxmlformats.org/officeDocument/2006/relationships/ctrlProp" Target="../ctrlProps/ctrlProp172.xml"/><Relationship Id="rId5" Type="http://schemas.openxmlformats.org/officeDocument/2006/relationships/ctrlProp" Target="../ctrlProps/ctrlProp153.xml"/><Relationship Id="rId15" Type="http://schemas.openxmlformats.org/officeDocument/2006/relationships/ctrlProp" Target="../ctrlProps/ctrlProp163.xml"/><Relationship Id="rId23" Type="http://schemas.openxmlformats.org/officeDocument/2006/relationships/ctrlProp" Target="../ctrlProps/ctrlProp171.xml"/><Relationship Id="rId28" Type="http://schemas.openxmlformats.org/officeDocument/2006/relationships/ctrlProp" Target="../ctrlProps/ctrlProp176.xml"/><Relationship Id="rId10" Type="http://schemas.openxmlformats.org/officeDocument/2006/relationships/ctrlProp" Target="../ctrlProps/ctrlProp158.xml"/><Relationship Id="rId19" Type="http://schemas.openxmlformats.org/officeDocument/2006/relationships/ctrlProp" Target="../ctrlProps/ctrlProp167.xml"/><Relationship Id="rId31" Type="http://schemas.openxmlformats.org/officeDocument/2006/relationships/ctrlProp" Target="../ctrlProps/ctrlProp179.xml"/><Relationship Id="rId4" Type="http://schemas.openxmlformats.org/officeDocument/2006/relationships/ctrlProp" Target="../ctrlProps/ctrlProp152.xml"/><Relationship Id="rId9" Type="http://schemas.openxmlformats.org/officeDocument/2006/relationships/ctrlProp" Target="../ctrlProps/ctrlProp157.xml"/><Relationship Id="rId14" Type="http://schemas.openxmlformats.org/officeDocument/2006/relationships/ctrlProp" Target="../ctrlProps/ctrlProp162.xml"/><Relationship Id="rId22" Type="http://schemas.openxmlformats.org/officeDocument/2006/relationships/ctrlProp" Target="../ctrlProps/ctrlProp170.xml"/><Relationship Id="rId27" Type="http://schemas.openxmlformats.org/officeDocument/2006/relationships/ctrlProp" Target="../ctrlProps/ctrlProp175.xml"/><Relationship Id="rId30" Type="http://schemas.openxmlformats.org/officeDocument/2006/relationships/ctrlProp" Target="../ctrlProps/ctrlProp178.xml"/></Relationships>
</file>

<file path=xl/worksheets/_rels/sheet15.xml.rels><?xml version="1.0" encoding="UTF-8" standalone="yes"?>
<Relationships xmlns="http://schemas.openxmlformats.org/package/2006/relationships"><Relationship Id="rId8" Type="http://schemas.openxmlformats.org/officeDocument/2006/relationships/ctrlProp" Target="../ctrlProps/ctrlProp184.xml"/><Relationship Id="rId13" Type="http://schemas.openxmlformats.org/officeDocument/2006/relationships/ctrlProp" Target="../ctrlProps/ctrlProp189.xml"/><Relationship Id="rId18" Type="http://schemas.openxmlformats.org/officeDocument/2006/relationships/ctrlProp" Target="../ctrlProps/ctrlProp194.xml"/><Relationship Id="rId26" Type="http://schemas.openxmlformats.org/officeDocument/2006/relationships/ctrlProp" Target="../ctrlProps/ctrlProp202.xml"/><Relationship Id="rId3" Type="http://schemas.openxmlformats.org/officeDocument/2006/relationships/vmlDrawing" Target="../drawings/vmlDrawing10.vml"/><Relationship Id="rId21" Type="http://schemas.openxmlformats.org/officeDocument/2006/relationships/ctrlProp" Target="../ctrlProps/ctrlProp197.xml"/><Relationship Id="rId7" Type="http://schemas.openxmlformats.org/officeDocument/2006/relationships/ctrlProp" Target="../ctrlProps/ctrlProp183.xml"/><Relationship Id="rId12" Type="http://schemas.openxmlformats.org/officeDocument/2006/relationships/ctrlProp" Target="../ctrlProps/ctrlProp188.xml"/><Relationship Id="rId17" Type="http://schemas.openxmlformats.org/officeDocument/2006/relationships/ctrlProp" Target="../ctrlProps/ctrlProp193.xml"/><Relationship Id="rId25" Type="http://schemas.openxmlformats.org/officeDocument/2006/relationships/ctrlProp" Target="../ctrlProps/ctrlProp201.xml"/><Relationship Id="rId33" Type="http://schemas.openxmlformats.org/officeDocument/2006/relationships/ctrlProp" Target="../ctrlProps/ctrlProp209.xml"/><Relationship Id="rId2" Type="http://schemas.openxmlformats.org/officeDocument/2006/relationships/drawing" Target="../drawings/drawing14.xml"/><Relationship Id="rId16" Type="http://schemas.openxmlformats.org/officeDocument/2006/relationships/ctrlProp" Target="../ctrlProps/ctrlProp192.xml"/><Relationship Id="rId20" Type="http://schemas.openxmlformats.org/officeDocument/2006/relationships/ctrlProp" Target="../ctrlProps/ctrlProp196.xml"/><Relationship Id="rId29" Type="http://schemas.openxmlformats.org/officeDocument/2006/relationships/ctrlProp" Target="../ctrlProps/ctrlProp205.xml"/><Relationship Id="rId1" Type="http://schemas.openxmlformats.org/officeDocument/2006/relationships/printerSettings" Target="../printerSettings/printerSettings15.bin"/><Relationship Id="rId6" Type="http://schemas.openxmlformats.org/officeDocument/2006/relationships/ctrlProp" Target="../ctrlProps/ctrlProp182.xml"/><Relationship Id="rId11" Type="http://schemas.openxmlformats.org/officeDocument/2006/relationships/ctrlProp" Target="../ctrlProps/ctrlProp187.xml"/><Relationship Id="rId24" Type="http://schemas.openxmlformats.org/officeDocument/2006/relationships/ctrlProp" Target="../ctrlProps/ctrlProp200.xml"/><Relationship Id="rId32" Type="http://schemas.openxmlformats.org/officeDocument/2006/relationships/ctrlProp" Target="../ctrlProps/ctrlProp208.xml"/><Relationship Id="rId5" Type="http://schemas.openxmlformats.org/officeDocument/2006/relationships/ctrlProp" Target="../ctrlProps/ctrlProp181.xml"/><Relationship Id="rId15" Type="http://schemas.openxmlformats.org/officeDocument/2006/relationships/ctrlProp" Target="../ctrlProps/ctrlProp191.xml"/><Relationship Id="rId23" Type="http://schemas.openxmlformats.org/officeDocument/2006/relationships/ctrlProp" Target="../ctrlProps/ctrlProp199.xml"/><Relationship Id="rId28" Type="http://schemas.openxmlformats.org/officeDocument/2006/relationships/ctrlProp" Target="../ctrlProps/ctrlProp204.xml"/><Relationship Id="rId10" Type="http://schemas.openxmlformats.org/officeDocument/2006/relationships/ctrlProp" Target="../ctrlProps/ctrlProp186.xml"/><Relationship Id="rId19" Type="http://schemas.openxmlformats.org/officeDocument/2006/relationships/ctrlProp" Target="../ctrlProps/ctrlProp195.xml"/><Relationship Id="rId31" Type="http://schemas.openxmlformats.org/officeDocument/2006/relationships/ctrlProp" Target="../ctrlProps/ctrlProp207.xml"/><Relationship Id="rId4" Type="http://schemas.openxmlformats.org/officeDocument/2006/relationships/ctrlProp" Target="../ctrlProps/ctrlProp180.xml"/><Relationship Id="rId9" Type="http://schemas.openxmlformats.org/officeDocument/2006/relationships/ctrlProp" Target="../ctrlProps/ctrlProp185.xml"/><Relationship Id="rId14" Type="http://schemas.openxmlformats.org/officeDocument/2006/relationships/ctrlProp" Target="../ctrlProps/ctrlProp190.xml"/><Relationship Id="rId22" Type="http://schemas.openxmlformats.org/officeDocument/2006/relationships/ctrlProp" Target="../ctrlProps/ctrlProp198.xml"/><Relationship Id="rId27" Type="http://schemas.openxmlformats.org/officeDocument/2006/relationships/ctrlProp" Target="../ctrlProps/ctrlProp203.xml"/><Relationship Id="rId30" Type="http://schemas.openxmlformats.org/officeDocument/2006/relationships/ctrlProp" Target="../ctrlProps/ctrlProp206.xml"/></Relationships>
</file>

<file path=xl/worksheets/_rels/sheet16.xml.rels><?xml version="1.0" encoding="UTF-8" standalone="yes"?>
<Relationships xmlns="http://schemas.openxmlformats.org/package/2006/relationships"><Relationship Id="rId8" Type="http://schemas.openxmlformats.org/officeDocument/2006/relationships/ctrlProp" Target="../ctrlProps/ctrlProp214.xml"/><Relationship Id="rId13" Type="http://schemas.openxmlformats.org/officeDocument/2006/relationships/ctrlProp" Target="../ctrlProps/ctrlProp219.xml"/><Relationship Id="rId18" Type="http://schemas.openxmlformats.org/officeDocument/2006/relationships/ctrlProp" Target="../ctrlProps/ctrlProp224.xml"/><Relationship Id="rId26" Type="http://schemas.openxmlformats.org/officeDocument/2006/relationships/ctrlProp" Target="../ctrlProps/ctrlProp232.xml"/><Relationship Id="rId3" Type="http://schemas.openxmlformats.org/officeDocument/2006/relationships/vmlDrawing" Target="../drawings/vmlDrawing11.vml"/><Relationship Id="rId21" Type="http://schemas.openxmlformats.org/officeDocument/2006/relationships/ctrlProp" Target="../ctrlProps/ctrlProp227.xml"/><Relationship Id="rId7" Type="http://schemas.openxmlformats.org/officeDocument/2006/relationships/ctrlProp" Target="../ctrlProps/ctrlProp213.xml"/><Relationship Id="rId12" Type="http://schemas.openxmlformats.org/officeDocument/2006/relationships/ctrlProp" Target="../ctrlProps/ctrlProp218.xml"/><Relationship Id="rId17" Type="http://schemas.openxmlformats.org/officeDocument/2006/relationships/ctrlProp" Target="../ctrlProps/ctrlProp223.xml"/><Relationship Id="rId25" Type="http://schemas.openxmlformats.org/officeDocument/2006/relationships/ctrlProp" Target="../ctrlProps/ctrlProp231.xml"/><Relationship Id="rId2" Type="http://schemas.openxmlformats.org/officeDocument/2006/relationships/drawing" Target="../drawings/drawing15.xml"/><Relationship Id="rId16" Type="http://schemas.openxmlformats.org/officeDocument/2006/relationships/ctrlProp" Target="../ctrlProps/ctrlProp222.xml"/><Relationship Id="rId20" Type="http://schemas.openxmlformats.org/officeDocument/2006/relationships/ctrlProp" Target="../ctrlProps/ctrlProp226.xml"/><Relationship Id="rId1" Type="http://schemas.openxmlformats.org/officeDocument/2006/relationships/printerSettings" Target="../printerSettings/printerSettings16.bin"/><Relationship Id="rId6" Type="http://schemas.openxmlformats.org/officeDocument/2006/relationships/ctrlProp" Target="../ctrlProps/ctrlProp212.xml"/><Relationship Id="rId11" Type="http://schemas.openxmlformats.org/officeDocument/2006/relationships/ctrlProp" Target="../ctrlProps/ctrlProp217.xml"/><Relationship Id="rId24" Type="http://schemas.openxmlformats.org/officeDocument/2006/relationships/ctrlProp" Target="../ctrlProps/ctrlProp230.xml"/><Relationship Id="rId5" Type="http://schemas.openxmlformats.org/officeDocument/2006/relationships/ctrlProp" Target="../ctrlProps/ctrlProp211.xml"/><Relationship Id="rId15" Type="http://schemas.openxmlformats.org/officeDocument/2006/relationships/ctrlProp" Target="../ctrlProps/ctrlProp221.xml"/><Relationship Id="rId23" Type="http://schemas.openxmlformats.org/officeDocument/2006/relationships/ctrlProp" Target="../ctrlProps/ctrlProp229.xml"/><Relationship Id="rId10" Type="http://schemas.openxmlformats.org/officeDocument/2006/relationships/ctrlProp" Target="../ctrlProps/ctrlProp216.xml"/><Relationship Id="rId19" Type="http://schemas.openxmlformats.org/officeDocument/2006/relationships/ctrlProp" Target="../ctrlProps/ctrlProp225.xml"/><Relationship Id="rId4" Type="http://schemas.openxmlformats.org/officeDocument/2006/relationships/ctrlProp" Target="../ctrlProps/ctrlProp210.xml"/><Relationship Id="rId9" Type="http://schemas.openxmlformats.org/officeDocument/2006/relationships/ctrlProp" Target="../ctrlProps/ctrlProp215.xml"/><Relationship Id="rId14" Type="http://schemas.openxmlformats.org/officeDocument/2006/relationships/ctrlProp" Target="../ctrlProps/ctrlProp220.xml"/><Relationship Id="rId22" Type="http://schemas.openxmlformats.org/officeDocument/2006/relationships/ctrlProp" Target="../ctrlProps/ctrlProp228.xml"/></Relationships>
</file>

<file path=xl/worksheets/_rels/sheet17.xml.rels><?xml version="1.0" encoding="UTF-8" standalone="yes"?>
<Relationships xmlns="http://schemas.openxmlformats.org/package/2006/relationships"><Relationship Id="rId8" Type="http://schemas.openxmlformats.org/officeDocument/2006/relationships/ctrlProp" Target="../ctrlProps/ctrlProp237.xml"/><Relationship Id="rId13" Type="http://schemas.openxmlformats.org/officeDocument/2006/relationships/ctrlProp" Target="../ctrlProps/ctrlProp242.xml"/><Relationship Id="rId18" Type="http://schemas.openxmlformats.org/officeDocument/2006/relationships/ctrlProp" Target="../ctrlProps/ctrlProp247.xml"/><Relationship Id="rId3" Type="http://schemas.openxmlformats.org/officeDocument/2006/relationships/vmlDrawing" Target="../drawings/vmlDrawing12.vml"/><Relationship Id="rId21" Type="http://schemas.openxmlformats.org/officeDocument/2006/relationships/ctrlProp" Target="../ctrlProps/ctrlProp250.xml"/><Relationship Id="rId7" Type="http://schemas.openxmlformats.org/officeDocument/2006/relationships/ctrlProp" Target="../ctrlProps/ctrlProp236.xml"/><Relationship Id="rId12" Type="http://schemas.openxmlformats.org/officeDocument/2006/relationships/ctrlProp" Target="../ctrlProps/ctrlProp241.xml"/><Relationship Id="rId17" Type="http://schemas.openxmlformats.org/officeDocument/2006/relationships/ctrlProp" Target="../ctrlProps/ctrlProp246.xml"/><Relationship Id="rId2" Type="http://schemas.openxmlformats.org/officeDocument/2006/relationships/drawing" Target="../drawings/drawing16.xml"/><Relationship Id="rId16" Type="http://schemas.openxmlformats.org/officeDocument/2006/relationships/ctrlProp" Target="../ctrlProps/ctrlProp245.xml"/><Relationship Id="rId20" Type="http://schemas.openxmlformats.org/officeDocument/2006/relationships/ctrlProp" Target="../ctrlProps/ctrlProp249.xml"/><Relationship Id="rId1" Type="http://schemas.openxmlformats.org/officeDocument/2006/relationships/printerSettings" Target="../printerSettings/printerSettings17.bin"/><Relationship Id="rId6" Type="http://schemas.openxmlformats.org/officeDocument/2006/relationships/ctrlProp" Target="../ctrlProps/ctrlProp235.xml"/><Relationship Id="rId11" Type="http://schemas.openxmlformats.org/officeDocument/2006/relationships/ctrlProp" Target="../ctrlProps/ctrlProp240.xml"/><Relationship Id="rId5" Type="http://schemas.openxmlformats.org/officeDocument/2006/relationships/ctrlProp" Target="../ctrlProps/ctrlProp234.xml"/><Relationship Id="rId15" Type="http://schemas.openxmlformats.org/officeDocument/2006/relationships/ctrlProp" Target="../ctrlProps/ctrlProp244.xml"/><Relationship Id="rId10" Type="http://schemas.openxmlformats.org/officeDocument/2006/relationships/ctrlProp" Target="../ctrlProps/ctrlProp239.xml"/><Relationship Id="rId19" Type="http://schemas.openxmlformats.org/officeDocument/2006/relationships/ctrlProp" Target="../ctrlProps/ctrlProp248.xml"/><Relationship Id="rId4" Type="http://schemas.openxmlformats.org/officeDocument/2006/relationships/ctrlProp" Target="../ctrlProps/ctrlProp233.xml"/><Relationship Id="rId9" Type="http://schemas.openxmlformats.org/officeDocument/2006/relationships/ctrlProp" Target="../ctrlProps/ctrlProp238.xml"/><Relationship Id="rId14" Type="http://schemas.openxmlformats.org/officeDocument/2006/relationships/ctrlProp" Target="../ctrlProps/ctrlProp243.xml"/></Relationships>
</file>

<file path=xl/worksheets/_rels/sheet18.xml.rels><?xml version="1.0" encoding="UTF-8" standalone="yes"?>
<Relationships xmlns="http://schemas.openxmlformats.org/package/2006/relationships"><Relationship Id="rId13" Type="http://schemas.openxmlformats.org/officeDocument/2006/relationships/ctrlProp" Target="../ctrlProps/ctrlProp260.xml"/><Relationship Id="rId18" Type="http://schemas.openxmlformats.org/officeDocument/2006/relationships/ctrlProp" Target="../ctrlProps/ctrlProp265.xml"/><Relationship Id="rId26" Type="http://schemas.openxmlformats.org/officeDocument/2006/relationships/ctrlProp" Target="../ctrlProps/ctrlProp273.xml"/><Relationship Id="rId39" Type="http://schemas.openxmlformats.org/officeDocument/2006/relationships/ctrlProp" Target="../ctrlProps/ctrlProp286.xml"/><Relationship Id="rId21" Type="http://schemas.openxmlformats.org/officeDocument/2006/relationships/ctrlProp" Target="../ctrlProps/ctrlProp268.xml"/><Relationship Id="rId34" Type="http://schemas.openxmlformats.org/officeDocument/2006/relationships/ctrlProp" Target="../ctrlProps/ctrlProp281.xml"/><Relationship Id="rId42" Type="http://schemas.openxmlformats.org/officeDocument/2006/relationships/ctrlProp" Target="../ctrlProps/ctrlProp289.xml"/><Relationship Id="rId47" Type="http://schemas.openxmlformats.org/officeDocument/2006/relationships/ctrlProp" Target="../ctrlProps/ctrlProp294.xml"/><Relationship Id="rId50" Type="http://schemas.openxmlformats.org/officeDocument/2006/relationships/ctrlProp" Target="../ctrlProps/ctrlProp297.xml"/><Relationship Id="rId55" Type="http://schemas.openxmlformats.org/officeDocument/2006/relationships/ctrlProp" Target="../ctrlProps/ctrlProp302.xml"/><Relationship Id="rId7" Type="http://schemas.openxmlformats.org/officeDocument/2006/relationships/ctrlProp" Target="../ctrlProps/ctrlProp254.xml"/><Relationship Id="rId12" Type="http://schemas.openxmlformats.org/officeDocument/2006/relationships/ctrlProp" Target="../ctrlProps/ctrlProp259.xml"/><Relationship Id="rId17" Type="http://schemas.openxmlformats.org/officeDocument/2006/relationships/ctrlProp" Target="../ctrlProps/ctrlProp264.xml"/><Relationship Id="rId25" Type="http://schemas.openxmlformats.org/officeDocument/2006/relationships/ctrlProp" Target="../ctrlProps/ctrlProp272.xml"/><Relationship Id="rId33" Type="http://schemas.openxmlformats.org/officeDocument/2006/relationships/ctrlProp" Target="../ctrlProps/ctrlProp280.xml"/><Relationship Id="rId38" Type="http://schemas.openxmlformats.org/officeDocument/2006/relationships/ctrlProp" Target="../ctrlProps/ctrlProp285.xml"/><Relationship Id="rId46" Type="http://schemas.openxmlformats.org/officeDocument/2006/relationships/ctrlProp" Target="../ctrlProps/ctrlProp293.xml"/><Relationship Id="rId2" Type="http://schemas.openxmlformats.org/officeDocument/2006/relationships/drawing" Target="../drawings/drawing17.xml"/><Relationship Id="rId16" Type="http://schemas.openxmlformats.org/officeDocument/2006/relationships/ctrlProp" Target="../ctrlProps/ctrlProp263.xml"/><Relationship Id="rId20" Type="http://schemas.openxmlformats.org/officeDocument/2006/relationships/ctrlProp" Target="../ctrlProps/ctrlProp267.xml"/><Relationship Id="rId29" Type="http://schemas.openxmlformats.org/officeDocument/2006/relationships/ctrlProp" Target="../ctrlProps/ctrlProp276.xml"/><Relationship Id="rId41" Type="http://schemas.openxmlformats.org/officeDocument/2006/relationships/ctrlProp" Target="../ctrlProps/ctrlProp288.xml"/><Relationship Id="rId54" Type="http://schemas.openxmlformats.org/officeDocument/2006/relationships/ctrlProp" Target="../ctrlProps/ctrlProp301.xml"/><Relationship Id="rId1" Type="http://schemas.openxmlformats.org/officeDocument/2006/relationships/printerSettings" Target="../printerSettings/printerSettings18.bin"/><Relationship Id="rId6" Type="http://schemas.openxmlformats.org/officeDocument/2006/relationships/ctrlProp" Target="../ctrlProps/ctrlProp253.xml"/><Relationship Id="rId11" Type="http://schemas.openxmlformats.org/officeDocument/2006/relationships/ctrlProp" Target="../ctrlProps/ctrlProp258.xml"/><Relationship Id="rId24" Type="http://schemas.openxmlformats.org/officeDocument/2006/relationships/ctrlProp" Target="../ctrlProps/ctrlProp271.xml"/><Relationship Id="rId32" Type="http://schemas.openxmlformats.org/officeDocument/2006/relationships/ctrlProp" Target="../ctrlProps/ctrlProp279.xml"/><Relationship Id="rId37" Type="http://schemas.openxmlformats.org/officeDocument/2006/relationships/ctrlProp" Target="../ctrlProps/ctrlProp284.xml"/><Relationship Id="rId40" Type="http://schemas.openxmlformats.org/officeDocument/2006/relationships/ctrlProp" Target="../ctrlProps/ctrlProp287.xml"/><Relationship Id="rId45" Type="http://schemas.openxmlformats.org/officeDocument/2006/relationships/ctrlProp" Target="../ctrlProps/ctrlProp292.xml"/><Relationship Id="rId53" Type="http://schemas.openxmlformats.org/officeDocument/2006/relationships/ctrlProp" Target="../ctrlProps/ctrlProp300.xml"/><Relationship Id="rId5" Type="http://schemas.openxmlformats.org/officeDocument/2006/relationships/ctrlProp" Target="../ctrlProps/ctrlProp252.xml"/><Relationship Id="rId15" Type="http://schemas.openxmlformats.org/officeDocument/2006/relationships/ctrlProp" Target="../ctrlProps/ctrlProp262.xml"/><Relationship Id="rId23" Type="http://schemas.openxmlformats.org/officeDocument/2006/relationships/ctrlProp" Target="../ctrlProps/ctrlProp270.xml"/><Relationship Id="rId28" Type="http://schemas.openxmlformats.org/officeDocument/2006/relationships/ctrlProp" Target="../ctrlProps/ctrlProp275.xml"/><Relationship Id="rId36" Type="http://schemas.openxmlformats.org/officeDocument/2006/relationships/ctrlProp" Target="../ctrlProps/ctrlProp283.xml"/><Relationship Id="rId49" Type="http://schemas.openxmlformats.org/officeDocument/2006/relationships/ctrlProp" Target="../ctrlProps/ctrlProp296.xml"/><Relationship Id="rId10" Type="http://schemas.openxmlformats.org/officeDocument/2006/relationships/ctrlProp" Target="../ctrlProps/ctrlProp257.xml"/><Relationship Id="rId19" Type="http://schemas.openxmlformats.org/officeDocument/2006/relationships/ctrlProp" Target="../ctrlProps/ctrlProp266.xml"/><Relationship Id="rId31" Type="http://schemas.openxmlformats.org/officeDocument/2006/relationships/ctrlProp" Target="../ctrlProps/ctrlProp278.xml"/><Relationship Id="rId44" Type="http://schemas.openxmlformats.org/officeDocument/2006/relationships/ctrlProp" Target="../ctrlProps/ctrlProp291.xml"/><Relationship Id="rId52" Type="http://schemas.openxmlformats.org/officeDocument/2006/relationships/ctrlProp" Target="../ctrlProps/ctrlProp299.xml"/><Relationship Id="rId4" Type="http://schemas.openxmlformats.org/officeDocument/2006/relationships/ctrlProp" Target="../ctrlProps/ctrlProp251.xml"/><Relationship Id="rId9" Type="http://schemas.openxmlformats.org/officeDocument/2006/relationships/ctrlProp" Target="../ctrlProps/ctrlProp256.xml"/><Relationship Id="rId14" Type="http://schemas.openxmlformats.org/officeDocument/2006/relationships/ctrlProp" Target="../ctrlProps/ctrlProp261.xml"/><Relationship Id="rId22" Type="http://schemas.openxmlformats.org/officeDocument/2006/relationships/ctrlProp" Target="../ctrlProps/ctrlProp269.xml"/><Relationship Id="rId27" Type="http://schemas.openxmlformats.org/officeDocument/2006/relationships/ctrlProp" Target="../ctrlProps/ctrlProp274.xml"/><Relationship Id="rId30" Type="http://schemas.openxmlformats.org/officeDocument/2006/relationships/ctrlProp" Target="../ctrlProps/ctrlProp277.xml"/><Relationship Id="rId35" Type="http://schemas.openxmlformats.org/officeDocument/2006/relationships/ctrlProp" Target="../ctrlProps/ctrlProp282.xml"/><Relationship Id="rId43" Type="http://schemas.openxmlformats.org/officeDocument/2006/relationships/ctrlProp" Target="../ctrlProps/ctrlProp290.xml"/><Relationship Id="rId48" Type="http://schemas.openxmlformats.org/officeDocument/2006/relationships/ctrlProp" Target="../ctrlProps/ctrlProp295.xml"/><Relationship Id="rId8" Type="http://schemas.openxmlformats.org/officeDocument/2006/relationships/ctrlProp" Target="../ctrlProps/ctrlProp255.xml"/><Relationship Id="rId51" Type="http://schemas.openxmlformats.org/officeDocument/2006/relationships/ctrlProp" Target="../ctrlProps/ctrlProp298.xml"/><Relationship Id="rId3" Type="http://schemas.openxmlformats.org/officeDocument/2006/relationships/vmlDrawing" Target="../drawings/vmlDrawing13.vml"/></Relationships>
</file>

<file path=xl/worksheets/_rels/sheet19.xml.rels><?xml version="1.0" encoding="UTF-8" standalone="yes"?>
<Relationships xmlns="http://schemas.openxmlformats.org/package/2006/relationships"><Relationship Id="rId13" Type="http://schemas.openxmlformats.org/officeDocument/2006/relationships/ctrlProp" Target="../ctrlProps/ctrlProp310.xml"/><Relationship Id="rId18" Type="http://schemas.openxmlformats.org/officeDocument/2006/relationships/ctrlProp" Target="../ctrlProps/ctrlProp315.xml"/><Relationship Id="rId26" Type="http://schemas.openxmlformats.org/officeDocument/2006/relationships/ctrlProp" Target="../ctrlProps/ctrlProp323.xml"/><Relationship Id="rId39" Type="http://schemas.openxmlformats.org/officeDocument/2006/relationships/ctrlProp" Target="../ctrlProps/ctrlProp336.xml"/><Relationship Id="rId21" Type="http://schemas.openxmlformats.org/officeDocument/2006/relationships/ctrlProp" Target="../ctrlProps/ctrlProp318.xml"/><Relationship Id="rId34" Type="http://schemas.openxmlformats.org/officeDocument/2006/relationships/ctrlProp" Target="../ctrlProps/ctrlProp331.xml"/><Relationship Id="rId42" Type="http://schemas.openxmlformats.org/officeDocument/2006/relationships/ctrlProp" Target="../ctrlProps/ctrlProp339.xml"/><Relationship Id="rId47" Type="http://schemas.openxmlformats.org/officeDocument/2006/relationships/ctrlProp" Target="../ctrlProps/ctrlProp344.xml"/><Relationship Id="rId50" Type="http://schemas.openxmlformats.org/officeDocument/2006/relationships/ctrlProp" Target="../ctrlProps/ctrlProp347.xml"/><Relationship Id="rId55" Type="http://schemas.openxmlformats.org/officeDocument/2006/relationships/ctrlProp" Target="../ctrlProps/ctrlProp352.xml"/><Relationship Id="rId7" Type="http://schemas.openxmlformats.org/officeDocument/2006/relationships/ctrlProp" Target="../ctrlProps/ctrlProp304.xml"/><Relationship Id="rId12" Type="http://schemas.openxmlformats.org/officeDocument/2006/relationships/ctrlProp" Target="../ctrlProps/ctrlProp309.xml"/><Relationship Id="rId17" Type="http://schemas.openxmlformats.org/officeDocument/2006/relationships/ctrlProp" Target="../ctrlProps/ctrlProp314.xml"/><Relationship Id="rId25" Type="http://schemas.openxmlformats.org/officeDocument/2006/relationships/ctrlProp" Target="../ctrlProps/ctrlProp322.xml"/><Relationship Id="rId33" Type="http://schemas.openxmlformats.org/officeDocument/2006/relationships/ctrlProp" Target="../ctrlProps/ctrlProp330.xml"/><Relationship Id="rId38" Type="http://schemas.openxmlformats.org/officeDocument/2006/relationships/ctrlProp" Target="../ctrlProps/ctrlProp335.xml"/><Relationship Id="rId46" Type="http://schemas.openxmlformats.org/officeDocument/2006/relationships/ctrlProp" Target="../ctrlProps/ctrlProp343.xml"/><Relationship Id="rId2" Type="http://schemas.openxmlformats.org/officeDocument/2006/relationships/hyperlink" Target="https://www.betaalvereniging.nl/wp-content/uploads/Library-of-Cyber-Resilience-Metrics-Shared-Research-Program-Cybersecurity.pdf" TargetMode="External"/><Relationship Id="rId16" Type="http://schemas.openxmlformats.org/officeDocument/2006/relationships/ctrlProp" Target="../ctrlProps/ctrlProp313.xml"/><Relationship Id="rId20" Type="http://schemas.openxmlformats.org/officeDocument/2006/relationships/ctrlProp" Target="../ctrlProps/ctrlProp317.xml"/><Relationship Id="rId29" Type="http://schemas.openxmlformats.org/officeDocument/2006/relationships/ctrlProp" Target="../ctrlProps/ctrlProp326.xml"/><Relationship Id="rId41" Type="http://schemas.openxmlformats.org/officeDocument/2006/relationships/ctrlProp" Target="../ctrlProps/ctrlProp338.xml"/><Relationship Id="rId54" Type="http://schemas.openxmlformats.org/officeDocument/2006/relationships/ctrlProp" Target="../ctrlProps/ctrlProp351.xml"/><Relationship Id="rId1" Type="http://schemas.openxmlformats.org/officeDocument/2006/relationships/hyperlink" Target="https://www.cisecurity.org/white-papers/cis-controls-v7-measures-metrics/" TargetMode="External"/><Relationship Id="rId6" Type="http://schemas.openxmlformats.org/officeDocument/2006/relationships/ctrlProp" Target="../ctrlProps/ctrlProp303.xml"/><Relationship Id="rId11" Type="http://schemas.openxmlformats.org/officeDocument/2006/relationships/ctrlProp" Target="../ctrlProps/ctrlProp308.xml"/><Relationship Id="rId24" Type="http://schemas.openxmlformats.org/officeDocument/2006/relationships/ctrlProp" Target="../ctrlProps/ctrlProp321.xml"/><Relationship Id="rId32" Type="http://schemas.openxmlformats.org/officeDocument/2006/relationships/ctrlProp" Target="../ctrlProps/ctrlProp329.xml"/><Relationship Id="rId37" Type="http://schemas.openxmlformats.org/officeDocument/2006/relationships/ctrlProp" Target="../ctrlProps/ctrlProp334.xml"/><Relationship Id="rId40" Type="http://schemas.openxmlformats.org/officeDocument/2006/relationships/ctrlProp" Target="../ctrlProps/ctrlProp337.xml"/><Relationship Id="rId45" Type="http://schemas.openxmlformats.org/officeDocument/2006/relationships/ctrlProp" Target="../ctrlProps/ctrlProp342.xml"/><Relationship Id="rId53" Type="http://schemas.openxmlformats.org/officeDocument/2006/relationships/ctrlProp" Target="../ctrlProps/ctrlProp350.xml"/><Relationship Id="rId5" Type="http://schemas.openxmlformats.org/officeDocument/2006/relationships/vmlDrawing" Target="../drawings/vmlDrawing14.vml"/><Relationship Id="rId15" Type="http://schemas.openxmlformats.org/officeDocument/2006/relationships/ctrlProp" Target="../ctrlProps/ctrlProp312.xml"/><Relationship Id="rId23" Type="http://schemas.openxmlformats.org/officeDocument/2006/relationships/ctrlProp" Target="../ctrlProps/ctrlProp320.xml"/><Relationship Id="rId28" Type="http://schemas.openxmlformats.org/officeDocument/2006/relationships/ctrlProp" Target="../ctrlProps/ctrlProp325.xml"/><Relationship Id="rId36" Type="http://schemas.openxmlformats.org/officeDocument/2006/relationships/ctrlProp" Target="../ctrlProps/ctrlProp333.xml"/><Relationship Id="rId49" Type="http://schemas.openxmlformats.org/officeDocument/2006/relationships/ctrlProp" Target="../ctrlProps/ctrlProp346.xml"/><Relationship Id="rId57" Type="http://schemas.openxmlformats.org/officeDocument/2006/relationships/ctrlProp" Target="../ctrlProps/ctrlProp354.xml"/><Relationship Id="rId10" Type="http://schemas.openxmlformats.org/officeDocument/2006/relationships/ctrlProp" Target="../ctrlProps/ctrlProp307.xml"/><Relationship Id="rId19" Type="http://schemas.openxmlformats.org/officeDocument/2006/relationships/ctrlProp" Target="../ctrlProps/ctrlProp316.xml"/><Relationship Id="rId31" Type="http://schemas.openxmlformats.org/officeDocument/2006/relationships/ctrlProp" Target="../ctrlProps/ctrlProp328.xml"/><Relationship Id="rId44" Type="http://schemas.openxmlformats.org/officeDocument/2006/relationships/ctrlProp" Target="../ctrlProps/ctrlProp341.xml"/><Relationship Id="rId52" Type="http://schemas.openxmlformats.org/officeDocument/2006/relationships/ctrlProp" Target="../ctrlProps/ctrlProp349.xml"/><Relationship Id="rId4" Type="http://schemas.openxmlformats.org/officeDocument/2006/relationships/drawing" Target="../drawings/drawing18.xml"/><Relationship Id="rId9" Type="http://schemas.openxmlformats.org/officeDocument/2006/relationships/ctrlProp" Target="../ctrlProps/ctrlProp306.xml"/><Relationship Id="rId14" Type="http://schemas.openxmlformats.org/officeDocument/2006/relationships/ctrlProp" Target="../ctrlProps/ctrlProp311.xml"/><Relationship Id="rId22" Type="http://schemas.openxmlformats.org/officeDocument/2006/relationships/ctrlProp" Target="../ctrlProps/ctrlProp319.xml"/><Relationship Id="rId27" Type="http://schemas.openxmlformats.org/officeDocument/2006/relationships/ctrlProp" Target="../ctrlProps/ctrlProp324.xml"/><Relationship Id="rId30" Type="http://schemas.openxmlformats.org/officeDocument/2006/relationships/ctrlProp" Target="../ctrlProps/ctrlProp327.xml"/><Relationship Id="rId35" Type="http://schemas.openxmlformats.org/officeDocument/2006/relationships/ctrlProp" Target="../ctrlProps/ctrlProp332.xml"/><Relationship Id="rId43" Type="http://schemas.openxmlformats.org/officeDocument/2006/relationships/ctrlProp" Target="../ctrlProps/ctrlProp340.xml"/><Relationship Id="rId48" Type="http://schemas.openxmlformats.org/officeDocument/2006/relationships/ctrlProp" Target="../ctrlProps/ctrlProp345.xml"/><Relationship Id="rId56" Type="http://schemas.openxmlformats.org/officeDocument/2006/relationships/ctrlProp" Target="../ctrlProps/ctrlProp353.xml"/><Relationship Id="rId8" Type="http://schemas.openxmlformats.org/officeDocument/2006/relationships/ctrlProp" Target="../ctrlProps/ctrlProp305.xml"/><Relationship Id="rId51" Type="http://schemas.openxmlformats.org/officeDocument/2006/relationships/ctrlProp" Target="../ctrlProps/ctrlProp348.xml"/><Relationship Id="rId3"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8" Type="http://schemas.openxmlformats.org/officeDocument/2006/relationships/ctrlProp" Target="../ctrlProps/ctrlProp359.xml"/><Relationship Id="rId13" Type="http://schemas.openxmlformats.org/officeDocument/2006/relationships/ctrlProp" Target="../ctrlProps/ctrlProp364.xml"/><Relationship Id="rId18" Type="http://schemas.openxmlformats.org/officeDocument/2006/relationships/ctrlProp" Target="../ctrlProps/ctrlProp369.xml"/><Relationship Id="rId3" Type="http://schemas.openxmlformats.org/officeDocument/2006/relationships/vmlDrawing" Target="../drawings/vmlDrawing15.vml"/><Relationship Id="rId21" Type="http://schemas.openxmlformats.org/officeDocument/2006/relationships/ctrlProp" Target="../ctrlProps/ctrlProp372.xml"/><Relationship Id="rId7" Type="http://schemas.openxmlformats.org/officeDocument/2006/relationships/ctrlProp" Target="../ctrlProps/ctrlProp358.xml"/><Relationship Id="rId12" Type="http://schemas.openxmlformats.org/officeDocument/2006/relationships/ctrlProp" Target="../ctrlProps/ctrlProp363.xml"/><Relationship Id="rId17" Type="http://schemas.openxmlformats.org/officeDocument/2006/relationships/ctrlProp" Target="../ctrlProps/ctrlProp368.xml"/><Relationship Id="rId2" Type="http://schemas.openxmlformats.org/officeDocument/2006/relationships/drawing" Target="../drawings/drawing19.xml"/><Relationship Id="rId16" Type="http://schemas.openxmlformats.org/officeDocument/2006/relationships/ctrlProp" Target="../ctrlProps/ctrlProp367.xml"/><Relationship Id="rId20" Type="http://schemas.openxmlformats.org/officeDocument/2006/relationships/ctrlProp" Target="../ctrlProps/ctrlProp371.xml"/><Relationship Id="rId1" Type="http://schemas.openxmlformats.org/officeDocument/2006/relationships/printerSettings" Target="../printerSettings/printerSettings20.bin"/><Relationship Id="rId6" Type="http://schemas.openxmlformats.org/officeDocument/2006/relationships/ctrlProp" Target="../ctrlProps/ctrlProp357.xml"/><Relationship Id="rId11" Type="http://schemas.openxmlformats.org/officeDocument/2006/relationships/ctrlProp" Target="../ctrlProps/ctrlProp362.xml"/><Relationship Id="rId5" Type="http://schemas.openxmlformats.org/officeDocument/2006/relationships/ctrlProp" Target="../ctrlProps/ctrlProp356.xml"/><Relationship Id="rId15" Type="http://schemas.openxmlformats.org/officeDocument/2006/relationships/ctrlProp" Target="../ctrlProps/ctrlProp366.xml"/><Relationship Id="rId10" Type="http://schemas.openxmlformats.org/officeDocument/2006/relationships/ctrlProp" Target="../ctrlProps/ctrlProp361.xml"/><Relationship Id="rId19" Type="http://schemas.openxmlformats.org/officeDocument/2006/relationships/ctrlProp" Target="../ctrlProps/ctrlProp370.xml"/><Relationship Id="rId4" Type="http://schemas.openxmlformats.org/officeDocument/2006/relationships/ctrlProp" Target="../ctrlProps/ctrlProp355.xml"/><Relationship Id="rId9" Type="http://schemas.openxmlformats.org/officeDocument/2006/relationships/ctrlProp" Target="../ctrlProps/ctrlProp360.xml"/><Relationship Id="rId14" Type="http://schemas.openxmlformats.org/officeDocument/2006/relationships/ctrlProp" Target="../ctrlProps/ctrlProp365.xml"/></Relationships>
</file>

<file path=xl/worksheets/_rels/sheet21.xml.rels><?xml version="1.0" encoding="UTF-8" standalone="yes"?>
<Relationships xmlns="http://schemas.openxmlformats.org/package/2006/relationships"><Relationship Id="rId13" Type="http://schemas.openxmlformats.org/officeDocument/2006/relationships/ctrlProp" Target="../ctrlProps/ctrlProp382.xml"/><Relationship Id="rId18" Type="http://schemas.openxmlformats.org/officeDocument/2006/relationships/ctrlProp" Target="../ctrlProps/ctrlProp387.xml"/><Relationship Id="rId26" Type="http://schemas.openxmlformats.org/officeDocument/2006/relationships/ctrlProp" Target="../ctrlProps/ctrlProp395.xml"/><Relationship Id="rId39" Type="http://schemas.openxmlformats.org/officeDocument/2006/relationships/ctrlProp" Target="../ctrlProps/ctrlProp408.xml"/><Relationship Id="rId21" Type="http://schemas.openxmlformats.org/officeDocument/2006/relationships/ctrlProp" Target="../ctrlProps/ctrlProp390.xml"/><Relationship Id="rId34" Type="http://schemas.openxmlformats.org/officeDocument/2006/relationships/ctrlProp" Target="../ctrlProps/ctrlProp403.xml"/><Relationship Id="rId42" Type="http://schemas.openxmlformats.org/officeDocument/2006/relationships/ctrlProp" Target="../ctrlProps/ctrlProp411.xml"/><Relationship Id="rId47" Type="http://schemas.openxmlformats.org/officeDocument/2006/relationships/ctrlProp" Target="../ctrlProps/ctrlProp416.xml"/><Relationship Id="rId50" Type="http://schemas.openxmlformats.org/officeDocument/2006/relationships/ctrlProp" Target="../ctrlProps/ctrlProp419.xml"/><Relationship Id="rId55" Type="http://schemas.openxmlformats.org/officeDocument/2006/relationships/ctrlProp" Target="../ctrlProps/ctrlProp424.xml"/><Relationship Id="rId7" Type="http://schemas.openxmlformats.org/officeDocument/2006/relationships/ctrlProp" Target="../ctrlProps/ctrlProp376.xml"/><Relationship Id="rId12" Type="http://schemas.openxmlformats.org/officeDocument/2006/relationships/ctrlProp" Target="../ctrlProps/ctrlProp381.xml"/><Relationship Id="rId17" Type="http://schemas.openxmlformats.org/officeDocument/2006/relationships/ctrlProp" Target="../ctrlProps/ctrlProp386.xml"/><Relationship Id="rId25" Type="http://schemas.openxmlformats.org/officeDocument/2006/relationships/ctrlProp" Target="../ctrlProps/ctrlProp394.xml"/><Relationship Id="rId33" Type="http://schemas.openxmlformats.org/officeDocument/2006/relationships/ctrlProp" Target="../ctrlProps/ctrlProp402.xml"/><Relationship Id="rId38" Type="http://schemas.openxmlformats.org/officeDocument/2006/relationships/ctrlProp" Target="../ctrlProps/ctrlProp407.xml"/><Relationship Id="rId46" Type="http://schemas.openxmlformats.org/officeDocument/2006/relationships/ctrlProp" Target="../ctrlProps/ctrlProp415.xml"/><Relationship Id="rId59" Type="http://schemas.openxmlformats.org/officeDocument/2006/relationships/ctrlProp" Target="../ctrlProps/ctrlProp428.xml"/><Relationship Id="rId2" Type="http://schemas.openxmlformats.org/officeDocument/2006/relationships/drawing" Target="../drawings/drawing20.xml"/><Relationship Id="rId16" Type="http://schemas.openxmlformats.org/officeDocument/2006/relationships/ctrlProp" Target="../ctrlProps/ctrlProp385.xml"/><Relationship Id="rId20" Type="http://schemas.openxmlformats.org/officeDocument/2006/relationships/ctrlProp" Target="../ctrlProps/ctrlProp389.xml"/><Relationship Id="rId29" Type="http://schemas.openxmlformats.org/officeDocument/2006/relationships/ctrlProp" Target="../ctrlProps/ctrlProp398.xml"/><Relationship Id="rId41" Type="http://schemas.openxmlformats.org/officeDocument/2006/relationships/ctrlProp" Target="../ctrlProps/ctrlProp410.xml"/><Relationship Id="rId54" Type="http://schemas.openxmlformats.org/officeDocument/2006/relationships/ctrlProp" Target="../ctrlProps/ctrlProp423.xml"/><Relationship Id="rId1" Type="http://schemas.openxmlformats.org/officeDocument/2006/relationships/printerSettings" Target="../printerSettings/printerSettings21.bin"/><Relationship Id="rId6" Type="http://schemas.openxmlformats.org/officeDocument/2006/relationships/ctrlProp" Target="../ctrlProps/ctrlProp375.xml"/><Relationship Id="rId11" Type="http://schemas.openxmlformats.org/officeDocument/2006/relationships/ctrlProp" Target="../ctrlProps/ctrlProp380.xml"/><Relationship Id="rId24" Type="http://schemas.openxmlformats.org/officeDocument/2006/relationships/ctrlProp" Target="../ctrlProps/ctrlProp393.xml"/><Relationship Id="rId32" Type="http://schemas.openxmlformats.org/officeDocument/2006/relationships/ctrlProp" Target="../ctrlProps/ctrlProp401.xml"/><Relationship Id="rId37" Type="http://schemas.openxmlformats.org/officeDocument/2006/relationships/ctrlProp" Target="../ctrlProps/ctrlProp406.xml"/><Relationship Id="rId40" Type="http://schemas.openxmlformats.org/officeDocument/2006/relationships/ctrlProp" Target="../ctrlProps/ctrlProp409.xml"/><Relationship Id="rId45" Type="http://schemas.openxmlformats.org/officeDocument/2006/relationships/ctrlProp" Target="../ctrlProps/ctrlProp414.xml"/><Relationship Id="rId53" Type="http://schemas.openxmlformats.org/officeDocument/2006/relationships/ctrlProp" Target="../ctrlProps/ctrlProp422.xml"/><Relationship Id="rId58" Type="http://schemas.openxmlformats.org/officeDocument/2006/relationships/ctrlProp" Target="../ctrlProps/ctrlProp427.xml"/><Relationship Id="rId5" Type="http://schemas.openxmlformats.org/officeDocument/2006/relationships/ctrlProp" Target="../ctrlProps/ctrlProp374.xml"/><Relationship Id="rId15" Type="http://schemas.openxmlformats.org/officeDocument/2006/relationships/ctrlProp" Target="../ctrlProps/ctrlProp384.xml"/><Relationship Id="rId23" Type="http://schemas.openxmlformats.org/officeDocument/2006/relationships/ctrlProp" Target="../ctrlProps/ctrlProp392.xml"/><Relationship Id="rId28" Type="http://schemas.openxmlformats.org/officeDocument/2006/relationships/ctrlProp" Target="../ctrlProps/ctrlProp397.xml"/><Relationship Id="rId36" Type="http://schemas.openxmlformats.org/officeDocument/2006/relationships/ctrlProp" Target="../ctrlProps/ctrlProp405.xml"/><Relationship Id="rId49" Type="http://schemas.openxmlformats.org/officeDocument/2006/relationships/ctrlProp" Target="../ctrlProps/ctrlProp418.xml"/><Relationship Id="rId57" Type="http://schemas.openxmlformats.org/officeDocument/2006/relationships/ctrlProp" Target="../ctrlProps/ctrlProp426.xml"/><Relationship Id="rId10" Type="http://schemas.openxmlformats.org/officeDocument/2006/relationships/ctrlProp" Target="../ctrlProps/ctrlProp379.xml"/><Relationship Id="rId19" Type="http://schemas.openxmlformats.org/officeDocument/2006/relationships/ctrlProp" Target="../ctrlProps/ctrlProp388.xml"/><Relationship Id="rId31" Type="http://schemas.openxmlformats.org/officeDocument/2006/relationships/ctrlProp" Target="../ctrlProps/ctrlProp400.xml"/><Relationship Id="rId44" Type="http://schemas.openxmlformats.org/officeDocument/2006/relationships/ctrlProp" Target="../ctrlProps/ctrlProp413.xml"/><Relationship Id="rId52" Type="http://schemas.openxmlformats.org/officeDocument/2006/relationships/ctrlProp" Target="../ctrlProps/ctrlProp421.xml"/><Relationship Id="rId60" Type="http://schemas.openxmlformats.org/officeDocument/2006/relationships/ctrlProp" Target="../ctrlProps/ctrlProp429.xml"/><Relationship Id="rId4" Type="http://schemas.openxmlformats.org/officeDocument/2006/relationships/ctrlProp" Target="../ctrlProps/ctrlProp373.xml"/><Relationship Id="rId9" Type="http://schemas.openxmlformats.org/officeDocument/2006/relationships/ctrlProp" Target="../ctrlProps/ctrlProp378.xml"/><Relationship Id="rId14" Type="http://schemas.openxmlformats.org/officeDocument/2006/relationships/ctrlProp" Target="../ctrlProps/ctrlProp383.xml"/><Relationship Id="rId22" Type="http://schemas.openxmlformats.org/officeDocument/2006/relationships/ctrlProp" Target="../ctrlProps/ctrlProp391.xml"/><Relationship Id="rId27" Type="http://schemas.openxmlformats.org/officeDocument/2006/relationships/ctrlProp" Target="../ctrlProps/ctrlProp396.xml"/><Relationship Id="rId30" Type="http://schemas.openxmlformats.org/officeDocument/2006/relationships/ctrlProp" Target="../ctrlProps/ctrlProp399.xml"/><Relationship Id="rId35" Type="http://schemas.openxmlformats.org/officeDocument/2006/relationships/ctrlProp" Target="../ctrlProps/ctrlProp404.xml"/><Relationship Id="rId43" Type="http://schemas.openxmlformats.org/officeDocument/2006/relationships/ctrlProp" Target="../ctrlProps/ctrlProp412.xml"/><Relationship Id="rId48" Type="http://schemas.openxmlformats.org/officeDocument/2006/relationships/ctrlProp" Target="../ctrlProps/ctrlProp417.xml"/><Relationship Id="rId56" Type="http://schemas.openxmlformats.org/officeDocument/2006/relationships/ctrlProp" Target="../ctrlProps/ctrlProp425.xml"/><Relationship Id="rId8" Type="http://schemas.openxmlformats.org/officeDocument/2006/relationships/ctrlProp" Target="../ctrlProps/ctrlProp377.xml"/><Relationship Id="rId51" Type="http://schemas.openxmlformats.org/officeDocument/2006/relationships/ctrlProp" Target="../ctrlProps/ctrlProp420.xml"/><Relationship Id="rId3" Type="http://schemas.openxmlformats.org/officeDocument/2006/relationships/vmlDrawing" Target="../drawings/vmlDrawing16.vml"/></Relationships>
</file>

<file path=xl/worksheets/_rels/sheet22.xml.rels><?xml version="1.0" encoding="UTF-8" standalone="yes"?>
<Relationships xmlns="http://schemas.openxmlformats.org/package/2006/relationships"><Relationship Id="rId13" Type="http://schemas.openxmlformats.org/officeDocument/2006/relationships/ctrlProp" Target="../ctrlProps/ctrlProp439.xml"/><Relationship Id="rId18" Type="http://schemas.openxmlformats.org/officeDocument/2006/relationships/ctrlProp" Target="../ctrlProps/ctrlProp444.xml"/><Relationship Id="rId26" Type="http://schemas.openxmlformats.org/officeDocument/2006/relationships/ctrlProp" Target="../ctrlProps/ctrlProp452.xml"/><Relationship Id="rId39" Type="http://schemas.openxmlformats.org/officeDocument/2006/relationships/ctrlProp" Target="../ctrlProps/ctrlProp465.xml"/><Relationship Id="rId21" Type="http://schemas.openxmlformats.org/officeDocument/2006/relationships/ctrlProp" Target="../ctrlProps/ctrlProp447.xml"/><Relationship Id="rId34" Type="http://schemas.openxmlformats.org/officeDocument/2006/relationships/ctrlProp" Target="../ctrlProps/ctrlProp460.xml"/><Relationship Id="rId42" Type="http://schemas.openxmlformats.org/officeDocument/2006/relationships/ctrlProp" Target="../ctrlProps/ctrlProp468.xml"/><Relationship Id="rId47" Type="http://schemas.openxmlformats.org/officeDocument/2006/relationships/ctrlProp" Target="../ctrlProps/ctrlProp473.xml"/><Relationship Id="rId50" Type="http://schemas.openxmlformats.org/officeDocument/2006/relationships/ctrlProp" Target="../ctrlProps/ctrlProp476.xml"/><Relationship Id="rId55" Type="http://schemas.openxmlformats.org/officeDocument/2006/relationships/ctrlProp" Target="../ctrlProps/ctrlProp481.xml"/><Relationship Id="rId7" Type="http://schemas.openxmlformats.org/officeDocument/2006/relationships/ctrlProp" Target="../ctrlProps/ctrlProp433.xml"/><Relationship Id="rId12" Type="http://schemas.openxmlformats.org/officeDocument/2006/relationships/ctrlProp" Target="../ctrlProps/ctrlProp438.xml"/><Relationship Id="rId17" Type="http://schemas.openxmlformats.org/officeDocument/2006/relationships/ctrlProp" Target="../ctrlProps/ctrlProp443.xml"/><Relationship Id="rId25" Type="http://schemas.openxmlformats.org/officeDocument/2006/relationships/ctrlProp" Target="../ctrlProps/ctrlProp451.xml"/><Relationship Id="rId33" Type="http://schemas.openxmlformats.org/officeDocument/2006/relationships/ctrlProp" Target="../ctrlProps/ctrlProp459.xml"/><Relationship Id="rId38" Type="http://schemas.openxmlformats.org/officeDocument/2006/relationships/ctrlProp" Target="../ctrlProps/ctrlProp464.xml"/><Relationship Id="rId46" Type="http://schemas.openxmlformats.org/officeDocument/2006/relationships/ctrlProp" Target="../ctrlProps/ctrlProp472.xml"/><Relationship Id="rId59" Type="http://schemas.openxmlformats.org/officeDocument/2006/relationships/ctrlProp" Target="../ctrlProps/ctrlProp485.xml"/><Relationship Id="rId2" Type="http://schemas.openxmlformats.org/officeDocument/2006/relationships/drawing" Target="../drawings/drawing21.xml"/><Relationship Id="rId16" Type="http://schemas.openxmlformats.org/officeDocument/2006/relationships/ctrlProp" Target="../ctrlProps/ctrlProp442.xml"/><Relationship Id="rId20" Type="http://schemas.openxmlformats.org/officeDocument/2006/relationships/ctrlProp" Target="../ctrlProps/ctrlProp446.xml"/><Relationship Id="rId29" Type="http://schemas.openxmlformats.org/officeDocument/2006/relationships/ctrlProp" Target="../ctrlProps/ctrlProp455.xml"/><Relationship Id="rId41" Type="http://schemas.openxmlformats.org/officeDocument/2006/relationships/ctrlProp" Target="../ctrlProps/ctrlProp467.xml"/><Relationship Id="rId54" Type="http://schemas.openxmlformats.org/officeDocument/2006/relationships/ctrlProp" Target="../ctrlProps/ctrlProp480.xml"/><Relationship Id="rId1" Type="http://schemas.openxmlformats.org/officeDocument/2006/relationships/printerSettings" Target="../printerSettings/printerSettings22.bin"/><Relationship Id="rId6" Type="http://schemas.openxmlformats.org/officeDocument/2006/relationships/ctrlProp" Target="../ctrlProps/ctrlProp432.xml"/><Relationship Id="rId11" Type="http://schemas.openxmlformats.org/officeDocument/2006/relationships/ctrlProp" Target="../ctrlProps/ctrlProp437.xml"/><Relationship Id="rId24" Type="http://schemas.openxmlformats.org/officeDocument/2006/relationships/ctrlProp" Target="../ctrlProps/ctrlProp450.xml"/><Relationship Id="rId32" Type="http://schemas.openxmlformats.org/officeDocument/2006/relationships/ctrlProp" Target="../ctrlProps/ctrlProp458.xml"/><Relationship Id="rId37" Type="http://schemas.openxmlformats.org/officeDocument/2006/relationships/ctrlProp" Target="../ctrlProps/ctrlProp463.xml"/><Relationship Id="rId40" Type="http://schemas.openxmlformats.org/officeDocument/2006/relationships/ctrlProp" Target="../ctrlProps/ctrlProp466.xml"/><Relationship Id="rId45" Type="http://schemas.openxmlformats.org/officeDocument/2006/relationships/ctrlProp" Target="../ctrlProps/ctrlProp471.xml"/><Relationship Id="rId53" Type="http://schemas.openxmlformats.org/officeDocument/2006/relationships/ctrlProp" Target="../ctrlProps/ctrlProp479.xml"/><Relationship Id="rId58" Type="http://schemas.openxmlformats.org/officeDocument/2006/relationships/ctrlProp" Target="../ctrlProps/ctrlProp484.xml"/><Relationship Id="rId5" Type="http://schemas.openxmlformats.org/officeDocument/2006/relationships/ctrlProp" Target="../ctrlProps/ctrlProp431.xml"/><Relationship Id="rId15" Type="http://schemas.openxmlformats.org/officeDocument/2006/relationships/ctrlProp" Target="../ctrlProps/ctrlProp441.xml"/><Relationship Id="rId23" Type="http://schemas.openxmlformats.org/officeDocument/2006/relationships/ctrlProp" Target="../ctrlProps/ctrlProp449.xml"/><Relationship Id="rId28" Type="http://schemas.openxmlformats.org/officeDocument/2006/relationships/ctrlProp" Target="../ctrlProps/ctrlProp454.xml"/><Relationship Id="rId36" Type="http://schemas.openxmlformats.org/officeDocument/2006/relationships/ctrlProp" Target="../ctrlProps/ctrlProp462.xml"/><Relationship Id="rId49" Type="http://schemas.openxmlformats.org/officeDocument/2006/relationships/ctrlProp" Target="../ctrlProps/ctrlProp475.xml"/><Relationship Id="rId57" Type="http://schemas.openxmlformats.org/officeDocument/2006/relationships/ctrlProp" Target="../ctrlProps/ctrlProp483.xml"/><Relationship Id="rId10" Type="http://schemas.openxmlformats.org/officeDocument/2006/relationships/ctrlProp" Target="../ctrlProps/ctrlProp436.xml"/><Relationship Id="rId19" Type="http://schemas.openxmlformats.org/officeDocument/2006/relationships/ctrlProp" Target="../ctrlProps/ctrlProp445.xml"/><Relationship Id="rId31" Type="http://schemas.openxmlformats.org/officeDocument/2006/relationships/ctrlProp" Target="../ctrlProps/ctrlProp457.xml"/><Relationship Id="rId44" Type="http://schemas.openxmlformats.org/officeDocument/2006/relationships/ctrlProp" Target="../ctrlProps/ctrlProp470.xml"/><Relationship Id="rId52" Type="http://schemas.openxmlformats.org/officeDocument/2006/relationships/ctrlProp" Target="../ctrlProps/ctrlProp478.xml"/><Relationship Id="rId4" Type="http://schemas.openxmlformats.org/officeDocument/2006/relationships/ctrlProp" Target="../ctrlProps/ctrlProp430.xml"/><Relationship Id="rId9" Type="http://schemas.openxmlformats.org/officeDocument/2006/relationships/ctrlProp" Target="../ctrlProps/ctrlProp435.xml"/><Relationship Id="rId14" Type="http://schemas.openxmlformats.org/officeDocument/2006/relationships/ctrlProp" Target="../ctrlProps/ctrlProp440.xml"/><Relationship Id="rId22" Type="http://schemas.openxmlformats.org/officeDocument/2006/relationships/ctrlProp" Target="../ctrlProps/ctrlProp448.xml"/><Relationship Id="rId27" Type="http://schemas.openxmlformats.org/officeDocument/2006/relationships/ctrlProp" Target="../ctrlProps/ctrlProp453.xml"/><Relationship Id="rId30" Type="http://schemas.openxmlformats.org/officeDocument/2006/relationships/ctrlProp" Target="../ctrlProps/ctrlProp456.xml"/><Relationship Id="rId35" Type="http://schemas.openxmlformats.org/officeDocument/2006/relationships/ctrlProp" Target="../ctrlProps/ctrlProp461.xml"/><Relationship Id="rId43" Type="http://schemas.openxmlformats.org/officeDocument/2006/relationships/ctrlProp" Target="../ctrlProps/ctrlProp469.xml"/><Relationship Id="rId48" Type="http://schemas.openxmlformats.org/officeDocument/2006/relationships/ctrlProp" Target="../ctrlProps/ctrlProp474.xml"/><Relationship Id="rId56" Type="http://schemas.openxmlformats.org/officeDocument/2006/relationships/ctrlProp" Target="../ctrlProps/ctrlProp482.xml"/><Relationship Id="rId8" Type="http://schemas.openxmlformats.org/officeDocument/2006/relationships/ctrlProp" Target="../ctrlProps/ctrlProp434.xml"/><Relationship Id="rId51" Type="http://schemas.openxmlformats.org/officeDocument/2006/relationships/ctrlProp" Target="../ctrlProps/ctrlProp477.xml"/><Relationship Id="rId3" Type="http://schemas.openxmlformats.org/officeDocument/2006/relationships/vmlDrawing" Target="../drawings/vmlDrawing17.vml"/></Relationships>
</file>

<file path=xl/worksheets/_rels/sheet23.xml.rels><?xml version="1.0" encoding="UTF-8" standalone="yes"?>
<Relationships xmlns="http://schemas.openxmlformats.org/package/2006/relationships"><Relationship Id="rId26" Type="http://schemas.openxmlformats.org/officeDocument/2006/relationships/ctrlProp" Target="../ctrlProps/ctrlProp508.xml"/><Relationship Id="rId21" Type="http://schemas.openxmlformats.org/officeDocument/2006/relationships/ctrlProp" Target="../ctrlProps/ctrlProp503.xml"/><Relationship Id="rId34" Type="http://schemas.openxmlformats.org/officeDocument/2006/relationships/ctrlProp" Target="../ctrlProps/ctrlProp516.xml"/><Relationship Id="rId42" Type="http://schemas.openxmlformats.org/officeDocument/2006/relationships/ctrlProp" Target="../ctrlProps/ctrlProp524.xml"/><Relationship Id="rId47" Type="http://schemas.openxmlformats.org/officeDocument/2006/relationships/ctrlProp" Target="../ctrlProps/ctrlProp529.xml"/><Relationship Id="rId50" Type="http://schemas.openxmlformats.org/officeDocument/2006/relationships/ctrlProp" Target="../ctrlProps/ctrlProp532.xml"/><Relationship Id="rId55" Type="http://schemas.openxmlformats.org/officeDocument/2006/relationships/ctrlProp" Target="../ctrlProps/ctrlProp537.xml"/><Relationship Id="rId63" Type="http://schemas.openxmlformats.org/officeDocument/2006/relationships/ctrlProp" Target="../ctrlProps/ctrlProp545.xml"/><Relationship Id="rId68" Type="http://schemas.openxmlformats.org/officeDocument/2006/relationships/ctrlProp" Target="../ctrlProps/ctrlProp550.xml"/><Relationship Id="rId76" Type="http://schemas.openxmlformats.org/officeDocument/2006/relationships/ctrlProp" Target="../ctrlProps/ctrlProp558.xml"/><Relationship Id="rId84" Type="http://schemas.openxmlformats.org/officeDocument/2006/relationships/ctrlProp" Target="../ctrlProps/ctrlProp566.xml"/><Relationship Id="rId89" Type="http://schemas.openxmlformats.org/officeDocument/2006/relationships/ctrlProp" Target="../ctrlProps/ctrlProp571.xml"/><Relationship Id="rId97" Type="http://schemas.openxmlformats.org/officeDocument/2006/relationships/ctrlProp" Target="../ctrlProps/ctrlProp579.xml"/><Relationship Id="rId7" Type="http://schemas.openxmlformats.org/officeDocument/2006/relationships/ctrlProp" Target="../ctrlProps/ctrlProp489.xml"/><Relationship Id="rId71" Type="http://schemas.openxmlformats.org/officeDocument/2006/relationships/ctrlProp" Target="../ctrlProps/ctrlProp553.xml"/><Relationship Id="rId92" Type="http://schemas.openxmlformats.org/officeDocument/2006/relationships/ctrlProp" Target="../ctrlProps/ctrlProp574.xml"/><Relationship Id="rId2" Type="http://schemas.openxmlformats.org/officeDocument/2006/relationships/drawing" Target="../drawings/drawing22.xml"/><Relationship Id="rId16" Type="http://schemas.openxmlformats.org/officeDocument/2006/relationships/ctrlProp" Target="../ctrlProps/ctrlProp498.xml"/><Relationship Id="rId29" Type="http://schemas.openxmlformats.org/officeDocument/2006/relationships/ctrlProp" Target="../ctrlProps/ctrlProp511.xml"/><Relationship Id="rId11" Type="http://schemas.openxmlformats.org/officeDocument/2006/relationships/ctrlProp" Target="../ctrlProps/ctrlProp493.xml"/><Relationship Id="rId24" Type="http://schemas.openxmlformats.org/officeDocument/2006/relationships/ctrlProp" Target="../ctrlProps/ctrlProp506.xml"/><Relationship Id="rId32" Type="http://schemas.openxmlformats.org/officeDocument/2006/relationships/ctrlProp" Target="../ctrlProps/ctrlProp514.xml"/><Relationship Id="rId37" Type="http://schemas.openxmlformats.org/officeDocument/2006/relationships/ctrlProp" Target="../ctrlProps/ctrlProp519.xml"/><Relationship Id="rId40" Type="http://schemas.openxmlformats.org/officeDocument/2006/relationships/ctrlProp" Target="../ctrlProps/ctrlProp522.xml"/><Relationship Id="rId45" Type="http://schemas.openxmlformats.org/officeDocument/2006/relationships/ctrlProp" Target="../ctrlProps/ctrlProp527.xml"/><Relationship Id="rId53" Type="http://schemas.openxmlformats.org/officeDocument/2006/relationships/ctrlProp" Target="../ctrlProps/ctrlProp535.xml"/><Relationship Id="rId58" Type="http://schemas.openxmlformats.org/officeDocument/2006/relationships/ctrlProp" Target="../ctrlProps/ctrlProp540.xml"/><Relationship Id="rId66" Type="http://schemas.openxmlformats.org/officeDocument/2006/relationships/ctrlProp" Target="../ctrlProps/ctrlProp548.xml"/><Relationship Id="rId74" Type="http://schemas.openxmlformats.org/officeDocument/2006/relationships/ctrlProp" Target="../ctrlProps/ctrlProp556.xml"/><Relationship Id="rId79" Type="http://schemas.openxmlformats.org/officeDocument/2006/relationships/ctrlProp" Target="../ctrlProps/ctrlProp561.xml"/><Relationship Id="rId87" Type="http://schemas.openxmlformats.org/officeDocument/2006/relationships/ctrlProp" Target="../ctrlProps/ctrlProp569.xml"/><Relationship Id="rId102" Type="http://schemas.openxmlformats.org/officeDocument/2006/relationships/ctrlProp" Target="../ctrlProps/ctrlProp584.xml"/><Relationship Id="rId5" Type="http://schemas.openxmlformats.org/officeDocument/2006/relationships/ctrlProp" Target="../ctrlProps/ctrlProp487.xml"/><Relationship Id="rId61" Type="http://schemas.openxmlformats.org/officeDocument/2006/relationships/ctrlProp" Target="../ctrlProps/ctrlProp543.xml"/><Relationship Id="rId82" Type="http://schemas.openxmlformats.org/officeDocument/2006/relationships/ctrlProp" Target="../ctrlProps/ctrlProp564.xml"/><Relationship Id="rId90" Type="http://schemas.openxmlformats.org/officeDocument/2006/relationships/ctrlProp" Target="../ctrlProps/ctrlProp572.xml"/><Relationship Id="rId95" Type="http://schemas.openxmlformats.org/officeDocument/2006/relationships/ctrlProp" Target="../ctrlProps/ctrlProp577.xml"/><Relationship Id="rId19" Type="http://schemas.openxmlformats.org/officeDocument/2006/relationships/ctrlProp" Target="../ctrlProps/ctrlProp501.xml"/><Relationship Id="rId14" Type="http://schemas.openxmlformats.org/officeDocument/2006/relationships/ctrlProp" Target="../ctrlProps/ctrlProp496.xml"/><Relationship Id="rId22" Type="http://schemas.openxmlformats.org/officeDocument/2006/relationships/ctrlProp" Target="../ctrlProps/ctrlProp504.xml"/><Relationship Id="rId27" Type="http://schemas.openxmlformats.org/officeDocument/2006/relationships/ctrlProp" Target="../ctrlProps/ctrlProp509.xml"/><Relationship Id="rId30" Type="http://schemas.openxmlformats.org/officeDocument/2006/relationships/ctrlProp" Target="../ctrlProps/ctrlProp512.xml"/><Relationship Id="rId35" Type="http://schemas.openxmlformats.org/officeDocument/2006/relationships/ctrlProp" Target="../ctrlProps/ctrlProp517.xml"/><Relationship Id="rId43" Type="http://schemas.openxmlformats.org/officeDocument/2006/relationships/ctrlProp" Target="../ctrlProps/ctrlProp525.xml"/><Relationship Id="rId48" Type="http://schemas.openxmlformats.org/officeDocument/2006/relationships/ctrlProp" Target="../ctrlProps/ctrlProp530.xml"/><Relationship Id="rId56" Type="http://schemas.openxmlformats.org/officeDocument/2006/relationships/ctrlProp" Target="../ctrlProps/ctrlProp538.xml"/><Relationship Id="rId64" Type="http://schemas.openxmlformats.org/officeDocument/2006/relationships/ctrlProp" Target="../ctrlProps/ctrlProp546.xml"/><Relationship Id="rId69" Type="http://schemas.openxmlformats.org/officeDocument/2006/relationships/ctrlProp" Target="../ctrlProps/ctrlProp551.xml"/><Relationship Id="rId77" Type="http://schemas.openxmlformats.org/officeDocument/2006/relationships/ctrlProp" Target="../ctrlProps/ctrlProp559.xml"/><Relationship Id="rId100" Type="http://schemas.openxmlformats.org/officeDocument/2006/relationships/ctrlProp" Target="../ctrlProps/ctrlProp582.xml"/><Relationship Id="rId8" Type="http://schemas.openxmlformats.org/officeDocument/2006/relationships/ctrlProp" Target="../ctrlProps/ctrlProp490.xml"/><Relationship Id="rId51" Type="http://schemas.openxmlformats.org/officeDocument/2006/relationships/ctrlProp" Target="../ctrlProps/ctrlProp533.xml"/><Relationship Id="rId72" Type="http://schemas.openxmlformats.org/officeDocument/2006/relationships/ctrlProp" Target="../ctrlProps/ctrlProp554.xml"/><Relationship Id="rId80" Type="http://schemas.openxmlformats.org/officeDocument/2006/relationships/ctrlProp" Target="../ctrlProps/ctrlProp562.xml"/><Relationship Id="rId85" Type="http://schemas.openxmlformats.org/officeDocument/2006/relationships/ctrlProp" Target="../ctrlProps/ctrlProp567.xml"/><Relationship Id="rId93" Type="http://schemas.openxmlformats.org/officeDocument/2006/relationships/ctrlProp" Target="../ctrlProps/ctrlProp575.xml"/><Relationship Id="rId98" Type="http://schemas.openxmlformats.org/officeDocument/2006/relationships/ctrlProp" Target="../ctrlProps/ctrlProp580.xml"/><Relationship Id="rId3" Type="http://schemas.openxmlformats.org/officeDocument/2006/relationships/vmlDrawing" Target="../drawings/vmlDrawing18.vml"/><Relationship Id="rId12" Type="http://schemas.openxmlformats.org/officeDocument/2006/relationships/ctrlProp" Target="../ctrlProps/ctrlProp494.xml"/><Relationship Id="rId17" Type="http://schemas.openxmlformats.org/officeDocument/2006/relationships/ctrlProp" Target="../ctrlProps/ctrlProp499.xml"/><Relationship Id="rId25" Type="http://schemas.openxmlformats.org/officeDocument/2006/relationships/ctrlProp" Target="../ctrlProps/ctrlProp507.xml"/><Relationship Id="rId33" Type="http://schemas.openxmlformats.org/officeDocument/2006/relationships/ctrlProp" Target="../ctrlProps/ctrlProp515.xml"/><Relationship Id="rId38" Type="http://schemas.openxmlformats.org/officeDocument/2006/relationships/ctrlProp" Target="../ctrlProps/ctrlProp520.xml"/><Relationship Id="rId46" Type="http://schemas.openxmlformats.org/officeDocument/2006/relationships/ctrlProp" Target="../ctrlProps/ctrlProp528.xml"/><Relationship Id="rId59" Type="http://schemas.openxmlformats.org/officeDocument/2006/relationships/ctrlProp" Target="../ctrlProps/ctrlProp541.xml"/><Relationship Id="rId67" Type="http://schemas.openxmlformats.org/officeDocument/2006/relationships/ctrlProp" Target="../ctrlProps/ctrlProp549.xml"/><Relationship Id="rId20" Type="http://schemas.openxmlformats.org/officeDocument/2006/relationships/ctrlProp" Target="../ctrlProps/ctrlProp502.xml"/><Relationship Id="rId41" Type="http://schemas.openxmlformats.org/officeDocument/2006/relationships/ctrlProp" Target="../ctrlProps/ctrlProp523.xml"/><Relationship Id="rId54" Type="http://schemas.openxmlformats.org/officeDocument/2006/relationships/ctrlProp" Target="../ctrlProps/ctrlProp536.xml"/><Relationship Id="rId62" Type="http://schemas.openxmlformats.org/officeDocument/2006/relationships/ctrlProp" Target="../ctrlProps/ctrlProp544.xml"/><Relationship Id="rId70" Type="http://schemas.openxmlformats.org/officeDocument/2006/relationships/ctrlProp" Target="../ctrlProps/ctrlProp552.xml"/><Relationship Id="rId75" Type="http://schemas.openxmlformats.org/officeDocument/2006/relationships/ctrlProp" Target="../ctrlProps/ctrlProp557.xml"/><Relationship Id="rId83" Type="http://schemas.openxmlformats.org/officeDocument/2006/relationships/ctrlProp" Target="../ctrlProps/ctrlProp565.xml"/><Relationship Id="rId88" Type="http://schemas.openxmlformats.org/officeDocument/2006/relationships/ctrlProp" Target="../ctrlProps/ctrlProp570.xml"/><Relationship Id="rId91" Type="http://schemas.openxmlformats.org/officeDocument/2006/relationships/ctrlProp" Target="../ctrlProps/ctrlProp573.xml"/><Relationship Id="rId96" Type="http://schemas.openxmlformats.org/officeDocument/2006/relationships/ctrlProp" Target="../ctrlProps/ctrlProp578.xml"/><Relationship Id="rId1" Type="http://schemas.openxmlformats.org/officeDocument/2006/relationships/printerSettings" Target="../printerSettings/printerSettings23.bin"/><Relationship Id="rId6" Type="http://schemas.openxmlformats.org/officeDocument/2006/relationships/ctrlProp" Target="../ctrlProps/ctrlProp488.xml"/><Relationship Id="rId15" Type="http://schemas.openxmlformats.org/officeDocument/2006/relationships/ctrlProp" Target="../ctrlProps/ctrlProp497.xml"/><Relationship Id="rId23" Type="http://schemas.openxmlformats.org/officeDocument/2006/relationships/ctrlProp" Target="../ctrlProps/ctrlProp505.xml"/><Relationship Id="rId28" Type="http://schemas.openxmlformats.org/officeDocument/2006/relationships/ctrlProp" Target="../ctrlProps/ctrlProp510.xml"/><Relationship Id="rId36" Type="http://schemas.openxmlformats.org/officeDocument/2006/relationships/ctrlProp" Target="../ctrlProps/ctrlProp518.xml"/><Relationship Id="rId49" Type="http://schemas.openxmlformats.org/officeDocument/2006/relationships/ctrlProp" Target="../ctrlProps/ctrlProp531.xml"/><Relationship Id="rId57" Type="http://schemas.openxmlformats.org/officeDocument/2006/relationships/ctrlProp" Target="../ctrlProps/ctrlProp539.xml"/><Relationship Id="rId10" Type="http://schemas.openxmlformats.org/officeDocument/2006/relationships/ctrlProp" Target="../ctrlProps/ctrlProp492.xml"/><Relationship Id="rId31" Type="http://schemas.openxmlformats.org/officeDocument/2006/relationships/ctrlProp" Target="../ctrlProps/ctrlProp513.xml"/><Relationship Id="rId44" Type="http://schemas.openxmlformats.org/officeDocument/2006/relationships/ctrlProp" Target="../ctrlProps/ctrlProp526.xml"/><Relationship Id="rId52" Type="http://schemas.openxmlformats.org/officeDocument/2006/relationships/ctrlProp" Target="../ctrlProps/ctrlProp534.xml"/><Relationship Id="rId60" Type="http://schemas.openxmlformats.org/officeDocument/2006/relationships/ctrlProp" Target="../ctrlProps/ctrlProp542.xml"/><Relationship Id="rId65" Type="http://schemas.openxmlformats.org/officeDocument/2006/relationships/ctrlProp" Target="../ctrlProps/ctrlProp547.xml"/><Relationship Id="rId73" Type="http://schemas.openxmlformats.org/officeDocument/2006/relationships/ctrlProp" Target="../ctrlProps/ctrlProp555.xml"/><Relationship Id="rId78" Type="http://schemas.openxmlformats.org/officeDocument/2006/relationships/ctrlProp" Target="../ctrlProps/ctrlProp560.xml"/><Relationship Id="rId81" Type="http://schemas.openxmlformats.org/officeDocument/2006/relationships/ctrlProp" Target="../ctrlProps/ctrlProp563.xml"/><Relationship Id="rId86" Type="http://schemas.openxmlformats.org/officeDocument/2006/relationships/ctrlProp" Target="../ctrlProps/ctrlProp568.xml"/><Relationship Id="rId94" Type="http://schemas.openxmlformats.org/officeDocument/2006/relationships/ctrlProp" Target="../ctrlProps/ctrlProp576.xml"/><Relationship Id="rId99" Type="http://schemas.openxmlformats.org/officeDocument/2006/relationships/ctrlProp" Target="../ctrlProps/ctrlProp581.xml"/><Relationship Id="rId101" Type="http://schemas.openxmlformats.org/officeDocument/2006/relationships/ctrlProp" Target="../ctrlProps/ctrlProp583.xml"/><Relationship Id="rId4" Type="http://schemas.openxmlformats.org/officeDocument/2006/relationships/ctrlProp" Target="../ctrlProps/ctrlProp486.xml"/><Relationship Id="rId9" Type="http://schemas.openxmlformats.org/officeDocument/2006/relationships/ctrlProp" Target="../ctrlProps/ctrlProp491.xml"/><Relationship Id="rId13" Type="http://schemas.openxmlformats.org/officeDocument/2006/relationships/ctrlProp" Target="../ctrlProps/ctrlProp495.xml"/><Relationship Id="rId18" Type="http://schemas.openxmlformats.org/officeDocument/2006/relationships/ctrlProp" Target="../ctrlProps/ctrlProp500.xml"/><Relationship Id="rId39" Type="http://schemas.openxmlformats.org/officeDocument/2006/relationships/ctrlProp" Target="../ctrlProps/ctrlProp5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soc-cmm.com/forum/" TargetMode="External"/><Relationship Id="rId1" Type="http://schemas.openxmlformats.org/officeDocument/2006/relationships/hyperlink" Target="https://www.soc-cmm.com/" TargetMode="External"/><Relationship Id="rId4"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6.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7.xml"/><Relationship Id="rId13" Type="http://schemas.openxmlformats.org/officeDocument/2006/relationships/ctrlProp" Target="../ctrlProps/ctrlProp12.xml"/><Relationship Id="rId3" Type="http://schemas.openxmlformats.org/officeDocument/2006/relationships/vmlDrawing" Target="../drawings/vmlDrawing2.vml"/><Relationship Id="rId7" Type="http://schemas.openxmlformats.org/officeDocument/2006/relationships/ctrlProp" Target="../ctrlProps/ctrlProp6.xml"/><Relationship Id="rId12" Type="http://schemas.openxmlformats.org/officeDocument/2006/relationships/ctrlProp" Target="../ctrlProps/ctrlProp11.xml"/><Relationship Id="rId2" Type="http://schemas.openxmlformats.org/officeDocument/2006/relationships/drawing" Target="../drawings/drawing6.xml"/><Relationship Id="rId1" Type="http://schemas.openxmlformats.org/officeDocument/2006/relationships/printerSettings" Target="../printerSettings/printerSettings7.bin"/><Relationship Id="rId6" Type="http://schemas.openxmlformats.org/officeDocument/2006/relationships/ctrlProp" Target="../ctrlProps/ctrlProp5.xml"/><Relationship Id="rId11" Type="http://schemas.openxmlformats.org/officeDocument/2006/relationships/ctrlProp" Target="../ctrlProps/ctrlProp10.xml"/><Relationship Id="rId5" Type="http://schemas.openxmlformats.org/officeDocument/2006/relationships/ctrlProp" Target="../ctrlProps/ctrlProp4.xml"/><Relationship Id="rId10" Type="http://schemas.openxmlformats.org/officeDocument/2006/relationships/ctrlProp" Target="../ctrlProps/ctrlProp9.xml"/><Relationship Id="rId4" Type="http://schemas.openxmlformats.org/officeDocument/2006/relationships/ctrlProp" Target="../ctrlProps/ctrlProp3.xml"/><Relationship Id="rId9" Type="http://schemas.openxmlformats.org/officeDocument/2006/relationships/ctrlProp" Target="../ctrlProps/ctrlProp8.xml"/></Relationships>
</file>

<file path=xl/worksheets/_rels/sheet8.xml.rels><?xml version="1.0" encoding="UTF-8" standalone="yes"?>
<Relationships xmlns="http://schemas.openxmlformats.org/package/2006/relationships"><Relationship Id="rId8" Type="http://schemas.openxmlformats.org/officeDocument/2006/relationships/ctrlProp" Target="../ctrlProps/ctrlProp17.xml"/><Relationship Id="rId13" Type="http://schemas.openxmlformats.org/officeDocument/2006/relationships/ctrlProp" Target="../ctrlProps/ctrlProp22.xml"/><Relationship Id="rId18" Type="http://schemas.openxmlformats.org/officeDocument/2006/relationships/ctrlProp" Target="../ctrlProps/ctrlProp27.xml"/><Relationship Id="rId3" Type="http://schemas.openxmlformats.org/officeDocument/2006/relationships/vmlDrawing" Target="../drawings/vmlDrawing3.vml"/><Relationship Id="rId21" Type="http://schemas.openxmlformats.org/officeDocument/2006/relationships/ctrlProp" Target="../ctrlProps/ctrlProp30.xml"/><Relationship Id="rId7" Type="http://schemas.openxmlformats.org/officeDocument/2006/relationships/ctrlProp" Target="../ctrlProps/ctrlProp16.xml"/><Relationship Id="rId12" Type="http://schemas.openxmlformats.org/officeDocument/2006/relationships/ctrlProp" Target="../ctrlProps/ctrlProp21.xml"/><Relationship Id="rId17" Type="http://schemas.openxmlformats.org/officeDocument/2006/relationships/ctrlProp" Target="../ctrlProps/ctrlProp26.xml"/><Relationship Id="rId2" Type="http://schemas.openxmlformats.org/officeDocument/2006/relationships/drawing" Target="../drawings/drawing7.xml"/><Relationship Id="rId16" Type="http://schemas.openxmlformats.org/officeDocument/2006/relationships/ctrlProp" Target="../ctrlProps/ctrlProp25.xml"/><Relationship Id="rId20" Type="http://schemas.openxmlformats.org/officeDocument/2006/relationships/ctrlProp" Target="../ctrlProps/ctrlProp29.xml"/><Relationship Id="rId1" Type="http://schemas.openxmlformats.org/officeDocument/2006/relationships/printerSettings" Target="../printerSettings/printerSettings8.bin"/><Relationship Id="rId6" Type="http://schemas.openxmlformats.org/officeDocument/2006/relationships/ctrlProp" Target="../ctrlProps/ctrlProp15.xml"/><Relationship Id="rId11" Type="http://schemas.openxmlformats.org/officeDocument/2006/relationships/ctrlProp" Target="../ctrlProps/ctrlProp20.xml"/><Relationship Id="rId5" Type="http://schemas.openxmlformats.org/officeDocument/2006/relationships/ctrlProp" Target="../ctrlProps/ctrlProp14.xml"/><Relationship Id="rId15" Type="http://schemas.openxmlformats.org/officeDocument/2006/relationships/ctrlProp" Target="../ctrlProps/ctrlProp24.xml"/><Relationship Id="rId23" Type="http://schemas.openxmlformats.org/officeDocument/2006/relationships/ctrlProp" Target="../ctrlProps/ctrlProp32.xml"/><Relationship Id="rId10" Type="http://schemas.openxmlformats.org/officeDocument/2006/relationships/ctrlProp" Target="../ctrlProps/ctrlProp19.xml"/><Relationship Id="rId19" Type="http://schemas.openxmlformats.org/officeDocument/2006/relationships/ctrlProp" Target="../ctrlProps/ctrlProp28.xml"/><Relationship Id="rId4" Type="http://schemas.openxmlformats.org/officeDocument/2006/relationships/ctrlProp" Target="../ctrlProps/ctrlProp13.xml"/><Relationship Id="rId9" Type="http://schemas.openxmlformats.org/officeDocument/2006/relationships/ctrlProp" Target="../ctrlProps/ctrlProp18.xml"/><Relationship Id="rId14" Type="http://schemas.openxmlformats.org/officeDocument/2006/relationships/ctrlProp" Target="../ctrlProps/ctrlProp23.xml"/><Relationship Id="rId22" Type="http://schemas.openxmlformats.org/officeDocument/2006/relationships/ctrlProp" Target="../ctrlProps/ctrlProp31.xml"/></Relationships>
</file>

<file path=xl/worksheets/_rels/sheet9.xml.rels><?xml version="1.0" encoding="UTF-8" standalone="yes"?>
<Relationships xmlns="http://schemas.openxmlformats.org/package/2006/relationships"><Relationship Id="rId8" Type="http://schemas.openxmlformats.org/officeDocument/2006/relationships/ctrlProp" Target="../ctrlProps/ctrlProp37.xml"/><Relationship Id="rId13" Type="http://schemas.openxmlformats.org/officeDocument/2006/relationships/ctrlProp" Target="../ctrlProps/ctrlProp42.xml"/><Relationship Id="rId18" Type="http://schemas.openxmlformats.org/officeDocument/2006/relationships/ctrlProp" Target="../ctrlProps/ctrlProp47.xml"/><Relationship Id="rId3" Type="http://schemas.openxmlformats.org/officeDocument/2006/relationships/vmlDrawing" Target="../drawings/vmlDrawing4.vml"/><Relationship Id="rId21" Type="http://schemas.openxmlformats.org/officeDocument/2006/relationships/ctrlProp" Target="../ctrlProps/ctrlProp50.xml"/><Relationship Id="rId7" Type="http://schemas.openxmlformats.org/officeDocument/2006/relationships/ctrlProp" Target="../ctrlProps/ctrlProp36.xml"/><Relationship Id="rId12" Type="http://schemas.openxmlformats.org/officeDocument/2006/relationships/ctrlProp" Target="../ctrlProps/ctrlProp41.xml"/><Relationship Id="rId17" Type="http://schemas.openxmlformats.org/officeDocument/2006/relationships/ctrlProp" Target="../ctrlProps/ctrlProp46.xml"/><Relationship Id="rId2" Type="http://schemas.openxmlformats.org/officeDocument/2006/relationships/drawing" Target="../drawings/drawing8.xml"/><Relationship Id="rId16" Type="http://schemas.openxmlformats.org/officeDocument/2006/relationships/ctrlProp" Target="../ctrlProps/ctrlProp45.xml"/><Relationship Id="rId20" Type="http://schemas.openxmlformats.org/officeDocument/2006/relationships/ctrlProp" Target="../ctrlProps/ctrlProp49.xml"/><Relationship Id="rId1" Type="http://schemas.openxmlformats.org/officeDocument/2006/relationships/printerSettings" Target="../printerSettings/printerSettings9.bin"/><Relationship Id="rId6" Type="http://schemas.openxmlformats.org/officeDocument/2006/relationships/ctrlProp" Target="../ctrlProps/ctrlProp35.xml"/><Relationship Id="rId11" Type="http://schemas.openxmlformats.org/officeDocument/2006/relationships/ctrlProp" Target="../ctrlProps/ctrlProp40.xml"/><Relationship Id="rId5" Type="http://schemas.openxmlformats.org/officeDocument/2006/relationships/ctrlProp" Target="../ctrlProps/ctrlProp34.xml"/><Relationship Id="rId15" Type="http://schemas.openxmlformats.org/officeDocument/2006/relationships/ctrlProp" Target="../ctrlProps/ctrlProp44.xml"/><Relationship Id="rId10" Type="http://schemas.openxmlformats.org/officeDocument/2006/relationships/ctrlProp" Target="../ctrlProps/ctrlProp39.xml"/><Relationship Id="rId19" Type="http://schemas.openxmlformats.org/officeDocument/2006/relationships/ctrlProp" Target="../ctrlProps/ctrlProp48.xml"/><Relationship Id="rId4" Type="http://schemas.openxmlformats.org/officeDocument/2006/relationships/ctrlProp" Target="../ctrlProps/ctrlProp33.xml"/><Relationship Id="rId9" Type="http://schemas.openxmlformats.org/officeDocument/2006/relationships/ctrlProp" Target="../ctrlProps/ctrlProp38.xml"/><Relationship Id="rId14" Type="http://schemas.openxmlformats.org/officeDocument/2006/relationships/ctrlProp" Target="../ctrlProps/ctrlProp43.xml"/><Relationship Id="rId22" Type="http://schemas.openxmlformats.org/officeDocument/2006/relationships/ctrlProp" Target="../ctrlProps/ctrlProp5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2">
    <tabColor rgb="FF0070C0"/>
  </sheetPr>
  <dimension ref="A1:T122"/>
  <sheetViews>
    <sheetView showRowColHeaders="0" workbookViewId="0">
      <pane ySplit="7" topLeftCell="A8" activePane="bottomLeft" state="frozen"/>
      <selection pane="bottomLeft"/>
    </sheetView>
  </sheetViews>
  <sheetFormatPr defaultColWidth="0" defaultRowHeight="15" customHeight="1" zeroHeight="1" x14ac:dyDescent="0.4"/>
  <cols>
    <col min="1" max="1" width="5.69140625" customWidth="1"/>
    <col min="2" max="11" width="9.15234375" customWidth="1"/>
    <col min="12" max="12" width="20" customWidth="1"/>
    <col min="13" max="13" width="2.3046875" customWidth="1"/>
    <col min="14" max="14" width="20" customWidth="1"/>
    <col min="15" max="15" width="2.3046875" customWidth="1"/>
    <col min="16" max="16" width="57.15234375" customWidth="1"/>
    <col min="17" max="17" width="2.3046875" customWidth="1"/>
    <col min="18" max="18" width="110.69140625" customWidth="1"/>
    <col min="19" max="19" width="2.3046875" customWidth="1"/>
    <col min="20" max="20" width="0" hidden="1" customWidth="1"/>
    <col min="21" max="16384" width="9.15234375" hidden="1"/>
  </cols>
  <sheetData>
    <row r="1" spans="1:19" ht="20.149999999999999" customHeight="1" x14ac:dyDescent="0.4">
      <c r="A1" s="491"/>
      <c r="B1" s="785" t="s">
        <v>1485</v>
      </c>
      <c r="C1" s="786"/>
      <c r="D1" s="786"/>
      <c r="E1" s="786"/>
      <c r="F1" s="786"/>
      <c r="G1" s="786"/>
      <c r="H1" s="786"/>
      <c r="I1" s="786"/>
      <c r="J1" s="786"/>
      <c r="K1" s="786"/>
      <c r="L1" s="789"/>
      <c r="M1" s="503"/>
      <c r="N1" s="789"/>
      <c r="O1" s="492"/>
      <c r="P1" s="492"/>
      <c r="Q1" s="492"/>
      <c r="R1" s="492"/>
      <c r="S1" s="493"/>
    </row>
    <row r="2" spans="1:19" ht="20.149999999999999" customHeight="1" x14ac:dyDescent="0.4">
      <c r="A2" s="494"/>
      <c r="B2" s="787"/>
      <c r="C2" s="788"/>
      <c r="D2" s="788"/>
      <c r="E2" s="788"/>
      <c r="F2" s="788"/>
      <c r="G2" s="788"/>
      <c r="H2" s="788"/>
      <c r="I2" s="788"/>
      <c r="J2" s="788"/>
      <c r="K2" s="788"/>
      <c r="L2" s="790"/>
      <c r="M2" s="563"/>
      <c r="N2" s="790"/>
      <c r="O2" s="500"/>
      <c r="P2" s="500"/>
      <c r="Q2" s="500"/>
      <c r="R2" s="500"/>
      <c r="S2" s="501"/>
    </row>
    <row r="3" spans="1:19" ht="20.149999999999999" customHeight="1" x14ac:dyDescent="0.4">
      <c r="A3" s="494"/>
      <c r="B3" s="791" t="s">
        <v>1485</v>
      </c>
      <c r="C3" s="792"/>
      <c r="D3" s="792"/>
      <c r="E3" s="792"/>
      <c r="F3" s="793"/>
      <c r="G3" s="783"/>
      <c r="H3" s="784"/>
      <c r="I3" s="784"/>
      <c r="J3" s="784"/>
      <c r="K3" s="784"/>
      <c r="L3" s="478"/>
      <c r="M3" s="478"/>
      <c r="N3" s="478"/>
      <c r="O3" s="495"/>
      <c r="P3" s="495"/>
      <c r="Q3" s="495"/>
      <c r="R3" s="495"/>
      <c r="S3" s="496"/>
    </row>
    <row r="4" spans="1:19" ht="20.149999999999999" customHeight="1" x14ac:dyDescent="0.4">
      <c r="A4" s="494"/>
      <c r="B4" s="779"/>
      <c r="C4" s="780"/>
      <c r="D4" s="780"/>
      <c r="E4" s="780"/>
      <c r="F4" s="780"/>
      <c r="G4" s="783"/>
      <c r="H4" s="784"/>
      <c r="I4" s="784"/>
      <c r="J4" s="784"/>
      <c r="K4" s="784"/>
      <c r="L4" s="478"/>
      <c r="M4" s="478"/>
      <c r="N4" s="478"/>
      <c r="O4" s="495"/>
      <c r="P4" s="495"/>
      <c r="Q4" s="495"/>
      <c r="R4" s="495"/>
      <c r="S4" s="496"/>
    </row>
    <row r="5" spans="1:19" ht="20.149999999999999" customHeight="1" x14ac:dyDescent="0.4">
      <c r="A5" s="494"/>
      <c r="B5" s="779"/>
      <c r="C5" s="780"/>
      <c r="D5" s="780"/>
      <c r="E5" s="780"/>
      <c r="F5" s="780"/>
      <c r="G5" s="783"/>
      <c r="H5" s="784"/>
      <c r="I5" s="784"/>
      <c r="J5" s="784"/>
      <c r="K5" s="784"/>
      <c r="L5" s="478"/>
      <c r="M5" s="478"/>
      <c r="N5" s="478"/>
      <c r="O5" s="495"/>
      <c r="P5" s="495"/>
      <c r="Q5" s="495"/>
      <c r="R5" s="495"/>
      <c r="S5" s="496"/>
    </row>
    <row r="6" spans="1:19" ht="20.149999999999999" customHeight="1" x14ac:dyDescent="0.4">
      <c r="A6" s="494"/>
      <c r="B6" s="779"/>
      <c r="C6" s="780"/>
      <c r="D6" s="780"/>
      <c r="E6" s="780"/>
      <c r="F6" s="780"/>
      <c r="G6" s="685"/>
      <c r="H6" s="478"/>
      <c r="I6" s="478"/>
      <c r="J6" s="478"/>
      <c r="K6" s="478"/>
      <c r="L6" s="478"/>
      <c r="M6" s="478"/>
      <c r="N6" s="478"/>
      <c r="O6" s="495"/>
      <c r="P6" s="495"/>
      <c r="Q6" s="495"/>
      <c r="R6" s="495"/>
      <c r="S6" s="496"/>
    </row>
    <row r="7" spans="1:19" ht="20.149999999999999" customHeight="1" thickBot="1" x14ac:dyDescent="0.45">
      <c r="A7" s="497"/>
      <c r="B7" s="498"/>
      <c r="C7" s="498"/>
      <c r="D7" s="498"/>
      <c r="E7" s="498"/>
      <c r="F7" s="498"/>
      <c r="G7" s="498"/>
      <c r="H7" s="498"/>
      <c r="I7" s="498"/>
      <c r="J7" s="498"/>
      <c r="K7" s="498"/>
      <c r="L7" s="498"/>
      <c r="M7" s="498"/>
      <c r="N7" s="498"/>
      <c r="O7" s="498"/>
      <c r="P7" s="498"/>
      <c r="Q7" s="498"/>
      <c r="R7" s="498"/>
      <c r="S7" s="499"/>
    </row>
    <row r="8" spans="1:19" ht="20.149999999999999" customHeight="1" x14ac:dyDescent="0.4">
      <c r="A8" s="36"/>
      <c r="B8" s="37"/>
      <c r="C8" s="37"/>
      <c r="D8" s="37"/>
      <c r="E8" s="37"/>
      <c r="F8" s="37"/>
      <c r="G8" s="37"/>
      <c r="H8" s="37"/>
      <c r="I8" s="37"/>
      <c r="J8" s="37"/>
      <c r="K8" s="37"/>
      <c r="L8" s="37"/>
      <c r="M8" s="37"/>
      <c r="N8" s="37"/>
      <c r="O8" s="37"/>
      <c r="P8" s="37"/>
      <c r="Q8" s="37"/>
      <c r="R8" s="37"/>
      <c r="S8" s="38"/>
    </row>
    <row r="9" spans="1:19" s="2" customFormat="1" ht="20.149999999999999" customHeight="1" x14ac:dyDescent="0.4">
      <c r="A9" s="126"/>
      <c r="B9" s="8" t="s">
        <v>1498</v>
      </c>
      <c r="C9" s="8"/>
      <c r="D9" s="509"/>
      <c r="E9" s="509"/>
      <c r="F9" s="509"/>
      <c r="G9" s="509"/>
      <c r="H9" s="509"/>
      <c r="I9" s="509"/>
      <c r="J9" s="509"/>
      <c r="K9" s="509"/>
      <c r="L9" s="509"/>
      <c r="M9" s="13"/>
      <c r="N9" s="126"/>
      <c r="O9" s="126"/>
      <c r="P9" s="126"/>
      <c r="Q9" s="126"/>
      <c r="R9" s="125"/>
      <c r="S9" s="148"/>
    </row>
    <row r="10" spans="1:19" s="2" customFormat="1" ht="20.149999999999999" customHeight="1" x14ac:dyDescent="0.4">
      <c r="A10" s="3"/>
      <c r="B10" s="131" t="s">
        <v>1481</v>
      </c>
      <c r="C10" s="131"/>
      <c r="D10" s="134" t="s">
        <v>1482</v>
      </c>
      <c r="E10" s="525"/>
      <c r="F10" s="525"/>
      <c r="G10" s="525"/>
      <c r="H10" s="132"/>
      <c r="I10" s="781" t="s">
        <v>1480</v>
      </c>
      <c r="J10" s="782"/>
      <c r="K10" s="132"/>
      <c r="L10" s="132"/>
      <c r="M10" s="132"/>
      <c r="N10" s="132"/>
      <c r="O10" s="132"/>
      <c r="P10" s="233"/>
      <c r="Q10" s="132"/>
      <c r="R10" s="132"/>
      <c r="S10" s="15"/>
    </row>
    <row r="11" spans="1:19" s="2" customFormat="1" ht="20.149999999999999" customHeight="1" x14ac:dyDescent="0.4">
      <c r="A11" s="3"/>
      <c r="B11" s="125" t="s">
        <v>1475</v>
      </c>
      <c r="C11" s="3"/>
      <c r="D11" s="779" t="s">
        <v>1503</v>
      </c>
      <c r="E11" s="780"/>
      <c r="F11" s="780"/>
      <c r="G11" s="780"/>
      <c r="H11" s="780"/>
      <c r="I11" s="772" t="s">
        <v>1484</v>
      </c>
      <c r="J11" s="773"/>
      <c r="K11" s="3"/>
      <c r="L11" s="3"/>
      <c r="M11" s="3"/>
      <c r="N11" s="3"/>
      <c r="O11" s="3"/>
      <c r="P11" s="231"/>
      <c r="Q11" s="3"/>
      <c r="R11" s="3"/>
      <c r="S11" s="15"/>
    </row>
    <row r="12" spans="1:19" s="2" customFormat="1" ht="20.149999999999999" customHeight="1" x14ac:dyDescent="0.4">
      <c r="A12" s="3"/>
      <c r="B12" s="3"/>
      <c r="C12" s="3"/>
      <c r="D12" s="779" t="s">
        <v>1504</v>
      </c>
      <c r="E12" s="780"/>
      <c r="F12" s="780"/>
      <c r="G12" s="780"/>
      <c r="H12" s="780"/>
      <c r="I12" s="776" t="s">
        <v>1484</v>
      </c>
      <c r="J12" s="775"/>
      <c r="K12" s="3"/>
      <c r="L12" s="3"/>
      <c r="M12" s="3"/>
      <c r="N12" s="3"/>
      <c r="O12" s="3"/>
      <c r="P12" s="231"/>
      <c r="Q12" s="3"/>
      <c r="R12" s="3"/>
      <c r="S12" s="15"/>
    </row>
    <row r="13" spans="1:19" s="2" customFormat="1" ht="20.149999999999999" customHeight="1" x14ac:dyDescent="0.4">
      <c r="A13" s="3"/>
      <c r="B13" s="132"/>
      <c r="C13" s="132"/>
      <c r="D13" s="603"/>
      <c r="E13" s="540"/>
      <c r="F13" s="540"/>
      <c r="G13" s="540"/>
      <c r="H13" s="532"/>
      <c r="I13" s="604"/>
      <c r="J13" s="605"/>
      <c r="K13" s="532"/>
      <c r="L13" s="532"/>
      <c r="M13" s="532"/>
      <c r="N13" s="532"/>
      <c r="O13" s="532"/>
      <c r="P13" s="533"/>
      <c r="Q13" s="532"/>
      <c r="R13" s="532"/>
      <c r="S13" s="15"/>
    </row>
    <row r="14" spans="1:19" s="2" customFormat="1" ht="20.149999999999999" customHeight="1" x14ac:dyDescent="0.4">
      <c r="A14" s="3"/>
      <c r="B14" s="125" t="s">
        <v>1483</v>
      </c>
      <c r="C14" s="3"/>
      <c r="D14" s="779" t="s">
        <v>1499</v>
      </c>
      <c r="E14" s="780"/>
      <c r="F14" s="780"/>
      <c r="G14" s="780"/>
      <c r="H14" s="780"/>
      <c r="I14" s="772" t="s">
        <v>1484</v>
      </c>
      <c r="J14" s="773"/>
      <c r="K14" s="3"/>
      <c r="L14" s="3"/>
      <c r="M14" s="3"/>
      <c r="N14" s="3"/>
      <c r="O14" s="3"/>
      <c r="P14" s="3"/>
      <c r="Q14" s="3"/>
      <c r="R14" s="3"/>
      <c r="S14" s="15"/>
    </row>
    <row r="15" spans="1:19" s="2" customFormat="1" ht="20.149999999999999" customHeight="1" x14ac:dyDescent="0.4">
      <c r="A15" s="3"/>
      <c r="B15" s="3"/>
      <c r="C15" s="3"/>
      <c r="D15" s="779" t="s">
        <v>1500</v>
      </c>
      <c r="E15" s="780"/>
      <c r="F15" s="780"/>
      <c r="G15" s="780"/>
      <c r="H15" s="780"/>
      <c r="I15" s="776" t="s">
        <v>1484</v>
      </c>
      <c r="J15" s="775"/>
      <c r="K15" s="3"/>
      <c r="L15" s="3"/>
      <c r="M15" s="3"/>
      <c r="N15" s="3"/>
      <c r="O15" s="3"/>
      <c r="P15" s="231"/>
      <c r="Q15" s="3"/>
      <c r="R15" s="3"/>
      <c r="S15" s="15"/>
    </row>
    <row r="16" spans="1:19" s="2" customFormat="1" ht="20.149999999999999" customHeight="1" x14ac:dyDescent="0.4">
      <c r="A16" s="3"/>
      <c r="B16" s="132"/>
      <c r="C16" s="132"/>
      <c r="D16" s="603"/>
      <c r="E16" s="540"/>
      <c r="F16" s="540"/>
      <c r="G16" s="540"/>
      <c r="H16" s="532"/>
      <c r="I16" s="604"/>
      <c r="J16" s="605"/>
      <c r="K16" s="532"/>
      <c r="L16" s="532"/>
      <c r="M16" s="532"/>
      <c r="N16" s="532"/>
      <c r="O16" s="532"/>
      <c r="P16" s="533"/>
      <c r="Q16" s="532"/>
      <c r="R16" s="532"/>
      <c r="S16" s="15"/>
    </row>
    <row r="17" spans="1:19" s="2" customFormat="1" ht="20.149999999999999" customHeight="1" x14ac:dyDescent="0.4">
      <c r="A17" s="3"/>
      <c r="B17" s="125" t="s">
        <v>46</v>
      </c>
      <c r="C17" s="3"/>
      <c r="D17" s="779" t="s">
        <v>1493</v>
      </c>
      <c r="E17" s="780"/>
      <c r="F17" s="780"/>
      <c r="G17" s="780"/>
      <c r="H17" s="780"/>
      <c r="I17" s="772">
        <f>ROUND(100*(COUNTIF(_Output!D4:D8,"&gt;0"))/(COUNTIF(_Output!E4:E8,"&gt;1")),0)</f>
        <v>0</v>
      </c>
      <c r="J17" s="773"/>
      <c r="K17" s="3"/>
      <c r="L17" s="3"/>
      <c r="M17" s="3"/>
      <c r="N17" s="3"/>
      <c r="O17" s="3"/>
      <c r="P17" s="231"/>
      <c r="Q17" s="3"/>
      <c r="R17" s="3"/>
      <c r="S17" s="15"/>
    </row>
    <row r="18" spans="1:19" s="2" customFormat="1" ht="20.149999999999999" customHeight="1" x14ac:dyDescent="0.4">
      <c r="A18" s="3"/>
      <c r="B18" s="3"/>
      <c r="C18" s="3"/>
      <c r="D18" s="779" t="s">
        <v>1487</v>
      </c>
      <c r="E18" s="780"/>
      <c r="F18" s="780"/>
      <c r="G18" s="780"/>
      <c r="H18" s="780"/>
      <c r="I18" s="776">
        <f>ROUND(100*(COUNTIF(_Output!D12,"&gt;0")+COUNTIF(_Output!D23:D27,"&gt;0"))/(COUNTIF(_Output!E12,"&gt;1")+COUNTIF(_Output!E23:E27,"&gt;1")),0)</f>
        <v>0</v>
      </c>
      <c r="J18" s="775"/>
      <c r="K18" s="3"/>
      <c r="L18" s="3"/>
      <c r="M18" s="3"/>
      <c r="N18" s="3"/>
      <c r="O18" s="3"/>
      <c r="P18" s="231"/>
      <c r="Q18" s="3"/>
      <c r="R18" s="3"/>
      <c r="S18" s="15"/>
    </row>
    <row r="19" spans="1:19" s="2" customFormat="1" ht="20.149999999999999" customHeight="1" x14ac:dyDescent="0.4">
      <c r="A19" s="3"/>
      <c r="B19" s="3"/>
      <c r="C19" s="3"/>
      <c r="D19" s="779" t="s">
        <v>1488</v>
      </c>
      <c r="E19" s="780"/>
      <c r="F19" s="780"/>
      <c r="G19" s="780"/>
      <c r="H19" s="780"/>
      <c r="I19" s="776">
        <f>ROUND(100*(COUNTIF(_Output!D31,"&gt;0")+COUNTIF(_Output!D44:D46,"&gt;0"))/(COUNTIF(_Output!E31,"&gt;1")+COUNTIF(_Output!E44:E46,"&gt;1")),0)</f>
        <v>0</v>
      </c>
      <c r="J19" s="775"/>
      <c r="K19" s="3"/>
      <c r="L19" s="3"/>
      <c r="M19" s="3"/>
      <c r="N19" s="3"/>
      <c r="O19" s="3"/>
      <c r="P19" s="231"/>
      <c r="Q19" s="3"/>
      <c r="R19" s="3"/>
      <c r="S19" s="15"/>
    </row>
    <row r="20" spans="1:19" s="2" customFormat="1" ht="20.149999999999999" customHeight="1" x14ac:dyDescent="0.4">
      <c r="A20" s="3"/>
      <c r="B20" s="3"/>
      <c r="C20" s="3"/>
      <c r="D20" s="779" t="s">
        <v>1490</v>
      </c>
      <c r="E20" s="780"/>
      <c r="F20" s="780"/>
      <c r="G20" s="780"/>
      <c r="H20" s="780"/>
      <c r="I20" s="776">
        <f>ROUND(100*(COUNTIF(_Output!D50:D51,"&gt;0")+COUNTIF(_Output!D67,"&gt;0")+COUNTIF(_Output!D77:D82,"&gt;0"))/(COUNTIF(_Output!E50:E51,"&gt;1")+COUNTIF(_Output!E67,"&gt;1")+COUNTIF(_Output!E77:E82,"&gt;1")),0)</f>
        <v>0</v>
      </c>
      <c r="J20" s="775"/>
      <c r="K20" s="3"/>
      <c r="L20" s="3"/>
      <c r="M20" s="3"/>
      <c r="N20" s="3"/>
      <c r="O20" s="3"/>
      <c r="P20" s="3"/>
      <c r="Q20" s="3"/>
      <c r="R20" s="3"/>
      <c r="S20" s="15"/>
    </row>
    <row r="21" spans="1:19" s="2" customFormat="1" ht="20.149999999999999" customHeight="1" x14ac:dyDescent="0.4">
      <c r="A21" s="3"/>
      <c r="B21" s="3"/>
      <c r="C21" s="3"/>
      <c r="D21" s="779" t="s">
        <v>1491</v>
      </c>
      <c r="E21" s="780"/>
      <c r="F21" s="780"/>
      <c r="G21" s="780"/>
      <c r="H21" s="780"/>
      <c r="I21" s="776">
        <f>ROUND(100*(COUNTIF(_Output!D86:D87,"&gt;0")+COUNTIF(_Output!D90:D93,"&gt;0"))/(COUNTIF(_Output!E86:E87,"&gt;1")+COUNTIF(_Output!E90:E93,"&gt;1")),0)</f>
        <v>0</v>
      </c>
      <c r="J21" s="775"/>
      <c r="K21" s="3"/>
      <c r="L21" s="3"/>
      <c r="M21" s="3"/>
      <c r="N21" s="3"/>
      <c r="O21" s="3"/>
      <c r="P21" s="231"/>
      <c r="Q21" s="3"/>
      <c r="R21" s="3"/>
      <c r="S21" s="15"/>
    </row>
    <row r="22" spans="1:19" s="2" customFormat="1" ht="20.149999999999999" customHeight="1" x14ac:dyDescent="0.4">
      <c r="A22" s="3"/>
      <c r="B22" s="132"/>
      <c r="C22" s="132"/>
      <c r="D22" s="603"/>
      <c r="E22" s="540"/>
      <c r="F22" s="540"/>
      <c r="G22" s="540"/>
      <c r="H22" s="532"/>
      <c r="I22" s="603"/>
      <c r="J22" s="605"/>
      <c r="K22" s="532"/>
      <c r="L22" s="532"/>
      <c r="M22" s="532"/>
      <c r="N22" s="532"/>
      <c r="O22" s="532"/>
      <c r="P22" s="533"/>
      <c r="Q22" s="532"/>
      <c r="R22" s="532"/>
      <c r="S22" s="15"/>
    </row>
    <row r="23" spans="1:19" s="2" customFormat="1" ht="20.149999999999999" customHeight="1" x14ac:dyDescent="0.4">
      <c r="A23" s="3"/>
      <c r="B23" s="125" t="s">
        <v>139</v>
      </c>
      <c r="C23" s="3"/>
      <c r="D23" s="779" t="s">
        <v>1476</v>
      </c>
      <c r="E23" s="780"/>
      <c r="F23" s="780"/>
      <c r="G23" s="780"/>
      <c r="H23" s="780"/>
      <c r="I23" s="772">
        <f>ROUND(100*(COUNTIF(_Output!D101:D108,"&gt;0"))/(COUNTIF(_Output!E101:E108,"&gt;1")),0)</f>
        <v>0</v>
      </c>
      <c r="J23" s="773"/>
      <c r="K23" s="3"/>
      <c r="L23" s="3"/>
      <c r="M23" s="3"/>
      <c r="N23" s="3"/>
      <c r="O23" s="3"/>
      <c r="P23" s="231"/>
      <c r="Q23" s="3"/>
      <c r="R23" s="3"/>
      <c r="S23" s="15"/>
    </row>
    <row r="24" spans="1:19" s="2" customFormat="1" ht="20.149999999999999" customHeight="1" x14ac:dyDescent="0.4">
      <c r="A24" s="3"/>
      <c r="B24" s="3"/>
      <c r="C24" s="3"/>
      <c r="D24" s="779" t="s">
        <v>1477</v>
      </c>
      <c r="E24" s="780"/>
      <c r="F24" s="780"/>
      <c r="G24" s="780"/>
      <c r="H24" s="780"/>
      <c r="I24" s="776">
        <f>ROUND(100*(COUNTIF(_Output!D112,"&gt;0")+COUNTIF(_Output!D123,"&gt;0")+COUNTIF(_Output!D124,"&gt;0")+COUNTIF(_Output!D126:D127,"&gt;0")+COUNTIF(_Output!D138,"&gt;0")+COUNTIF(_Output!D140:D141,"&gt;0"))/(COUNTIF(_Output!E112,"&gt;1")+COUNTIF(_Output!E123,"&gt;1")+COUNTIF(_Output!E124,"&gt;1")+COUNTIF(_Output!E126:E127,"&gt;1")+COUNTIF(_Output!E138,"&gt;1")+COUNTIF(_Output!E140:E141,"&gt;1")),0)</f>
        <v>0</v>
      </c>
      <c r="J24" s="775"/>
      <c r="K24" s="3"/>
      <c r="L24" s="3"/>
      <c r="M24" s="3"/>
      <c r="N24" s="3"/>
      <c r="O24" s="3"/>
      <c r="P24" s="231"/>
      <c r="Q24" s="3"/>
      <c r="R24" s="3"/>
      <c r="S24" s="15"/>
    </row>
    <row r="25" spans="1:19" s="2" customFormat="1" ht="20.149999999999999" customHeight="1" x14ac:dyDescent="0.4">
      <c r="A25" s="3"/>
      <c r="B25" s="3"/>
      <c r="C25" s="3"/>
      <c r="D25" s="779" t="s">
        <v>2151</v>
      </c>
      <c r="E25" s="780"/>
      <c r="F25" s="780"/>
      <c r="G25" s="780"/>
      <c r="H25" s="780"/>
      <c r="I25" s="776">
        <f>ROUND(100*(COUNTIF(_Output!D145:D158,"&gt;0"))/(COUNTIF(_Output!E145:E158,"&gt;1")),0)</f>
        <v>0</v>
      </c>
      <c r="J25" s="775"/>
      <c r="K25" s="3"/>
      <c r="L25" s="3"/>
      <c r="M25" s="3"/>
      <c r="N25" s="3"/>
      <c r="O25" s="3"/>
      <c r="P25" s="3"/>
      <c r="Q25" s="3"/>
      <c r="R25" s="3"/>
      <c r="S25" s="15"/>
    </row>
    <row r="26" spans="1:19" s="2" customFormat="1" ht="20.149999999999999" customHeight="1" x14ac:dyDescent="0.4">
      <c r="A26" s="3"/>
      <c r="B26" s="3"/>
      <c r="C26" s="3"/>
      <c r="D26" s="779" t="s">
        <v>1478</v>
      </c>
      <c r="E26" s="780"/>
      <c r="F26" s="780"/>
      <c r="G26" s="780"/>
      <c r="H26" s="780"/>
      <c r="I26" s="776">
        <f>ROUND(100*(COUNTIF(_Output!D162,"&gt;0")+COUNTIF(_Output!D164:D169,"&gt;0")+COUNTIF(_Output!D171:D175,"&gt;0")+COUNTIF(_Output!D177:D179,"&gt;0"))/(COUNTIF(_Output!E162,"&gt;1")+COUNTIF(_Output!E164:E169,"&gt;1")+COUNTIF(_Output!E171:E175,"&gt;1")+COUNTIF(_Output!E177:E179,"&gt;1")),0)</f>
        <v>0</v>
      </c>
      <c r="J26" s="775"/>
      <c r="K26" s="3"/>
      <c r="L26" s="3"/>
      <c r="M26" s="3"/>
      <c r="N26" s="3"/>
      <c r="O26" s="3"/>
      <c r="P26" s="231"/>
      <c r="Q26" s="3"/>
      <c r="R26" s="3"/>
      <c r="S26" s="15"/>
    </row>
    <row r="27" spans="1:19" s="2" customFormat="1" ht="20.149999999999999" customHeight="1" x14ac:dyDescent="0.4">
      <c r="A27" s="3"/>
      <c r="B27" s="3"/>
      <c r="C27" s="3"/>
      <c r="D27" s="779" t="s">
        <v>1479</v>
      </c>
      <c r="E27" s="780"/>
      <c r="F27" s="780"/>
      <c r="G27" s="780"/>
      <c r="H27" s="780"/>
      <c r="I27" s="777">
        <f>ROUND(100*(COUNTIF(_Output!D183,"&gt;0")+COUNTIF(_Output!D191,"&gt;0")+COUNTIF(_Output!D196:D200,"&gt;0"))/(COUNTIF(_Output!E183,"&gt;1")+COUNTIF(_Output!E191,"&gt;1")+COUNTIF(_Output!E196:E200,"&gt;1")),0)</f>
        <v>0</v>
      </c>
      <c r="J27" s="778"/>
      <c r="K27" s="3"/>
      <c r="L27" s="3"/>
      <c r="M27" s="3"/>
      <c r="N27" s="3"/>
      <c r="O27" s="3"/>
      <c r="P27" s="231"/>
      <c r="Q27" s="3"/>
      <c r="R27" s="3"/>
      <c r="S27" s="15"/>
    </row>
    <row r="28" spans="1:19" s="2" customFormat="1" ht="20.149999999999999" customHeight="1" x14ac:dyDescent="0.4">
      <c r="A28" s="3"/>
      <c r="B28" s="132"/>
      <c r="C28" s="132"/>
      <c r="D28" s="604"/>
      <c r="E28" s="532"/>
      <c r="F28" s="532"/>
      <c r="G28" s="532"/>
      <c r="H28" s="532"/>
      <c r="I28" s="603"/>
      <c r="J28" s="605"/>
      <c r="K28" s="532"/>
      <c r="L28" s="532"/>
      <c r="M28" s="532"/>
      <c r="N28" s="532"/>
      <c r="O28" s="532"/>
      <c r="P28" s="533"/>
      <c r="Q28" s="532"/>
      <c r="R28" s="532"/>
      <c r="S28" s="15"/>
    </row>
    <row r="29" spans="1:19" s="2" customFormat="1" ht="20.149999999999999" customHeight="1" x14ac:dyDescent="0.4">
      <c r="A29" s="3"/>
      <c r="B29" s="125" t="s">
        <v>140</v>
      </c>
      <c r="C29" s="62"/>
      <c r="D29" s="779" t="s">
        <v>1495</v>
      </c>
      <c r="E29" s="780"/>
      <c r="F29" s="780"/>
      <c r="G29" s="780"/>
      <c r="H29" s="780"/>
      <c r="I29" s="772">
        <f>ROUND(100*(COUNTIF(_Output!D205:D206,"&gt;0")+COUNTIF(_Output!D218:D219,"&gt;0"))/(COUNTIF(_Output!E205:E206,"&gt;1")+COUNTIF(_Output!E218:E219,"&gt;1")),0)</f>
        <v>0</v>
      </c>
      <c r="J29" s="773"/>
      <c r="K29" s="62"/>
      <c r="L29" s="3"/>
      <c r="M29" s="3"/>
      <c r="N29" s="3"/>
      <c r="O29" s="3"/>
      <c r="P29" s="231"/>
      <c r="Q29" s="3"/>
      <c r="R29" s="3"/>
      <c r="S29" s="15"/>
    </row>
    <row r="30" spans="1:19" s="2" customFormat="1" ht="20.149999999999999" customHeight="1" x14ac:dyDescent="0.4">
      <c r="A30" s="3"/>
      <c r="B30" s="9"/>
      <c r="C30" s="62"/>
      <c r="D30" s="779" t="s">
        <v>1496</v>
      </c>
      <c r="E30" s="780"/>
      <c r="F30" s="780"/>
      <c r="G30" s="780"/>
      <c r="H30" s="794"/>
      <c r="I30" s="774">
        <f>ROUND(100*(COUNTIF(_Output!D224:D228,"&gt;0")+COUNTIF(_Output!D231:D235,"&gt;0")+COUNTIF(_Output!D237:D243,"&gt;0")+COUNTIF(_Output!D245:D250,"&gt;0")+COUNTIF(_Output!D252:D253,"&gt;0"))/(COUNTIF(_Output!E224:E228,"&gt;1")+COUNTIF(_Output!E231:E235,"&gt;1")+COUNTIF(_Output!E237:E243,"&gt;1")+COUNTIF(_Output!E245:E250,"&gt;1")+COUNTIF(_Output!E252:E253,"&gt;1")),0)</f>
        <v>0</v>
      </c>
      <c r="J30" s="775"/>
      <c r="K30" s="62"/>
      <c r="L30" s="3"/>
      <c r="M30" s="3"/>
      <c r="N30" s="3"/>
      <c r="O30" s="3"/>
      <c r="P30" s="231"/>
      <c r="Q30" s="3"/>
      <c r="R30" s="3"/>
      <c r="S30" s="15"/>
    </row>
    <row r="31" spans="1:19" s="2" customFormat="1" ht="20.149999999999999" customHeight="1" x14ac:dyDescent="0.4">
      <c r="A31" s="3"/>
      <c r="B31" s="14"/>
      <c r="C31" s="63"/>
      <c r="D31" s="779" t="s">
        <v>1497</v>
      </c>
      <c r="E31" s="780"/>
      <c r="F31" s="780"/>
      <c r="G31" s="780"/>
      <c r="H31" s="794"/>
      <c r="I31" s="774">
        <f>ROUND(100*(COUNTIF(_Output!D257:D262,"&gt;0")+COUNTIF(_Output!D264:D272,"&gt;0")+COUNTIF(_Output!D274:D279,"&gt;0")+COUNTIF(_Output!D281:D283,"&gt;0")+COUNTIF(_Output!D285:D286,"&gt;0"))/(COUNTIF(_Output!E257:E262,"&gt;1")+COUNTIF(_Output!E264:E272,"&gt;1")+COUNTIF(_Output!E274:E279,"&gt;1")+COUNTIF(_Output!E281:E283,"&gt;1")+COUNTIF(_Output!E285:E286,"&gt;1")),0)</f>
        <v>0</v>
      </c>
      <c r="J31" s="775"/>
      <c r="K31" s="63"/>
      <c r="L31" s="3"/>
      <c r="M31" s="3"/>
      <c r="N31" s="3"/>
      <c r="O31" s="3"/>
      <c r="P31" s="3"/>
      <c r="Q31" s="3"/>
      <c r="R31" s="3"/>
      <c r="S31" s="15"/>
    </row>
    <row r="32" spans="1:19" s="2" customFormat="1" ht="20.149999999999999" customHeight="1" x14ac:dyDescent="0.4">
      <c r="A32" s="3"/>
      <c r="B32" s="9"/>
      <c r="C32" s="62"/>
      <c r="D32" s="779" t="s">
        <v>1934</v>
      </c>
      <c r="E32" s="780"/>
      <c r="F32" s="780"/>
      <c r="G32" s="780"/>
      <c r="H32" s="794"/>
      <c r="I32" s="776">
        <f>ROUND(100*(COUNTIF(_Output!D290:D326,"&gt;0"))/(COUNTIF(_Output!E290:E326,"&gt;1")),0)</f>
        <v>0</v>
      </c>
      <c r="J32" s="775"/>
      <c r="K32" s="62"/>
      <c r="L32" s="3"/>
      <c r="M32" s="3"/>
      <c r="N32" s="3"/>
      <c r="O32" s="3"/>
      <c r="P32" s="231"/>
      <c r="Q32" s="3"/>
      <c r="R32" s="3"/>
      <c r="S32" s="15"/>
    </row>
    <row r="33" spans="1:19" s="2" customFormat="1" ht="20.149999999999999" customHeight="1" x14ac:dyDescent="0.4">
      <c r="A33" s="3"/>
      <c r="B33" s="526"/>
      <c r="C33" s="527"/>
      <c r="D33" s="606"/>
      <c r="E33" s="607"/>
      <c r="F33" s="607"/>
      <c r="G33" s="607"/>
      <c r="H33" s="607"/>
      <c r="I33" s="606"/>
      <c r="J33" s="608"/>
      <c r="K33" s="609"/>
      <c r="L33" s="532"/>
      <c r="M33" s="532"/>
      <c r="N33" s="532"/>
      <c r="O33" s="532"/>
      <c r="P33" s="533"/>
      <c r="Q33" s="532"/>
      <c r="R33" s="532"/>
      <c r="S33" s="15"/>
    </row>
    <row r="34" spans="1:19" s="2" customFormat="1" ht="20.149999999999999" customHeight="1" x14ac:dyDescent="0.4">
      <c r="A34" s="3"/>
      <c r="B34" s="125" t="s">
        <v>142</v>
      </c>
      <c r="C34" s="3"/>
      <c r="D34" s="779" t="s">
        <v>1941</v>
      </c>
      <c r="E34" s="780"/>
      <c r="F34" s="780"/>
      <c r="G34" s="780"/>
      <c r="H34" s="780"/>
      <c r="I34" s="772">
        <f>IF(_Output!D332=1, "N/A", ROUND(100*(COUNTIF(_Output!D334:D335,"&gt;0")+COUNTIF(_Output!D337:D338,"&gt;0")+COUNTIF(_Output!D340:D343,"&gt;0")+COUNTIF(_Output!D345:D347,"&gt;0")+COUNTIF(_Output!D349:D354,"&gt;0")+COUNTIF(_Output!D356:D359,"&gt;0")+COUNTIFS(_Output!D361:D379,"&gt;0",_Output!D361:D379,"&lt;6"))/(COUNTIF(_Output!E334:E335,"&gt;1")+COUNTIF(_Output!E337:E338,"&gt;1")+COUNTIF(_Output!E340:E343,"&gt;1")+COUNTIF(_Output!E345:E347,"&gt;1")+COUNTIF(_Output!E349:E354,"&gt;1")+COUNTIF(_Output!E356:E359,"&gt;1")+COUNTIF(_Output!E361:E379,"&gt;1")),0))</f>
        <v>0</v>
      </c>
      <c r="J34" s="773"/>
      <c r="K34" s="3"/>
      <c r="L34" s="3"/>
      <c r="M34" s="3"/>
      <c r="N34" s="3"/>
      <c r="O34" s="3"/>
      <c r="P34" s="3"/>
      <c r="Q34" s="3"/>
      <c r="R34" s="14"/>
      <c r="S34" s="15"/>
    </row>
    <row r="35" spans="1:19" ht="20.149999999999999" customHeight="1" x14ac:dyDescent="0.4">
      <c r="A35" s="126"/>
      <c r="B35" s="126"/>
      <c r="C35" s="3"/>
      <c r="D35" s="779" t="s">
        <v>2496</v>
      </c>
      <c r="E35" s="780"/>
      <c r="F35" s="780"/>
      <c r="G35" s="780"/>
      <c r="H35" s="780"/>
      <c r="I35" s="776">
        <f>IF(_Output!D384=1, "N/A", ROUND(100*(COUNTIF(_Output!D386:D387,"&gt;0")+COUNTIF(_Output!D389:D390,"&gt;0")+COUNTIF(_Output!D392:D395,"&gt;0")+COUNTIF(_Output!D397:D399,"&gt;0")+COUNTIF(_Output!D401:D406,"&gt;0")+COUNTIF(_Output!D408:D411,"&gt;0")+COUNTIFS(_Output!D413:D430,"&gt;0",_Output!D413:D430,"&lt;6"))/(COUNTIF(_Output!E386:E387,"&gt;1")+COUNTIF(_Output!E389:E390,"&gt;1")+COUNTIF(_Output!E392:E395,"&gt;1")+COUNTIF(_Output!E397:E399,"&gt;1")+COUNTIF(_Output!E401:E406,"&gt;1")+COUNTIF(_Output!E408:E411,"&gt;1")+COUNTIF(_Output!E413:E430,"&gt;1")),0))</f>
        <v>0</v>
      </c>
      <c r="J35" s="775"/>
      <c r="K35" s="3"/>
      <c r="L35" s="7"/>
      <c r="M35" s="7"/>
      <c r="N35" s="7"/>
      <c r="O35" s="7"/>
      <c r="P35" s="7"/>
      <c r="Q35" s="7"/>
      <c r="R35" s="14"/>
      <c r="S35" s="16"/>
    </row>
    <row r="36" spans="1:19" ht="20.149999999999999" customHeight="1" x14ac:dyDescent="0.4">
      <c r="A36" s="126"/>
      <c r="B36" s="131"/>
      <c r="C36" s="132"/>
      <c r="D36" s="610"/>
      <c r="E36" s="543"/>
      <c r="F36" s="543"/>
      <c r="G36" s="543"/>
      <c r="H36" s="543"/>
      <c r="I36" s="610"/>
      <c r="J36" s="611"/>
      <c r="K36" s="532"/>
      <c r="L36" s="247"/>
      <c r="M36" s="247"/>
      <c r="N36" s="247"/>
      <c r="O36" s="247"/>
      <c r="P36" s="247"/>
      <c r="Q36" s="247"/>
      <c r="R36" s="545"/>
      <c r="S36" s="16"/>
    </row>
    <row r="37" spans="1:19" ht="20.149999999999999" customHeight="1" x14ac:dyDescent="0.4">
      <c r="A37" s="126"/>
      <c r="B37" s="125" t="s">
        <v>458</v>
      </c>
      <c r="C37" s="3"/>
      <c r="D37" s="779" t="s">
        <v>1986</v>
      </c>
      <c r="E37" s="780"/>
      <c r="F37" s="780"/>
      <c r="G37" s="780"/>
      <c r="H37" s="780"/>
      <c r="I37" s="772">
        <f>ROUND(100*(COUNTIF(_Output!D437:D438,"&gt;0")+COUNTIF(_Output!D452:D469,"&gt;0")+COUNTIFS(_Output!D471:D532,"&gt;0",_Output!D471:D532,"&lt;6"))/(COUNTIF(_Output!E437:E438,"&gt;1")+COUNTIF(_Output!E452:E469,"&gt;1")+COUNTIF(_Output!E471:E532,"&gt;1")),0)</f>
        <v>0</v>
      </c>
      <c r="J37" s="773"/>
      <c r="K37" s="3"/>
      <c r="L37" s="7"/>
      <c r="M37" s="7"/>
      <c r="N37" s="7"/>
      <c r="O37" s="7"/>
      <c r="P37" s="7"/>
      <c r="Q37" s="7"/>
      <c r="R37" s="14"/>
      <c r="S37" s="16"/>
    </row>
    <row r="38" spans="1:19" ht="20.149999999999999" customHeight="1" x14ac:dyDescent="0.4">
      <c r="A38" s="7"/>
      <c r="B38" s="601"/>
      <c r="C38" s="600"/>
      <c r="D38" s="612"/>
      <c r="E38" s="613"/>
      <c r="F38" s="613"/>
      <c r="G38" s="613"/>
      <c r="H38" s="614"/>
      <c r="I38" s="616"/>
      <c r="J38" s="617"/>
      <c r="K38" s="615"/>
      <c r="L38" s="532"/>
      <c r="M38" s="532"/>
      <c r="N38" s="532"/>
      <c r="O38" s="532"/>
      <c r="P38" s="532"/>
      <c r="Q38" s="532"/>
      <c r="R38" s="532"/>
      <c r="S38" s="16"/>
    </row>
    <row r="39" spans="1:19" ht="20.149999999999999" customHeight="1" x14ac:dyDescent="0.4">
      <c r="A39" s="7"/>
      <c r="B39" s="659" t="s">
        <v>1589</v>
      </c>
      <c r="C39" s="602"/>
      <c r="D39" s="779" t="s">
        <v>1595</v>
      </c>
      <c r="E39" s="780"/>
      <c r="F39" s="780"/>
      <c r="G39" s="780"/>
      <c r="H39" s="794"/>
      <c r="I39" s="772" t="s">
        <v>1484</v>
      </c>
      <c r="J39" s="773"/>
      <c r="K39" s="602"/>
      <c r="L39" s="505"/>
      <c r="M39" s="505"/>
      <c r="N39" s="505"/>
      <c r="O39" s="505"/>
      <c r="P39" s="505"/>
      <c r="Q39" s="505"/>
      <c r="R39" s="505"/>
      <c r="S39" s="16"/>
    </row>
    <row r="40" spans="1:19" ht="20.149999999999999" customHeight="1" x14ac:dyDescent="0.4">
      <c r="A40" s="7"/>
      <c r="B40" s="697"/>
      <c r="C40" s="697"/>
      <c r="D40" s="779" t="s">
        <v>1851</v>
      </c>
      <c r="E40" s="780"/>
      <c r="F40" s="780"/>
      <c r="G40" s="780"/>
      <c r="H40" s="794"/>
      <c r="I40" s="688"/>
      <c r="J40" s="689" t="s">
        <v>1484</v>
      </c>
      <c r="K40" s="697"/>
      <c r="L40" s="690"/>
      <c r="M40" s="690"/>
      <c r="N40" s="690"/>
      <c r="O40" s="690"/>
      <c r="P40" s="690"/>
      <c r="Q40" s="690"/>
      <c r="R40" s="690"/>
      <c r="S40" s="16"/>
    </row>
    <row r="41" spans="1:19" ht="20.149999999999999" customHeight="1" x14ac:dyDescent="0.4">
      <c r="A41" s="7"/>
      <c r="B41" s="600"/>
      <c r="C41" s="600"/>
      <c r="D41" s="612"/>
      <c r="E41" s="613"/>
      <c r="F41" s="613"/>
      <c r="G41" s="613"/>
      <c r="H41" s="614"/>
      <c r="I41" s="616"/>
      <c r="J41" s="617"/>
      <c r="K41" s="615"/>
      <c r="L41" s="532"/>
      <c r="M41" s="532"/>
      <c r="N41" s="532"/>
      <c r="O41" s="532"/>
      <c r="P41" s="532"/>
      <c r="Q41" s="532"/>
      <c r="R41" s="532"/>
      <c r="S41" s="16"/>
    </row>
    <row r="42" spans="1:19" ht="20.149999999999999" customHeight="1" x14ac:dyDescent="0.4">
      <c r="A42" s="7"/>
      <c r="B42" s="659" t="s">
        <v>1615</v>
      </c>
      <c r="C42" s="602"/>
      <c r="D42" s="779" t="s">
        <v>1619</v>
      </c>
      <c r="E42" s="780"/>
      <c r="F42" s="780"/>
      <c r="G42" s="780"/>
      <c r="H42" s="794"/>
      <c r="I42" s="772" t="s">
        <v>1484</v>
      </c>
      <c r="J42" s="773"/>
      <c r="K42" s="602"/>
      <c r="L42" s="505"/>
      <c r="M42" s="505"/>
      <c r="N42" s="505"/>
      <c r="O42" s="505"/>
      <c r="P42" s="505"/>
      <c r="Q42" s="505"/>
      <c r="R42" s="505"/>
      <c r="S42" s="16"/>
    </row>
    <row r="43" spans="1:19" ht="20.149999999999999" customHeight="1" thickBot="1" x14ac:dyDescent="0.45">
      <c r="A43" s="11"/>
      <c r="B43" s="40"/>
      <c r="C43" s="40"/>
      <c r="D43" s="40"/>
      <c r="E43" s="40"/>
      <c r="F43" s="40"/>
      <c r="G43" s="40"/>
      <c r="H43" s="40"/>
      <c r="I43" s="40"/>
      <c r="J43" s="40"/>
      <c r="K43" s="12"/>
      <c r="L43" s="12"/>
      <c r="M43" s="12"/>
      <c r="N43" s="12"/>
      <c r="O43" s="12"/>
      <c r="P43" s="12"/>
      <c r="Q43" s="12"/>
      <c r="R43" s="12"/>
      <c r="S43" s="17"/>
    </row>
    <row r="44" spans="1:19" ht="14.6" hidden="1" x14ac:dyDescent="0.4"/>
    <row r="45" spans="1:19" ht="14.6" hidden="1" x14ac:dyDescent="0.4"/>
    <row r="46" spans="1:19" ht="14.6" hidden="1" x14ac:dyDescent="0.4"/>
    <row r="47" spans="1:19" ht="14.6" hidden="1" x14ac:dyDescent="0.4"/>
    <row r="48" spans="1:19" ht="14.6" hidden="1" x14ac:dyDescent="0.4"/>
    <row r="49" ht="14.6" hidden="1" x14ac:dyDescent="0.4"/>
    <row r="50" ht="14.6" hidden="1" x14ac:dyDescent="0.4"/>
    <row r="51" ht="15" hidden="1" customHeight="1" x14ac:dyDescent="0.4"/>
    <row r="52" ht="15" hidden="1" customHeight="1" x14ac:dyDescent="0.4"/>
    <row r="53" ht="15" hidden="1" customHeight="1" x14ac:dyDescent="0.4"/>
    <row r="54" ht="15" hidden="1" customHeight="1" x14ac:dyDescent="0.4"/>
    <row r="55" ht="15" hidden="1" customHeight="1" x14ac:dyDescent="0.4"/>
    <row r="56" ht="15" hidden="1" customHeight="1" x14ac:dyDescent="0.4"/>
    <row r="57" ht="15" hidden="1" customHeight="1" x14ac:dyDescent="0.4"/>
    <row r="58" ht="15" hidden="1" customHeight="1" x14ac:dyDescent="0.4"/>
    <row r="59" ht="15" hidden="1" customHeight="1" x14ac:dyDescent="0.4"/>
    <row r="60" ht="15" hidden="1" customHeight="1" x14ac:dyDescent="0.4"/>
    <row r="61" ht="15" hidden="1" customHeight="1" x14ac:dyDescent="0.4"/>
    <row r="62" ht="15" hidden="1" customHeight="1" x14ac:dyDescent="0.4"/>
    <row r="63" ht="15" hidden="1" customHeight="1" x14ac:dyDescent="0.4"/>
    <row r="64" ht="15" hidden="1" customHeight="1" x14ac:dyDescent="0.4"/>
    <row r="65" ht="15" hidden="1" customHeight="1" x14ac:dyDescent="0.4"/>
    <row r="66" ht="15" hidden="1" customHeight="1" x14ac:dyDescent="0.4"/>
    <row r="67" ht="15" hidden="1" customHeight="1" x14ac:dyDescent="0.4"/>
    <row r="68" ht="15" hidden="1" customHeight="1" x14ac:dyDescent="0.4"/>
    <row r="69" ht="15" hidden="1" customHeight="1" x14ac:dyDescent="0.4"/>
    <row r="70" ht="15" hidden="1" customHeight="1" x14ac:dyDescent="0.4"/>
    <row r="71" ht="15" hidden="1" customHeight="1" x14ac:dyDescent="0.4"/>
    <row r="72" ht="15" hidden="1" customHeight="1" x14ac:dyDescent="0.4"/>
    <row r="73" ht="15" hidden="1" customHeight="1" x14ac:dyDescent="0.4"/>
    <row r="74" ht="15" hidden="1" customHeight="1" x14ac:dyDescent="0.4"/>
    <row r="75" ht="15" hidden="1" customHeight="1" x14ac:dyDescent="0.4"/>
    <row r="76" ht="15" hidden="1" customHeight="1" x14ac:dyDescent="0.4"/>
    <row r="77" ht="15" hidden="1" customHeight="1" x14ac:dyDescent="0.4"/>
    <row r="78" ht="15" hidden="1" customHeight="1" x14ac:dyDescent="0.4"/>
    <row r="79" ht="15" hidden="1" customHeight="1" x14ac:dyDescent="0.4"/>
    <row r="80" ht="15" hidden="1" customHeight="1" x14ac:dyDescent="0.4"/>
    <row r="81" ht="15" hidden="1" customHeight="1" x14ac:dyDescent="0.4"/>
    <row r="82" ht="15" hidden="1" customHeight="1" x14ac:dyDescent="0.4"/>
    <row r="83" ht="15" hidden="1" customHeight="1" x14ac:dyDescent="0.4"/>
    <row r="84" ht="15" hidden="1" customHeight="1" x14ac:dyDescent="0.4"/>
    <row r="85" ht="15" hidden="1" customHeight="1" x14ac:dyDescent="0.4"/>
    <row r="86" ht="15" hidden="1" customHeight="1" x14ac:dyDescent="0.4"/>
    <row r="87" ht="15" hidden="1" customHeight="1" x14ac:dyDescent="0.4"/>
    <row r="88" ht="15" hidden="1" customHeight="1" x14ac:dyDescent="0.4"/>
    <row r="89" ht="15" hidden="1" customHeight="1" x14ac:dyDescent="0.4"/>
    <row r="90" ht="15" hidden="1" customHeight="1" x14ac:dyDescent="0.4"/>
    <row r="91" ht="15" hidden="1" customHeight="1" x14ac:dyDescent="0.4"/>
    <row r="92" ht="15" hidden="1" customHeight="1" x14ac:dyDescent="0.4"/>
    <row r="93" ht="15" hidden="1" customHeight="1" x14ac:dyDescent="0.4"/>
    <row r="94" ht="15" hidden="1" customHeight="1" x14ac:dyDescent="0.4"/>
    <row r="95" ht="15" hidden="1" customHeight="1" x14ac:dyDescent="0.4"/>
    <row r="96" ht="15" hidden="1" customHeight="1" x14ac:dyDescent="0.4"/>
    <row r="97" ht="15" hidden="1" customHeight="1" x14ac:dyDescent="0.4"/>
    <row r="98" ht="15" hidden="1" customHeight="1" x14ac:dyDescent="0.4"/>
    <row r="99" ht="15" hidden="1" customHeight="1" x14ac:dyDescent="0.4"/>
    <row r="100" ht="15" hidden="1" customHeight="1" x14ac:dyDescent="0.4"/>
    <row r="101" ht="15" hidden="1" customHeight="1" x14ac:dyDescent="0.4"/>
    <row r="102" ht="15" hidden="1" customHeight="1" x14ac:dyDescent="0.4"/>
    <row r="103" ht="15" hidden="1" customHeight="1" x14ac:dyDescent="0.4"/>
    <row r="104" ht="15" hidden="1" customHeight="1" x14ac:dyDescent="0.4"/>
    <row r="105" ht="15" hidden="1" customHeight="1" x14ac:dyDescent="0.4"/>
    <row r="106" ht="15" hidden="1" customHeight="1" x14ac:dyDescent="0.4"/>
    <row r="107" ht="15" hidden="1" customHeight="1" x14ac:dyDescent="0.4"/>
    <row r="108" ht="15" hidden="1" customHeight="1" x14ac:dyDescent="0.4"/>
    <row r="109" ht="15" hidden="1" customHeight="1" x14ac:dyDescent="0.4"/>
    <row r="110" ht="15" hidden="1" customHeight="1" x14ac:dyDescent="0.4"/>
    <row r="111" ht="15" hidden="1" customHeight="1" x14ac:dyDescent="0.4"/>
    <row r="112" ht="15" hidden="1" customHeight="1" x14ac:dyDescent="0.4"/>
    <row r="113" ht="15" hidden="1" customHeight="1" x14ac:dyDescent="0.4"/>
    <row r="114" ht="15" hidden="1" customHeight="1" x14ac:dyDescent="0.4"/>
    <row r="115" ht="15" hidden="1" customHeight="1" x14ac:dyDescent="0.4"/>
    <row r="116" ht="15" hidden="1" customHeight="1" x14ac:dyDescent="0.4"/>
    <row r="117" ht="15" hidden="1" customHeight="1" x14ac:dyDescent="0.4"/>
    <row r="118" ht="15" hidden="1" customHeight="1" x14ac:dyDescent="0.4"/>
    <row r="119" ht="15" hidden="1" customHeight="1" x14ac:dyDescent="0.4"/>
    <row r="120" ht="15" hidden="1" customHeight="1" x14ac:dyDescent="0.4"/>
    <row r="121" ht="15" hidden="1" customHeight="1" x14ac:dyDescent="0.4"/>
    <row r="122" ht="15" hidden="1" customHeight="1" x14ac:dyDescent="0.4"/>
  </sheetData>
  <mergeCells count="58">
    <mergeCell ref="D30:H30"/>
    <mergeCell ref="D31:H31"/>
    <mergeCell ref="D32:H32"/>
    <mergeCell ref="D39:H39"/>
    <mergeCell ref="D42:H42"/>
    <mergeCell ref="D40:H40"/>
    <mergeCell ref="D34:H34"/>
    <mergeCell ref="D35:H35"/>
    <mergeCell ref="D37:H37"/>
    <mergeCell ref="D24:H24"/>
    <mergeCell ref="D25:H25"/>
    <mergeCell ref="D26:H26"/>
    <mergeCell ref="D27:H27"/>
    <mergeCell ref="D29:H29"/>
    <mergeCell ref="B1:K2"/>
    <mergeCell ref="L1:L2"/>
    <mergeCell ref="N1:N2"/>
    <mergeCell ref="B3:F3"/>
    <mergeCell ref="G3:K3"/>
    <mergeCell ref="I23:J23"/>
    <mergeCell ref="D11:H11"/>
    <mergeCell ref="D12:H12"/>
    <mergeCell ref="D14:H14"/>
    <mergeCell ref="B4:F4"/>
    <mergeCell ref="G4:K4"/>
    <mergeCell ref="D15:H15"/>
    <mergeCell ref="D17:H17"/>
    <mergeCell ref="D18:H18"/>
    <mergeCell ref="D19:H19"/>
    <mergeCell ref="D20:H20"/>
    <mergeCell ref="D21:H21"/>
    <mergeCell ref="D23:H23"/>
    <mergeCell ref="I21:J21"/>
    <mergeCell ref="B5:F5"/>
    <mergeCell ref="G5:K5"/>
    <mergeCell ref="B6:F6"/>
    <mergeCell ref="I10:J10"/>
    <mergeCell ref="I11:J11"/>
    <mergeCell ref="I12:J12"/>
    <mergeCell ref="I14:J14"/>
    <mergeCell ref="I15:J15"/>
    <mergeCell ref="I17:J17"/>
    <mergeCell ref="I18:J18"/>
    <mergeCell ref="I19:J19"/>
    <mergeCell ref="I20:J20"/>
    <mergeCell ref="I24:J24"/>
    <mergeCell ref="I25:J25"/>
    <mergeCell ref="I26:J26"/>
    <mergeCell ref="I27:J27"/>
    <mergeCell ref="I29:J29"/>
    <mergeCell ref="I42:J42"/>
    <mergeCell ref="I30:J30"/>
    <mergeCell ref="I31:J31"/>
    <mergeCell ref="I32:J32"/>
    <mergeCell ref="I34:J34"/>
    <mergeCell ref="I39:J39"/>
    <mergeCell ref="I35:J35"/>
    <mergeCell ref="I37:J37"/>
  </mergeCells>
  <hyperlinks>
    <hyperlink ref="D24" location="'People - R&amp;H'!A1" tooltip="2. Roles and Hierarchy" display="2. Roles and Hierarchy" xr:uid="{00000000-0004-0000-0100-000000000000}"/>
    <hyperlink ref="D25" location="'People - PEM'!A1" tooltip="3. People Management" display="3. People Management" xr:uid="{00000000-0004-0000-0100-000001000000}"/>
    <hyperlink ref="D26" location="'People - KNM'!A1" tooltip="4. Knowledge Management" display="4. Knowledge Management" xr:uid="{00000000-0004-0000-0100-000002000000}"/>
    <hyperlink ref="D27" location="'People - T&amp;E'!A1" tooltip="5. Training and Education" display="5. Training and Education" xr:uid="{00000000-0004-0000-0100-000003000000}"/>
    <hyperlink ref="D18" location="'Business - CST'!A1" tooltip="2. Customers" display="2. Customers" xr:uid="{00000000-0004-0000-0100-000004000000}"/>
    <hyperlink ref="D19" location="'Business - CHT'!A1" tooltip="3. Charter" display="3. Charter" xr:uid="{00000000-0004-0000-0100-000005000000}"/>
    <hyperlink ref="D20" location="'Business - GOV'!A1" tooltip="4. Governance" display="4. Governance" xr:uid="{00000000-0004-0000-0100-000006000000}"/>
    <hyperlink ref="D21" location="'Business - PRV'!A1" tooltip="5. Privacy" display="5. Privacy" xr:uid="{00000000-0004-0000-0100-000007000000}"/>
    <hyperlink ref="D17" location="'Business - BSD'!A1" tooltip="1. Business drivers" display="1. Business drivers" xr:uid="{00000000-0004-0000-0100-000008000000}"/>
    <hyperlink ref="D23" location="'People - EMP'!A1" tooltip="1. Employees" display="1. Employees" xr:uid="{00000000-0004-0000-0100-000009000000}"/>
    <hyperlink ref="D29" location="'Process - MGT'!A1" tooltip="1. Management" display="1. Management" xr:uid="{00000000-0004-0000-0100-00000A000000}"/>
    <hyperlink ref="D30" location="'Process - O&amp;F'!A1" tooltip="2. Operations and Facilities" display="2. Operations and Facilities" xr:uid="{00000000-0004-0000-0100-00000B000000}"/>
    <hyperlink ref="D31" location="'Process - RPT'!A1" tooltip="3. Reporting" display="3. Reporting" xr:uid="{00000000-0004-0000-0100-00000C000000}"/>
    <hyperlink ref="D32" location="'Process - UCM'!A1" tooltip="4. Use Case Management" display="4. Use Case Management" xr:uid="{00000000-0004-0000-0100-00000D000000}"/>
    <hyperlink ref="D14" location="'General - PRO'!A1" tooltip="1. Profile" display="1. Profile" xr:uid="{00000000-0004-0000-0100-00000E000000}"/>
    <hyperlink ref="D15" location="'General - SCP'!A1" tooltip="2. Scope" display="2. Scope" xr:uid="{00000000-0004-0000-0100-00000F000000}"/>
    <hyperlink ref="D11" location="'Introduction - INT'!A1" tooltip="1. Introduction" display="1. Introduction" xr:uid="{00000000-0004-0000-0100-000010000000}"/>
    <hyperlink ref="D12" location="'Introduction - USG'!A1" tooltip="2. Usage" display="2. Usage" xr:uid="{00000000-0004-0000-0100-000011000000}"/>
    <hyperlink ref="D34:H34" location="'Technology - ITS'!A1" tooltip="1. Incident Tracking System" display="1. Incident Tracking System" xr:uid="{00000000-0004-0000-0100-000012000000}"/>
    <hyperlink ref="D35:H35" location="'Technology - A&amp;O'!A1" tooltip="4. Security Automation &amp; Orchestration tooling" display="4. Security Automation &amp; Orchestration tooling" xr:uid="{00000000-0004-0000-0100-000015000000}"/>
    <hyperlink ref="D37:H37" location="'Services - SIM'!A1" tooltip="1. Security Incident Management" display="1. Security Incident Management" xr:uid="{00000000-0004-0000-0100-000016000000}"/>
    <hyperlink ref="D39:H39" location="'Results - OVR'!A1" tooltip="1. Results" display="1. Results" xr:uid="{00000000-0004-0000-0100-00001D000000}"/>
    <hyperlink ref="D42:H42" location="'Next Steps'!A1" tooltip="1. Next steps" display="1. Next steps" xr:uid="{00000000-0004-0000-0100-00001F000000}"/>
    <hyperlink ref="D40:H40" location="'Results - CSF 1.1'!A1" tooltip="2. NIST CSF Scoring" display="2. NIST CSF 1.1 Scoring" xr:uid="{52B32A25-2774-497D-A6D8-A411CF48EDD8}"/>
    <hyperlink ref="D32:H32" location="'Process - SCE'!A1" tooltip="4. Scenarios" display="4. Scenarios" xr:uid="{710F0E03-F98A-4C89-8C52-1DF5B1238714}"/>
    <hyperlink ref="D25:H25" location="'People - PEM'!A1" tooltip="3. People and Team Management" display="3. People and Team Management" xr:uid="{22DE242E-476F-4A03-A354-2286418C86C6}"/>
  </hyperlinks>
  <pageMargins left="0.7" right="0.7" top="0.75" bottom="0.75" header="0.3" footer="0.3"/>
  <pageSetup paperSize="9" orientation="portrait" r:id="rId1"/>
  <ignoredErrors>
    <ignoredError sqref="I19 I27 I29" formulaRange="1"/>
  </ignoredErrors>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Blad18">
    <tabColor rgb="FF0070C0"/>
  </sheetPr>
  <dimension ref="A1:Z101"/>
  <sheetViews>
    <sheetView showRowColHeaders="0" zoomScaleNormal="100" workbookViewId="0">
      <pane ySplit="7" topLeftCell="A8" activePane="bottomLeft" state="frozen"/>
      <selection pane="bottomLeft"/>
    </sheetView>
  </sheetViews>
  <sheetFormatPr defaultColWidth="0" defaultRowHeight="14.6" zeroHeight="1" x14ac:dyDescent="0.4"/>
  <cols>
    <col min="1" max="1" width="5.69140625" customWidth="1"/>
    <col min="2" max="11" width="9.15234375" customWidth="1"/>
    <col min="12" max="12" width="20" customWidth="1"/>
    <col min="13" max="13" width="2.3046875" customWidth="1"/>
    <col min="14" max="14" width="20" customWidth="1"/>
    <col min="15" max="15" width="2.3046875" customWidth="1"/>
    <col min="16" max="16" width="57.15234375" style="41" bestFit="1" customWidth="1"/>
    <col min="17" max="17" width="110.69140625" style="41" customWidth="1"/>
    <col min="18" max="18" width="2.3046875" customWidth="1"/>
    <col min="19" max="20" width="0" hidden="1" customWidth="1"/>
    <col min="21" max="16384" width="9.15234375" hidden="1"/>
  </cols>
  <sheetData>
    <row r="1" spans="1:26" ht="20.149999999999999" customHeight="1" x14ac:dyDescent="0.4">
      <c r="A1" s="491"/>
      <c r="B1" s="785" t="s">
        <v>46</v>
      </c>
      <c r="C1" s="786"/>
      <c r="D1" s="786"/>
      <c r="E1" s="786"/>
      <c r="F1" s="786"/>
      <c r="G1" s="786"/>
      <c r="H1" s="786"/>
      <c r="I1" s="786"/>
      <c r="J1" s="786"/>
      <c r="K1" s="786"/>
      <c r="L1" s="789"/>
      <c r="M1" s="503"/>
      <c r="N1" s="818"/>
      <c r="O1" s="492"/>
      <c r="P1" s="492"/>
      <c r="Q1" s="492"/>
      <c r="R1" s="493"/>
      <c r="S1" s="503"/>
      <c r="T1" s="789"/>
      <c r="U1" s="503"/>
      <c r="V1" s="789"/>
      <c r="W1" s="492"/>
      <c r="X1" s="492"/>
      <c r="Y1" s="492"/>
      <c r="Z1" s="493"/>
    </row>
    <row r="2" spans="1:26" ht="20.149999999999999" customHeight="1" x14ac:dyDescent="0.4">
      <c r="A2" s="494"/>
      <c r="B2" s="787"/>
      <c r="C2" s="788"/>
      <c r="D2" s="788"/>
      <c r="E2" s="788"/>
      <c r="F2" s="788"/>
      <c r="G2" s="788"/>
      <c r="H2" s="788"/>
      <c r="I2" s="788"/>
      <c r="J2" s="788"/>
      <c r="K2" s="788"/>
      <c r="L2" s="790"/>
      <c r="M2" s="487"/>
      <c r="N2" s="790"/>
      <c r="O2" s="500"/>
      <c r="P2" s="500"/>
      <c r="Q2" s="500"/>
      <c r="R2" s="501"/>
      <c r="S2" s="487"/>
      <c r="T2" s="790"/>
      <c r="U2" s="487"/>
      <c r="V2" s="790"/>
      <c r="W2" s="500"/>
      <c r="X2" s="500"/>
      <c r="Y2" s="500"/>
      <c r="Z2" s="501"/>
    </row>
    <row r="3" spans="1:26" ht="20.149999999999999" customHeight="1" x14ac:dyDescent="0.4">
      <c r="A3" s="494"/>
      <c r="B3" s="779" t="s">
        <v>1486</v>
      </c>
      <c r="C3" s="780"/>
      <c r="D3" s="780"/>
      <c r="E3" s="780"/>
      <c r="F3" s="780"/>
      <c r="G3" s="779" t="s">
        <v>1882</v>
      </c>
      <c r="H3" s="780"/>
      <c r="I3" s="780"/>
      <c r="J3" s="780"/>
      <c r="K3" s="780"/>
      <c r="L3" s="478"/>
      <c r="M3" s="478"/>
      <c r="N3" s="478"/>
      <c r="O3" s="495"/>
      <c r="P3" s="495"/>
      <c r="Q3" s="495"/>
      <c r="R3" s="496"/>
      <c r="S3" s="486"/>
      <c r="T3" s="478"/>
      <c r="U3" s="478"/>
      <c r="V3" s="478"/>
      <c r="W3" s="495"/>
      <c r="X3" s="495"/>
      <c r="Y3" s="495"/>
      <c r="Z3" s="496"/>
    </row>
    <row r="4" spans="1:26" ht="20.149999999999999" customHeight="1" x14ac:dyDescent="0.4">
      <c r="A4" s="494"/>
      <c r="B4" s="779" t="s">
        <v>1487</v>
      </c>
      <c r="C4" s="780"/>
      <c r="D4" s="780"/>
      <c r="E4" s="780"/>
      <c r="F4" s="780"/>
      <c r="G4" s="783"/>
      <c r="H4" s="784"/>
      <c r="I4" s="784"/>
      <c r="J4" s="784"/>
      <c r="K4" s="784"/>
      <c r="L4" s="478"/>
      <c r="M4" s="478"/>
      <c r="N4" s="478"/>
      <c r="O4" s="495"/>
      <c r="P4" s="495"/>
      <c r="Q4" s="495"/>
      <c r="R4" s="496"/>
      <c r="S4" s="485"/>
      <c r="T4" s="478"/>
      <c r="U4" s="478"/>
      <c r="V4" s="478"/>
      <c r="W4" s="495"/>
      <c r="X4" s="495"/>
      <c r="Y4" s="495"/>
      <c r="Z4" s="496"/>
    </row>
    <row r="5" spans="1:26" ht="20.149999999999999" customHeight="1" x14ac:dyDescent="0.4">
      <c r="A5" s="494"/>
      <c r="B5" s="779" t="s">
        <v>1488</v>
      </c>
      <c r="C5" s="780"/>
      <c r="D5" s="780"/>
      <c r="E5" s="780"/>
      <c r="F5" s="780"/>
      <c r="G5" s="783"/>
      <c r="H5" s="784"/>
      <c r="I5" s="784"/>
      <c r="J5" s="784"/>
      <c r="K5" s="784"/>
      <c r="L5" s="478"/>
      <c r="M5" s="478"/>
      <c r="N5" s="478"/>
      <c r="O5" s="495"/>
      <c r="P5" s="495"/>
      <c r="Q5" s="495"/>
      <c r="R5" s="496"/>
      <c r="S5" s="485"/>
      <c r="T5" s="478"/>
      <c r="U5" s="478"/>
      <c r="V5" s="478"/>
      <c r="W5" s="495"/>
      <c r="X5" s="495"/>
      <c r="Y5" s="495"/>
      <c r="Z5" s="496"/>
    </row>
    <row r="6" spans="1:26" ht="20.149999999999999" customHeight="1" x14ac:dyDescent="0.4">
      <c r="A6" s="494"/>
      <c r="B6" s="791" t="s">
        <v>1490</v>
      </c>
      <c r="C6" s="792"/>
      <c r="D6" s="792"/>
      <c r="E6" s="792"/>
      <c r="F6" s="793"/>
      <c r="G6" s="502"/>
      <c r="H6" s="478"/>
      <c r="I6" s="478"/>
      <c r="J6" s="478"/>
      <c r="K6" s="478"/>
      <c r="L6" s="478"/>
      <c r="M6" s="478"/>
      <c r="N6" s="478"/>
      <c r="O6" s="495"/>
      <c r="P6" s="495"/>
      <c r="Q6" s="495"/>
      <c r="R6" s="496"/>
      <c r="S6" s="478"/>
      <c r="T6" s="478"/>
      <c r="U6" s="478"/>
      <c r="V6" s="478"/>
      <c r="W6" s="495"/>
      <c r="X6" s="495"/>
      <c r="Y6" s="495"/>
      <c r="Z6" s="496"/>
    </row>
    <row r="7" spans="1:26" ht="20.149999999999999" customHeight="1" thickBot="1" x14ac:dyDescent="0.45">
      <c r="A7" s="497"/>
      <c r="B7" s="498"/>
      <c r="C7" s="498"/>
      <c r="D7" s="498"/>
      <c r="E7" s="498"/>
      <c r="F7" s="498"/>
      <c r="G7" s="498"/>
      <c r="H7" s="498"/>
      <c r="I7" s="498"/>
      <c r="J7" s="498"/>
      <c r="K7" s="498"/>
      <c r="L7" s="498"/>
      <c r="M7" s="498"/>
      <c r="N7" s="498"/>
      <c r="O7" s="498"/>
      <c r="P7" s="498"/>
      <c r="Q7" s="498"/>
      <c r="R7" s="499"/>
      <c r="S7" s="498"/>
      <c r="T7" s="498"/>
      <c r="U7" s="498"/>
      <c r="V7" s="498"/>
      <c r="W7" s="498"/>
      <c r="X7" s="498"/>
      <c r="Y7" s="498"/>
      <c r="Z7" s="499"/>
    </row>
    <row r="8" spans="1:26" ht="20.149999999999999" customHeight="1" x14ac:dyDescent="0.4">
      <c r="A8" s="127"/>
      <c r="B8" s="19"/>
      <c r="C8" s="19"/>
      <c r="D8" s="19"/>
      <c r="E8" s="19"/>
      <c r="F8" s="19"/>
      <c r="G8" s="19"/>
      <c r="H8" s="19"/>
      <c r="I8" s="19"/>
      <c r="J8" s="19"/>
      <c r="K8" s="19"/>
      <c r="L8" s="19"/>
      <c r="M8" s="19"/>
      <c r="N8" s="19"/>
      <c r="O8" s="19"/>
      <c r="P8" s="224"/>
      <c r="Q8" s="19"/>
      <c r="R8" s="20"/>
    </row>
    <row r="9" spans="1:26" ht="20.149999999999999" customHeight="1" x14ac:dyDescent="0.4">
      <c r="A9" s="130">
        <v>4</v>
      </c>
      <c r="B9" s="131" t="s">
        <v>54</v>
      </c>
      <c r="C9" s="131"/>
      <c r="D9" s="131"/>
      <c r="E9" s="131"/>
      <c r="F9" s="131"/>
      <c r="G9" s="131"/>
      <c r="H9" s="131"/>
      <c r="I9" s="131"/>
      <c r="J9" s="131"/>
      <c r="K9" s="131"/>
      <c r="L9" s="134" t="s">
        <v>136</v>
      </c>
      <c r="M9" s="133"/>
      <c r="N9" s="134" t="s">
        <v>115</v>
      </c>
      <c r="O9" s="218"/>
      <c r="P9" s="149" t="s">
        <v>760</v>
      </c>
      <c r="Q9" s="140" t="s">
        <v>137</v>
      </c>
      <c r="R9" s="128"/>
    </row>
    <row r="10" spans="1:26" ht="20.149999999999999" customHeight="1" x14ac:dyDescent="0.4">
      <c r="A10" s="6"/>
      <c r="B10" s="3" t="s">
        <v>55</v>
      </c>
      <c r="C10" s="3" t="s">
        <v>1879</v>
      </c>
      <c r="D10" s="3"/>
      <c r="E10" s="3"/>
      <c r="F10" s="3"/>
      <c r="G10" s="3"/>
      <c r="H10" s="3"/>
      <c r="I10" s="3"/>
      <c r="J10" s="3"/>
      <c r="K10" s="3"/>
      <c r="L10" s="135"/>
      <c r="M10" s="7"/>
      <c r="N10" s="135"/>
      <c r="O10" s="219"/>
      <c r="P10" s="226" t="str">
        <f>VLOOKUP(_Output!D50,_Guidance!B97:C102,2,FALSE)</f>
        <v xml:space="preserve"> </v>
      </c>
      <c r="Q10" s="141" t="s">
        <v>2014</v>
      </c>
      <c r="R10" s="16"/>
    </row>
    <row r="11" spans="1:26" ht="20.149999999999999" customHeight="1" x14ac:dyDescent="0.4">
      <c r="A11" s="6"/>
      <c r="B11" s="3" t="s">
        <v>56</v>
      </c>
      <c r="C11" s="3" t="s">
        <v>819</v>
      </c>
      <c r="D11" s="3"/>
      <c r="E11" s="3"/>
      <c r="F11" s="3"/>
      <c r="G11" s="3"/>
      <c r="H11" s="3"/>
      <c r="I11" s="3"/>
      <c r="J11" s="3"/>
      <c r="K11" s="3"/>
      <c r="L11" s="135"/>
      <c r="M11" s="7"/>
      <c r="N11" s="135"/>
      <c r="O11" s="219"/>
      <c r="P11" s="226" t="str">
        <f>VLOOKUP(_Output!D51,_Guidance!B103:C108,2,FALSE)</f>
        <v xml:space="preserve"> </v>
      </c>
      <c r="Q11" s="141" t="s">
        <v>1328</v>
      </c>
      <c r="R11" s="16"/>
    </row>
    <row r="12" spans="1:26" ht="20.149999999999999" customHeight="1" x14ac:dyDescent="0.4">
      <c r="A12" s="116"/>
      <c r="B12" s="100" t="s">
        <v>75</v>
      </c>
      <c r="C12" s="105" t="s">
        <v>66</v>
      </c>
      <c r="D12" s="100"/>
      <c r="E12" s="100"/>
      <c r="F12" s="100"/>
      <c r="G12" s="100"/>
      <c r="H12" s="100"/>
      <c r="I12" s="100"/>
      <c r="J12" s="100"/>
      <c r="K12" s="105"/>
      <c r="L12" s="136"/>
      <c r="M12" s="102"/>
      <c r="N12" s="136"/>
      <c r="O12" s="220"/>
      <c r="P12" s="113"/>
      <c r="Q12" s="686"/>
      <c r="R12" s="129"/>
    </row>
    <row r="13" spans="1:26" ht="20.149999999999999" customHeight="1" x14ac:dyDescent="0.4">
      <c r="A13" s="116"/>
      <c r="B13" s="101" t="s">
        <v>76</v>
      </c>
      <c r="C13" s="100" t="s">
        <v>67</v>
      </c>
      <c r="D13" s="101"/>
      <c r="E13" s="101"/>
      <c r="F13" s="101"/>
      <c r="G13" s="101"/>
      <c r="H13" s="101"/>
      <c r="I13" s="101"/>
      <c r="J13" s="101"/>
      <c r="K13" s="100"/>
      <c r="L13" s="136"/>
      <c r="M13" s="102"/>
      <c r="N13" s="136"/>
      <c r="O13" s="220"/>
      <c r="P13" s="113"/>
      <c r="Q13" s="143" t="s">
        <v>2015</v>
      </c>
      <c r="R13" s="129"/>
    </row>
    <row r="14" spans="1:26" ht="20.149999999999999" customHeight="1" x14ac:dyDescent="0.4">
      <c r="A14" s="116"/>
      <c r="B14" s="101" t="s">
        <v>77</v>
      </c>
      <c r="C14" s="100" t="s">
        <v>68</v>
      </c>
      <c r="D14" s="101"/>
      <c r="E14" s="101"/>
      <c r="F14" s="101"/>
      <c r="G14" s="101"/>
      <c r="H14" s="101"/>
      <c r="I14" s="101"/>
      <c r="J14" s="101"/>
      <c r="K14" s="100"/>
      <c r="L14" s="136"/>
      <c r="M14" s="102"/>
      <c r="N14" s="136"/>
      <c r="O14" s="220"/>
      <c r="P14" s="113"/>
      <c r="Q14" s="143" t="s">
        <v>2016</v>
      </c>
      <c r="R14" s="129"/>
    </row>
    <row r="15" spans="1:26" ht="20.149999999999999" customHeight="1" x14ac:dyDescent="0.4">
      <c r="A15" s="116"/>
      <c r="B15" s="101" t="s">
        <v>78</v>
      </c>
      <c r="C15" s="100" t="s">
        <v>69</v>
      </c>
      <c r="D15" s="101"/>
      <c r="E15" s="101"/>
      <c r="F15" s="101"/>
      <c r="G15" s="101"/>
      <c r="H15" s="101"/>
      <c r="I15" s="101"/>
      <c r="J15" s="101"/>
      <c r="K15" s="100"/>
      <c r="L15" s="136"/>
      <c r="M15" s="102"/>
      <c r="N15" s="136"/>
      <c r="O15" s="220"/>
      <c r="P15" s="113"/>
      <c r="Q15" s="143" t="s">
        <v>541</v>
      </c>
      <c r="R15" s="129"/>
    </row>
    <row r="16" spans="1:26" ht="20.149999999999999" customHeight="1" x14ac:dyDescent="0.4">
      <c r="A16" s="116"/>
      <c r="B16" s="101" t="s">
        <v>79</v>
      </c>
      <c r="C16" s="100" t="s">
        <v>2073</v>
      </c>
      <c r="D16" s="101"/>
      <c r="E16" s="101"/>
      <c r="F16" s="101"/>
      <c r="G16" s="101"/>
      <c r="H16" s="101"/>
      <c r="I16" s="101"/>
      <c r="J16" s="101"/>
      <c r="K16" s="100"/>
      <c r="L16" s="136"/>
      <c r="M16" s="102"/>
      <c r="N16" s="136"/>
      <c r="O16" s="220"/>
      <c r="P16" s="113"/>
      <c r="Q16" s="143" t="s">
        <v>2017</v>
      </c>
      <c r="R16" s="129"/>
    </row>
    <row r="17" spans="1:18" ht="20.149999999999999" customHeight="1" x14ac:dyDescent="0.4">
      <c r="A17" s="116"/>
      <c r="B17" s="101" t="s">
        <v>80</v>
      </c>
      <c r="C17" s="100" t="s">
        <v>1852</v>
      </c>
      <c r="D17" s="101"/>
      <c r="E17" s="101"/>
      <c r="F17" s="101"/>
      <c r="G17" s="101"/>
      <c r="H17" s="101"/>
      <c r="I17" s="101"/>
      <c r="J17" s="101"/>
      <c r="K17" s="100"/>
      <c r="L17" s="136"/>
      <c r="M17" s="102"/>
      <c r="N17" s="136"/>
      <c r="O17" s="220"/>
      <c r="P17" s="113"/>
      <c r="Q17" s="143" t="s">
        <v>542</v>
      </c>
      <c r="R17" s="129"/>
    </row>
    <row r="18" spans="1:18" ht="20.149999999999999" customHeight="1" x14ac:dyDescent="0.4">
      <c r="A18" s="116"/>
      <c r="B18" s="101" t="s">
        <v>81</v>
      </c>
      <c r="C18" s="100" t="s">
        <v>70</v>
      </c>
      <c r="D18" s="101"/>
      <c r="E18" s="101"/>
      <c r="F18" s="101"/>
      <c r="G18" s="101"/>
      <c r="H18" s="101"/>
      <c r="I18" s="101"/>
      <c r="J18" s="101"/>
      <c r="K18" s="100"/>
      <c r="L18" s="136"/>
      <c r="M18" s="102"/>
      <c r="N18" s="136"/>
      <c r="O18" s="220"/>
      <c r="P18" s="113"/>
      <c r="Q18" s="143" t="s">
        <v>2018</v>
      </c>
      <c r="R18" s="129"/>
    </row>
    <row r="19" spans="1:18" ht="20.149999999999999" customHeight="1" x14ac:dyDescent="0.4">
      <c r="A19" s="116"/>
      <c r="B19" s="101" t="s">
        <v>82</v>
      </c>
      <c r="C19" s="100" t="s">
        <v>71</v>
      </c>
      <c r="D19" s="101"/>
      <c r="E19" s="101"/>
      <c r="F19" s="101"/>
      <c r="G19" s="101"/>
      <c r="H19" s="101"/>
      <c r="I19" s="101"/>
      <c r="J19" s="101"/>
      <c r="K19" s="100"/>
      <c r="L19" s="136"/>
      <c r="M19" s="102"/>
      <c r="N19" s="136"/>
      <c r="O19" s="220"/>
      <c r="P19" s="113"/>
      <c r="Q19" s="143" t="s">
        <v>614</v>
      </c>
      <c r="R19" s="129"/>
    </row>
    <row r="20" spans="1:18" ht="20.149999999999999" customHeight="1" x14ac:dyDescent="0.4">
      <c r="A20" s="116"/>
      <c r="B20" s="101" t="s">
        <v>83</v>
      </c>
      <c r="C20" s="100" t="s">
        <v>72</v>
      </c>
      <c r="D20" s="101"/>
      <c r="E20" s="101"/>
      <c r="F20" s="101"/>
      <c r="G20" s="101"/>
      <c r="H20" s="101"/>
      <c r="I20" s="101"/>
      <c r="J20" s="101"/>
      <c r="K20" s="100"/>
      <c r="L20" s="136"/>
      <c r="M20" s="102"/>
      <c r="N20" s="136"/>
      <c r="O20" s="220"/>
      <c r="P20" s="113"/>
      <c r="Q20" s="143" t="s">
        <v>2019</v>
      </c>
      <c r="R20" s="129"/>
    </row>
    <row r="21" spans="1:18" ht="20.149999999999999" customHeight="1" x14ac:dyDescent="0.4">
      <c r="A21" s="116"/>
      <c r="B21" s="101" t="s">
        <v>84</v>
      </c>
      <c r="C21" s="100" t="s">
        <v>73</v>
      </c>
      <c r="D21" s="101"/>
      <c r="E21" s="101"/>
      <c r="F21" s="101"/>
      <c r="G21" s="101"/>
      <c r="H21" s="101"/>
      <c r="I21" s="101"/>
      <c r="J21" s="101"/>
      <c r="K21" s="100"/>
      <c r="L21" s="136"/>
      <c r="M21" s="102"/>
      <c r="N21" s="136"/>
      <c r="O21" s="220"/>
      <c r="P21" s="113"/>
      <c r="Q21" s="143" t="s">
        <v>2020</v>
      </c>
      <c r="R21" s="129"/>
    </row>
    <row r="22" spans="1:18" ht="20.149999999999999" customHeight="1" x14ac:dyDescent="0.4">
      <c r="A22" s="116"/>
      <c r="B22" s="101" t="s">
        <v>85</v>
      </c>
      <c r="C22" s="100" t="s">
        <v>1800</v>
      </c>
      <c r="D22" s="101"/>
      <c r="E22" s="101"/>
      <c r="F22" s="101"/>
      <c r="G22" s="101"/>
      <c r="H22" s="101"/>
      <c r="I22" s="101"/>
      <c r="J22" s="101"/>
      <c r="K22" s="100"/>
      <c r="L22" s="136"/>
      <c r="M22" s="102"/>
      <c r="N22" s="136"/>
      <c r="O22" s="220"/>
      <c r="P22" s="113"/>
      <c r="Q22" s="143" t="s">
        <v>2686</v>
      </c>
      <c r="R22" s="129"/>
    </row>
    <row r="23" spans="1:18" ht="20.149999999999999" customHeight="1" x14ac:dyDescent="0.4">
      <c r="A23" s="116"/>
      <c r="B23" s="101" t="s">
        <v>86</v>
      </c>
      <c r="C23" s="100" t="s">
        <v>1801</v>
      </c>
      <c r="D23" s="101"/>
      <c r="E23" s="101"/>
      <c r="F23" s="101"/>
      <c r="G23" s="101"/>
      <c r="H23" s="101"/>
      <c r="I23" s="101"/>
      <c r="J23" s="101"/>
      <c r="K23" s="100"/>
      <c r="L23" s="136"/>
      <c r="M23" s="102"/>
      <c r="N23" s="136"/>
      <c r="O23" s="220"/>
      <c r="P23" s="113"/>
      <c r="Q23" s="143" t="s">
        <v>2021</v>
      </c>
      <c r="R23" s="129"/>
    </row>
    <row r="24" spans="1:18" ht="20.149999999999999" customHeight="1" x14ac:dyDescent="0.4">
      <c r="A24" s="116"/>
      <c r="B24" s="101" t="s">
        <v>87</v>
      </c>
      <c r="C24" s="100" t="s">
        <v>1880</v>
      </c>
      <c r="D24" s="101"/>
      <c r="E24" s="101"/>
      <c r="F24" s="101"/>
      <c r="G24" s="101"/>
      <c r="H24" s="101"/>
      <c r="I24" s="101"/>
      <c r="J24" s="101"/>
      <c r="K24" s="100"/>
      <c r="L24" s="136"/>
      <c r="M24" s="102"/>
      <c r="N24" s="136"/>
      <c r="O24" s="220"/>
      <c r="P24" s="113"/>
      <c r="Q24" s="143" t="s">
        <v>543</v>
      </c>
      <c r="R24" s="129"/>
    </row>
    <row r="25" spans="1:18" ht="20.149999999999999" customHeight="1" x14ac:dyDescent="0.4">
      <c r="A25" s="116"/>
      <c r="B25" s="101" t="s">
        <v>88</v>
      </c>
      <c r="C25" s="100" t="s">
        <v>2684</v>
      </c>
      <c r="D25" s="101"/>
      <c r="E25" s="101"/>
      <c r="F25" s="101"/>
      <c r="G25" s="101"/>
      <c r="H25" s="101"/>
      <c r="I25" s="101"/>
      <c r="J25" s="101"/>
      <c r="K25" s="100"/>
      <c r="L25" s="136"/>
      <c r="M25" s="102"/>
      <c r="N25" s="136"/>
      <c r="O25" s="220"/>
      <c r="P25" s="113"/>
      <c r="Q25" s="143" t="s">
        <v>2685</v>
      </c>
      <c r="R25" s="129"/>
    </row>
    <row r="26" spans="1:18" ht="20.149999999999999" customHeight="1" x14ac:dyDescent="0.4">
      <c r="A26" s="116"/>
      <c r="B26" s="101" t="s">
        <v>2682</v>
      </c>
      <c r="C26" s="111" t="s">
        <v>570</v>
      </c>
      <c r="D26" s="504"/>
      <c r="E26" s="504"/>
      <c r="F26" s="504"/>
      <c r="G26" s="504"/>
      <c r="H26" s="504"/>
      <c r="I26" s="504"/>
      <c r="J26" s="504"/>
      <c r="K26" s="111"/>
      <c r="L26" s="137"/>
      <c r="M26" s="112"/>
      <c r="N26" s="137"/>
      <c r="O26" s="221"/>
      <c r="P26" s="227"/>
      <c r="Q26" s="145" t="s">
        <v>2022</v>
      </c>
      <c r="R26" s="129"/>
    </row>
    <row r="27" spans="1:18" ht="20.149999999999999" customHeight="1" x14ac:dyDescent="0.4">
      <c r="A27" s="116"/>
      <c r="B27" s="102"/>
      <c r="C27" s="104" t="s">
        <v>12</v>
      </c>
      <c r="D27" s="102"/>
      <c r="E27" s="102"/>
      <c r="F27" s="102"/>
      <c r="G27" s="102"/>
      <c r="H27" s="102"/>
      <c r="I27" s="102"/>
      <c r="J27" s="102"/>
      <c r="K27" s="104"/>
      <c r="L27" s="147" t="str">
        <f>VLOOKUP(SUM(_Output!D53:D66),_SUM_Completeness!A17:B31,2,FALSE)</f>
        <v>Incomplete</v>
      </c>
      <c r="M27" s="100"/>
      <c r="N27" s="136"/>
      <c r="O27" s="220"/>
      <c r="P27" s="113"/>
      <c r="Q27" s="142" t="s">
        <v>551</v>
      </c>
      <c r="R27" s="129"/>
    </row>
    <row r="28" spans="1:18" ht="20.149999999999999" customHeight="1" x14ac:dyDescent="0.4">
      <c r="A28" s="675"/>
      <c r="B28" s="675" t="s">
        <v>106</v>
      </c>
      <c r="C28" s="675" t="s">
        <v>1736</v>
      </c>
      <c r="D28" s="675"/>
      <c r="E28" s="675"/>
      <c r="F28" s="675"/>
      <c r="G28" s="675"/>
      <c r="H28" s="675"/>
      <c r="I28" s="675"/>
      <c r="J28" s="675"/>
      <c r="K28" s="675"/>
      <c r="L28" s="217"/>
      <c r="M28" s="675"/>
      <c r="N28" s="634"/>
      <c r="O28" s="635"/>
      <c r="P28" s="231" t="str">
        <f>VLOOKUP(_Output!D67,_Guidance!B115:C120,2,FALSE)</f>
        <v xml:space="preserve"> </v>
      </c>
      <c r="Q28" s="547" t="s">
        <v>2023</v>
      </c>
      <c r="R28" s="675"/>
    </row>
    <row r="29" spans="1:18" ht="20.149999999999999" customHeight="1" x14ac:dyDescent="0.4">
      <c r="A29" s="102"/>
      <c r="B29" s="100" t="s">
        <v>108</v>
      </c>
      <c r="C29" s="105" t="s">
        <v>1765</v>
      </c>
      <c r="D29" s="102"/>
      <c r="E29" s="102"/>
      <c r="F29" s="102"/>
      <c r="G29" s="102"/>
      <c r="H29" s="102"/>
      <c r="I29" s="102"/>
      <c r="J29" s="102"/>
      <c r="K29" s="104"/>
      <c r="L29" s="682"/>
      <c r="M29" s="100"/>
      <c r="N29" s="136"/>
      <c r="O29" s="220"/>
      <c r="P29" s="113"/>
      <c r="Q29" s="677"/>
      <c r="R29" s="129"/>
    </row>
    <row r="30" spans="1:18" ht="20.149999999999999" customHeight="1" x14ac:dyDescent="0.4">
      <c r="A30" s="102"/>
      <c r="B30" s="101" t="s">
        <v>1551</v>
      </c>
      <c r="C30" s="110" t="s">
        <v>1741</v>
      </c>
      <c r="D30" s="102"/>
      <c r="E30" s="102"/>
      <c r="F30" s="102"/>
      <c r="G30" s="102"/>
      <c r="H30" s="102"/>
      <c r="I30" s="102"/>
      <c r="J30" s="102"/>
      <c r="K30" s="104"/>
      <c r="L30" s="682"/>
      <c r="M30" s="100"/>
      <c r="N30" s="136"/>
      <c r="O30" s="220"/>
      <c r="P30" s="113"/>
      <c r="Q30" s="677" t="s">
        <v>2740</v>
      </c>
      <c r="R30" s="129"/>
    </row>
    <row r="31" spans="1:18" ht="20.149999999999999" customHeight="1" x14ac:dyDescent="0.4">
      <c r="A31" s="102"/>
      <c r="B31" s="101" t="s">
        <v>1552</v>
      </c>
      <c r="C31" s="110" t="s">
        <v>1745</v>
      </c>
      <c r="D31" s="102"/>
      <c r="E31" s="102"/>
      <c r="F31" s="102"/>
      <c r="G31" s="102"/>
      <c r="H31" s="102"/>
      <c r="I31" s="102"/>
      <c r="J31" s="102"/>
      <c r="K31" s="104"/>
      <c r="L31" s="682"/>
      <c r="M31" s="100"/>
      <c r="N31" s="136"/>
      <c r="O31" s="220"/>
      <c r="P31" s="113"/>
      <c r="Q31" s="677" t="s">
        <v>2741</v>
      </c>
      <c r="R31" s="129"/>
    </row>
    <row r="32" spans="1:18" ht="20.149999999999999" customHeight="1" x14ac:dyDescent="0.4">
      <c r="A32" s="102"/>
      <c r="B32" s="101" t="s">
        <v>1737</v>
      </c>
      <c r="C32" s="110" t="s">
        <v>1740</v>
      </c>
      <c r="D32" s="102"/>
      <c r="E32" s="102"/>
      <c r="F32" s="102"/>
      <c r="G32" s="102"/>
      <c r="H32" s="102"/>
      <c r="I32" s="102"/>
      <c r="J32" s="102"/>
      <c r="K32" s="104"/>
      <c r="L32" s="682"/>
      <c r="M32" s="100"/>
      <c r="N32" s="136"/>
      <c r="O32" s="220"/>
      <c r="P32" s="113"/>
      <c r="Q32" s="677" t="s">
        <v>2742</v>
      </c>
      <c r="R32" s="129"/>
    </row>
    <row r="33" spans="1:18" ht="20.149999999999999" customHeight="1" x14ac:dyDescent="0.4">
      <c r="A33" s="102"/>
      <c r="B33" s="101" t="s">
        <v>1738</v>
      </c>
      <c r="C33" s="110" t="s">
        <v>1747</v>
      </c>
      <c r="D33" s="102"/>
      <c r="E33" s="102"/>
      <c r="F33" s="102"/>
      <c r="G33" s="102"/>
      <c r="H33" s="102"/>
      <c r="I33" s="102"/>
      <c r="J33" s="102"/>
      <c r="K33" s="104"/>
      <c r="L33" s="682"/>
      <c r="M33" s="100"/>
      <c r="N33" s="136"/>
      <c r="O33" s="220"/>
      <c r="P33" s="113"/>
      <c r="Q33" s="677" t="s">
        <v>2743</v>
      </c>
      <c r="R33" s="129"/>
    </row>
    <row r="34" spans="1:18" ht="20.149999999999999" customHeight="1" x14ac:dyDescent="0.4">
      <c r="A34" s="102"/>
      <c r="B34" s="101" t="s">
        <v>1739</v>
      </c>
      <c r="C34" s="110" t="s">
        <v>1742</v>
      </c>
      <c r="D34" s="102"/>
      <c r="E34" s="102"/>
      <c r="F34" s="102"/>
      <c r="G34" s="102"/>
      <c r="H34" s="102"/>
      <c r="I34" s="102"/>
      <c r="J34" s="102"/>
      <c r="K34" s="104"/>
      <c r="L34" s="682"/>
      <c r="M34" s="100"/>
      <c r="N34" s="136"/>
      <c r="O34" s="220"/>
      <c r="P34" s="113"/>
      <c r="Q34" s="677" t="s">
        <v>2744</v>
      </c>
      <c r="R34" s="129"/>
    </row>
    <row r="35" spans="1:18" ht="20.149999999999999" customHeight="1" x14ac:dyDescent="0.4">
      <c r="A35" s="102"/>
      <c r="B35" s="101" t="s">
        <v>1744</v>
      </c>
      <c r="C35" s="110" t="s">
        <v>1746</v>
      </c>
      <c r="D35" s="102"/>
      <c r="E35" s="102"/>
      <c r="F35" s="102"/>
      <c r="G35" s="102"/>
      <c r="H35" s="102"/>
      <c r="I35" s="102"/>
      <c r="J35" s="102"/>
      <c r="K35" s="104"/>
      <c r="L35" s="682"/>
      <c r="M35" s="100"/>
      <c r="N35" s="136"/>
      <c r="O35" s="220"/>
      <c r="P35" s="113"/>
      <c r="Q35" s="677" t="s">
        <v>1751</v>
      </c>
      <c r="R35" s="129"/>
    </row>
    <row r="36" spans="1:18" ht="20.149999999999999" customHeight="1" x14ac:dyDescent="0.4">
      <c r="A36" s="102"/>
      <c r="B36" s="101" t="s">
        <v>1748</v>
      </c>
      <c r="C36" s="110" t="s">
        <v>1749</v>
      </c>
      <c r="D36" s="102"/>
      <c r="E36" s="102"/>
      <c r="F36" s="102"/>
      <c r="G36" s="102"/>
      <c r="H36" s="102"/>
      <c r="I36" s="102"/>
      <c r="J36" s="102"/>
      <c r="K36" s="104"/>
      <c r="L36" s="682"/>
      <c r="M36" s="100"/>
      <c r="N36" s="136"/>
      <c r="O36" s="220"/>
      <c r="P36" s="113"/>
      <c r="Q36" s="677" t="s">
        <v>2024</v>
      </c>
      <c r="R36" s="129"/>
    </row>
    <row r="37" spans="1:18" ht="20.149999999999999" customHeight="1" x14ac:dyDescent="0.4">
      <c r="A37" s="102"/>
      <c r="B37" s="101" t="s">
        <v>1750</v>
      </c>
      <c r="C37" s="679" t="s">
        <v>1743</v>
      </c>
      <c r="D37" s="112"/>
      <c r="E37" s="112"/>
      <c r="F37" s="112"/>
      <c r="G37" s="112"/>
      <c r="H37" s="112"/>
      <c r="I37" s="112"/>
      <c r="J37" s="112"/>
      <c r="K37" s="680"/>
      <c r="L37" s="683"/>
      <c r="M37" s="111"/>
      <c r="N37" s="137"/>
      <c r="O37" s="221"/>
      <c r="P37" s="227"/>
      <c r="Q37" s="681" t="s">
        <v>1752</v>
      </c>
      <c r="R37" s="129"/>
    </row>
    <row r="38" spans="1:18" ht="20.149999999999999" customHeight="1" x14ac:dyDescent="0.4">
      <c r="A38" s="102"/>
      <c r="B38" s="101"/>
      <c r="C38" s="104" t="s">
        <v>12</v>
      </c>
      <c r="D38" s="102"/>
      <c r="E38" s="102"/>
      <c r="F38" s="102"/>
      <c r="G38" s="102"/>
      <c r="H38" s="102"/>
      <c r="I38" s="102"/>
      <c r="J38" s="102"/>
      <c r="K38" s="104"/>
      <c r="L38" s="678" t="str">
        <f>VLOOKUP(SUM(_Output!D69:D76),_SUM_Completeness!A34:B42,2,FALSE)</f>
        <v>Incomplete</v>
      </c>
      <c r="M38" s="100"/>
      <c r="N38" s="136"/>
      <c r="O38" s="220"/>
      <c r="P38" s="113"/>
      <c r="Q38" s="142" t="s">
        <v>1764</v>
      </c>
      <c r="R38" s="129"/>
    </row>
    <row r="39" spans="1:18" ht="20.149999999999999" customHeight="1" x14ac:dyDescent="0.4">
      <c r="A39" s="3"/>
      <c r="B39" s="3" t="s">
        <v>270</v>
      </c>
      <c r="C39" s="3" t="s">
        <v>1673</v>
      </c>
      <c r="D39" s="3"/>
      <c r="E39" s="3"/>
      <c r="F39" s="3"/>
      <c r="G39" s="3"/>
      <c r="H39" s="3"/>
      <c r="I39" s="3"/>
      <c r="J39" s="3"/>
      <c r="K39" s="3"/>
      <c r="L39" s="217"/>
      <c r="M39" s="3"/>
      <c r="N39" s="138"/>
      <c r="O39" s="222"/>
      <c r="P39" s="226" t="str">
        <f>VLOOKUP(_Output!D77,_Guidance!B109:C114,2,FALSE)</f>
        <v xml:space="preserve"> </v>
      </c>
      <c r="Q39" s="138" t="s">
        <v>1329</v>
      </c>
      <c r="R39" s="16"/>
    </row>
    <row r="40" spans="1:18" ht="20.149999999999999" customHeight="1" x14ac:dyDescent="0.4">
      <c r="A40" s="10"/>
      <c r="B40" s="675" t="s">
        <v>634</v>
      </c>
      <c r="C40" s="3" t="s">
        <v>107</v>
      </c>
      <c r="D40" s="3"/>
      <c r="E40" s="3"/>
      <c r="F40" s="3"/>
      <c r="G40" s="3"/>
      <c r="H40" s="3"/>
      <c r="I40" s="3"/>
      <c r="J40" s="3"/>
      <c r="K40" s="3"/>
      <c r="L40" s="135"/>
      <c r="M40" s="7"/>
      <c r="N40" s="135"/>
      <c r="O40" s="219"/>
      <c r="P40" s="226" t="str">
        <f>VLOOKUP(_Output!D78,_Guidance!B121:C126,2,FALSE)</f>
        <v xml:space="preserve"> </v>
      </c>
      <c r="Q40" s="141" t="s">
        <v>601</v>
      </c>
      <c r="R40" s="16"/>
    </row>
    <row r="41" spans="1:18" ht="20.149999999999999" customHeight="1" x14ac:dyDescent="0.4">
      <c r="A41" s="10"/>
      <c r="B41" s="675" t="s">
        <v>635</v>
      </c>
      <c r="C41" s="3" t="s">
        <v>109</v>
      </c>
      <c r="D41" s="3"/>
      <c r="E41" s="3"/>
      <c r="F41" s="3"/>
      <c r="G41" s="3"/>
      <c r="H41" s="3"/>
      <c r="I41" s="3"/>
      <c r="J41" s="3"/>
      <c r="K41" s="3"/>
      <c r="L41" s="135"/>
      <c r="M41" s="7"/>
      <c r="N41" s="135"/>
      <c r="O41" s="219"/>
      <c r="P41" s="226" t="str">
        <f>VLOOKUP(_Output!D79,_Guidance!B127:C132,2,FALSE)</f>
        <v xml:space="preserve"> </v>
      </c>
      <c r="Q41" s="141" t="s">
        <v>2025</v>
      </c>
      <c r="R41" s="16"/>
    </row>
    <row r="42" spans="1:18" ht="20.149999999999999" customHeight="1" x14ac:dyDescent="0.4">
      <c r="A42" s="10"/>
      <c r="B42" s="675" t="s">
        <v>636</v>
      </c>
      <c r="C42" s="3" t="s">
        <v>1881</v>
      </c>
      <c r="D42" s="3"/>
      <c r="E42" s="3"/>
      <c r="F42" s="3"/>
      <c r="G42" s="3"/>
      <c r="H42" s="3"/>
      <c r="I42" s="3"/>
      <c r="J42" s="3"/>
      <c r="K42" s="3"/>
      <c r="L42" s="135"/>
      <c r="M42" s="7"/>
      <c r="N42" s="135"/>
      <c r="O42" s="219"/>
      <c r="P42" s="226" t="str">
        <f>VLOOKUP(_Output!D80,_Guidance!B133:C138,2,FALSE)</f>
        <v xml:space="preserve"> </v>
      </c>
      <c r="Q42" s="141" t="s">
        <v>1492</v>
      </c>
      <c r="R42" s="16"/>
    </row>
    <row r="43" spans="1:18" ht="20.149999999999999" customHeight="1" x14ac:dyDescent="0.4">
      <c r="A43" s="10"/>
      <c r="B43" s="751" t="s">
        <v>637</v>
      </c>
      <c r="C43" s="751" t="s">
        <v>2501</v>
      </c>
      <c r="D43" s="751"/>
      <c r="E43" s="751"/>
      <c r="F43" s="751"/>
      <c r="G43" s="751"/>
      <c r="H43" s="751"/>
      <c r="I43" s="751"/>
      <c r="J43" s="751"/>
      <c r="K43" s="751"/>
      <c r="L43" s="135"/>
      <c r="M43" s="7"/>
      <c r="N43" s="135"/>
      <c r="O43" s="219"/>
      <c r="P43" s="226" t="str">
        <f>VLOOKUP(_Output!D81,_Guidance!B139:C144,2,FALSE)</f>
        <v xml:space="preserve"> </v>
      </c>
      <c r="Q43" s="547" t="s">
        <v>2673</v>
      </c>
      <c r="R43" s="16"/>
    </row>
    <row r="44" spans="1:18" ht="20.149999999999999" customHeight="1" x14ac:dyDescent="0.4">
      <c r="A44" s="10"/>
      <c r="B44" s="766" t="s">
        <v>2500</v>
      </c>
      <c r="C44" s="766" t="s">
        <v>2675</v>
      </c>
      <c r="D44" s="766"/>
      <c r="E44" s="766"/>
      <c r="F44" s="766"/>
      <c r="G44" s="766"/>
      <c r="H44" s="766"/>
      <c r="I44" s="766"/>
      <c r="J44" s="766"/>
      <c r="K44" s="766"/>
      <c r="L44" s="135"/>
      <c r="M44" s="7"/>
      <c r="N44" s="135"/>
      <c r="O44" s="219"/>
      <c r="P44" s="226" t="str">
        <f>VLOOKUP(_Output!D82,_Guidance!B145:C150,2,FALSE)</f>
        <v xml:space="preserve"> </v>
      </c>
      <c r="Q44" s="547" t="s">
        <v>2674</v>
      </c>
      <c r="R44" s="16"/>
    </row>
    <row r="45" spans="1:18" ht="20.149999999999999" customHeight="1" x14ac:dyDescent="0.4">
      <c r="A45" s="10"/>
      <c r="B45" s="3"/>
      <c r="C45" s="3"/>
      <c r="D45" s="3"/>
      <c r="E45" s="3"/>
      <c r="F45" s="3"/>
      <c r="G45" s="3"/>
      <c r="H45" s="3"/>
      <c r="I45" s="3"/>
      <c r="J45" s="3"/>
      <c r="K45" s="3"/>
      <c r="L45" s="135"/>
      <c r="M45" s="7"/>
      <c r="N45" s="135"/>
      <c r="O45" s="219"/>
      <c r="P45" s="14"/>
      <c r="Q45" s="141"/>
      <c r="R45" s="16"/>
    </row>
    <row r="46" spans="1:18" ht="20.149999999999999" customHeight="1" x14ac:dyDescent="0.4">
      <c r="A46" s="130"/>
      <c r="B46" s="131" t="s">
        <v>204</v>
      </c>
      <c r="C46" s="132"/>
      <c r="D46" s="131"/>
      <c r="E46" s="131"/>
      <c r="F46" s="131"/>
      <c r="G46" s="131"/>
      <c r="H46" s="131"/>
      <c r="I46" s="131"/>
      <c r="J46" s="131"/>
      <c r="K46" s="132"/>
      <c r="L46" s="139"/>
      <c r="M46" s="7"/>
      <c r="N46" s="139"/>
      <c r="O46" s="223"/>
      <c r="P46" s="14"/>
      <c r="Q46" s="146"/>
      <c r="R46" s="16"/>
    </row>
    <row r="47" spans="1:18" ht="80.150000000000006" customHeight="1" x14ac:dyDescent="0.4">
      <c r="A47" s="10"/>
      <c r="B47" s="24" t="s">
        <v>2672</v>
      </c>
      <c r="C47" s="24" t="s">
        <v>203</v>
      </c>
      <c r="D47" s="24"/>
      <c r="E47" s="24"/>
      <c r="F47" s="24"/>
      <c r="G47" s="24"/>
      <c r="H47" s="24"/>
      <c r="I47" s="24"/>
      <c r="J47" s="24"/>
      <c r="K47" s="24"/>
      <c r="L47" s="852"/>
      <c r="M47" s="853"/>
      <c r="N47" s="853"/>
      <c r="O47" s="853"/>
      <c r="P47" s="853"/>
      <c r="Q47" s="854"/>
      <c r="R47" s="16"/>
    </row>
    <row r="48" spans="1:18" ht="20.149999999999999" customHeight="1" thickBot="1" x14ac:dyDescent="0.45">
      <c r="A48" s="11"/>
      <c r="B48" s="12"/>
      <c r="C48" s="12"/>
      <c r="D48" s="12"/>
      <c r="E48" s="12"/>
      <c r="F48" s="12"/>
      <c r="G48" s="12"/>
      <c r="H48" s="12"/>
      <c r="I48" s="12"/>
      <c r="J48" s="12"/>
      <c r="K48" s="12"/>
      <c r="L48" s="12"/>
      <c r="M48" s="12"/>
      <c r="N48" s="12"/>
      <c r="O48" s="12"/>
      <c r="P48" s="40"/>
      <c r="Q48" s="40"/>
      <c r="R48" s="17"/>
    </row>
    <row r="49" hidden="1" x14ac:dyDescent="0.4"/>
    <row r="50" hidden="1" x14ac:dyDescent="0.4"/>
    <row r="51" hidden="1" x14ac:dyDescent="0.4"/>
    <row r="52" hidden="1" x14ac:dyDescent="0.4"/>
    <row r="53" hidden="1" x14ac:dyDescent="0.4"/>
    <row r="54" hidden="1" x14ac:dyDescent="0.4"/>
    <row r="55" hidden="1" x14ac:dyDescent="0.4"/>
    <row r="56" hidden="1" x14ac:dyDescent="0.4"/>
    <row r="57" hidden="1" x14ac:dyDescent="0.4"/>
    <row r="58" hidden="1" x14ac:dyDescent="0.4"/>
    <row r="59" hidden="1" x14ac:dyDescent="0.4"/>
    <row r="60" hidden="1" x14ac:dyDescent="0.4"/>
    <row r="61" hidden="1" x14ac:dyDescent="0.4"/>
    <row r="62" hidden="1" x14ac:dyDescent="0.4"/>
    <row r="63" hidden="1" x14ac:dyDescent="0.4"/>
    <row r="64"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sheetData>
  <mergeCells count="13">
    <mergeCell ref="V1:V2"/>
    <mergeCell ref="B3:F3"/>
    <mergeCell ref="G3:K3"/>
    <mergeCell ref="L47:Q47"/>
    <mergeCell ref="B1:K2"/>
    <mergeCell ref="L1:L2"/>
    <mergeCell ref="N1:N2"/>
    <mergeCell ref="T1:T2"/>
    <mergeCell ref="B4:F4"/>
    <mergeCell ref="G4:K4"/>
    <mergeCell ref="B5:F5"/>
    <mergeCell ref="G5:K5"/>
    <mergeCell ref="B6:F6"/>
  </mergeCells>
  <hyperlinks>
    <hyperlink ref="O3:S3" location="'People - T&amp;E'!A1" tooltip="5. Training and Education" display="5. Training and Education" xr:uid="{00000000-0004-0000-0900-000000000000}"/>
    <hyperlink ref="G3:K3" location="'Business - PRV'!A1" tooltip="5. Privacy" display="5. Privacy" xr:uid="{00000000-0004-0000-0900-000001000000}"/>
    <hyperlink ref="B3:F3" location="'Business - BSD'!A1" tooltip="1. Business Drivers" display="1. Business Drivers" xr:uid="{00000000-0004-0000-0900-000002000000}"/>
    <hyperlink ref="B4:F4" location="'Business - CST'!A1" tooltip="2. Customers" display="2. Customers" xr:uid="{00000000-0004-0000-0900-000003000000}"/>
    <hyperlink ref="B5:F5" location="'Business - CHT'!A1" tooltip="3. Charter" display="3. Charter" xr:uid="{00000000-0004-0000-0900-000004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9633" r:id="rId4" name="Drop Down 1">
              <controlPr defaultSize="0" autoLine="0" autoPict="0">
                <anchor moveWithCells="1">
                  <from>
                    <xdr:col>11</xdr:col>
                    <xdr:colOff>10886</xdr:colOff>
                    <xdr:row>9</xdr:row>
                    <xdr:rowOff>27214</xdr:rowOff>
                  </from>
                  <to>
                    <xdr:col>12</xdr:col>
                    <xdr:colOff>10886</xdr:colOff>
                    <xdr:row>9</xdr:row>
                    <xdr:rowOff>228600</xdr:rowOff>
                  </to>
                </anchor>
              </controlPr>
            </control>
          </mc:Choice>
        </mc:AlternateContent>
        <mc:AlternateContent xmlns:mc="http://schemas.openxmlformats.org/markup-compatibility/2006">
          <mc:Choice Requires="x14">
            <control shapeId="69634" r:id="rId5" name="Drop Down 2">
              <controlPr defaultSize="0" autoLine="0" autoPict="0">
                <anchor moveWithCells="1">
                  <from>
                    <xdr:col>11</xdr:col>
                    <xdr:colOff>10886</xdr:colOff>
                    <xdr:row>10</xdr:row>
                    <xdr:rowOff>27214</xdr:rowOff>
                  </from>
                  <to>
                    <xdr:col>12</xdr:col>
                    <xdr:colOff>10886</xdr:colOff>
                    <xdr:row>10</xdr:row>
                    <xdr:rowOff>228600</xdr:rowOff>
                  </to>
                </anchor>
              </controlPr>
            </control>
          </mc:Choice>
        </mc:AlternateContent>
        <mc:AlternateContent xmlns:mc="http://schemas.openxmlformats.org/markup-compatibility/2006">
          <mc:Choice Requires="x14">
            <control shapeId="69635" r:id="rId6" name="Drop Down 3">
              <controlPr defaultSize="0" autoLine="0" autoPict="0">
                <anchor moveWithCells="1">
                  <from>
                    <xdr:col>13</xdr:col>
                    <xdr:colOff>10886</xdr:colOff>
                    <xdr:row>9</xdr:row>
                    <xdr:rowOff>27214</xdr:rowOff>
                  </from>
                  <to>
                    <xdr:col>14</xdr:col>
                    <xdr:colOff>10886</xdr:colOff>
                    <xdr:row>9</xdr:row>
                    <xdr:rowOff>228600</xdr:rowOff>
                  </to>
                </anchor>
              </controlPr>
            </control>
          </mc:Choice>
        </mc:AlternateContent>
        <mc:AlternateContent xmlns:mc="http://schemas.openxmlformats.org/markup-compatibility/2006">
          <mc:Choice Requires="x14">
            <control shapeId="69636" r:id="rId7" name="Drop Down 4">
              <controlPr defaultSize="0" autoLine="0" autoPict="0">
                <anchor moveWithCells="1">
                  <from>
                    <xdr:col>13</xdr:col>
                    <xdr:colOff>10886</xdr:colOff>
                    <xdr:row>10</xdr:row>
                    <xdr:rowOff>27214</xdr:rowOff>
                  </from>
                  <to>
                    <xdr:col>14</xdr:col>
                    <xdr:colOff>10886</xdr:colOff>
                    <xdr:row>10</xdr:row>
                    <xdr:rowOff>228600</xdr:rowOff>
                  </to>
                </anchor>
              </controlPr>
            </control>
          </mc:Choice>
        </mc:AlternateContent>
        <mc:AlternateContent xmlns:mc="http://schemas.openxmlformats.org/markup-compatibility/2006">
          <mc:Choice Requires="x14">
            <control shapeId="69637" r:id="rId8" name="Drop Down 5">
              <controlPr defaultSize="0" autoLine="0" autoPict="0">
                <anchor moveWithCells="1">
                  <from>
                    <xdr:col>11</xdr:col>
                    <xdr:colOff>10886</xdr:colOff>
                    <xdr:row>12</xdr:row>
                    <xdr:rowOff>27214</xdr:rowOff>
                  </from>
                  <to>
                    <xdr:col>12</xdr:col>
                    <xdr:colOff>10886</xdr:colOff>
                    <xdr:row>12</xdr:row>
                    <xdr:rowOff>228600</xdr:rowOff>
                  </to>
                </anchor>
              </controlPr>
            </control>
          </mc:Choice>
        </mc:AlternateContent>
        <mc:AlternateContent xmlns:mc="http://schemas.openxmlformats.org/markup-compatibility/2006">
          <mc:Choice Requires="x14">
            <control shapeId="69638" r:id="rId9" name="Drop Down 6">
              <controlPr defaultSize="0" autoLine="0" autoPict="0">
                <anchor moveWithCells="1">
                  <from>
                    <xdr:col>11</xdr:col>
                    <xdr:colOff>10886</xdr:colOff>
                    <xdr:row>13</xdr:row>
                    <xdr:rowOff>27214</xdr:rowOff>
                  </from>
                  <to>
                    <xdr:col>12</xdr:col>
                    <xdr:colOff>10886</xdr:colOff>
                    <xdr:row>13</xdr:row>
                    <xdr:rowOff>228600</xdr:rowOff>
                  </to>
                </anchor>
              </controlPr>
            </control>
          </mc:Choice>
        </mc:AlternateContent>
        <mc:AlternateContent xmlns:mc="http://schemas.openxmlformats.org/markup-compatibility/2006">
          <mc:Choice Requires="x14">
            <control shapeId="69639" r:id="rId10" name="Drop Down 7">
              <controlPr defaultSize="0" autoLine="0" autoPict="0">
                <anchor moveWithCells="1">
                  <from>
                    <xdr:col>11</xdr:col>
                    <xdr:colOff>10886</xdr:colOff>
                    <xdr:row>14</xdr:row>
                    <xdr:rowOff>27214</xdr:rowOff>
                  </from>
                  <to>
                    <xdr:col>12</xdr:col>
                    <xdr:colOff>10886</xdr:colOff>
                    <xdr:row>14</xdr:row>
                    <xdr:rowOff>228600</xdr:rowOff>
                  </to>
                </anchor>
              </controlPr>
            </control>
          </mc:Choice>
        </mc:AlternateContent>
        <mc:AlternateContent xmlns:mc="http://schemas.openxmlformats.org/markup-compatibility/2006">
          <mc:Choice Requires="x14">
            <control shapeId="69640" r:id="rId11" name="Drop Down 8">
              <controlPr defaultSize="0" autoLine="0" autoPict="0">
                <anchor moveWithCells="1">
                  <from>
                    <xdr:col>11</xdr:col>
                    <xdr:colOff>10886</xdr:colOff>
                    <xdr:row>15</xdr:row>
                    <xdr:rowOff>27214</xdr:rowOff>
                  </from>
                  <to>
                    <xdr:col>12</xdr:col>
                    <xdr:colOff>10886</xdr:colOff>
                    <xdr:row>15</xdr:row>
                    <xdr:rowOff>228600</xdr:rowOff>
                  </to>
                </anchor>
              </controlPr>
            </control>
          </mc:Choice>
        </mc:AlternateContent>
        <mc:AlternateContent xmlns:mc="http://schemas.openxmlformats.org/markup-compatibility/2006">
          <mc:Choice Requires="x14">
            <control shapeId="69641" r:id="rId12" name="Drop Down 9">
              <controlPr defaultSize="0" autoLine="0" autoPict="0">
                <anchor moveWithCells="1">
                  <from>
                    <xdr:col>11</xdr:col>
                    <xdr:colOff>10886</xdr:colOff>
                    <xdr:row>16</xdr:row>
                    <xdr:rowOff>27214</xdr:rowOff>
                  </from>
                  <to>
                    <xdr:col>12</xdr:col>
                    <xdr:colOff>10886</xdr:colOff>
                    <xdr:row>16</xdr:row>
                    <xdr:rowOff>228600</xdr:rowOff>
                  </to>
                </anchor>
              </controlPr>
            </control>
          </mc:Choice>
        </mc:AlternateContent>
        <mc:AlternateContent xmlns:mc="http://schemas.openxmlformats.org/markup-compatibility/2006">
          <mc:Choice Requires="x14">
            <control shapeId="69642" r:id="rId13" name="Drop Down 10">
              <controlPr defaultSize="0" autoLine="0" autoPict="0">
                <anchor moveWithCells="1">
                  <from>
                    <xdr:col>11</xdr:col>
                    <xdr:colOff>10886</xdr:colOff>
                    <xdr:row>17</xdr:row>
                    <xdr:rowOff>27214</xdr:rowOff>
                  </from>
                  <to>
                    <xdr:col>12</xdr:col>
                    <xdr:colOff>10886</xdr:colOff>
                    <xdr:row>17</xdr:row>
                    <xdr:rowOff>228600</xdr:rowOff>
                  </to>
                </anchor>
              </controlPr>
            </control>
          </mc:Choice>
        </mc:AlternateContent>
        <mc:AlternateContent xmlns:mc="http://schemas.openxmlformats.org/markup-compatibility/2006">
          <mc:Choice Requires="x14">
            <control shapeId="69643" r:id="rId14" name="Drop Down 11">
              <controlPr defaultSize="0" autoLine="0" autoPict="0">
                <anchor moveWithCells="1">
                  <from>
                    <xdr:col>11</xdr:col>
                    <xdr:colOff>10886</xdr:colOff>
                    <xdr:row>18</xdr:row>
                    <xdr:rowOff>27214</xdr:rowOff>
                  </from>
                  <to>
                    <xdr:col>12</xdr:col>
                    <xdr:colOff>10886</xdr:colOff>
                    <xdr:row>18</xdr:row>
                    <xdr:rowOff>228600</xdr:rowOff>
                  </to>
                </anchor>
              </controlPr>
            </control>
          </mc:Choice>
        </mc:AlternateContent>
        <mc:AlternateContent xmlns:mc="http://schemas.openxmlformats.org/markup-compatibility/2006">
          <mc:Choice Requires="x14">
            <control shapeId="69644" r:id="rId15" name="Drop Down 12">
              <controlPr defaultSize="0" autoLine="0" autoPict="0">
                <anchor moveWithCells="1">
                  <from>
                    <xdr:col>11</xdr:col>
                    <xdr:colOff>10886</xdr:colOff>
                    <xdr:row>19</xdr:row>
                    <xdr:rowOff>27214</xdr:rowOff>
                  </from>
                  <to>
                    <xdr:col>12</xdr:col>
                    <xdr:colOff>10886</xdr:colOff>
                    <xdr:row>19</xdr:row>
                    <xdr:rowOff>228600</xdr:rowOff>
                  </to>
                </anchor>
              </controlPr>
            </control>
          </mc:Choice>
        </mc:AlternateContent>
        <mc:AlternateContent xmlns:mc="http://schemas.openxmlformats.org/markup-compatibility/2006">
          <mc:Choice Requires="x14">
            <control shapeId="69645" r:id="rId16" name="Drop Down 13">
              <controlPr defaultSize="0" autoLine="0" autoPict="0">
                <anchor moveWithCells="1">
                  <from>
                    <xdr:col>11</xdr:col>
                    <xdr:colOff>10886</xdr:colOff>
                    <xdr:row>20</xdr:row>
                    <xdr:rowOff>27214</xdr:rowOff>
                  </from>
                  <to>
                    <xdr:col>12</xdr:col>
                    <xdr:colOff>10886</xdr:colOff>
                    <xdr:row>20</xdr:row>
                    <xdr:rowOff>228600</xdr:rowOff>
                  </to>
                </anchor>
              </controlPr>
            </control>
          </mc:Choice>
        </mc:AlternateContent>
        <mc:AlternateContent xmlns:mc="http://schemas.openxmlformats.org/markup-compatibility/2006">
          <mc:Choice Requires="x14">
            <control shapeId="69646" r:id="rId17" name="Drop Down 14">
              <controlPr defaultSize="0" autoLine="0" autoPict="0">
                <anchor moveWithCells="1">
                  <from>
                    <xdr:col>11</xdr:col>
                    <xdr:colOff>10886</xdr:colOff>
                    <xdr:row>22</xdr:row>
                    <xdr:rowOff>27214</xdr:rowOff>
                  </from>
                  <to>
                    <xdr:col>12</xdr:col>
                    <xdr:colOff>10886</xdr:colOff>
                    <xdr:row>22</xdr:row>
                    <xdr:rowOff>228600</xdr:rowOff>
                  </to>
                </anchor>
              </controlPr>
            </control>
          </mc:Choice>
        </mc:AlternateContent>
        <mc:AlternateContent xmlns:mc="http://schemas.openxmlformats.org/markup-compatibility/2006">
          <mc:Choice Requires="x14">
            <control shapeId="69647" r:id="rId18" name="Drop Down 15">
              <controlPr defaultSize="0" autoLine="0" autoPict="0">
                <anchor moveWithCells="1">
                  <from>
                    <xdr:col>11</xdr:col>
                    <xdr:colOff>10886</xdr:colOff>
                    <xdr:row>21</xdr:row>
                    <xdr:rowOff>27214</xdr:rowOff>
                  </from>
                  <to>
                    <xdr:col>12</xdr:col>
                    <xdr:colOff>10886</xdr:colOff>
                    <xdr:row>21</xdr:row>
                    <xdr:rowOff>228600</xdr:rowOff>
                  </to>
                </anchor>
              </controlPr>
            </control>
          </mc:Choice>
        </mc:AlternateContent>
        <mc:AlternateContent xmlns:mc="http://schemas.openxmlformats.org/markup-compatibility/2006">
          <mc:Choice Requires="x14">
            <control shapeId="69648" r:id="rId19" name="Drop Down 16">
              <controlPr defaultSize="0" autoLine="0" autoPict="0">
                <anchor moveWithCells="1">
                  <from>
                    <xdr:col>11</xdr:col>
                    <xdr:colOff>10886</xdr:colOff>
                    <xdr:row>23</xdr:row>
                    <xdr:rowOff>27214</xdr:rowOff>
                  </from>
                  <to>
                    <xdr:col>12</xdr:col>
                    <xdr:colOff>10886</xdr:colOff>
                    <xdr:row>23</xdr:row>
                    <xdr:rowOff>228600</xdr:rowOff>
                  </to>
                </anchor>
              </controlPr>
            </control>
          </mc:Choice>
        </mc:AlternateContent>
        <mc:AlternateContent xmlns:mc="http://schemas.openxmlformats.org/markup-compatibility/2006">
          <mc:Choice Requires="x14">
            <control shapeId="69649" r:id="rId20" name="Drop Down 17">
              <controlPr defaultSize="0" autoLine="0" autoPict="0">
                <anchor moveWithCells="1">
                  <from>
                    <xdr:col>11</xdr:col>
                    <xdr:colOff>10886</xdr:colOff>
                    <xdr:row>25</xdr:row>
                    <xdr:rowOff>27214</xdr:rowOff>
                  </from>
                  <to>
                    <xdr:col>12</xdr:col>
                    <xdr:colOff>10886</xdr:colOff>
                    <xdr:row>25</xdr:row>
                    <xdr:rowOff>228600</xdr:rowOff>
                  </to>
                </anchor>
              </controlPr>
            </control>
          </mc:Choice>
        </mc:AlternateContent>
        <mc:AlternateContent xmlns:mc="http://schemas.openxmlformats.org/markup-compatibility/2006">
          <mc:Choice Requires="x14">
            <control shapeId="69651" r:id="rId21" name="Drop Down 19">
              <controlPr defaultSize="0" autoLine="0" autoPict="0">
                <anchor moveWithCells="1">
                  <from>
                    <xdr:col>11</xdr:col>
                    <xdr:colOff>10886</xdr:colOff>
                    <xdr:row>38</xdr:row>
                    <xdr:rowOff>27214</xdr:rowOff>
                  </from>
                  <to>
                    <xdr:col>12</xdr:col>
                    <xdr:colOff>10886</xdr:colOff>
                    <xdr:row>38</xdr:row>
                    <xdr:rowOff>228600</xdr:rowOff>
                  </to>
                </anchor>
              </controlPr>
            </control>
          </mc:Choice>
        </mc:AlternateContent>
        <mc:AlternateContent xmlns:mc="http://schemas.openxmlformats.org/markup-compatibility/2006">
          <mc:Choice Requires="x14">
            <control shapeId="69652" r:id="rId22" name="Drop Down 20">
              <controlPr defaultSize="0" autoLine="0" autoPict="0">
                <anchor moveWithCells="1">
                  <from>
                    <xdr:col>11</xdr:col>
                    <xdr:colOff>10886</xdr:colOff>
                    <xdr:row>39</xdr:row>
                    <xdr:rowOff>27214</xdr:rowOff>
                  </from>
                  <to>
                    <xdr:col>12</xdr:col>
                    <xdr:colOff>10886</xdr:colOff>
                    <xdr:row>39</xdr:row>
                    <xdr:rowOff>228600</xdr:rowOff>
                  </to>
                </anchor>
              </controlPr>
            </control>
          </mc:Choice>
        </mc:AlternateContent>
        <mc:AlternateContent xmlns:mc="http://schemas.openxmlformats.org/markup-compatibility/2006">
          <mc:Choice Requires="x14">
            <control shapeId="69653" r:id="rId23" name="Drop Down 21">
              <controlPr defaultSize="0" autoLine="0" autoPict="0">
                <anchor moveWithCells="1">
                  <from>
                    <xdr:col>11</xdr:col>
                    <xdr:colOff>10886</xdr:colOff>
                    <xdr:row>40</xdr:row>
                    <xdr:rowOff>27214</xdr:rowOff>
                  </from>
                  <to>
                    <xdr:col>12</xdr:col>
                    <xdr:colOff>10886</xdr:colOff>
                    <xdr:row>40</xdr:row>
                    <xdr:rowOff>228600</xdr:rowOff>
                  </to>
                </anchor>
              </controlPr>
            </control>
          </mc:Choice>
        </mc:AlternateContent>
        <mc:AlternateContent xmlns:mc="http://schemas.openxmlformats.org/markup-compatibility/2006">
          <mc:Choice Requires="x14">
            <control shapeId="69654" r:id="rId24" name="Drop Down 22">
              <controlPr defaultSize="0" autoLine="0" autoPict="0">
                <anchor moveWithCells="1">
                  <from>
                    <xdr:col>11</xdr:col>
                    <xdr:colOff>10886</xdr:colOff>
                    <xdr:row>41</xdr:row>
                    <xdr:rowOff>27214</xdr:rowOff>
                  </from>
                  <to>
                    <xdr:col>12</xdr:col>
                    <xdr:colOff>10886</xdr:colOff>
                    <xdr:row>41</xdr:row>
                    <xdr:rowOff>228600</xdr:rowOff>
                  </to>
                </anchor>
              </controlPr>
            </control>
          </mc:Choice>
        </mc:AlternateContent>
        <mc:AlternateContent xmlns:mc="http://schemas.openxmlformats.org/markup-compatibility/2006">
          <mc:Choice Requires="x14">
            <control shapeId="69655" r:id="rId25" name="Drop Down 23">
              <controlPr defaultSize="0" autoLine="0" autoPict="0">
                <anchor moveWithCells="1">
                  <from>
                    <xdr:col>13</xdr:col>
                    <xdr:colOff>10886</xdr:colOff>
                    <xdr:row>38</xdr:row>
                    <xdr:rowOff>27214</xdr:rowOff>
                  </from>
                  <to>
                    <xdr:col>14</xdr:col>
                    <xdr:colOff>10886</xdr:colOff>
                    <xdr:row>38</xdr:row>
                    <xdr:rowOff>228600</xdr:rowOff>
                  </to>
                </anchor>
              </controlPr>
            </control>
          </mc:Choice>
        </mc:AlternateContent>
        <mc:AlternateContent xmlns:mc="http://schemas.openxmlformats.org/markup-compatibility/2006">
          <mc:Choice Requires="x14">
            <control shapeId="69656" r:id="rId26" name="Drop Down 24">
              <controlPr defaultSize="0" autoLine="0" autoPict="0">
                <anchor moveWithCells="1">
                  <from>
                    <xdr:col>13</xdr:col>
                    <xdr:colOff>10886</xdr:colOff>
                    <xdr:row>39</xdr:row>
                    <xdr:rowOff>27214</xdr:rowOff>
                  </from>
                  <to>
                    <xdr:col>14</xdr:col>
                    <xdr:colOff>10886</xdr:colOff>
                    <xdr:row>39</xdr:row>
                    <xdr:rowOff>228600</xdr:rowOff>
                  </to>
                </anchor>
              </controlPr>
            </control>
          </mc:Choice>
        </mc:AlternateContent>
        <mc:AlternateContent xmlns:mc="http://schemas.openxmlformats.org/markup-compatibility/2006">
          <mc:Choice Requires="x14">
            <control shapeId="69657" r:id="rId27" name="Drop Down 25">
              <controlPr defaultSize="0" autoLine="0" autoPict="0">
                <anchor moveWithCells="1">
                  <from>
                    <xdr:col>13</xdr:col>
                    <xdr:colOff>10886</xdr:colOff>
                    <xdr:row>40</xdr:row>
                    <xdr:rowOff>27214</xdr:rowOff>
                  </from>
                  <to>
                    <xdr:col>14</xdr:col>
                    <xdr:colOff>10886</xdr:colOff>
                    <xdr:row>40</xdr:row>
                    <xdr:rowOff>228600</xdr:rowOff>
                  </to>
                </anchor>
              </controlPr>
            </control>
          </mc:Choice>
        </mc:AlternateContent>
        <mc:AlternateContent xmlns:mc="http://schemas.openxmlformats.org/markup-compatibility/2006">
          <mc:Choice Requires="x14">
            <control shapeId="69658" r:id="rId28" name="Drop Down 26">
              <controlPr defaultSize="0" autoLine="0" autoPict="0">
                <anchor moveWithCells="1">
                  <from>
                    <xdr:col>13</xdr:col>
                    <xdr:colOff>10886</xdr:colOff>
                    <xdr:row>41</xdr:row>
                    <xdr:rowOff>38100</xdr:rowOff>
                  </from>
                  <to>
                    <xdr:col>14</xdr:col>
                    <xdr:colOff>10886</xdr:colOff>
                    <xdr:row>41</xdr:row>
                    <xdr:rowOff>239486</xdr:rowOff>
                  </to>
                </anchor>
              </controlPr>
            </control>
          </mc:Choice>
        </mc:AlternateContent>
        <mc:AlternateContent xmlns:mc="http://schemas.openxmlformats.org/markup-compatibility/2006">
          <mc:Choice Requires="x14">
            <control shapeId="69660" r:id="rId29" name="Drop Down 28">
              <controlPr defaultSize="0" autoLine="0" autoPict="0">
                <anchor moveWithCells="1">
                  <from>
                    <xdr:col>11</xdr:col>
                    <xdr:colOff>10886</xdr:colOff>
                    <xdr:row>29</xdr:row>
                    <xdr:rowOff>27214</xdr:rowOff>
                  </from>
                  <to>
                    <xdr:col>12</xdr:col>
                    <xdr:colOff>10886</xdr:colOff>
                    <xdr:row>29</xdr:row>
                    <xdr:rowOff>228600</xdr:rowOff>
                  </to>
                </anchor>
              </controlPr>
            </control>
          </mc:Choice>
        </mc:AlternateContent>
        <mc:AlternateContent xmlns:mc="http://schemas.openxmlformats.org/markup-compatibility/2006">
          <mc:Choice Requires="x14">
            <control shapeId="69661" r:id="rId30" name="Drop Down 29">
              <controlPr defaultSize="0" autoLine="0" autoPict="0">
                <anchor moveWithCells="1">
                  <from>
                    <xdr:col>11</xdr:col>
                    <xdr:colOff>10886</xdr:colOff>
                    <xdr:row>30</xdr:row>
                    <xdr:rowOff>27214</xdr:rowOff>
                  </from>
                  <to>
                    <xdr:col>12</xdr:col>
                    <xdr:colOff>10886</xdr:colOff>
                    <xdr:row>30</xdr:row>
                    <xdr:rowOff>228600</xdr:rowOff>
                  </to>
                </anchor>
              </controlPr>
            </control>
          </mc:Choice>
        </mc:AlternateContent>
        <mc:AlternateContent xmlns:mc="http://schemas.openxmlformats.org/markup-compatibility/2006">
          <mc:Choice Requires="x14">
            <control shapeId="69662" r:id="rId31" name="Drop Down 30">
              <controlPr defaultSize="0" autoLine="0" autoPict="0">
                <anchor moveWithCells="1">
                  <from>
                    <xdr:col>11</xdr:col>
                    <xdr:colOff>10886</xdr:colOff>
                    <xdr:row>27</xdr:row>
                    <xdr:rowOff>27214</xdr:rowOff>
                  </from>
                  <to>
                    <xdr:col>12</xdr:col>
                    <xdr:colOff>10886</xdr:colOff>
                    <xdr:row>27</xdr:row>
                    <xdr:rowOff>228600</xdr:rowOff>
                  </to>
                </anchor>
              </controlPr>
            </control>
          </mc:Choice>
        </mc:AlternateContent>
        <mc:AlternateContent xmlns:mc="http://schemas.openxmlformats.org/markup-compatibility/2006">
          <mc:Choice Requires="x14">
            <control shapeId="69663" r:id="rId32" name="Drop Down 31">
              <controlPr defaultSize="0" autoLine="0" autoPict="0">
                <anchor moveWithCells="1">
                  <from>
                    <xdr:col>13</xdr:col>
                    <xdr:colOff>10886</xdr:colOff>
                    <xdr:row>27</xdr:row>
                    <xdr:rowOff>27214</xdr:rowOff>
                  </from>
                  <to>
                    <xdr:col>14</xdr:col>
                    <xdr:colOff>10886</xdr:colOff>
                    <xdr:row>27</xdr:row>
                    <xdr:rowOff>228600</xdr:rowOff>
                  </to>
                </anchor>
              </controlPr>
            </control>
          </mc:Choice>
        </mc:AlternateContent>
        <mc:AlternateContent xmlns:mc="http://schemas.openxmlformats.org/markup-compatibility/2006">
          <mc:Choice Requires="x14">
            <control shapeId="69664" r:id="rId33" name="Drop Down 32">
              <controlPr defaultSize="0" autoLine="0" autoPict="0">
                <anchor moveWithCells="1">
                  <from>
                    <xdr:col>11</xdr:col>
                    <xdr:colOff>10886</xdr:colOff>
                    <xdr:row>31</xdr:row>
                    <xdr:rowOff>27214</xdr:rowOff>
                  </from>
                  <to>
                    <xdr:col>12</xdr:col>
                    <xdr:colOff>10886</xdr:colOff>
                    <xdr:row>31</xdr:row>
                    <xdr:rowOff>228600</xdr:rowOff>
                  </to>
                </anchor>
              </controlPr>
            </control>
          </mc:Choice>
        </mc:AlternateContent>
        <mc:AlternateContent xmlns:mc="http://schemas.openxmlformats.org/markup-compatibility/2006">
          <mc:Choice Requires="x14">
            <control shapeId="69665" r:id="rId34" name="Drop Down 33">
              <controlPr defaultSize="0" autoLine="0" autoPict="0">
                <anchor moveWithCells="1">
                  <from>
                    <xdr:col>11</xdr:col>
                    <xdr:colOff>10886</xdr:colOff>
                    <xdr:row>32</xdr:row>
                    <xdr:rowOff>27214</xdr:rowOff>
                  </from>
                  <to>
                    <xdr:col>12</xdr:col>
                    <xdr:colOff>10886</xdr:colOff>
                    <xdr:row>32</xdr:row>
                    <xdr:rowOff>228600</xdr:rowOff>
                  </to>
                </anchor>
              </controlPr>
            </control>
          </mc:Choice>
        </mc:AlternateContent>
        <mc:AlternateContent xmlns:mc="http://schemas.openxmlformats.org/markup-compatibility/2006">
          <mc:Choice Requires="x14">
            <control shapeId="69666" r:id="rId35" name="Drop Down 34">
              <controlPr defaultSize="0" autoLine="0" autoPict="0">
                <anchor moveWithCells="1">
                  <from>
                    <xdr:col>11</xdr:col>
                    <xdr:colOff>10886</xdr:colOff>
                    <xdr:row>33</xdr:row>
                    <xdr:rowOff>27214</xdr:rowOff>
                  </from>
                  <to>
                    <xdr:col>12</xdr:col>
                    <xdr:colOff>10886</xdr:colOff>
                    <xdr:row>33</xdr:row>
                    <xdr:rowOff>228600</xdr:rowOff>
                  </to>
                </anchor>
              </controlPr>
            </control>
          </mc:Choice>
        </mc:AlternateContent>
        <mc:AlternateContent xmlns:mc="http://schemas.openxmlformats.org/markup-compatibility/2006">
          <mc:Choice Requires="x14">
            <control shapeId="69667" r:id="rId36" name="Drop Down 35">
              <controlPr defaultSize="0" autoLine="0" autoPict="0">
                <anchor moveWithCells="1">
                  <from>
                    <xdr:col>11</xdr:col>
                    <xdr:colOff>10886</xdr:colOff>
                    <xdr:row>34</xdr:row>
                    <xdr:rowOff>27214</xdr:rowOff>
                  </from>
                  <to>
                    <xdr:col>12</xdr:col>
                    <xdr:colOff>10886</xdr:colOff>
                    <xdr:row>34</xdr:row>
                    <xdr:rowOff>228600</xdr:rowOff>
                  </to>
                </anchor>
              </controlPr>
            </control>
          </mc:Choice>
        </mc:AlternateContent>
        <mc:AlternateContent xmlns:mc="http://schemas.openxmlformats.org/markup-compatibility/2006">
          <mc:Choice Requires="x14">
            <control shapeId="69668" r:id="rId37" name="Drop Down 36">
              <controlPr defaultSize="0" autoLine="0" autoPict="0">
                <anchor moveWithCells="1">
                  <from>
                    <xdr:col>11</xdr:col>
                    <xdr:colOff>10886</xdr:colOff>
                    <xdr:row>35</xdr:row>
                    <xdr:rowOff>27214</xdr:rowOff>
                  </from>
                  <to>
                    <xdr:col>12</xdr:col>
                    <xdr:colOff>10886</xdr:colOff>
                    <xdr:row>35</xdr:row>
                    <xdr:rowOff>228600</xdr:rowOff>
                  </to>
                </anchor>
              </controlPr>
            </control>
          </mc:Choice>
        </mc:AlternateContent>
        <mc:AlternateContent xmlns:mc="http://schemas.openxmlformats.org/markup-compatibility/2006">
          <mc:Choice Requires="x14">
            <control shapeId="69669" r:id="rId38" name="Drop Down 37">
              <controlPr defaultSize="0" autoLine="0" autoPict="0">
                <anchor moveWithCells="1">
                  <from>
                    <xdr:col>11</xdr:col>
                    <xdr:colOff>10886</xdr:colOff>
                    <xdr:row>36</xdr:row>
                    <xdr:rowOff>27214</xdr:rowOff>
                  </from>
                  <to>
                    <xdr:col>12</xdr:col>
                    <xdr:colOff>10886</xdr:colOff>
                    <xdr:row>36</xdr:row>
                    <xdr:rowOff>228600</xdr:rowOff>
                  </to>
                </anchor>
              </controlPr>
            </control>
          </mc:Choice>
        </mc:AlternateContent>
        <mc:AlternateContent xmlns:mc="http://schemas.openxmlformats.org/markup-compatibility/2006">
          <mc:Choice Requires="x14">
            <control shapeId="69670" r:id="rId39" name="Drop Down 38">
              <controlPr defaultSize="0" autoLine="0" autoPict="0">
                <anchor moveWithCells="1">
                  <from>
                    <xdr:col>11</xdr:col>
                    <xdr:colOff>10886</xdr:colOff>
                    <xdr:row>42</xdr:row>
                    <xdr:rowOff>27214</xdr:rowOff>
                  </from>
                  <to>
                    <xdr:col>12</xdr:col>
                    <xdr:colOff>10886</xdr:colOff>
                    <xdr:row>42</xdr:row>
                    <xdr:rowOff>228600</xdr:rowOff>
                  </to>
                </anchor>
              </controlPr>
            </control>
          </mc:Choice>
        </mc:AlternateContent>
        <mc:AlternateContent xmlns:mc="http://schemas.openxmlformats.org/markup-compatibility/2006">
          <mc:Choice Requires="x14">
            <control shapeId="69671" r:id="rId40" name="Drop Down 39">
              <controlPr defaultSize="0" autoLine="0" autoPict="0">
                <anchor moveWithCells="1">
                  <from>
                    <xdr:col>13</xdr:col>
                    <xdr:colOff>10886</xdr:colOff>
                    <xdr:row>42</xdr:row>
                    <xdr:rowOff>38100</xdr:rowOff>
                  </from>
                  <to>
                    <xdr:col>14</xdr:col>
                    <xdr:colOff>10886</xdr:colOff>
                    <xdr:row>42</xdr:row>
                    <xdr:rowOff>239486</xdr:rowOff>
                  </to>
                </anchor>
              </controlPr>
            </control>
          </mc:Choice>
        </mc:AlternateContent>
        <mc:AlternateContent xmlns:mc="http://schemas.openxmlformats.org/markup-compatibility/2006">
          <mc:Choice Requires="x14">
            <control shapeId="69672" r:id="rId41" name="Drop Down 40">
              <controlPr defaultSize="0" autoLine="0" autoPict="0">
                <anchor moveWithCells="1">
                  <from>
                    <xdr:col>11</xdr:col>
                    <xdr:colOff>10886</xdr:colOff>
                    <xdr:row>43</xdr:row>
                    <xdr:rowOff>27214</xdr:rowOff>
                  </from>
                  <to>
                    <xdr:col>12</xdr:col>
                    <xdr:colOff>10886</xdr:colOff>
                    <xdr:row>43</xdr:row>
                    <xdr:rowOff>228600</xdr:rowOff>
                  </to>
                </anchor>
              </controlPr>
            </control>
          </mc:Choice>
        </mc:AlternateContent>
        <mc:AlternateContent xmlns:mc="http://schemas.openxmlformats.org/markup-compatibility/2006">
          <mc:Choice Requires="x14">
            <control shapeId="69673" r:id="rId42" name="Drop Down 41">
              <controlPr defaultSize="0" autoLine="0" autoPict="0">
                <anchor moveWithCells="1">
                  <from>
                    <xdr:col>13</xdr:col>
                    <xdr:colOff>10886</xdr:colOff>
                    <xdr:row>43</xdr:row>
                    <xdr:rowOff>38100</xdr:rowOff>
                  </from>
                  <to>
                    <xdr:col>14</xdr:col>
                    <xdr:colOff>10886</xdr:colOff>
                    <xdr:row>43</xdr:row>
                    <xdr:rowOff>239486</xdr:rowOff>
                  </to>
                </anchor>
              </controlPr>
            </control>
          </mc:Choice>
        </mc:AlternateContent>
        <mc:AlternateContent xmlns:mc="http://schemas.openxmlformats.org/markup-compatibility/2006">
          <mc:Choice Requires="x14">
            <control shapeId="69674" r:id="rId43" name="Drop Down 42">
              <controlPr defaultSize="0" autoLine="0" autoPict="0">
                <anchor moveWithCells="1">
                  <from>
                    <xdr:col>11</xdr:col>
                    <xdr:colOff>10886</xdr:colOff>
                    <xdr:row>24</xdr:row>
                    <xdr:rowOff>27214</xdr:rowOff>
                  </from>
                  <to>
                    <xdr:col>12</xdr:col>
                    <xdr:colOff>10886</xdr:colOff>
                    <xdr:row>24</xdr:row>
                    <xdr:rowOff>228600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Blad19">
    <tabColor rgb="FF0070C0"/>
  </sheetPr>
  <dimension ref="A1:Z86"/>
  <sheetViews>
    <sheetView showRowColHeaders="0" zoomScaleNormal="100" workbookViewId="0">
      <pane ySplit="7" topLeftCell="A8" activePane="bottomLeft" state="frozen"/>
      <selection pane="bottomLeft"/>
    </sheetView>
  </sheetViews>
  <sheetFormatPr defaultColWidth="0" defaultRowHeight="14.6" zeroHeight="1" x14ac:dyDescent="0.4"/>
  <cols>
    <col min="1" max="1" width="5.69140625" customWidth="1"/>
    <col min="2" max="11" width="9.15234375" customWidth="1"/>
    <col min="12" max="12" width="20" customWidth="1"/>
    <col min="13" max="13" width="2.3046875" customWidth="1"/>
    <col min="14" max="14" width="20" customWidth="1"/>
    <col min="15" max="15" width="2.3046875" customWidth="1"/>
    <col min="16" max="16" width="57.15234375" style="41" bestFit="1" customWidth="1"/>
    <col min="17" max="17" width="110.69140625" style="41" customWidth="1"/>
    <col min="18" max="18" width="2.3046875" customWidth="1"/>
    <col min="19" max="20" width="0" hidden="1" customWidth="1"/>
    <col min="21" max="16384" width="9.15234375" hidden="1"/>
  </cols>
  <sheetData>
    <row r="1" spans="1:26" ht="20.149999999999999" customHeight="1" x14ac:dyDescent="0.4">
      <c r="A1" s="491"/>
      <c r="B1" s="785" t="s">
        <v>46</v>
      </c>
      <c r="C1" s="786"/>
      <c r="D1" s="786"/>
      <c r="E1" s="786"/>
      <c r="F1" s="786"/>
      <c r="G1" s="786"/>
      <c r="H1" s="786"/>
      <c r="I1" s="786"/>
      <c r="J1" s="786"/>
      <c r="K1" s="786"/>
      <c r="L1" s="789"/>
      <c r="M1" s="503"/>
      <c r="N1" s="818"/>
      <c r="O1" s="492"/>
      <c r="P1" s="492"/>
      <c r="Q1" s="492"/>
      <c r="R1" s="493"/>
      <c r="S1" s="503"/>
      <c r="T1" s="789"/>
      <c r="U1" s="503"/>
      <c r="V1" s="789"/>
      <c r="W1" s="492"/>
      <c r="X1" s="492"/>
      <c r="Y1" s="492"/>
      <c r="Z1" s="493"/>
    </row>
    <row r="2" spans="1:26" ht="20.149999999999999" customHeight="1" x14ac:dyDescent="0.4">
      <c r="A2" s="494"/>
      <c r="B2" s="787"/>
      <c r="C2" s="788"/>
      <c r="D2" s="788"/>
      <c r="E2" s="788"/>
      <c r="F2" s="788"/>
      <c r="G2" s="788"/>
      <c r="H2" s="788"/>
      <c r="I2" s="788"/>
      <c r="J2" s="788"/>
      <c r="K2" s="788"/>
      <c r="L2" s="790"/>
      <c r="M2" s="487"/>
      <c r="N2" s="790"/>
      <c r="O2" s="500"/>
      <c r="P2" s="500"/>
      <c r="Q2" s="500"/>
      <c r="R2" s="501"/>
      <c r="S2" s="487"/>
      <c r="T2" s="790"/>
      <c r="U2" s="487"/>
      <c r="V2" s="790"/>
      <c r="W2" s="500"/>
      <c r="X2" s="500"/>
      <c r="Y2" s="500"/>
      <c r="Z2" s="501"/>
    </row>
    <row r="3" spans="1:26" ht="20.149999999999999" customHeight="1" x14ac:dyDescent="0.4">
      <c r="A3" s="494"/>
      <c r="B3" s="779" t="s">
        <v>1486</v>
      </c>
      <c r="C3" s="780"/>
      <c r="D3" s="780"/>
      <c r="E3" s="780"/>
      <c r="F3" s="780"/>
      <c r="G3" s="791" t="s">
        <v>1882</v>
      </c>
      <c r="H3" s="792"/>
      <c r="I3" s="792"/>
      <c r="J3" s="792"/>
      <c r="K3" s="793"/>
      <c r="L3" s="478"/>
      <c r="M3" s="478"/>
      <c r="N3" s="478"/>
      <c r="O3" s="495"/>
      <c r="P3" s="495"/>
      <c r="Q3" s="495"/>
      <c r="R3" s="496"/>
      <c r="S3" s="486"/>
      <c r="T3" s="478"/>
      <c r="U3" s="478"/>
      <c r="V3" s="478"/>
      <c r="W3" s="495"/>
      <c r="X3" s="495"/>
      <c r="Y3" s="495"/>
      <c r="Z3" s="496"/>
    </row>
    <row r="4" spans="1:26" ht="20.149999999999999" customHeight="1" x14ac:dyDescent="0.4">
      <c r="A4" s="494"/>
      <c r="B4" s="779" t="s">
        <v>1487</v>
      </c>
      <c r="C4" s="780"/>
      <c r="D4" s="780"/>
      <c r="E4" s="780"/>
      <c r="F4" s="780"/>
      <c r="G4" s="783"/>
      <c r="H4" s="784"/>
      <c r="I4" s="784"/>
      <c r="J4" s="784"/>
      <c r="K4" s="784"/>
      <c r="L4" s="478"/>
      <c r="M4" s="478"/>
      <c r="N4" s="478"/>
      <c r="O4" s="495"/>
      <c r="P4" s="495"/>
      <c r="Q4" s="495"/>
      <c r="R4" s="496"/>
      <c r="S4" s="485"/>
      <c r="T4" s="478"/>
      <c r="U4" s="478"/>
      <c r="V4" s="478"/>
      <c r="W4" s="495"/>
      <c r="X4" s="495"/>
      <c r="Y4" s="495"/>
      <c r="Z4" s="496"/>
    </row>
    <row r="5" spans="1:26" ht="20.149999999999999" customHeight="1" x14ac:dyDescent="0.4">
      <c r="A5" s="494"/>
      <c r="B5" s="779" t="s">
        <v>1488</v>
      </c>
      <c r="C5" s="780"/>
      <c r="D5" s="780"/>
      <c r="E5" s="780"/>
      <c r="F5" s="780"/>
      <c r="G5" s="783"/>
      <c r="H5" s="784"/>
      <c r="I5" s="784"/>
      <c r="J5" s="784"/>
      <c r="K5" s="784"/>
      <c r="L5" s="478"/>
      <c r="M5" s="478"/>
      <c r="N5" s="478"/>
      <c r="O5" s="495"/>
      <c r="P5" s="495"/>
      <c r="Q5" s="495"/>
      <c r="R5" s="496"/>
      <c r="S5" s="485"/>
      <c r="T5" s="478"/>
      <c r="U5" s="478"/>
      <c r="V5" s="478"/>
      <c r="W5" s="495"/>
      <c r="X5" s="495"/>
      <c r="Y5" s="495"/>
      <c r="Z5" s="496"/>
    </row>
    <row r="6" spans="1:26" ht="20.149999999999999" customHeight="1" x14ac:dyDescent="0.4">
      <c r="A6" s="494"/>
      <c r="B6" s="779" t="s">
        <v>1490</v>
      </c>
      <c r="C6" s="780"/>
      <c r="D6" s="780"/>
      <c r="E6" s="780"/>
      <c r="F6" s="780"/>
      <c r="G6" s="502"/>
      <c r="H6" s="478"/>
      <c r="I6" s="478"/>
      <c r="J6" s="478"/>
      <c r="K6" s="478"/>
      <c r="L6" s="478"/>
      <c r="M6" s="478"/>
      <c r="N6" s="478"/>
      <c r="O6" s="495"/>
      <c r="P6" s="495"/>
      <c r="Q6" s="495"/>
      <c r="R6" s="496"/>
      <c r="S6" s="478"/>
      <c r="T6" s="478"/>
      <c r="U6" s="478"/>
      <c r="V6" s="478"/>
      <c r="W6" s="495"/>
      <c r="X6" s="495"/>
      <c r="Y6" s="495"/>
      <c r="Z6" s="496"/>
    </row>
    <row r="7" spans="1:26" ht="20.149999999999999" customHeight="1" thickBot="1" x14ac:dyDescent="0.45">
      <c r="A7" s="497"/>
      <c r="B7" s="498"/>
      <c r="C7" s="498"/>
      <c r="D7" s="498"/>
      <c r="E7" s="498"/>
      <c r="F7" s="498"/>
      <c r="G7" s="498"/>
      <c r="H7" s="498"/>
      <c r="I7" s="498"/>
      <c r="J7" s="498"/>
      <c r="K7" s="498"/>
      <c r="L7" s="498"/>
      <c r="M7" s="498"/>
      <c r="N7" s="498"/>
      <c r="O7" s="498"/>
      <c r="P7" s="498"/>
      <c r="Q7" s="498"/>
      <c r="R7" s="499"/>
      <c r="S7" s="498"/>
      <c r="T7" s="498"/>
      <c r="U7" s="498"/>
      <c r="V7" s="498"/>
      <c r="W7" s="498"/>
      <c r="X7" s="498"/>
      <c r="Y7" s="498"/>
      <c r="Z7" s="499"/>
    </row>
    <row r="8" spans="1:26" ht="20.149999999999999" customHeight="1" x14ac:dyDescent="0.4">
      <c r="A8" s="127"/>
      <c r="B8" s="19"/>
      <c r="C8" s="19"/>
      <c r="D8" s="19"/>
      <c r="E8" s="19"/>
      <c r="F8" s="19"/>
      <c r="G8" s="19"/>
      <c r="H8" s="19"/>
      <c r="I8" s="19"/>
      <c r="J8" s="19"/>
      <c r="K8" s="19"/>
      <c r="L8" s="19"/>
      <c r="M8" s="19"/>
      <c r="N8" s="19"/>
      <c r="O8" s="19"/>
      <c r="P8" s="224"/>
      <c r="Q8" s="19"/>
      <c r="R8" s="20"/>
    </row>
    <row r="9" spans="1:26" ht="20.149999999999999" customHeight="1" x14ac:dyDescent="0.4">
      <c r="A9" s="131">
        <v>5</v>
      </c>
      <c r="B9" s="131" t="s">
        <v>2027</v>
      </c>
      <c r="C9" s="131"/>
      <c r="D9" s="131"/>
      <c r="E9" s="131"/>
      <c r="F9" s="131"/>
      <c r="G9" s="131"/>
      <c r="H9" s="131"/>
      <c r="I9" s="131"/>
      <c r="J9" s="131"/>
      <c r="K9" s="131"/>
      <c r="L9" s="134" t="s">
        <v>136</v>
      </c>
      <c r="M9" s="133"/>
      <c r="N9" s="134" t="s">
        <v>115</v>
      </c>
      <c r="O9" s="209"/>
      <c r="P9" s="225" t="s">
        <v>760</v>
      </c>
      <c r="Q9" s="131" t="s">
        <v>137</v>
      </c>
      <c r="R9" s="16"/>
    </row>
    <row r="10" spans="1:26" ht="20.149999999999999" customHeight="1" x14ac:dyDescent="0.4">
      <c r="A10" s="10"/>
      <c r="B10" s="14" t="s">
        <v>201</v>
      </c>
      <c r="C10" s="735" t="s">
        <v>1886</v>
      </c>
      <c r="D10" s="9"/>
      <c r="E10" s="9"/>
      <c r="F10" s="9"/>
      <c r="G10" s="9"/>
      <c r="H10" s="9"/>
      <c r="I10" s="9"/>
      <c r="J10" s="9"/>
      <c r="K10" s="3"/>
      <c r="L10" s="135"/>
      <c r="M10" s="7"/>
      <c r="N10" s="135"/>
      <c r="O10" s="219"/>
      <c r="P10" s="226" t="str">
        <f>VLOOKUP(_Output!D86,_Guidance!B152:C157,2,FALSE)</f>
        <v xml:space="preserve"> </v>
      </c>
      <c r="Q10" s="141" t="s">
        <v>1887</v>
      </c>
      <c r="R10" s="16"/>
    </row>
    <row r="11" spans="1:26" ht="20.149999999999999" customHeight="1" x14ac:dyDescent="0.4">
      <c r="A11" s="10"/>
      <c r="B11" s="14" t="s">
        <v>312</v>
      </c>
      <c r="C11" s="3" t="s">
        <v>1884</v>
      </c>
      <c r="D11" s="9"/>
      <c r="E11" s="9"/>
      <c r="F11" s="9"/>
      <c r="G11" s="9"/>
      <c r="H11" s="9"/>
      <c r="I11" s="9"/>
      <c r="J11" s="9"/>
      <c r="K11" s="3"/>
      <c r="L11" s="135"/>
      <c r="M11" s="7"/>
      <c r="N11" s="135"/>
      <c r="O11" s="219"/>
      <c r="P11" s="226" t="str">
        <f>VLOOKUP(_Output!D87,_Guidance!B158:C163,2,FALSE)</f>
        <v xml:space="preserve"> </v>
      </c>
      <c r="Q11" s="141" t="s">
        <v>2491</v>
      </c>
      <c r="R11" s="16"/>
    </row>
    <row r="12" spans="1:26" ht="20.149999999999999" customHeight="1" x14ac:dyDescent="0.4">
      <c r="A12" s="10"/>
      <c r="B12" s="14" t="s">
        <v>313</v>
      </c>
      <c r="C12" s="3" t="s">
        <v>1885</v>
      </c>
      <c r="D12" s="9"/>
      <c r="E12" s="9"/>
      <c r="F12" s="9"/>
      <c r="G12" s="9"/>
      <c r="H12" s="9"/>
      <c r="I12" s="9"/>
      <c r="J12" s="9"/>
      <c r="K12" s="3"/>
      <c r="L12" s="135"/>
      <c r="M12" s="7"/>
      <c r="N12" s="135"/>
      <c r="O12" s="219"/>
      <c r="P12" s="226" t="str">
        <f>VLOOKUP(_Output!D90,_Guidance!B164:C169,2,FALSE)</f>
        <v xml:space="preserve"> </v>
      </c>
      <c r="Q12" s="141" t="s">
        <v>2026</v>
      </c>
      <c r="R12" s="16"/>
    </row>
    <row r="13" spans="1:26" ht="20.149999999999999" customHeight="1" x14ac:dyDescent="0.4">
      <c r="A13" s="10"/>
      <c r="B13" s="14" t="s">
        <v>314</v>
      </c>
      <c r="C13" s="3" t="s">
        <v>810</v>
      </c>
      <c r="D13" s="9"/>
      <c r="E13" s="9"/>
      <c r="F13" s="9"/>
      <c r="G13" s="9"/>
      <c r="H13" s="9"/>
      <c r="I13" s="9"/>
      <c r="J13" s="9"/>
      <c r="K13" s="3"/>
      <c r="L13" s="135"/>
      <c r="M13" s="7"/>
      <c r="N13" s="135"/>
      <c r="O13" s="219"/>
      <c r="P13" s="226" t="str">
        <f>VLOOKUP(_Output!D91,_Guidance!B170:C175,2,FALSE)</f>
        <v xml:space="preserve"> </v>
      </c>
      <c r="Q13" s="141" t="s">
        <v>1330</v>
      </c>
      <c r="R13" s="16"/>
    </row>
    <row r="14" spans="1:26" ht="20.149999999999999" customHeight="1" x14ac:dyDescent="0.4">
      <c r="A14" s="10"/>
      <c r="B14" s="14" t="s">
        <v>319</v>
      </c>
      <c r="C14" s="3" t="s">
        <v>1883</v>
      </c>
      <c r="D14" s="9"/>
      <c r="E14" s="9"/>
      <c r="F14" s="9"/>
      <c r="G14" s="9"/>
      <c r="H14" s="9"/>
      <c r="I14" s="9"/>
      <c r="J14" s="9"/>
      <c r="K14" s="3"/>
      <c r="L14" s="135"/>
      <c r="M14" s="7"/>
      <c r="N14" s="135"/>
      <c r="O14" s="219"/>
      <c r="P14" s="226" t="str">
        <f>VLOOKUP(_Output!D92,_Guidance!B176:C181,2,FALSE)</f>
        <v xml:space="preserve"> </v>
      </c>
      <c r="Q14" s="141" t="s">
        <v>811</v>
      </c>
      <c r="R14" s="16"/>
    </row>
    <row r="15" spans="1:26" ht="20.149999999999999" customHeight="1" x14ac:dyDescent="0.4">
      <c r="A15" s="10"/>
      <c r="B15" s="14" t="s">
        <v>359</v>
      </c>
      <c r="C15" s="3" t="s">
        <v>851</v>
      </c>
      <c r="D15" s="9"/>
      <c r="E15" s="9"/>
      <c r="F15" s="9"/>
      <c r="G15" s="9"/>
      <c r="H15" s="9"/>
      <c r="I15" s="9"/>
      <c r="J15" s="9"/>
      <c r="K15" s="3"/>
      <c r="L15" s="135"/>
      <c r="M15" s="7"/>
      <c r="N15" s="135"/>
      <c r="O15" s="219"/>
      <c r="P15" s="226" t="str">
        <f>VLOOKUP(_Output!D93,_Guidance!B182:C187,2,FALSE)</f>
        <v xml:space="preserve"> </v>
      </c>
      <c r="Q15" s="141" t="s">
        <v>1331</v>
      </c>
      <c r="R15" s="16"/>
    </row>
    <row r="16" spans="1:26" ht="20.149999999999999" customHeight="1" x14ac:dyDescent="0.4">
      <c r="A16" s="10"/>
      <c r="B16" s="3"/>
      <c r="C16" s="3"/>
      <c r="D16" s="3"/>
      <c r="E16" s="3"/>
      <c r="F16" s="3"/>
      <c r="G16" s="3"/>
      <c r="H16" s="3"/>
      <c r="I16" s="3"/>
      <c r="J16" s="3"/>
      <c r="K16" s="3"/>
      <c r="L16" s="135"/>
      <c r="M16" s="7"/>
      <c r="N16" s="135"/>
      <c r="O16" s="219"/>
      <c r="P16" s="14"/>
      <c r="Q16" s="141"/>
      <c r="R16" s="16"/>
    </row>
    <row r="17" spans="1:18" ht="20.149999999999999" customHeight="1" x14ac:dyDescent="0.4">
      <c r="A17" s="130"/>
      <c r="B17" s="131" t="s">
        <v>204</v>
      </c>
      <c r="C17" s="132"/>
      <c r="D17" s="131"/>
      <c r="E17" s="131"/>
      <c r="F17" s="131"/>
      <c r="G17" s="131"/>
      <c r="H17" s="131"/>
      <c r="I17" s="131"/>
      <c r="J17" s="131"/>
      <c r="K17" s="132"/>
      <c r="L17" s="139"/>
      <c r="M17" s="7"/>
      <c r="N17" s="139"/>
      <c r="O17" s="223"/>
      <c r="P17" s="14"/>
      <c r="Q17" s="146"/>
      <c r="R17" s="16"/>
    </row>
    <row r="18" spans="1:18" ht="80.150000000000006" customHeight="1" x14ac:dyDescent="0.4">
      <c r="A18" s="10"/>
      <c r="B18" s="24" t="s">
        <v>360</v>
      </c>
      <c r="C18" s="24" t="s">
        <v>203</v>
      </c>
      <c r="D18" s="24"/>
      <c r="E18" s="24"/>
      <c r="F18" s="24"/>
      <c r="G18" s="24"/>
      <c r="H18" s="24"/>
      <c r="I18" s="24"/>
      <c r="J18" s="24"/>
      <c r="K18" s="24"/>
      <c r="L18" s="852"/>
      <c r="M18" s="853"/>
      <c r="N18" s="853"/>
      <c r="O18" s="853"/>
      <c r="P18" s="853"/>
      <c r="Q18" s="854"/>
      <c r="R18" s="16"/>
    </row>
    <row r="19" spans="1:18" ht="20.149999999999999" customHeight="1" thickBot="1" x14ac:dyDescent="0.45">
      <c r="A19" s="11"/>
      <c r="B19" s="12"/>
      <c r="C19" s="12"/>
      <c r="D19" s="12"/>
      <c r="E19" s="12"/>
      <c r="F19" s="12"/>
      <c r="G19" s="12"/>
      <c r="H19" s="12"/>
      <c r="I19" s="12"/>
      <c r="J19" s="12"/>
      <c r="K19" s="12"/>
      <c r="L19" s="12"/>
      <c r="M19" s="12"/>
      <c r="N19" s="12"/>
      <c r="O19" s="12"/>
      <c r="P19" s="40"/>
      <c r="Q19" s="40"/>
      <c r="R19" s="17"/>
    </row>
    <row r="20" spans="1:18" hidden="1" x14ac:dyDescent="0.4"/>
    <row r="21" spans="1:18" hidden="1" x14ac:dyDescent="0.4"/>
    <row r="22" spans="1:18" hidden="1" x14ac:dyDescent="0.4"/>
    <row r="23" spans="1:18" hidden="1" x14ac:dyDescent="0.4"/>
    <row r="24" spans="1:18" hidden="1" x14ac:dyDescent="0.4"/>
    <row r="25" spans="1:18" hidden="1" x14ac:dyDescent="0.4"/>
    <row r="26" spans="1:18" hidden="1" x14ac:dyDescent="0.4"/>
    <row r="27" spans="1:18" hidden="1" x14ac:dyDescent="0.4"/>
    <row r="28" spans="1:18" hidden="1" x14ac:dyDescent="0.4"/>
    <row r="29" spans="1:18" hidden="1" x14ac:dyDescent="0.4"/>
    <row r="30" spans="1:18" hidden="1" x14ac:dyDescent="0.4"/>
    <row r="31" spans="1:18" hidden="1" x14ac:dyDescent="0.4"/>
    <row r="32" spans="1:18" hidden="1" x14ac:dyDescent="0.4"/>
    <row r="33" hidden="1" x14ac:dyDescent="0.4"/>
    <row r="34" hidden="1" x14ac:dyDescent="0.4"/>
    <row r="35" hidden="1" x14ac:dyDescent="0.4"/>
    <row r="36" hidden="1" x14ac:dyDescent="0.4"/>
    <row r="37" hidden="1" x14ac:dyDescent="0.4"/>
    <row r="38" hidden="1" x14ac:dyDescent="0.4"/>
    <row r="39" hidden="1" x14ac:dyDescent="0.4"/>
    <row r="40" hidden="1" x14ac:dyDescent="0.4"/>
    <row r="41" hidden="1" x14ac:dyDescent="0.4"/>
    <row r="42" hidden="1" x14ac:dyDescent="0.4"/>
    <row r="43" hidden="1" x14ac:dyDescent="0.4"/>
    <row r="44" hidden="1" x14ac:dyDescent="0.4"/>
    <row r="45" hidden="1" x14ac:dyDescent="0.4"/>
    <row r="46" hidden="1" x14ac:dyDescent="0.4"/>
    <row r="47" hidden="1" x14ac:dyDescent="0.4"/>
    <row r="48" hidden="1" x14ac:dyDescent="0.4"/>
    <row r="49" hidden="1" x14ac:dyDescent="0.4"/>
    <row r="50" hidden="1" x14ac:dyDescent="0.4"/>
    <row r="51" hidden="1" x14ac:dyDescent="0.4"/>
    <row r="52" hidden="1" x14ac:dyDescent="0.4"/>
    <row r="53" hidden="1" x14ac:dyDescent="0.4"/>
    <row r="54" hidden="1" x14ac:dyDescent="0.4"/>
    <row r="55" hidden="1" x14ac:dyDescent="0.4"/>
    <row r="56" hidden="1" x14ac:dyDescent="0.4"/>
    <row r="57" hidden="1" x14ac:dyDescent="0.4"/>
    <row r="58" hidden="1" x14ac:dyDescent="0.4"/>
    <row r="59" hidden="1" x14ac:dyDescent="0.4"/>
    <row r="60" hidden="1" x14ac:dyDescent="0.4"/>
    <row r="61" hidden="1" x14ac:dyDescent="0.4"/>
    <row r="62" hidden="1" x14ac:dyDescent="0.4"/>
    <row r="63" hidden="1" x14ac:dyDescent="0.4"/>
    <row r="64"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sheetData>
  <mergeCells count="13">
    <mergeCell ref="V1:V2"/>
    <mergeCell ref="B3:F3"/>
    <mergeCell ref="G3:K3"/>
    <mergeCell ref="L18:Q18"/>
    <mergeCell ref="B1:K2"/>
    <mergeCell ref="L1:L2"/>
    <mergeCell ref="N1:N2"/>
    <mergeCell ref="T1:T2"/>
    <mergeCell ref="B4:F4"/>
    <mergeCell ref="G4:K4"/>
    <mergeCell ref="B5:F5"/>
    <mergeCell ref="G5:K5"/>
    <mergeCell ref="B6:F6"/>
  </mergeCells>
  <hyperlinks>
    <hyperlink ref="O3:S3" location="'People - T&amp;E'!A1" tooltip="5. Training and Education" display="5. Training and Education" xr:uid="{00000000-0004-0000-0A00-000000000000}"/>
    <hyperlink ref="B3:F3" location="'Business - BSD'!A1" tooltip="1. Business Drivers" display="1. Business Drivers" xr:uid="{00000000-0004-0000-0A00-000001000000}"/>
    <hyperlink ref="B4:F4" location="'Business - CST'!A1" tooltip="2. Customers" display="2. Customers" xr:uid="{00000000-0004-0000-0A00-000002000000}"/>
    <hyperlink ref="B5:F5" location="'Business - CHT'!A1" tooltip="3. Charter" display="3. Charter" xr:uid="{00000000-0004-0000-0A00-000003000000}"/>
    <hyperlink ref="B6:F6" location="'Business - GOV'!A1" tooltip="4. Governance" display="4. Governance" xr:uid="{00000000-0004-0000-0A00-000004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0657" r:id="rId4" name="Drop Down 1">
              <controlPr defaultSize="0" autoLine="0" autoPict="0">
                <anchor moveWithCells="1">
                  <from>
                    <xdr:col>11</xdr:col>
                    <xdr:colOff>10886</xdr:colOff>
                    <xdr:row>9</xdr:row>
                    <xdr:rowOff>27214</xdr:rowOff>
                  </from>
                  <to>
                    <xdr:col>12</xdr:col>
                    <xdr:colOff>10886</xdr:colOff>
                    <xdr:row>9</xdr:row>
                    <xdr:rowOff>228600</xdr:rowOff>
                  </to>
                </anchor>
              </controlPr>
            </control>
          </mc:Choice>
        </mc:AlternateContent>
        <mc:AlternateContent xmlns:mc="http://schemas.openxmlformats.org/markup-compatibility/2006">
          <mc:Choice Requires="x14">
            <control shapeId="70658" r:id="rId5" name="Drop Down 2">
              <controlPr defaultSize="0" autoLine="0" autoPict="0">
                <anchor moveWithCells="1">
                  <from>
                    <xdr:col>11</xdr:col>
                    <xdr:colOff>10886</xdr:colOff>
                    <xdr:row>10</xdr:row>
                    <xdr:rowOff>27214</xdr:rowOff>
                  </from>
                  <to>
                    <xdr:col>12</xdr:col>
                    <xdr:colOff>10886</xdr:colOff>
                    <xdr:row>10</xdr:row>
                    <xdr:rowOff>228600</xdr:rowOff>
                  </to>
                </anchor>
              </controlPr>
            </control>
          </mc:Choice>
        </mc:AlternateContent>
        <mc:AlternateContent xmlns:mc="http://schemas.openxmlformats.org/markup-compatibility/2006">
          <mc:Choice Requires="x14">
            <control shapeId="70659" r:id="rId6" name="Drop Down 3">
              <controlPr defaultSize="0" autoLine="0" autoPict="0">
                <anchor moveWithCells="1">
                  <from>
                    <xdr:col>11</xdr:col>
                    <xdr:colOff>10886</xdr:colOff>
                    <xdr:row>11</xdr:row>
                    <xdr:rowOff>27214</xdr:rowOff>
                  </from>
                  <to>
                    <xdr:col>12</xdr:col>
                    <xdr:colOff>10886</xdr:colOff>
                    <xdr:row>11</xdr:row>
                    <xdr:rowOff>228600</xdr:rowOff>
                  </to>
                </anchor>
              </controlPr>
            </control>
          </mc:Choice>
        </mc:AlternateContent>
        <mc:AlternateContent xmlns:mc="http://schemas.openxmlformats.org/markup-compatibility/2006">
          <mc:Choice Requires="x14">
            <control shapeId="70660" r:id="rId7" name="Drop Down 4">
              <controlPr defaultSize="0" autoLine="0" autoPict="0">
                <anchor moveWithCells="1">
                  <from>
                    <xdr:col>11</xdr:col>
                    <xdr:colOff>10886</xdr:colOff>
                    <xdr:row>12</xdr:row>
                    <xdr:rowOff>27214</xdr:rowOff>
                  </from>
                  <to>
                    <xdr:col>12</xdr:col>
                    <xdr:colOff>10886</xdr:colOff>
                    <xdr:row>12</xdr:row>
                    <xdr:rowOff>228600</xdr:rowOff>
                  </to>
                </anchor>
              </controlPr>
            </control>
          </mc:Choice>
        </mc:AlternateContent>
        <mc:AlternateContent xmlns:mc="http://schemas.openxmlformats.org/markup-compatibility/2006">
          <mc:Choice Requires="x14">
            <control shapeId="70661" r:id="rId8" name="Drop Down 5">
              <controlPr defaultSize="0" autoLine="0" autoPict="0">
                <anchor moveWithCells="1">
                  <from>
                    <xdr:col>11</xdr:col>
                    <xdr:colOff>10886</xdr:colOff>
                    <xdr:row>13</xdr:row>
                    <xdr:rowOff>27214</xdr:rowOff>
                  </from>
                  <to>
                    <xdr:col>12</xdr:col>
                    <xdr:colOff>10886</xdr:colOff>
                    <xdr:row>13</xdr:row>
                    <xdr:rowOff>228600</xdr:rowOff>
                  </to>
                </anchor>
              </controlPr>
            </control>
          </mc:Choice>
        </mc:AlternateContent>
        <mc:AlternateContent xmlns:mc="http://schemas.openxmlformats.org/markup-compatibility/2006">
          <mc:Choice Requires="x14">
            <control shapeId="70662" r:id="rId9" name="Drop Down 6">
              <controlPr defaultSize="0" autoLine="0" autoPict="0">
                <anchor moveWithCells="1">
                  <from>
                    <xdr:col>11</xdr:col>
                    <xdr:colOff>10886</xdr:colOff>
                    <xdr:row>14</xdr:row>
                    <xdr:rowOff>27214</xdr:rowOff>
                  </from>
                  <to>
                    <xdr:col>12</xdr:col>
                    <xdr:colOff>10886</xdr:colOff>
                    <xdr:row>14</xdr:row>
                    <xdr:rowOff>228600</xdr:rowOff>
                  </to>
                </anchor>
              </controlPr>
            </control>
          </mc:Choice>
        </mc:AlternateContent>
        <mc:AlternateContent xmlns:mc="http://schemas.openxmlformats.org/markup-compatibility/2006">
          <mc:Choice Requires="x14">
            <control shapeId="70663" r:id="rId10" name="Drop Down 7">
              <controlPr defaultSize="0" autoLine="0" autoPict="0">
                <anchor moveWithCells="1">
                  <from>
                    <xdr:col>13</xdr:col>
                    <xdr:colOff>10886</xdr:colOff>
                    <xdr:row>9</xdr:row>
                    <xdr:rowOff>27214</xdr:rowOff>
                  </from>
                  <to>
                    <xdr:col>14</xdr:col>
                    <xdr:colOff>10886</xdr:colOff>
                    <xdr:row>9</xdr:row>
                    <xdr:rowOff>228600</xdr:rowOff>
                  </to>
                </anchor>
              </controlPr>
            </control>
          </mc:Choice>
        </mc:AlternateContent>
        <mc:AlternateContent xmlns:mc="http://schemas.openxmlformats.org/markup-compatibility/2006">
          <mc:Choice Requires="x14">
            <control shapeId="70664" r:id="rId11" name="Drop Down 8">
              <controlPr defaultSize="0" autoLine="0" autoPict="0">
                <anchor moveWithCells="1">
                  <from>
                    <xdr:col>13</xdr:col>
                    <xdr:colOff>10886</xdr:colOff>
                    <xdr:row>10</xdr:row>
                    <xdr:rowOff>27214</xdr:rowOff>
                  </from>
                  <to>
                    <xdr:col>14</xdr:col>
                    <xdr:colOff>10886</xdr:colOff>
                    <xdr:row>10</xdr:row>
                    <xdr:rowOff>228600</xdr:rowOff>
                  </to>
                </anchor>
              </controlPr>
            </control>
          </mc:Choice>
        </mc:AlternateContent>
        <mc:AlternateContent xmlns:mc="http://schemas.openxmlformats.org/markup-compatibility/2006">
          <mc:Choice Requires="x14">
            <control shapeId="70665" r:id="rId12" name="Drop Down 9">
              <controlPr defaultSize="0" autoLine="0" autoPict="0">
                <anchor moveWithCells="1">
                  <from>
                    <xdr:col>13</xdr:col>
                    <xdr:colOff>10886</xdr:colOff>
                    <xdr:row>11</xdr:row>
                    <xdr:rowOff>27214</xdr:rowOff>
                  </from>
                  <to>
                    <xdr:col>14</xdr:col>
                    <xdr:colOff>10886</xdr:colOff>
                    <xdr:row>11</xdr:row>
                    <xdr:rowOff>228600</xdr:rowOff>
                  </to>
                </anchor>
              </controlPr>
            </control>
          </mc:Choice>
        </mc:AlternateContent>
        <mc:AlternateContent xmlns:mc="http://schemas.openxmlformats.org/markup-compatibility/2006">
          <mc:Choice Requires="x14">
            <control shapeId="70666" r:id="rId13" name="Drop Down 10">
              <controlPr defaultSize="0" autoLine="0" autoPict="0">
                <anchor moveWithCells="1">
                  <from>
                    <xdr:col>13</xdr:col>
                    <xdr:colOff>10886</xdr:colOff>
                    <xdr:row>12</xdr:row>
                    <xdr:rowOff>27214</xdr:rowOff>
                  </from>
                  <to>
                    <xdr:col>14</xdr:col>
                    <xdr:colOff>10886</xdr:colOff>
                    <xdr:row>12</xdr:row>
                    <xdr:rowOff>228600</xdr:rowOff>
                  </to>
                </anchor>
              </controlPr>
            </control>
          </mc:Choice>
        </mc:AlternateContent>
        <mc:AlternateContent xmlns:mc="http://schemas.openxmlformats.org/markup-compatibility/2006">
          <mc:Choice Requires="x14">
            <control shapeId="70667" r:id="rId14" name="Drop Down 11">
              <controlPr defaultSize="0" autoLine="0" autoPict="0">
                <anchor moveWithCells="1">
                  <from>
                    <xdr:col>13</xdr:col>
                    <xdr:colOff>10886</xdr:colOff>
                    <xdr:row>13</xdr:row>
                    <xdr:rowOff>27214</xdr:rowOff>
                  </from>
                  <to>
                    <xdr:col>14</xdr:col>
                    <xdr:colOff>10886</xdr:colOff>
                    <xdr:row>13</xdr:row>
                    <xdr:rowOff>228600</xdr:rowOff>
                  </to>
                </anchor>
              </controlPr>
            </control>
          </mc:Choice>
        </mc:AlternateContent>
        <mc:AlternateContent xmlns:mc="http://schemas.openxmlformats.org/markup-compatibility/2006">
          <mc:Choice Requires="x14">
            <control shapeId="70668" r:id="rId15" name="Drop Down 12">
              <controlPr defaultSize="0" autoLine="0" autoPict="0">
                <anchor moveWithCells="1">
                  <from>
                    <xdr:col>13</xdr:col>
                    <xdr:colOff>10886</xdr:colOff>
                    <xdr:row>14</xdr:row>
                    <xdr:rowOff>27214</xdr:rowOff>
                  </from>
                  <to>
                    <xdr:col>14</xdr:col>
                    <xdr:colOff>10886</xdr:colOff>
                    <xdr:row>14</xdr:row>
                    <xdr:rowOff>228600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Blad20">
    <tabColor rgb="FF0070C0"/>
  </sheetPr>
  <dimension ref="A1:T122"/>
  <sheetViews>
    <sheetView showRowColHeaders="0" zoomScaleNormal="100" workbookViewId="0">
      <pane ySplit="7" topLeftCell="A8" activePane="bottomLeft" state="frozen"/>
      <selection pane="bottomLeft"/>
    </sheetView>
  </sheetViews>
  <sheetFormatPr defaultColWidth="0" defaultRowHeight="0" customHeight="1" zeroHeight="1" x14ac:dyDescent="0.4"/>
  <cols>
    <col min="1" max="1" width="5.69140625" customWidth="1"/>
    <col min="2" max="11" width="9.15234375" customWidth="1"/>
    <col min="12" max="12" width="20" customWidth="1"/>
    <col min="13" max="13" width="2.3046875" customWidth="1"/>
    <col min="14" max="14" width="20" customWidth="1"/>
    <col min="15" max="15" width="2.3046875" customWidth="1"/>
    <col min="16" max="16" width="57.15234375" customWidth="1"/>
    <col min="17" max="17" width="110.69140625" customWidth="1"/>
    <col min="18" max="18" width="2.3046875" customWidth="1"/>
    <col min="19" max="20" width="0" hidden="1" customWidth="1"/>
    <col min="21" max="16384" width="9.15234375" hidden="1"/>
  </cols>
  <sheetData>
    <row r="1" spans="1:18" ht="20.149999999999999" customHeight="1" x14ac:dyDescent="0.4">
      <c r="A1" s="491"/>
      <c r="B1" s="785" t="s">
        <v>139</v>
      </c>
      <c r="C1" s="786"/>
      <c r="D1" s="786"/>
      <c r="E1" s="786"/>
      <c r="F1" s="786"/>
      <c r="G1" s="786"/>
      <c r="H1" s="786"/>
      <c r="I1" s="786"/>
      <c r="J1" s="786"/>
      <c r="K1" s="786"/>
      <c r="L1" s="789"/>
      <c r="M1" s="503"/>
      <c r="N1" s="818"/>
      <c r="O1" s="492"/>
      <c r="P1" s="492"/>
      <c r="Q1" s="492"/>
      <c r="R1" s="493"/>
    </row>
    <row r="2" spans="1:18" ht="20.149999999999999" customHeight="1" x14ac:dyDescent="0.4">
      <c r="A2" s="494"/>
      <c r="B2" s="787"/>
      <c r="C2" s="788"/>
      <c r="D2" s="788"/>
      <c r="E2" s="788"/>
      <c r="F2" s="788"/>
      <c r="G2" s="788"/>
      <c r="H2" s="788"/>
      <c r="I2" s="788"/>
      <c r="J2" s="788"/>
      <c r="K2" s="788"/>
      <c r="L2" s="790"/>
      <c r="M2" s="487"/>
      <c r="N2" s="790"/>
      <c r="O2" s="500"/>
      <c r="P2" s="500"/>
      <c r="Q2" s="500"/>
      <c r="R2" s="501"/>
    </row>
    <row r="3" spans="1:18" ht="20.149999999999999" customHeight="1" x14ac:dyDescent="0.4">
      <c r="A3" s="494"/>
      <c r="B3" s="791" t="s">
        <v>1476</v>
      </c>
      <c r="C3" s="792"/>
      <c r="D3" s="792"/>
      <c r="E3" s="792"/>
      <c r="F3" s="793"/>
      <c r="G3" s="779" t="s">
        <v>1479</v>
      </c>
      <c r="H3" s="780"/>
      <c r="I3" s="780"/>
      <c r="J3" s="780"/>
      <c r="K3" s="780"/>
      <c r="L3" s="478"/>
      <c r="M3" s="478"/>
      <c r="N3" s="478"/>
      <c r="O3" s="495"/>
      <c r="P3" s="495"/>
      <c r="Q3" s="495"/>
      <c r="R3" s="496"/>
    </row>
    <row r="4" spans="1:18" ht="20.149999999999999" customHeight="1" x14ac:dyDescent="0.4">
      <c r="A4" s="494"/>
      <c r="B4" s="779" t="s">
        <v>1477</v>
      </c>
      <c r="C4" s="780"/>
      <c r="D4" s="780"/>
      <c r="E4" s="780"/>
      <c r="F4" s="780"/>
      <c r="G4" s="783"/>
      <c r="H4" s="784"/>
      <c r="I4" s="784"/>
      <c r="J4" s="784"/>
      <c r="K4" s="784"/>
      <c r="L4" s="478"/>
      <c r="M4" s="478"/>
      <c r="N4" s="478"/>
      <c r="O4" s="495"/>
      <c r="P4" s="495"/>
      <c r="Q4" s="495"/>
      <c r="R4" s="496"/>
    </row>
    <row r="5" spans="1:18" ht="20.149999999999999" customHeight="1" x14ac:dyDescent="0.4">
      <c r="A5" s="494"/>
      <c r="B5" s="779" t="s">
        <v>2151</v>
      </c>
      <c r="C5" s="780"/>
      <c r="D5" s="780"/>
      <c r="E5" s="780"/>
      <c r="F5" s="780"/>
      <c r="G5" s="783"/>
      <c r="H5" s="784"/>
      <c r="I5" s="784"/>
      <c r="J5" s="784"/>
      <c r="K5" s="784"/>
      <c r="L5" s="478"/>
      <c r="M5" s="478"/>
      <c r="N5" s="478"/>
      <c r="O5" s="495"/>
      <c r="P5" s="495"/>
      <c r="Q5" s="495"/>
      <c r="R5" s="496"/>
    </row>
    <row r="6" spans="1:18" ht="20.149999999999999" customHeight="1" x14ac:dyDescent="0.4">
      <c r="A6" s="494"/>
      <c r="B6" s="779" t="s">
        <v>1478</v>
      </c>
      <c r="C6" s="780"/>
      <c r="D6" s="780"/>
      <c r="E6" s="780"/>
      <c r="F6" s="780"/>
      <c r="G6" s="502"/>
      <c r="H6" s="478"/>
      <c r="I6" s="478"/>
      <c r="J6" s="478"/>
      <c r="K6" s="478"/>
      <c r="L6" s="478"/>
      <c r="M6" s="478"/>
      <c r="N6" s="478"/>
      <c r="O6" s="495"/>
      <c r="P6" s="495"/>
      <c r="Q6" s="495"/>
      <c r="R6" s="496"/>
    </row>
    <row r="7" spans="1:18" ht="20.149999999999999" customHeight="1" thickBot="1" x14ac:dyDescent="0.45">
      <c r="A7" s="497"/>
      <c r="B7" s="498"/>
      <c r="C7" s="498"/>
      <c r="D7" s="498"/>
      <c r="E7" s="498"/>
      <c r="F7" s="498"/>
      <c r="G7" s="498"/>
      <c r="H7" s="498"/>
      <c r="I7" s="498"/>
      <c r="J7" s="498"/>
      <c r="K7" s="498"/>
      <c r="L7" s="498"/>
      <c r="M7" s="498"/>
      <c r="N7" s="498"/>
      <c r="O7" s="498"/>
      <c r="P7" s="498"/>
      <c r="Q7" s="498"/>
      <c r="R7" s="499"/>
    </row>
    <row r="8" spans="1:18" ht="20.149999999999999" customHeight="1" x14ac:dyDescent="0.4">
      <c r="A8" s="18"/>
      <c r="B8" s="19"/>
      <c r="C8" s="19"/>
      <c r="D8" s="19"/>
      <c r="E8" s="19"/>
      <c r="F8" s="19"/>
      <c r="G8" s="19"/>
      <c r="H8" s="19"/>
      <c r="I8" s="19"/>
      <c r="J8" s="19"/>
      <c r="K8" s="19"/>
      <c r="L8" s="19"/>
      <c r="M8" s="19"/>
      <c r="N8" s="19"/>
      <c r="O8" s="19"/>
      <c r="P8" s="19"/>
      <c r="Q8" s="19"/>
      <c r="R8" s="20"/>
    </row>
    <row r="9" spans="1:18" s="2" customFormat="1" ht="20.149999999999999" customHeight="1" x14ac:dyDescent="0.4">
      <c r="A9" s="130">
        <v>1</v>
      </c>
      <c r="B9" s="131" t="s">
        <v>339</v>
      </c>
      <c r="C9" s="131"/>
      <c r="D9" s="131"/>
      <c r="E9" s="131"/>
      <c r="F9" s="131"/>
      <c r="G9" s="131"/>
      <c r="H9" s="131"/>
      <c r="I9" s="131"/>
      <c r="J9" s="131"/>
      <c r="K9" s="131"/>
      <c r="L9" s="134" t="s">
        <v>136</v>
      </c>
      <c r="M9" s="133"/>
      <c r="N9" s="725" t="s">
        <v>115</v>
      </c>
      <c r="O9" s="209"/>
      <c r="P9" s="131" t="s">
        <v>760</v>
      </c>
      <c r="Q9" s="140" t="s">
        <v>137</v>
      </c>
      <c r="R9" s="148"/>
    </row>
    <row r="10" spans="1:18" s="2" customFormat="1" ht="20.149999999999999" customHeight="1" x14ac:dyDescent="0.4">
      <c r="A10" s="115"/>
      <c r="B10" s="100" t="s">
        <v>1</v>
      </c>
      <c r="C10" s="100" t="s">
        <v>1888</v>
      </c>
      <c r="D10" s="100"/>
      <c r="E10" s="100"/>
      <c r="F10" s="100"/>
      <c r="G10" s="100"/>
      <c r="H10" s="100"/>
      <c r="I10" s="100"/>
      <c r="J10" s="100"/>
      <c r="K10" s="100"/>
      <c r="L10" s="624">
        <v>0</v>
      </c>
      <c r="M10" s="100"/>
      <c r="N10" s="150"/>
      <c r="O10" s="228"/>
      <c r="P10" s="232"/>
      <c r="Q10" s="150" t="s">
        <v>544</v>
      </c>
      <c r="R10" s="109"/>
    </row>
    <row r="11" spans="1:18" s="2" customFormat="1" ht="20.149999999999999" customHeight="1" x14ac:dyDescent="0.4">
      <c r="A11" s="115"/>
      <c r="B11" s="100" t="s">
        <v>3</v>
      </c>
      <c r="C11" s="105" t="s">
        <v>1889</v>
      </c>
      <c r="D11" s="100"/>
      <c r="E11" s="100"/>
      <c r="F11" s="100"/>
      <c r="G11" s="100"/>
      <c r="H11" s="100"/>
      <c r="I11" s="100"/>
      <c r="J11" s="100"/>
      <c r="K11" s="100"/>
      <c r="L11" s="186"/>
      <c r="M11" s="100"/>
      <c r="N11" s="150"/>
      <c r="O11" s="228"/>
      <c r="P11" s="232"/>
      <c r="Q11" s="150" t="s">
        <v>1339</v>
      </c>
      <c r="R11" s="109"/>
    </row>
    <row r="12" spans="1:18" s="2" customFormat="1" ht="20.149999999999999" customHeight="1" x14ac:dyDescent="0.4">
      <c r="A12" s="115"/>
      <c r="B12" s="101" t="s">
        <v>199</v>
      </c>
      <c r="C12" s="100" t="s">
        <v>200</v>
      </c>
      <c r="D12" s="101"/>
      <c r="E12" s="101"/>
      <c r="F12" s="101"/>
      <c r="G12" s="101"/>
      <c r="H12" s="101"/>
      <c r="I12" s="101"/>
      <c r="J12" s="101"/>
      <c r="K12" s="101"/>
      <c r="L12" s="187"/>
      <c r="M12" s="100"/>
      <c r="N12" s="150"/>
      <c r="O12" s="228"/>
      <c r="P12" s="232"/>
      <c r="Q12" s="143" t="str">
        <f>IFERROR(CONCATENATE("Current ratio: ", ROUND(L12/L10*100, 2), "%"),"Current ratio: 0%")</f>
        <v>Current ratio: 0%</v>
      </c>
      <c r="R12" s="109"/>
    </row>
    <row r="13" spans="1:18" s="2" customFormat="1" ht="20.149999999999999" customHeight="1" x14ac:dyDescent="0.4">
      <c r="A13" s="6"/>
      <c r="B13" s="14" t="s">
        <v>16</v>
      </c>
      <c r="C13" s="3" t="s">
        <v>1890</v>
      </c>
      <c r="D13" s="14"/>
      <c r="E13" s="14"/>
      <c r="F13" s="14"/>
      <c r="G13" s="14"/>
      <c r="H13" s="14"/>
      <c r="I13" s="14"/>
      <c r="J13" s="14"/>
      <c r="K13" s="14"/>
      <c r="L13" s="138"/>
      <c r="M13" s="3"/>
      <c r="N13" s="138"/>
      <c r="O13" s="222"/>
      <c r="P13" s="231" t="str">
        <f>VLOOKUP(_Output!D101,_Guidance!B191:C196,2,FALSE)</f>
        <v xml:space="preserve"> </v>
      </c>
      <c r="Q13" s="138" t="s">
        <v>2029</v>
      </c>
      <c r="R13" s="15"/>
    </row>
    <row r="14" spans="1:18" s="2" customFormat="1" ht="20.149999999999999" customHeight="1" x14ac:dyDescent="0.4">
      <c r="A14" s="6"/>
      <c r="B14" s="14" t="s">
        <v>17</v>
      </c>
      <c r="C14" s="3" t="s">
        <v>1892</v>
      </c>
      <c r="D14" s="14"/>
      <c r="E14" s="14"/>
      <c r="F14" s="14"/>
      <c r="G14" s="14"/>
      <c r="H14" s="14"/>
      <c r="I14" s="14"/>
      <c r="J14" s="14"/>
      <c r="K14" s="14"/>
      <c r="L14" s="138"/>
      <c r="M14" s="3"/>
      <c r="N14" s="138"/>
      <c r="O14" s="222"/>
      <c r="P14" s="231" t="str">
        <f>VLOOKUP(_Output!D102,_Guidance!B197:C202,2,FALSE)</f>
        <v xml:space="preserve"> </v>
      </c>
      <c r="Q14" s="141" t="s">
        <v>1013</v>
      </c>
      <c r="R14" s="15"/>
    </row>
    <row r="15" spans="1:18" s="2" customFormat="1" ht="20.149999999999999" customHeight="1" x14ac:dyDescent="0.4">
      <c r="A15" s="6"/>
      <c r="B15" s="14" t="s">
        <v>18</v>
      </c>
      <c r="C15" s="3" t="s">
        <v>1891</v>
      </c>
      <c r="D15" s="14"/>
      <c r="E15" s="14"/>
      <c r="F15" s="14"/>
      <c r="G15" s="14"/>
      <c r="H15" s="14"/>
      <c r="I15" s="14"/>
      <c r="J15" s="14"/>
      <c r="K15" s="14"/>
      <c r="L15" s="138"/>
      <c r="M15" s="3"/>
      <c r="N15" s="138"/>
      <c r="O15" s="222"/>
      <c r="P15" s="231" t="str">
        <f>VLOOKUP(_Output!D103,_Guidance!B203:C208,2,FALSE)</f>
        <v xml:space="preserve"> </v>
      </c>
      <c r="Q15" s="153" t="s">
        <v>335</v>
      </c>
      <c r="R15" s="15"/>
    </row>
    <row r="16" spans="1:18" s="2" customFormat="1" ht="20.149999999999999" customHeight="1" x14ac:dyDescent="0.4">
      <c r="A16" s="6"/>
      <c r="B16" s="14" t="s">
        <v>310</v>
      </c>
      <c r="C16" s="675" t="s">
        <v>1788</v>
      </c>
      <c r="D16" s="14"/>
      <c r="E16" s="14"/>
      <c r="F16" s="14"/>
      <c r="G16" s="14"/>
      <c r="H16" s="14"/>
      <c r="I16" s="14"/>
      <c r="J16" s="14"/>
      <c r="K16" s="14"/>
      <c r="L16" s="634"/>
      <c r="M16" s="675"/>
      <c r="N16" s="634"/>
      <c r="O16" s="635"/>
      <c r="P16" s="231" t="str">
        <f>VLOOKUP(_Output!D104,_Guidance!B209:C214,2,FALSE)</f>
        <v xml:space="preserve"> </v>
      </c>
      <c r="Q16" s="153" t="s">
        <v>1789</v>
      </c>
      <c r="R16" s="15"/>
    </row>
    <row r="17" spans="1:18" s="2" customFormat="1" ht="20.149999999999999" customHeight="1" x14ac:dyDescent="0.4">
      <c r="A17" s="6"/>
      <c r="B17" s="14" t="s">
        <v>348</v>
      </c>
      <c r="C17" s="3" t="s">
        <v>2142</v>
      </c>
      <c r="D17" s="14"/>
      <c r="E17" s="14"/>
      <c r="F17" s="14"/>
      <c r="G17" s="14"/>
      <c r="H17" s="14"/>
      <c r="I17" s="14"/>
      <c r="J17" s="14"/>
      <c r="K17" s="14"/>
      <c r="L17" s="138"/>
      <c r="M17" s="3"/>
      <c r="N17" s="138"/>
      <c r="O17" s="222"/>
      <c r="P17" s="231" t="str">
        <f>VLOOKUP(_Output!D105,_Guidance!B215:C220,2,FALSE)</f>
        <v xml:space="preserve"> </v>
      </c>
      <c r="Q17" s="153" t="s">
        <v>2154</v>
      </c>
      <c r="R17" s="15"/>
    </row>
    <row r="18" spans="1:18" s="2" customFormat="1" ht="20.149999999999999" customHeight="1" x14ac:dyDescent="0.4">
      <c r="A18" s="6"/>
      <c r="B18" s="14" t="s">
        <v>690</v>
      </c>
      <c r="C18" s="3" t="s">
        <v>1790</v>
      </c>
      <c r="D18" s="14"/>
      <c r="E18" s="14"/>
      <c r="F18" s="14"/>
      <c r="G18" s="14"/>
      <c r="H18" s="14"/>
      <c r="I18" s="14"/>
      <c r="J18" s="14"/>
      <c r="K18" s="14"/>
      <c r="L18" s="138"/>
      <c r="M18" s="3"/>
      <c r="N18" s="138"/>
      <c r="O18" s="222"/>
      <c r="P18" s="231" t="str">
        <f>VLOOKUP(_Output!D106,_Guidance!B221:C226,2,FALSE)</f>
        <v xml:space="preserve"> </v>
      </c>
      <c r="Q18" s="153" t="s">
        <v>2030</v>
      </c>
      <c r="R18" s="15"/>
    </row>
    <row r="19" spans="1:18" s="2" customFormat="1" ht="20.149999999999999" customHeight="1" x14ac:dyDescent="0.4">
      <c r="A19" s="6"/>
      <c r="B19" s="14" t="s">
        <v>691</v>
      </c>
      <c r="C19" s="748" t="s">
        <v>2203</v>
      </c>
      <c r="D19" s="14"/>
      <c r="E19" s="14"/>
      <c r="F19" s="14"/>
      <c r="G19" s="14"/>
      <c r="H19" s="14"/>
      <c r="I19" s="14"/>
      <c r="J19" s="14"/>
      <c r="K19" s="14"/>
      <c r="L19" s="634"/>
      <c r="M19" s="748"/>
      <c r="N19" s="634"/>
      <c r="O19" s="635"/>
      <c r="P19" s="231" t="str">
        <f>VLOOKUP(_Output!D107,_Guidance!B227:C232,2,FALSE)</f>
        <v xml:space="preserve"> </v>
      </c>
      <c r="Q19" s="153" t="s">
        <v>2157</v>
      </c>
      <c r="R19" s="15"/>
    </row>
    <row r="20" spans="1:18" s="2" customFormat="1" ht="20.149999999999999" customHeight="1" x14ac:dyDescent="0.4">
      <c r="A20" s="6"/>
      <c r="B20" s="14" t="s">
        <v>2167</v>
      </c>
      <c r="C20" s="3" t="s">
        <v>2166</v>
      </c>
      <c r="D20" s="3"/>
      <c r="E20" s="3"/>
      <c r="F20" s="3"/>
      <c r="G20" s="3"/>
      <c r="H20" s="3"/>
      <c r="I20" s="3"/>
      <c r="J20" s="3"/>
      <c r="K20" s="3"/>
      <c r="L20" s="138"/>
      <c r="M20" s="3"/>
      <c r="N20" s="138"/>
      <c r="O20" s="222"/>
      <c r="P20" s="231" t="str">
        <f>VLOOKUP(_Output!D108,_Guidance!B233:C238,2,FALSE)</f>
        <v xml:space="preserve"> </v>
      </c>
      <c r="Q20" s="138" t="s">
        <v>2745</v>
      </c>
      <c r="R20" s="15"/>
    </row>
    <row r="21" spans="1:18" s="2" customFormat="1" ht="20.149999999999999" customHeight="1" x14ac:dyDescent="0.4">
      <c r="A21" s="6"/>
      <c r="B21" s="748"/>
      <c r="C21" s="748"/>
      <c r="D21" s="748"/>
      <c r="E21" s="748"/>
      <c r="F21" s="748"/>
      <c r="G21" s="748"/>
      <c r="H21" s="748"/>
      <c r="I21" s="748"/>
      <c r="J21" s="748"/>
      <c r="K21" s="748"/>
      <c r="L21" s="634"/>
      <c r="M21" s="748"/>
      <c r="N21" s="634"/>
      <c r="O21" s="635"/>
      <c r="P21" s="231"/>
      <c r="Q21" s="634"/>
      <c r="R21" s="15"/>
    </row>
    <row r="22" spans="1:18" ht="20.149999999999999" customHeight="1" x14ac:dyDescent="0.4">
      <c r="A22" s="4"/>
      <c r="B22" s="126" t="s">
        <v>204</v>
      </c>
      <c r="C22" s="126"/>
      <c r="D22" s="126"/>
      <c r="E22" s="126"/>
      <c r="F22" s="126"/>
      <c r="G22" s="126"/>
      <c r="H22" s="126"/>
      <c r="I22" s="126"/>
      <c r="J22" s="126"/>
      <c r="K22" s="126"/>
      <c r="L22" s="139"/>
      <c r="M22" s="7"/>
      <c r="N22" s="139"/>
      <c r="O22" s="223"/>
      <c r="P22" s="7"/>
      <c r="Q22" s="139"/>
      <c r="R22" s="16"/>
    </row>
    <row r="23" spans="1:18" ht="20.149999999999999" customHeight="1" x14ac:dyDescent="0.4">
      <c r="A23" s="10"/>
      <c r="B23" s="3" t="s">
        <v>2177</v>
      </c>
      <c r="C23" s="3" t="s">
        <v>203</v>
      </c>
      <c r="D23" s="3"/>
      <c r="E23" s="3"/>
      <c r="F23" s="3"/>
      <c r="G23" s="3"/>
      <c r="H23" s="3"/>
      <c r="I23" s="3"/>
      <c r="J23" s="3"/>
      <c r="K23" s="3"/>
      <c r="L23" s="825"/>
      <c r="M23" s="826"/>
      <c r="N23" s="826"/>
      <c r="O23" s="826"/>
      <c r="P23" s="826"/>
      <c r="Q23" s="827"/>
      <c r="R23" s="16"/>
    </row>
    <row r="24" spans="1:18" ht="20.149999999999999" customHeight="1" x14ac:dyDescent="0.4">
      <c r="A24" s="10"/>
      <c r="B24" s="3"/>
      <c r="C24" s="3"/>
      <c r="D24" s="3"/>
      <c r="E24" s="3"/>
      <c r="F24" s="3"/>
      <c r="G24" s="3"/>
      <c r="H24" s="3"/>
      <c r="I24" s="3"/>
      <c r="J24" s="3"/>
      <c r="K24" s="3"/>
      <c r="L24" s="828"/>
      <c r="M24" s="829"/>
      <c r="N24" s="829"/>
      <c r="O24" s="829"/>
      <c r="P24" s="829"/>
      <c r="Q24" s="830"/>
      <c r="R24" s="16"/>
    </row>
    <row r="25" spans="1:18" ht="20.149999999999999" customHeight="1" x14ac:dyDescent="0.4">
      <c r="A25" s="10"/>
      <c r="B25" s="3"/>
      <c r="C25" s="3"/>
      <c r="D25" s="3"/>
      <c r="E25" s="3"/>
      <c r="F25" s="3"/>
      <c r="G25" s="3"/>
      <c r="H25" s="3"/>
      <c r="I25" s="3"/>
      <c r="J25" s="3"/>
      <c r="K25" s="3"/>
      <c r="L25" s="828"/>
      <c r="M25" s="829"/>
      <c r="N25" s="829"/>
      <c r="O25" s="829"/>
      <c r="P25" s="829"/>
      <c r="Q25" s="830"/>
      <c r="R25" s="16"/>
    </row>
    <row r="26" spans="1:18" ht="20.149999999999999" customHeight="1" x14ac:dyDescent="0.4">
      <c r="A26" s="10"/>
      <c r="B26" s="3"/>
      <c r="C26" s="3"/>
      <c r="D26" s="3"/>
      <c r="E26" s="3"/>
      <c r="F26" s="3"/>
      <c r="G26" s="3"/>
      <c r="H26" s="3"/>
      <c r="I26" s="3"/>
      <c r="J26" s="3"/>
      <c r="K26" s="3"/>
      <c r="L26" s="831"/>
      <c r="M26" s="832"/>
      <c r="N26" s="832"/>
      <c r="O26" s="832"/>
      <c r="P26" s="832"/>
      <c r="Q26" s="833"/>
      <c r="R26" s="16"/>
    </row>
    <row r="27" spans="1:18" ht="20.149999999999999" customHeight="1" x14ac:dyDescent="0.4">
      <c r="A27" s="10"/>
      <c r="B27" s="748" t="s">
        <v>2156</v>
      </c>
      <c r="C27" s="748"/>
      <c r="D27" s="748"/>
      <c r="E27" s="748"/>
      <c r="F27" s="748"/>
      <c r="G27" s="748"/>
      <c r="H27" s="748"/>
      <c r="I27" s="748"/>
      <c r="J27" s="748"/>
      <c r="K27" s="748"/>
      <c r="L27" s="748"/>
      <c r="M27" s="748"/>
      <c r="N27" s="748"/>
      <c r="O27" s="748"/>
      <c r="P27" s="748"/>
      <c r="Q27" s="748"/>
      <c r="R27" s="16"/>
    </row>
    <row r="28" spans="1:18" ht="20.149999999999999" customHeight="1" x14ac:dyDescent="0.4">
      <c r="A28" s="10"/>
      <c r="B28" s="748" t="s">
        <v>2155</v>
      </c>
      <c r="C28" s="748"/>
      <c r="D28" s="748"/>
      <c r="E28" s="748"/>
      <c r="F28" s="748"/>
      <c r="G28" s="748"/>
      <c r="H28" s="748"/>
      <c r="I28" s="748"/>
      <c r="J28" s="748"/>
      <c r="K28" s="748"/>
      <c r="L28" s="748"/>
      <c r="M28" s="748"/>
      <c r="N28" s="748"/>
      <c r="O28" s="748"/>
      <c r="P28" s="748"/>
      <c r="Q28" s="748"/>
      <c r="R28" s="16"/>
    </row>
    <row r="29" spans="1:18" ht="20.149999999999999" customHeight="1" x14ac:dyDescent="0.4">
      <c r="A29" s="10"/>
      <c r="B29" s="748" t="s">
        <v>2159</v>
      </c>
      <c r="C29" s="748"/>
      <c r="D29" s="748"/>
      <c r="E29" s="748"/>
      <c r="F29" s="748"/>
      <c r="G29" s="748"/>
      <c r="H29" s="748"/>
      <c r="I29" s="748"/>
      <c r="J29" s="748"/>
      <c r="K29" s="748"/>
      <c r="L29" s="748"/>
      <c r="M29" s="748"/>
      <c r="N29" s="748"/>
      <c r="O29" s="748"/>
      <c r="P29" s="748"/>
      <c r="Q29" s="748"/>
      <c r="R29" s="16"/>
    </row>
    <row r="30" spans="1:18" ht="20.149999999999999" customHeight="1" x14ac:dyDescent="0.4">
      <c r="A30" s="10"/>
      <c r="B30" s="748"/>
      <c r="C30" s="855" t="s">
        <v>2158</v>
      </c>
      <c r="D30" s="855"/>
      <c r="E30" s="855"/>
      <c r="F30" s="855"/>
      <c r="G30" s="855"/>
      <c r="H30" s="855"/>
      <c r="I30" s="855"/>
      <c r="J30" s="855"/>
      <c r="K30" s="855"/>
      <c r="L30" s="855"/>
      <c r="M30" s="748"/>
      <c r="N30" s="748"/>
      <c r="O30" s="748"/>
      <c r="P30" s="748"/>
      <c r="Q30" s="748"/>
      <c r="R30" s="16"/>
    </row>
    <row r="31" spans="1:18" ht="20.149999999999999" customHeight="1" thickBot="1" x14ac:dyDescent="0.45">
      <c r="A31" s="11"/>
      <c r="B31" s="12"/>
      <c r="C31" s="12"/>
      <c r="D31" s="12"/>
      <c r="E31" s="12"/>
      <c r="F31" s="12"/>
      <c r="G31" s="12"/>
      <c r="H31" s="12"/>
      <c r="I31" s="12"/>
      <c r="J31" s="12"/>
      <c r="K31" s="12"/>
      <c r="L31" s="12"/>
      <c r="M31" s="12"/>
      <c r="N31" s="12"/>
      <c r="O31" s="12"/>
      <c r="P31" s="12"/>
      <c r="Q31" s="12"/>
      <c r="R31" s="17"/>
    </row>
    <row r="32" spans="1:18" ht="14.6" hidden="1" x14ac:dyDescent="0.4"/>
    <row r="33" ht="14.6" hidden="1" x14ac:dyDescent="0.4"/>
    <row r="34" ht="14.6" hidden="1" x14ac:dyDescent="0.4"/>
    <row r="35" ht="14.6" hidden="1" x14ac:dyDescent="0.4"/>
    <row r="36" ht="14.6" hidden="1" x14ac:dyDescent="0.4"/>
    <row r="37" ht="14.6" hidden="1" x14ac:dyDescent="0.4"/>
    <row r="38" ht="14.6" hidden="1" x14ac:dyDescent="0.4"/>
    <row r="39" ht="14.6" hidden="1" x14ac:dyDescent="0.4"/>
    <row r="40" ht="15" hidden="1" customHeight="1" x14ac:dyDescent="0.4"/>
    <row r="41" ht="15" hidden="1" customHeight="1" x14ac:dyDescent="0.4"/>
    <row r="42" ht="15" hidden="1" customHeight="1" x14ac:dyDescent="0.4"/>
    <row r="43" ht="15" hidden="1" customHeight="1" x14ac:dyDescent="0.4"/>
    <row r="44" ht="15" hidden="1" customHeight="1" x14ac:dyDescent="0.4"/>
    <row r="45" ht="15" hidden="1" customHeight="1" x14ac:dyDescent="0.4"/>
    <row r="46" ht="15" hidden="1" customHeight="1" x14ac:dyDescent="0.4"/>
    <row r="47" ht="15" hidden="1" customHeight="1" x14ac:dyDescent="0.4"/>
    <row r="48" ht="15" hidden="1" customHeight="1" x14ac:dyDescent="0.4"/>
    <row r="49" ht="15" hidden="1" customHeight="1" x14ac:dyDescent="0.4"/>
    <row r="50" ht="15" hidden="1" customHeight="1" x14ac:dyDescent="0.4"/>
    <row r="51" ht="15" hidden="1" customHeight="1" x14ac:dyDescent="0.4"/>
    <row r="52" ht="15" hidden="1" customHeight="1" x14ac:dyDescent="0.4"/>
    <row r="53" ht="15" hidden="1" customHeight="1" x14ac:dyDescent="0.4"/>
    <row r="54" ht="15" hidden="1" customHeight="1" x14ac:dyDescent="0.4"/>
    <row r="55" ht="15" hidden="1" customHeight="1" x14ac:dyDescent="0.4"/>
    <row r="56" ht="15" hidden="1" customHeight="1" x14ac:dyDescent="0.4"/>
    <row r="57" ht="15" hidden="1" customHeight="1" x14ac:dyDescent="0.4"/>
    <row r="58" ht="15" hidden="1" customHeight="1" x14ac:dyDescent="0.4"/>
    <row r="59" ht="15" hidden="1" customHeight="1" x14ac:dyDescent="0.4"/>
    <row r="60" ht="15" hidden="1" customHeight="1" x14ac:dyDescent="0.4"/>
    <row r="61" ht="15" hidden="1" customHeight="1" x14ac:dyDescent="0.4"/>
    <row r="62" ht="15" hidden="1" customHeight="1" x14ac:dyDescent="0.4"/>
    <row r="63" ht="15" hidden="1" customHeight="1" x14ac:dyDescent="0.4"/>
    <row r="64" ht="15" hidden="1" customHeight="1" x14ac:dyDescent="0.4"/>
    <row r="65" ht="15" hidden="1" customHeight="1" x14ac:dyDescent="0.4"/>
    <row r="66" ht="15" hidden="1" customHeight="1" x14ac:dyDescent="0.4"/>
    <row r="67" ht="15" hidden="1" customHeight="1" x14ac:dyDescent="0.4"/>
    <row r="68" ht="15" hidden="1" customHeight="1" x14ac:dyDescent="0.4"/>
    <row r="69" ht="15" hidden="1" customHeight="1" x14ac:dyDescent="0.4"/>
    <row r="70" ht="15" hidden="1" customHeight="1" x14ac:dyDescent="0.4"/>
    <row r="71" ht="15" hidden="1" customHeight="1" x14ac:dyDescent="0.4"/>
    <row r="72" ht="15" hidden="1" customHeight="1" x14ac:dyDescent="0.4"/>
    <row r="73" ht="15" hidden="1" customHeight="1" x14ac:dyDescent="0.4"/>
    <row r="74" ht="15" hidden="1" customHeight="1" x14ac:dyDescent="0.4"/>
    <row r="75" ht="15" hidden="1" customHeight="1" x14ac:dyDescent="0.4"/>
    <row r="76" ht="15" hidden="1" customHeight="1" x14ac:dyDescent="0.4"/>
    <row r="77" ht="15" hidden="1" customHeight="1" x14ac:dyDescent="0.4"/>
    <row r="78" ht="15" hidden="1" customHeight="1" x14ac:dyDescent="0.4"/>
    <row r="79" ht="15" hidden="1" customHeight="1" x14ac:dyDescent="0.4"/>
    <row r="80" ht="15" hidden="1" customHeight="1" x14ac:dyDescent="0.4"/>
    <row r="81" ht="15" hidden="1" customHeight="1" x14ac:dyDescent="0.4"/>
    <row r="82" ht="15" hidden="1" customHeight="1" x14ac:dyDescent="0.4"/>
    <row r="83" ht="15" hidden="1" customHeight="1" x14ac:dyDescent="0.4"/>
    <row r="84" ht="15" hidden="1" customHeight="1" x14ac:dyDescent="0.4"/>
    <row r="85" ht="15" hidden="1" customHeight="1" x14ac:dyDescent="0.4"/>
    <row r="86" ht="15" hidden="1" customHeight="1" x14ac:dyDescent="0.4"/>
    <row r="87" ht="15" hidden="1" customHeight="1" x14ac:dyDescent="0.4"/>
    <row r="88" ht="15" hidden="1" customHeight="1" x14ac:dyDescent="0.4"/>
    <row r="89" ht="15" hidden="1" customHeight="1" x14ac:dyDescent="0.4"/>
    <row r="90" ht="15" hidden="1" customHeight="1" x14ac:dyDescent="0.4"/>
    <row r="91" ht="15" hidden="1" customHeight="1" x14ac:dyDescent="0.4"/>
    <row r="92" ht="15" hidden="1" customHeight="1" x14ac:dyDescent="0.4"/>
    <row r="93" ht="15" hidden="1" customHeight="1" x14ac:dyDescent="0.4"/>
    <row r="94" ht="15" hidden="1" customHeight="1" x14ac:dyDescent="0.4"/>
    <row r="95" ht="15" hidden="1" customHeight="1" x14ac:dyDescent="0.4"/>
    <row r="96" ht="15" hidden="1" customHeight="1" x14ac:dyDescent="0.4"/>
    <row r="97" ht="15" hidden="1" customHeight="1" x14ac:dyDescent="0.4"/>
    <row r="98" ht="15" hidden="1" customHeight="1" x14ac:dyDescent="0.4"/>
    <row r="99" ht="15" hidden="1" customHeight="1" x14ac:dyDescent="0.4"/>
    <row r="100" ht="15" hidden="1" customHeight="1" x14ac:dyDescent="0.4"/>
    <row r="101" ht="15" hidden="1" customHeight="1" x14ac:dyDescent="0.4"/>
    <row r="102" ht="15" hidden="1" customHeight="1" x14ac:dyDescent="0.4"/>
    <row r="103" ht="15" hidden="1" customHeight="1" x14ac:dyDescent="0.4"/>
    <row r="104" ht="15" hidden="1" customHeight="1" x14ac:dyDescent="0.4"/>
    <row r="105" ht="15" hidden="1" customHeight="1" x14ac:dyDescent="0.4"/>
    <row r="106" ht="15" hidden="1" customHeight="1" x14ac:dyDescent="0.4"/>
    <row r="107" ht="15" hidden="1" customHeight="1" x14ac:dyDescent="0.4"/>
    <row r="108" ht="15" hidden="1" customHeight="1" x14ac:dyDescent="0.4"/>
    <row r="109" ht="15" hidden="1" customHeight="1" x14ac:dyDescent="0.4"/>
    <row r="110" ht="15" hidden="1" customHeight="1" x14ac:dyDescent="0.4"/>
    <row r="111" ht="15" hidden="1" customHeight="1" x14ac:dyDescent="0.4"/>
    <row r="112" ht="15" hidden="1" customHeight="1" x14ac:dyDescent="0.4"/>
    <row r="113" ht="15" hidden="1" customHeight="1" x14ac:dyDescent="0.4"/>
    <row r="114" ht="15" hidden="1" customHeight="1" x14ac:dyDescent="0.4"/>
    <row r="115" ht="15" hidden="1" customHeight="1" x14ac:dyDescent="0.4"/>
    <row r="116" ht="15" hidden="1" customHeight="1" x14ac:dyDescent="0.4"/>
    <row r="117" ht="15" hidden="1" customHeight="1" x14ac:dyDescent="0.4"/>
    <row r="118" ht="15" hidden="1" customHeight="1" x14ac:dyDescent="0.4"/>
    <row r="119" ht="15" hidden="1" customHeight="1" x14ac:dyDescent="0.4"/>
    <row r="120" ht="15" hidden="1" customHeight="1" x14ac:dyDescent="0.4"/>
    <row r="121" ht="15" hidden="1" customHeight="1" x14ac:dyDescent="0.4"/>
    <row r="122" ht="15" hidden="1" customHeight="1" x14ac:dyDescent="0.4"/>
  </sheetData>
  <mergeCells count="12">
    <mergeCell ref="B4:F4"/>
    <mergeCell ref="G4:K4"/>
    <mergeCell ref="B1:K2"/>
    <mergeCell ref="L1:L2"/>
    <mergeCell ref="N1:N2"/>
    <mergeCell ref="B3:F3"/>
    <mergeCell ref="G3:K3"/>
    <mergeCell ref="C30:L30"/>
    <mergeCell ref="B5:F5"/>
    <mergeCell ref="G5:K5"/>
    <mergeCell ref="B6:F6"/>
    <mergeCell ref="L23:Q26"/>
  </mergeCells>
  <hyperlinks>
    <hyperlink ref="B4:F4" location="'People - R&amp;H'!A1" tooltip="2. Roles and Hierarchy" display="2. Roles and Hierarchy" xr:uid="{00000000-0004-0000-0B00-000000000000}"/>
    <hyperlink ref="B5:F5" location="'People - PEM'!A1" tooltip="3. People and Team Management" display="3. People and Team Management" xr:uid="{00000000-0004-0000-0B00-000001000000}"/>
    <hyperlink ref="B6:F6" location="'People - KNM'!A1" tooltip="4. Knowledge Management" display="4. Knowledge Management" xr:uid="{00000000-0004-0000-0B00-000002000000}"/>
    <hyperlink ref="G3:K3" location="'People - T&amp;E'!A1" tooltip="5. Training and Education" display="5. Training and Education" xr:uid="{00000000-0004-0000-0B00-000003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2526" r:id="rId4" name="Drop Down 62">
              <controlPr defaultSize="0" autoLine="0" autoPict="0">
                <anchor moveWithCells="1">
                  <from>
                    <xdr:col>11</xdr:col>
                    <xdr:colOff>10886</xdr:colOff>
                    <xdr:row>13</xdr:row>
                    <xdr:rowOff>27214</xdr:rowOff>
                  </from>
                  <to>
                    <xdr:col>12</xdr:col>
                    <xdr:colOff>10886</xdr:colOff>
                    <xdr:row>13</xdr:row>
                    <xdr:rowOff>228600</xdr:rowOff>
                  </to>
                </anchor>
              </controlPr>
            </control>
          </mc:Choice>
        </mc:AlternateContent>
        <mc:AlternateContent xmlns:mc="http://schemas.openxmlformats.org/markup-compatibility/2006">
          <mc:Choice Requires="x14">
            <control shapeId="62527" r:id="rId5" name="Drop Down 63">
              <controlPr defaultSize="0" autoLine="0" autoPict="0">
                <anchor moveWithCells="1">
                  <from>
                    <xdr:col>11</xdr:col>
                    <xdr:colOff>10886</xdr:colOff>
                    <xdr:row>14</xdr:row>
                    <xdr:rowOff>27214</xdr:rowOff>
                  </from>
                  <to>
                    <xdr:col>12</xdr:col>
                    <xdr:colOff>10886</xdr:colOff>
                    <xdr:row>14</xdr:row>
                    <xdr:rowOff>228600</xdr:rowOff>
                  </to>
                </anchor>
              </controlPr>
            </control>
          </mc:Choice>
        </mc:AlternateContent>
        <mc:AlternateContent xmlns:mc="http://schemas.openxmlformats.org/markup-compatibility/2006">
          <mc:Choice Requires="x14">
            <control shapeId="62528" r:id="rId6" name="Drop Down 64">
              <controlPr defaultSize="0" autoLine="0" autoPict="0">
                <anchor moveWithCells="1">
                  <from>
                    <xdr:col>13</xdr:col>
                    <xdr:colOff>10886</xdr:colOff>
                    <xdr:row>13</xdr:row>
                    <xdr:rowOff>27214</xdr:rowOff>
                  </from>
                  <to>
                    <xdr:col>14</xdr:col>
                    <xdr:colOff>10886</xdr:colOff>
                    <xdr:row>13</xdr:row>
                    <xdr:rowOff>228600</xdr:rowOff>
                  </to>
                </anchor>
              </controlPr>
            </control>
          </mc:Choice>
        </mc:AlternateContent>
        <mc:AlternateContent xmlns:mc="http://schemas.openxmlformats.org/markup-compatibility/2006">
          <mc:Choice Requires="x14">
            <control shapeId="62529" r:id="rId7" name="Drop Down 65">
              <controlPr defaultSize="0" autoLine="0" autoPict="0">
                <anchor moveWithCells="1">
                  <from>
                    <xdr:col>13</xdr:col>
                    <xdr:colOff>10886</xdr:colOff>
                    <xdr:row>14</xdr:row>
                    <xdr:rowOff>27214</xdr:rowOff>
                  </from>
                  <to>
                    <xdr:col>14</xdr:col>
                    <xdr:colOff>10886</xdr:colOff>
                    <xdr:row>14</xdr:row>
                    <xdr:rowOff>228600</xdr:rowOff>
                  </to>
                </anchor>
              </controlPr>
            </control>
          </mc:Choice>
        </mc:AlternateContent>
        <mc:AlternateContent xmlns:mc="http://schemas.openxmlformats.org/markup-compatibility/2006">
          <mc:Choice Requires="x14">
            <control shapeId="62530" r:id="rId8" name="Drop Down 66">
              <controlPr defaultSize="0" autoLine="0" autoPict="0">
                <anchor moveWithCells="1">
                  <from>
                    <xdr:col>11</xdr:col>
                    <xdr:colOff>10886</xdr:colOff>
                    <xdr:row>12</xdr:row>
                    <xdr:rowOff>27214</xdr:rowOff>
                  </from>
                  <to>
                    <xdr:col>12</xdr:col>
                    <xdr:colOff>10886</xdr:colOff>
                    <xdr:row>12</xdr:row>
                    <xdr:rowOff>228600</xdr:rowOff>
                  </to>
                </anchor>
              </controlPr>
            </control>
          </mc:Choice>
        </mc:AlternateContent>
        <mc:AlternateContent xmlns:mc="http://schemas.openxmlformats.org/markup-compatibility/2006">
          <mc:Choice Requires="x14">
            <control shapeId="62531" r:id="rId9" name="Drop Down 67">
              <controlPr defaultSize="0" autoLine="0" autoPict="0">
                <anchor moveWithCells="1">
                  <from>
                    <xdr:col>13</xdr:col>
                    <xdr:colOff>10886</xdr:colOff>
                    <xdr:row>12</xdr:row>
                    <xdr:rowOff>27214</xdr:rowOff>
                  </from>
                  <to>
                    <xdr:col>14</xdr:col>
                    <xdr:colOff>10886</xdr:colOff>
                    <xdr:row>12</xdr:row>
                    <xdr:rowOff>228600</xdr:rowOff>
                  </to>
                </anchor>
              </controlPr>
            </control>
          </mc:Choice>
        </mc:AlternateContent>
        <mc:AlternateContent xmlns:mc="http://schemas.openxmlformats.org/markup-compatibility/2006">
          <mc:Choice Requires="x14">
            <control shapeId="62532" r:id="rId10" name="Drop Down 68">
              <controlPr defaultSize="0" autoLine="0" autoPict="0">
                <anchor moveWithCells="1">
                  <from>
                    <xdr:col>11</xdr:col>
                    <xdr:colOff>10886</xdr:colOff>
                    <xdr:row>10</xdr:row>
                    <xdr:rowOff>27214</xdr:rowOff>
                  </from>
                  <to>
                    <xdr:col>12</xdr:col>
                    <xdr:colOff>10886</xdr:colOff>
                    <xdr:row>10</xdr:row>
                    <xdr:rowOff>228600</xdr:rowOff>
                  </to>
                </anchor>
              </controlPr>
            </control>
          </mc:Choice>
        </mc:AlternateContent>
        <mc:AlternateContent xmlns:mc="http://schemas.openxmlformats.org/markup-compatibility/2006">
          <mc:Choice Requires="x14">
            <control shapeId="62560" r:id="rId11" name="Drop Down 96">
              <controlPr defaultSize="0" autoLine="0" autoPict="0">
                <anchor moveWithCells="1">
                  <from>
                    <xdr:col>11</xdr:col>
                    <xdr:colOff>10886</xdr:colOff>
                    <xdr:row>16</xdr:row>
                    <xdr:rowOff>27214</xdr:rowOff>
                  </from>
                  <to>
                    <xdr:col>12</xdr:col>
                    <xdr:colOff>10886</xdr:colOff>
                    <xdr:row>16</xdr:row>
                    <xdr:rowOff>228600</xdr:rowOff>
                  </to>
                </anchor>
              </controlPr>
            </control>
          </mc:Choice>
        </mc:AlternateContent>
        <mc:AlternateContent xmlns:mc="http://schemas.openxmlformats.org/markup-compatibility/2006">
          <mc:Choice Requires="x14">
            <control shapeId="62561" r:id="rId12" name="Drop Down 97">
              <controlPr defaultSize="0" autoLine="0" autoPict="0">
                <anchor moveWithCells="1">
                  <from>
                    <xdr:col>11</xdr:col>
                    <xdr:colOff>10886</xdr:colOff>
                    <xdr:row>17</xdr:row>
                    <xdr:rowOff>27214</xdr:rowOff>
                  </from>
                  <to>
                    <xdr:col>12</xdr:col>
                    <xdr:colOff>10886</xdr:colOff>
                    <xdr:row>17</xdr:row>
                    <xdr:rowOff>228600</xdr:rowOff>
                  </to>
                </anchor>
              </controlPr>
            </control>
          </mc:Choice>
        </mc:AlternateContent>
        <mc:AlternateContent xmlns:mc="http://schemas.openxmlformats.org/markup-compatibility/2006">
          <mc:Choice Requires="x14">
            <control shapeId="62562" r:id="rId13" name="Drop Down 98">
              <controlPr defaultSize="0" autoLine="0" autoPict="0">
                <anchor moveWithCells="1">
                  <from>
                    <xdr:col>13</xdr:col>
                    <xdr:colOff>10886</xdr:colOff>
                    <xdr:row>16</xdr:row>
                    <xdr:rowOff>27214</xdr:rowOff>
                  </from>
                  <to>
                    <xdr:col>14</xdr:col>
                    <xdr:colOff>10886</xdr:colOff>
                    <xdr:row>16</xdr:row>
                    <xdr:rowOff>228600</xdr:rowOff>
                  </to>
                </anchor>
              </controlPr>
            </control>
          </mc:Choice>
        </mc:AlternateContent>
        <mc:AlternateContent xmlns:mc="http://schemas.openxmlformats.org/markup-compatibility/2006">
          <mc:Choice Requires="x14">
            <control shapeId="62563" r:id="rId14" name="Drop Down 99">
              <controlPr defaultSize="0" autoLine="0" autoPict="0">
                <anchor moveWithCells="1">
                  <from>
                    <xdr:col>13</xdr:col>
                    <xdr:colOff>10886</xdr:colOff>
                    <xdr:row>17</xdr:row>
                    <xdr:rowOff>27214</xdr:rowOff>
                  </from>
                  <to>
                    <xdr:col>14</xdr:col>
                    <xdr:colOff>10886</xdr:colOff>
                    <xdr:row>17</xdr:row>
                    <xdr:rowOff>228600</xdr:rowOff>
                  </to>
                </anchor>
              </controlPr>
            </control>
          </mc:Choice>
        </mc:AlternateContent>
        <mc:AlternateContent xmlns:mc="http://schemas.openxmlformats.org/markup-compatibility/2006">
          <mc:Choice Requires="x14">
            <control shapeId="62564" r:id="rId15" name="Drop Down 100">
              <controlPr defaultSize="0" autoLine="0" autoPict="0">
                <anchor moveWithCells="1">
                  <from>
                    <xdr:col>11</xdr:col>
                    <xdr:colOff>10886</xdr:colOff>
                    <xdr:row>15</xdr:row>
                    <xdr:rowOff>27214</xdr:rowOff>
                  </from>
                  <to>
                    <xdr:col>12</xdr:col>
                    <xdr:colOff>10886</xdr:colOff>
                    <xdr:row>15</xdr:row>
                    <xdr:rowOff>228600</xdr:rowOff>
                  </to>
                </anchor>
              </controlPr>
            </control>
          </mc:Choice>
        </mc:AlternateContent>
        <mc:AlternateContent xmlns:mc="http://schemas.openxmlformats.org/markup-compatibility/2006">
          <mc:Choice Requires="x14">
            <control shapeId="62565" r:id="rId16" name="Drop Down 101">
              <controlPr defaultSize="0" autoLine="0" autoPict="0">
                <anchor moveWithCells="1">
                  <from>
                    <xdr:col>13</xdr:col>
                    <xdr:colOff>10886</xdr:colOff>
                    <xdr:row>15</xdr:row>
                    <xdr:rowOff>27214</xdr:rowOff>
                  </from>
                  <to>
                    <xdr:col>14</xdr:col>
                    <xdr:colOff>10886</xdr:colOff>
                    <xdr:row>15</xdr:row>
                    <xdr:rowOff>228600</xdr:rowOff>
                  </to>
                </anchor>
              </controlPr>
            </control>
          </mc:Choice>
        </mc:AlternateContent>
        <mc:AlternateContent xmlns:mc="http://schemas.openxmlformats.org/markup-compatibility/2006">
          <mc:Choice Requires="x14">
            <control shapeId="62566" r:id="rId17" name="Drop Down 102">
              <controlPr defaultSize="0" autoLine="0" autoPict="0">
                <anchor moveWithCells="1">
                  <from>
                    <xdr:col>11</xdr:col>
                    <xdr:colOff>10886</xdr:colOff>
                    <xdr:row>18</xdr:row>
                    <xdr:rowOff>27214</xdr:rowOff>
                  </from>
                  <to>
                    <xdr:col>12</xdr:col>
                    <xdr:colOff>10886</xdr:colOff>
                    <xdr:row>18</xdr:row>
                    <xdr:rowOff>228600</xdr:rowOff>
                  </to>
                </anchor>
              </controlPr>
            </control>
          </mc:Choice>
        </mc:AlternateContent>
        <mc:AlternateContent xmlns:mc="http://schemas.openxmlformats.org/markup-compatibility/2006">
          <mc:Choice Requires="x14">
            <control shapeId="62567" r:id="rId18" name="Drop Down 103">
              <controlPr defaultSize="0" autoLine="0" autoPict="0">
                <anchor moveWithCells="1">
                  <from>
                    <xdr:col>11</xdr:col>
                    <xdr:colOff>10886</xdr:colOff>
                    <xdr:row>19</xdr:row>
                    <xdr:rowOff>27214</xdr:rowOff>
                  </from>
                  <to>
                    <xdr:col>12</xdr:col>
                    <xdr:colOff>10886</xdr:colOff>
                    <xdr:row>19</xdr:row>
                    <xdr:rowOff>228600</xdr:rowOff>
                  </to>
                </anchor>
              </controlPr>
            </control>
          </mc:Choice>
        </mc:AlternateContent>
        <mc:AlternateContent xmlns:mc="http://schemas.openxmlformats.org/markup-compatibility/2006">
          <mc:Choice Requires="x14">
            <control shapeId="62568" r:id="rId19" name="Drop Down 104">
              <controlPr defaultSize="0" autoLine="0" autoPict="0">
                <anchor moveWithCells="1">
                  <from>
                    <xdr:col>13</xdr:col>
                    <xdr:colOff>10886</xdr:colOff>
                    <xdr:row>18</xdr:row>
                    <xdr:rowOff>27214</xdr:rowOff>
                  </from>
                  <to>
                    <xdr:col>14</xdr:col>
                    <xdr:colOff>10886</xdr:colOff>
                    <xdr:row>18</xdr:row>
                    <xdr:rowOff>228600</xdr:rowOff>
                  </to>
                </anchor>
              </controlPr>
            </control>
          </mc:Choice>
        </mc:AlternateContent>
        <mc:AlternateContent xmlns:mc="http://schemas.openxmlformats.org/markup-compatibility/2006">
          <mc:Choice Requires="x14">
            <control shapeId="62569" r:id="rId20" name="Drop Down 105">
              <controlPr defaultSize="0" autoLine="0" autoPict="0">
                <anchor moveWithCells="1">
                  <from>
                    <xdr:col>13</xdr:col>
                    <xdr:colOff>10886</xdr:colOff>
                    <xdr:row>19</xdr:row>
                    <xdr:rowOff>27214</xdr:rowOff>
                  </from>
                  <to>
                    <xdr:col>14</xdr:col>
                    <xdr:colOff>10886</xdr:colOff>
                    <xdr:row>19</xdr:row>
                    <xdr:rowOff>228600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Blad21">
    <tabColor rgb="FF0070C0"/>
  </sheetPr>
  <dimension ref="A1:T52"/>
  <sheetViews>
    <sheetView showRowColHeaders="0" zoomScaleNormal="100" workbookViewId="0">
      <pane ySplit="7" topLeftCell="A8" activePane="bottomLeft" state="frozen"/>
      <selection pane="bottomLeft"/>
    </sheetView>
  </sheetViews>
  <sheetFormatPr defaultColWidth="0" defaultRowHeight="0" customHeight="1" zeroHeight="1" x14ac:dyDescent="0.4"/>
  <cols>
    <col min="1" max="1" width="5.69140625" customWidth="1"/>
    <col min="2" max="11" width="9.15234375" customWidth="1"/>
    <col min="12" max="12" width="20" customWidth="1"/>
    <col min="13" max="13" width="2.3046875" customWidth="1"/>
    <col min="14" max="14" width="20" customWidth="1"/>
    <col min="15" max="15" width="2.3046875" customWidth="1"/>
    <col min="16" max="16" width="57.15234375" customWidth="1"/>
    <col min="17" max="17" width="110.69140625" customWidth="1"/>
    <col min="18" max="18" width="2.3046875" customWidth="1"/>
    <col min="19" max="20" width="0" hidden="1" customWidth="1"/>
    <col min="21" max="16384" width="9.15234375" hidden="1"/>
  </cols>
  <sheetData>
    <row r="1" spans="1:18" ht="20.149999999999999" customHeight="1" x14ac:dyDescent="0.4">
      <c r="A1" s="491"/>
      <c r="B1" s="785" t="s">
        <v>139</v>
      </c>
      <c r="C1" s="786"/>
      <c r="D1" s="786"/>
      <c r="E1" s="786"/>
      <c r="F1" s="786"/>
      <c r="G1" s="786"/>
      <c r="H1" s="786"/>
      <c r="I1" s="786"/>
      <c r="J1" s="786"/>
      <c r="K1" s="786"/>
      <c r="L1" s="789"/>
      <c r="M1" s="503"/>
      <c r="N1" s="818"/>
      <c r="O1" s="492"/>
      <c r="P1" s="492"/>
      <c r="Q1" s="492"/>
      <c r="R1" s="493"/>
    </row>
    <row r="2" spans="1:18" ht="20.149999999999999" customHeight="1" x14ac:dyDescent="0.4">
      <c r="A2" s="494"/>
      <c r="B2" s="787"/>
      <c r="C2" s="788"/>
      <c r="D2" s="788"/>
      <c r="E2" s="788"/>
      <c r="F2" s="788"/>
      <c r="G2" s="788"/>
      <c r="H2" s="788"/>
      <c r="I2" s="788"/>
      <c r="J2" s="788"/>
      <c r="K2" s="788"/>
      <c r="L2" s="790"/>
      <c r="M2" s="487"/>
      <c r="N2" s="790"/>
      <c r="O2" s="500"/>
      <c r="P2" s="500"/>
      <c r="Q2" s="500"/>
      <c r="R2" s="501"/>
    </row>
    <row r="3" spans="1:18" ht="20.149999999999999" customHeight="1" x14ac:dyDescent="0.4">
      <c r="A3" s="494"/>
      <c r="B3" s="779" t="s">
        <v>1476</v>
      </c>
      <c r="C3" s="780"/>
      <c r="D3" s="780"/>
      <c r="E3" s="780"/>
      <c r="F3" s="780"/>
      <c r="G3" s="779" t="s">
        <v>1479</v>
      </c>
      <c r="H3" s="780"/>
      <c r="I3" s="780"/>
      <c r="J3" s="780"/>
      <c r="K3" s="780"/>
      <c r="L3" s="478"/>
      <c r="M3" s="478"/>
      <c r="N3" s="478"/>
      <c r="O3" s="495"/>
      <c r="P3" s="495"/>
      <c r="Q3" s="495"/>
      <c r="R3" s="496"/>
    </row>
    <row r="4" spans="1:18" ht="20.149999999999999" customHeight="1" x14ac:dyDescent="0.4">
      <c r="A4" s="494"/>
      <c r="B4" s="791" t="s">
        <v>1477</v>
      </c>
      <c r="C4" s="792"/>
      <c r="D4" s="792"/>
      <c r="E4" s="792"/>
      <c r="F4" s="793"/>
      <c r="G4" s="783"/>
      <c r="H4" s="784"/>
      <c r="I4" s="784"/>
      <c r="J4" s="784"/>
      <c r="K4" s="784"/>
      <c r="L4" s="478"/>
      <c r="M4" s="478"/>
      <c r="N4" s="478"/>
      <c r="O4" s="495"/>
      <c r="P4" s="495"/>
      <c r="Q4" s="495"/>
      <c r="R4" s="496"/>
    </row>
    <row r="5" spans="1:18" ht="20.149999999999999" customHeight="1" x14ac:dyDescent="0.4">
      <c r="A5" s="494"/>
      <c r="B5" s="779" t="s">
        <v>2151</v>
      </c>
      <c r="C5" s="780"/>
      <c r="D5" s="780"/>
      <c r="E5" s="780"/>
      <c r="F5" s="780"/>
      <c r="G5" s="783"/>
      <c r="H5" s="784"/>
      <c r="I5" s="784"/>
      <c r="J5" s="784"/>
      <c r="K5" s="784"/>
      <c r="L5" s="478"/>
      <c r="M5" s="478"/>
      <c r="N5" s="478"/>
      <c r="O5" s="495"/>
      <c r="P5" s="495"/>
      <c r="Q5" s="495"/>
      <c r="R5" s="496"/>
    </row>
    <row r="6" spans="1:18" ht="20.149999999999999" customHeight="1" x14ac:dyDescent="0.4">
      <c r="A6" s="494"/>
      <c r="B6" s="779" t="s">
        <v>1478</v>
      </c>
      <c r="C6" s="780"/>
      <c r="D6" s="780"/>
      <c r="E6" s="780"/>
      <c r="F6" s="780"/>
      <c r="G6" s="502"/>
      <c r="H6" s="478"/>
      <c r="I6" s="478"/>
      <c r="J6" s="478"/>
      <c r="K6" s="478"/>
      <c r="L6" s="478"/>
      <c r="M6" s="478"/>
      <c r="N6" s="478"/>
      <c r="O6" s="495"/>
      <c r="P6" s="495"/>
      <c r="Q6" s="495"/>
      <c r="R6" s="496"/>
    </row>
    <row r="7" spans="1:18" ht="20.149999999999999" customHeight="1" thickBot="1" x14ac:dyDescent="0.45">
      <c r="A7" s="497"/>
      <c r="B7" s="498"/>
      <c r="C7" s="498"/>
      <c r="D7" s="498"/>
      <c r="E7" s="498"/>
      <c r="F7" s="498"/>
      <c r="G7" s="498"/>
      <c r="H7" s="498"/>
      <c r="I7" s="498"/>
      <c r="J7" s="498"/>
      <c r="K7" s="498"/>
      <c r="L7" s="498"/>
      <c r="M7" s="498"/>
      <c r="N7" s="498"/>
      <c r="O7" s="498"/>
      <c r="P7" s="498"/>
      <c r="Q7" s="498"/>
      <c r="R7" s="499"/>
    </row>
    <row r="8" spans="1:18" ht="20.149999999999999" customHeight="1" x14ac:dyDescent="0.4">
      <c r="A8" s="18"/>
      <c r="B8" s="19"/>
      <c r="C8" s="19"/>
      <c r="D8" s="19"/>
      <c r="E8" s="19"/>
      <c r="F8" s="19"/>
      <c r="G8" s="19"/>
      <c r="H8" s="19"/>
      <c r="I8" s="19"/>
      <c r="J8" s="19"/>
      <c r="K8" s="19"/>
      <c r="L8" s="19"/>
      <c r="M8" s="19"/>
      <c r="N8" s="19"/>
      <c r="O8" s="19"/>
      <c r="P8" s="19"/>
      <c r="Q8" s="19"/>
      <c r="R8" s="20"/>
    </row>
    <row r="9" spans="1:18" s="2" customFormat="1" ht="20.149999999999999" customHeight="1" x14ac:dyDescent="0.4">
      <c r="A9" s="130">
        <v>2</v>
      </c>
      <c r="B9" s="131" t="s">
        <v>338</v>
      </c>
      <c r="C9" s="131"/>
      <c r="D9" s="131"/>
      <c r="E9" s="131"/>
      <c r="F9" s="131"/>
      <c r="G9" s="131"/>
      <c r="H9" s="131"/>
      <c r="I9" s="131"/>
      <c r="J9" s="131"/>
      <c r="K9" s="132"/>
      <c r="L9" s="134" t="s">
        <v>136</v>
      </c>
      <c r="M9" s="133"/>
      <c r="N9" s="134" t="s">
        <v>115</v>
      </c>
      <c r="O9" s="229"/>
      <c r="P9" s="140" t="s">
        <v>760</v>
      </c>
      <c r="Q9" s="140" t="s">
        <v>137</v>
      </c>
      <c r="R9" s="15"/>
    </row>
    <row r="10" spans="1:18" s="2" customFormat="1" ht="20.149999999999999" customHeight="1" x14ac:dyDescent="0.4">
      <c r="A10" s="6"/>
      <c r="B10" s="3" t="s">
        <v>5</v>
      </c>
      <c r="C10" s="3" t="s">
        <v>1893</v>
      </c>
      <c r="D10" s="3"/>
      <c r="E10" s="3"/>
      <c r="F10" s="3"/>
      <c r="G10" s="3"/>
      <c r="H10" s="3"/>
      <c r="I10" s="3"/>
      <c r="J10" s="3"/>
      <c r="K10" s="3"/>
      <c r="L10" s="138"/>
      <c r="M10" s="3"/>
      <c r="N10" s="138"/>
      <c r="O10" s="222"/>
      <c r="P10" s="231" t="str">
        <f>VLOOKUP(_Output!D112,_Guidance!B241:C246,2,FALSE)</f>
        <v xml:space="preserve"> </v>
      </c>
      <c r="Q10" s="138" t="s">
        <v>2031</v>
      </c>
      <c r="R10" s="15"/>
    </row>
    <row r="11" spans="1:18" s="2" customFormat="1" ht="20.149999999999999" customHeight="1" x14ac:dyDescent="0.4">
      <c r="A11" s="115"/>
      <c r="B11" s="100" t="s">
        <v>7</v>
      </c>
      <c r="C11" s="105" t="s">
        <v>1894</v>
      </c>
      <c r="D11" s="100"/>
      <c r="E11" s="100"/>
      <c r="F11" s="100"/>
      <c r="G11" s="100"/>
      <c r="H11" s="100"/>
      <c r="I11" s="100"/>
      <c r="J11" s="100"/>
      <c r="K11" s="105"/>
      <c r="L11" s="150"/>
      <c r="M11" s="100"/>
      <c r="N11" s="150"/>
      <c r="O11" s="228"/>
      <c r="P11" s="232"/>
      <c r="Q11" s="150"/>
      <c r="R11" s="109"/>
    </row>
    <row r="12" spans="1:18" s="2" customFormat="1" ht="20.149999999999999" customHeight="1" x14ac:dyDescent="0.4">
      <c r="A12" s="115"/>
      <c r="B12" s="101" t="s">
        <v>214</v>
      </c>
      <c r="C12" s="100" t="s">
        <v>1909</v>
      </c>
      <c r="D12" s="101"/>
      <c r="E12" s="101"/>
      <c r="F12" s="101"/>
      <c r="G12" s="101"/>
      <c r="H12" s="101"/>
      <c r="I12" s="101"/>
      <c r="J12" s="101"/>
      <c r="K12" s="100"/>
      <c r="L12" s="150"/>
      <c r="M12" s="100"/>
      <c r="N12" s="150"/>
      <c r="O12" s="228"/>
      <c r="P12" s="232"/>
      <c r="Q12" s="150" t="s">
        <v>1903</v>
      </c>
      <c r="R12" s="109"/>
    </row>
    <row r="13" spans="1:18" s="2" customFormat="1" ht="20.149999999999999" customHeight="1" x14ac:dyDescent="0.4">
      <c r="A13" s="115"/>
      <c r="B13" s="101" t="s">
        <v>215</v>
      </c>
      <c r="C13" s="100" t="s">
        <v>1910</v>
      </c>
      <c r="D13" s="101"/>
      <c r="E13" s="101"/>
      <c r="F13" s="101"/>
      <c r="G13" s="101"/>
      <c r="H13" s="101"/>
      <c r="I13" s="101"/>
      <c r="J13" s="101"/>
      <c r="K13" s="100"/>
      <c r="L13" s="150"/>
      <c r="M13" s="100"/>
      <c r="N13" s="150"/>
      <c r="O13" s="228"/>
      <c r="P13" s="232"/>
      <c r="Q13" s="150" t="s">
        <v>1904</v>
      </c>
      <c r="R13" s="109"/>
    </row>
    <row r="14" spans="1:18" s="2" customFormat="1" ht="20.149999999999999" customHeight="1" x14ac:dyDescent="0.4">
      <c r="A14" s="115"/>
      <c r="B14" s="101" t="s">
        <v>216</v>
      </c>
      <c r="C14" s="100" t="s">
        <v>1895</v>
      </c>
      <c r="D14" s="101"/>
      <c r="E14" s="101"/>
      <c r="F14" s="101"/>
      <c r="G14" s="101"/>
      <c r="H14" s="101"/>
      <c r="I14" s="101"/>
      <c r="J14" s="101"/>
      <c r="K14" s="100"/>
      <c r="L14" s="150"/>
      <c r="M14" s="100"/>
      <c r="N14" s="150"/>
      <c r="O14" s="228"/>
      <c r="P14" s="232"/>
      <c r="Q14" s="150" t="s">
        <v>1898</v>
      </c>
      <c r="R14" s="109"/>
    </row>
    <row r="15" spans="1:18" s="2" customFormat="1" ht="20.149999999999999" customHeight="1" x14ac:dyDescent="0.4">
      <c r="A15" s="115"/>
      <c r="B15" s="101" t="s">
        <v>217</v>
      </c>
      <c r="C15" s="100" t="s">
        <v>571</v>
      </c>
      <c r="D15" s="101"/>
      <c r="E15" s="101"/>
      <c r="F15" s="101"/>
      <c r="G15" s="101"/>
      <c r="H15" s="101"/>
      <c r="I15" s="101"/>
      <c r="J15" s="101"/>
      <c r="K15" s="100"/>
      <c r="L15" s="150"/>
      <c r="M15" s="100"/>
      <c r="N15" s="150"/>
      <c r="O15" s="228"/>
      <c r="P15" s="232"/>
      <c r="Q15" s="150" t="s">
        <v>1337</v>
      </c>
      <c r="R15" s="109"/>
    </row>
    <row r="16" spans="1:18" s="2" customFormat="1" ht="20.149999999999999" customHeight="1" x14ac:dyDescent="0.4">
      <c r="A16" s="115"/>
      <c r="B16" s="101" t="s">
        <v>218</v>
      </c>
      <c r="C16" s="100" t="s">
        <v>1896</v>
      </c>
      <c r="D16" s="101"/>
      <c r="E16" s="101"/>
      <c r="F16" s="101"/>
      <c r="G16" s="101"/>
      <c r="H16" s="101"/>
      <c r="I16" s="101"/>
      <c r="J16" s="101"/>
      <c r="K16" s="100"/>
      <c r="L16" s="150"/>
      <c r="M16" s="100"/>
      <c r="N16" s="150"/>
      <c r="O16" s="228"/>
      <c r="P16" s="232"/>
      <c r="Q16" s="150" t="s">
        <v>1899</v>
      </c>
      <c r="R16" s="109"/>
    </row>
    <row r="17" spans="1:18" s="2" customFormat="1" ht="20.149999999999999" customHeight="1" x14ac:dyDescent="0.4">
      <c r="A17" s="115"/>
      <c r="B17" s="101" t="s">
        <v>219</v>
      </c>
      <c r="C17" s="100" t="s">
        <v>1775</v>
      </c>
      <c r="D17" s="101"/>
      <c r="E17" s="101"/>
      <c r="F17" s="101"/>
      <c r="G17" s="101"/>
      <c r="H17" s="101"/>
      <c r="I17" s="101"/>
      <c r="J17" s="101"/>
      <c r="K17" s="100"/>
      <c r="L17" s="150"/>
      <c r="M17" s="100"/>
      <c r="N17" s="150"/>
      <c r="O17" s="228"/>
      <c r="P17" s="232"/>
      <c r="Q17" s="150" t="s">
        <v>1336</v>
      </c>
      <c r="R17" s="109"/>
    </row>
    <row r="18" spans="1:18" s="2" customFormat="1" ht="20.149999999999999" customHeight="1" x14ac:dyDescent="0.4">
      <c r="A18" s="115"/>
      <c r="B18" s="101" t="s">
        <v>220</v>
      </c>
      <c r="C18" s="100" t="s">
        <v>1897</v>
      </c>
      <c r="D18" s="101"/>
      <c r="E18" s="101"/>
      <c r="F18" s="101"/>
      <c r="G18" s="101"/>
      <c r="H18" s="101"/>
      <c r="I18" s="101"/>
      <c r="J18" s="101"/>
      <c r="K18" s="100"/>
      <c r="L18" s="150"/>
      <c r="M18" s="100"/>
      <c r="N18" s="150"/>
      <c r="O18" s="228"/>
      <c r="P18" s="232"/>
      <c r="Q18" s="150" t="s">
        <v>1900</v>
      </c>
      <c r="R18" s="109"/>
    </row>
    <row r="19" spans="1:18" s="2" customFormat="1" ht="40" customHeight="1" x14ac:dyDescent="0.4">
      <c r="A19" s="115"/>
      <c r="B19" s="101" t="s">
        <v>221</v>
      </c>
      <c r="C19" s="100" t="s">
        <v>172</v>
      </c>
      <c r="D19" s="101"/>
      <c r="E19" s="101"/>
      <c r="F19" s="101"/>
      <c r="G19" s="101"/>
      <c r="H19" s="101"/>
      <c r="I19" s="101"/>
      <c r="J19" s="101"/>
      <c r="K19" s="100"/>
      <c r="L19" s="401"/>
      <c r="M19" s="100"/>
      <c r="N19" s="150"/>
      <c r="O19" s="228"/>
      <c r="P19" s="232"/>
      <c r="Q19" s="150" t="s">
        <v>239</v>
      </c>
      <c r="R19" s="109"/>
    </row>
    <row r="20" spans="1:18" s="2" customFormat="1" ht="20.149999999999999" customHeight="1" x14ac:dyDescent="0.4">
      <c r="A20" s="6"/>
      <c r="B20" s="3" t="s">
        <v>8</v>
      </c>
      <c r="C20" s="3" t="s">
        <v>191</v>
      </c>
      <c r="D20" s="3"/>
      <c r="E20" s="3"/>
      <c r="F20" s="3"/>
      <c r="G20" s="3"/>
      <c r="H20" s="3"/>
      <c r="I20" s="3"/>
      <c r="J20" s="3"/>
      <c r="K20" s="3"/>
      <c r="L20" s="138"/>
      <c r="M20" s="3"/>
      <c r="N20" s="138"/>
      <c r="O20" s="222"/>
      <c r="P20" s="231" t="str">
        <f>VLOOKUP(_Output!D123,_Guidance!B247:C252,2,FALSE)</f>
        <v xml:space="preserve"> </v>
      </c>
      <c r="Q20" s="138" t="s">
        <v>205</v>
      </c>
      <c r="R20" s="15"/>
    </row>
    <row r="21" spans="1:18" s="2" customFormat="1" ht="20.149999999999999" customHeight="1" x14ac:dyDescent="0.4">
      <c r="A21" s="6"/>
      <c r="B21" s="3" t="s">
        <v>19</v>
      </c>
      <c r="C21" s="13" t="s">
        <v>1007</v>
      </c>
      <c r="D21" s="3"/>
      <c r="E21" s="3"/>
      <c r="F21" s="3"/>
      <c r="G21" s="3"/>
      <c r="H21" s="3"/>
      <c r="I21" s="3"/>
      <c r="J21" s="3"/>
      <c r="K21" s="13"/>
      <c r="L21" s="152"/>
      <c r="M21" s="3"/>
      <c r="N21" s="152"/>
      <c r="O21" s="222"/>
      <c r="P21" s="231" t="str">
        <f>VLOOKUP(_Output!D124,_Guidance!B253:C258,2,FALSE)</f>
        <v xml:space="preserve"> </v>
      </c>
      <c r="Q21" s="138" t="s">
        <v>1008</v>
      </c>
      <c r="R21" s="15"/>
    </row>
    <row r="22" spans="1:18" s="2" customFormat="1" ht="40" customHeight="1" x14ac:dyDescent="0.4">
      <c r="A22" s="115"/>
      <c r="B22" s="101" t="s">
        <v>446</v>
      </c>
      <c r="C22" s="110" t="s">
        <v>228</v>
      </c>
      <c r="D22" s="101"/>
      <c r="E22" s="101"/>
      <c r="F22" s="101"/>
      <c r="G22" s="101"/>
      <c r="H22" s="101"/>
      <c r="I22" s="101"/>
      <c r="J22" s="101"/>
      <c r="K22" s="110"/>
      <c r="L22" s="856"/>
      <c r="M22" s="857"/>
      <c r="N22" s="858"/>
      <c r="O22" s="228"/>
      <c r="P22" s="232"/>
      <c r="Q22" s="150" t="s">
        <v>2028</v>
      </c>
      <c r="R22" s="15"/>
    </row>
    <row r="23" spans="1:18" s="2" customFormat="1" ht="20.149999999999999" customHeight="1" x14ac:dyDescent="0.4">
      <c r="A23" s="6"/>
      <c r="B23" s="3" t="s">
        <v>20</v>
      </c>
      <c r="C23" s="3" t="s">
        <v>1901</v>
      </c>
      <c r="D23" s="3"/>
      <c r="E23" s="3"/>
      <c r="F23" s="3"/>
      <c r="G23" s="3"/>
      <c r="H23" s="3"/>
      <c r="I23" s="3"/>
      <c r="J23" s="3"/>
      <c r="K23" s="3"/>
      <c r="L23" s="138"/>
      <c r="M23" s="3"/>
      <c r="N23" s="138"/>
      <c r="O23" s="222"/>
      <c r="P23" s="231" t="str">
        <f>VLOOKUP(_Output!D126,_Guidance!B259:C264,2,FALSE)</f>
        <v xml:space="preserve"> </v>
      </c>
      <c r="Q23" s="138" t="s">
        <v>206</v>
      </c>
      <c r="R23" s="15"/>
    </row>
    <row r="24" spans="1:18" s="2" customFormat="1" ht="20.149999999999999" customHeight="1" x14ac:dyDescent="0.4">
      <c r="A24" s="6"/>
      <c r="B24" s="3" t="s">
        <v>181</v>
      </c>
      <c r="C24" s="3" t="s">
        <v>1902</v>
      </c>
      <c r="D24" s="3"/>
      <c r="E24" s="3"/>
      <c r="F24" s="3"/>
      <c r="G24" s="3"/>
      <c r="H24" s="3"/>
      <c r="I24" s="3"/>
      <c r="J24" s="3"/>
      <c r="K24" s="3"/>
      <c r="L24" s="138"/>
      <c r="M24" s="3"/>
      <c r="N24" s="138"/>
      <c r="O24" s="222"/>
      <c r="P24" s="231" t="str">
        <f>VLOOKUP(_Output!D127,_Guidance!B265:C270,2,FALSE)</f>
        <v xml:space="preserve"> </v>
      </c>
      <c r="Q24" s="141" t="s">
        <v>1340</v>
      </c>
      <c r="R24" s="15"/>
    </row>
    <row r="25" spans="1:18" s="2" customFormat="1" ht="20.149999999999999" customHeight="1" x14ac:dyDescent="0.4">
      <c r="A25" s="115"/>
      <c r="B25" s="100" t="s">
        <v>222</v>
      </c>
      <c r="C25" s="105" t="s">
        <v>223</v>
      </c>
      <c r="D25" s="100"/>
      <c r="E25" s="100"/>
      <c r="F25" s="100"/>
      <c r="G25" s="100"/>
      <c r="H25" s="100"/>
      <c r="I25" s="100"/>
      <c r="J25" s="100"/>
      <c r="K25" s="105"/>
      <c r="L25" s="150"/>
      <c r="M25" s="100"/>
      <c r="N25" s="150"/>
      <c r="O25" s="228"/>
      <c r="P25" s="232"/>
      <c r="Q25" s="150"/>
      <c r="R25" s="109"/>
    </row>
    <row r="26" spans="1:18" s="2" customFormat="1" ht="20.149999999999999" customHeight="1" x14ac:dyDescent="0.4">
      <c r="A26" s="115"/>
      <c r="B26" s="101" t="s">
        <v>1702</v>
      </c>
      <c r="C26" s="100" t="s">
        <v>196</v>
      </c>
      <c r="D26" s="101"/>
      <c r="E26" s="101"/>
      <c r="F26" s="101"/>
      <c r="G26" s="101"/>
      <c r="H26" s="101"/>
      <c r="I26" s="101"/>
      <c r="J26" s="101"/>
      <c r="K26" s="100"/>
      <c r="L26" s="150"/>
      <c r="M26" s="100"/>
      <c r="N26" s="150"/>
      <c r="O26" s="228"/>
      <c r="P26" s="232"/>
      <c r="Q26" s="150" t="s">
        <v>1341</v>
      </c>
      <c r="R26" s="109"/>
    </row>
    <row r="27" spans="1:18" s="2" customFormat="1" ht="20.149999999999999" customHeight="1" x14ac:dyDescent="0.4">
      <c r="A27" s="115"/>
      <c r="B27" s="101" t="s">
        <v>1703</v>
      </c>
      <c r="C27" s="100" t="s">
        <v>197</v>
      </c>
      <c r="D27" s="101"/>
      <c r="E27" s="101"/>
      <c r="F27" s="101"/>
      <c r="G27" s="101"/>
      <c r="H27" s="101"/>
      <c r="I27" s="101"/>
      <c r="J27" s="101"/>
      <c r="K27" s="100"/>
      <c r="L27" s="150"/>
      <c r="M27" s="100"/>
      <c r="N27" s="150"/>
      <c r="O27" s="228"/>
      <c r="P27" s="232"/>
      <c r="Q27" s="150" t="s">
        <v>1342</v>
      </c>
      <c r="R27" s="109"/>
    </row>
    <row r="28" spans="1:18" s="2" customFormat="1" ht="20.149999999999999" customHeight="1" x14ac:dyDescent="0.4">
      <c r="A28" s="115"/>
      <c r="B28" s="101" t="s">
        <v>1704</v>
      </c>
      <c r="C28" s="100" t="s">
        <v>198</v>
      </c>
      <c r="D28" s="101"/>
      <c r="E28" s="101"/>
      <c r="F28" s="101"/>
      <c r="G28" s="101"/>
      <c r="H28" s="101"/>
      <c r="I28" s="101"/>
      <c r="J28" s="101"/>
      <c r="K28" s="100"/>
      <c r="L28" s="150"/>
      <c r="M28" s="100"/>
      <c r="N28" s="150"/>
      <c r="O28" s="228"/>
      <c r="P28" s="232"/>
      <c r="Q28" s="150" t="s">
        <v>1343</v>
      </c>
      <c r="R28" s="109"/>
    </row>
    <row r="29" spans="1:18" s="2" customFormat="1" ht="20.149999999999999" customHeight="1" x14ac:dyDescent="0.4">
      <c r="A29" s="115"/>
      <c r="B29" s="101" t="s">
        <v>1705</v>
      </c>
      <c r="C29" s="100" t="s">
        <v>213</v>
      </c>
      <c r="D29" s="101"/>
      <c r="E29" s="101"/>
      <c r="F29" s="101"/>
      <c r="G29" s="101"/>
      <c r="H29" s="101"/>
      <c r="I29" s="101"/>
      <c r="J29" s="101"/>
      <c r="K29" s="100"/>
      <c r="L29" s="150"/>
      <c r="M29" s="100"/>
      <c r="N29" s="150"/>
      <c r="O29" s="228"/>
      <c r="P29" s="232"/>
      <c r="Q29" s="150" t="s">
        <v>547</v>
      </c>
      <c r="R29" s="109"/>
    </row>
    <row r="30" spans="1:18" s="2" customFormat="1" ht="20.149999999999999" customHeight="1" x14ac:dyDescent="0.4">
      <c r="A30" s="115"/>
      <c r="B30" s="101" t="s">
        <v>1706</v>
      </c>
      <c r="C30" s="100" t="s">
        <v>212</v>
      </c>
      <c r="D30" s="101"/>
      <c r="E30" s="101"/>
      <c r="F30" s="101"/>
      <c r="G30" s="101"/>
      <c r="H30" s="101"/>
      <c r="I30" s="101"/>
      <c r="J30" s="101"/>
      <c r="K30" s="100"/>
      <c r="L30" s="150"/>
      <c r="M30" s="100"/>
      <c r="N30" s="150"/>
      <c r="O30" s="228"/>
      <c r="P30" s="232"/>
      <c r="Q30" s="150" t="s">
        <v>1345</v>
      </c>
      <c r="R30" s="109"/>
    </row>
    <row r="31" spans="1:18" s="2" customFormat="1" ht="20.149999999999999" customHeight="1" x14ac:dyDescent="0.4">
      <c r="A31" s="115"/>
      <c r="B31" s="101" t="s">
        <v>1707</v>
      </c>
      <c r="C31" s="100" t="s">
        <v>548</v>
      </c>
      <c r="D31" s="101"/>
      <c r="E31" s="101"/>
      <c r="F31" s="101"/>
      <c r="G31" s="101"/>
      <c r="H31" s="101"/>
      <c r="I31" s="101"/>
      <c r="J31" s="101"/>
      <c r="K31" s="100"/>
      <c r="L31" s="150"/>
      <c r="M31" s="100"/>
      <c r="N31" s="150"/>
      <c r="O31" s="228"/>
      <c r="P31" s="232"/>
      <c r="Q31" s="150" t="s">
        <v>549</v>
      </c>
      <c r="R31" s="109"/>
    </row>
    <row r="32" spans="1:18" s="2" customFormat="1" ht="20.149999999999999" customHeight="1" x14ac:dyDescent="0.4">
      <c r="A32" s="115"/>
      <c r="B32" s="101" t="s">
        <v>1708</v>
      </c>
      <c r="C32" s="100" t="s">
        <v>224</v>
      </c>
      <c r="D32" s="101"/>
      <c r="E32" s="101"/>
      <c r="F32" s="101"/>
      <c r="G32" s="101"/>
      <c r="H32" s="101"/>
      <c r="I32" s="101"/>
      <c r="J32" s="101"/>
      <c r="K32" s="100"/>
      <c r="L32" s="150"/>
      <c r="M32" s="100"/>
      <c r="N32" s="150"/>
      <c r="O32" s="228"/>
      <c r="P32" s="232"/>
      <c r="Q32" s="150" t="s">
        <v>225</v>
      </c>
      <c r="R32" s="109"/>
    </row>
    <row r="33" spans="1:18" s="2" customFormat="1" ht="20.149999999999999" customHeight="1" x14ac:dyDescent="0.4">
      <c r="A33" s="115"/>
      <c r="B33" s="101" t="s">
        <v>1709</v>
      </c>
      <c r="C33" s="111" t="s">
        <v>226</v>
      </c>
      <c r="D33" s="504"/>
      <c r="E33" s="504"/>
      <c r="F33" s="504"/>
      <c r="G33" s="504"/>
      <c r="H33" s="504"/>
      <c r="I33" s="504"/>
      <c r="J33" s="504"/>
      <c r="K33" s="230"/>
      <c r="L33" s="151"/>
      <c r="M33" s="111"/>
      <c r="N33" s="151"/>
      <c r="O33" s="230"/>
      <c r="P33" s="234"/>
      <c r="Q33" s="151" t="s">
        <v>1344</v>
      </c>
      <c r="R33" s="109"/>
    </row>
    <row r="34" spans="1:18" s="2" customFormat="1" ht="20.149999999999999" customHeight="1" x14ac:dyDescent="0.4">
      <c r="A34" s="115"/>
      <c r="B34" s="100"/>
      <c r="C34" s="104" t="s">
        <v>12</v>
      </c>
      <c r="D34" s="100"/>
      <c r="E34" s="100"/>
      <c r="F34" s="100"/>
      <c r="G34" s="100"/>
      <c r="H34" s="100"/>
      <c r="I34" s="100"/>
      <c r="J34" s="100"/>
      <c r="K34" s="104"/>
      <c r="L34" s="147" t="str">
        <f>VLOOKUP(SUM(_Output!D130:D137),_SUM_Completeness!A58:B66,2,FALSE)</f>
        <v>Incomplete</v>
      </c>
      <c r="M34" s="100"/>
      <c r="N34" s="150"/>
      <c r="O34" s="228"/>
      <c r="P34" s="232"/>
      <c r="Q34" s="142" t="s">
        <v>550</v>
      </c>
      <c r="R34" s="109"/>
    </row>
    <row r="35" spans="1:18" s="2" customFormat="1" ht="20.149999999999999" customHeight="1" x14ac:dyDescent="0.4">
      <c r="A35" s="6"/>
      <c r="B35" s="636" t="s">
        <v>245</v>
      </c>
      <c r="C35" s="636" t="s">
        <v>1620</v>
      </c>
      <c r="D35" s="636"/>
      <c r="E35" s="636"/>
      <c r="F35" s="636"/>
      <c r="G35" s="636"/>
      <c r="H35" s="636"/>
      <c r="I35" s="636"/>
      <c r="J35" s="636"/>
      <c r="K35" s="636"/>
      <c r="L35" s="217"/>
      <c r="M35" s="636"/>
      <c r="N35" s="634"/>
      <c r="O35" s="635"/>
      <c r="P35" s="231" t="str">
        <f>VLOOKUP(_Output!D138,_Guidance!B271:C276,2,FALSE)</f>
        <v xml:space="preserve"> </v>
      </c>
      <c r="Q35" s="397" t="s">
        <v>2032</v>
      </c>
      <c r="R35" s="15"/>
    </row>
    <row r="36" spans="1:18" s="2" customFormat="1" ht="20.149999999999999" customHeight="1" x14ac:dyDescent="0.4">
      <c r="A36" s="6"/>
      <c r="B36" s="3" t="s">
        <v>704</v>
      </c>
      <c r="C36" s="398" t="s">
        <v>1003</v>
      </c>
      <c r="D36" s="3"/>
      <c r="E36" s="3"/>
      <c r="F36" s="3"/>
      <c r="G36" s="3"/>
      <c r="H36" s="3"/>
      <c r="I36" s="3"/>
      <c r="J36" s="3"/>
      <c r="K36" s="398"/>
      <c r="L36" s="3"/>
      <c r="M36" s="3"/>
      <c r="N36" s="138"/>
      <c r="O36" s="222"/>
      <c r="P36" s="231" t="str">
        <f>VLOOKUP(_Output!D140,_Guidance!B277:C282,2,FALSE)</f>
        <v xml:space="preserve"> </v>
      </c>
      <c r="Q36" s="397" t="s">
        <v>1005</v>
      </c>
      <c r="R36" s="15"/>
    </row>
    <row r="37" spans="1:18" s="2" customFormat="1" ht="20.149999999999999" customHeight="1" x14ac:dyDescent="0.4">
      <c r="A37" s="6"/>
      <c r="B37" s="3" t="s">
        <v>705</v>
      </c>
      <c r="C37" s="398" t="s">
        <v>246</v>
      </c>
      <c r="D37" s="3"/>
      <c r="E37" s="3"/>
      <c r="F37" s="3"/>
      <c r="G37" s="3"/>
      <c r="H37" s="3"/>
      <c r="I37" s="3"/>
      <c r="J37" s="3"/>
      <c r="K37" s="398"/>
      <c r="L37" s="3"/>
      <c r="M37" s="3"/>
      <c r="N37" s="138"/>
      <c r="O37" s="222"/>
      <c r="P37" s="231" t="str">
        <f>VLOOKUP(_Output!D141,_Guidance!B283:C288,2,FALSE)</f>
        <v xml:space="preserve"> </v>
      </c>
      <c r="Q37" s="141" t="s">
        <v>1004</v>
      </c>
      <c r="R37" s="15"/>
    </row>
    <row r="38" spans="1:18" s="2" customFormat="1" ht="20.149999999999999" customHeight="1" x14ac:dyDescent="0.4">
      <c r="A38" s="6"/>
      <c r="B38" s="3"/>
      <c r="C38" s="3"/>
      <c r="D38" s="3"/>
      <c r="E38" s="3"/>
      <c r="F38" s="3"/>
      <c r="G38" s="3"/>
      <c r="H38" s="3"/>
      <c r="I38" s="3"/>
      <c r="J38" s="3"/>
      <c r="K38" s="3"/>
      <c r="L38" s="138"/>
      <c r="M38" s="3"/>
      <c r="N38" s="138"/>
      <c r="O38" s="222"/>
      <c r="P38" s="231"/>
      <c r="Q38" s="138"/>
      <c r="R38" s="15"/>
    </row>
    <row r="39" spans="1:18" ht="20.149999999999999" customHeight="1" x14ac:dyDescent="0.4">
      <c r="A39" s="4"/>
      <c r="B39" s="126" t="s">
        <v>204</v>
      </c>
      <c r="C39" s="126"/>
      <c r="D39" s="126"/>
      <c r="E39" s="126"/>
      <c r="F39" s="126"/>
      <c r="G39" s="126"/>
      <c r="H39" s="126"/>
      <c r="I39" s="126"/>
      <c r="J39" s="126"/>
      <c r="K39" s="3"/>
      <c r="L39" s="139"/>
      <c r="M39" s="7"/>
      <c r="N39" s="139"/>
      <c r="O39" s="223"/>
      <c r="P39" s="7"/>
      <c r="Q39" s="139"/>
      <c r="R39" s="16"/>
    </row>
    <row r="40" spans="1:18" ht="20.149999999999999" customHeight="1" x14ac:dyDescent="0.4">
      <c r="A40" s="10"/>
      <c r="B40" s="3" t="s">
        <v>706</v>
      </c>
      <c r="C40" s="3" t="s">
        <v>203</v>
      </c>
      <c r="D40" s="3"/>
      <c r="E40" s="3"/>
      <c r="F40" s="3"/>
      <c r="G40" s="3"/>
      <c r="H40" s="3"/>
      <c r="I40" s="3"/>
      <c r="J40" s="3"/>
      <c r="K40" s="3"/>
      <c r="L40" s="825"/>
      <c r="M40" s="826"/>
      <c r="N40" s="826"/>
      <c r="O40" s="826"/>
      <c r="P40" s="826"/>
      <c r="Q40" s="827"/>
      <c r="R40" s="16"/>
    </row>
    <row r="41" spans="1:18" ht="20.149999999999999" customHeight="1" x14ac:dyDescent="0.4">
      <c r="A41" s="10"/>
      <c r="B41" s="3"/>
      <c r="C41" s="3"/>
      <c r="D41" s="3"/>
      <c r="E41" s="3"/>
      <c r="F41" s="3"/>
      <c r="G41" s="3"/>
      <c r="H41" s="3"/>
      <c r="I41" s="3"/>
      <c r="J41" s="3"/>
      <c r="K41" s="3"/>
      <c r="L41" s="828"/>
      <c r="M41" s="829"/>
      <c r="N41" s="829"/>
      <c r="O41" s="829"/>
      <c r="P41" s="829"/>
      <c r="Q41" s="830"/>
      <c r="R41" s="16"/>
    </row>
    <row r="42" spans="1:18" ht="20.149999999999999" customHeight="1" x14ac:dyDescent="0.4">
      <c r="A42" s="10"/>
      <c r="B42" s="3"/>
      <c r="C42" s="3"/>
      <c r="D42" s="3"/>
      <c r="E42" s="3"/>
      <c r="F42" s="3"/>
      <c r="G42" s="3"/>
      <c r="H42" s="3"/>
      <c r="I42" s="3"/>
      <c r="J42" s="3"/>
      <c r="K42" s="3"/>
      <c r="L42" s="828"/>
      <c r="M42" s="829"/>
      <c r="N42" s="829"/>
      <c r="O42" s="829"/>
      <c r="P42" s="829"/>
      <c r="Q42" s="830"/>
      <c r="R42" s="16"/>
    </row>
    <row r="43" spans="1:18" ht="20.149999999999999" customHeight="1" x14ac:dyDescent="0.4">
      <c r="A43" s="10"/>
      <c r="B43" s="3"/>
      <c r="C43" s="3"/>
      <c r="D43" s="3"/>
      <c r="E43" s="3"/>
      <c r="F43" s="3"/>
      <c r="G43" s="3"/>
      <c r="H43" s="3"/>
      <c r="I43" s="3"/>
      <c r="J43" s="3"/>
      <c r="K43" s="3"/>
      <c r="L43" s="831"/>
      <c r="M43" s="832"/>
      <c r="N43" s="832"/>
      <c r="O43" s="832"/>
      <c r="P43" s="832"/>
      <c r="Q43" s="833"/>
      <c r="R43" s="16"/>
    </row>
    <row r="44" spans="1:18" ht="20.149999999999999" customHeight="1" thickBot="1" x14ac:dyDescent="0.45">
      <c r="A44" s="11"/>
      <c r="B44" s="12"/>
      <c r="C44" s="12"/>
      <c r="D44" s="12"/>
      <c r="E44" s="12"/>
      <c r="F44" s="12"/>
      <c r="G44" s="12"/>
      <c r="H44" s="12"/>
      <c r="I44" s="12"/>
      <c r="J44" s="12"/>
      <c r="K44" s="12"/>
      <c r="L44" s="12"/>
      <c r="M44" s="12"/>
      <c r="N44" s="12"/>
      <c r="O44" s="12"/>
      <c r="P44" s="12"/>
      <c r="Q44" s="12"/>
      <c r="R44" s="17"/>
    </row>
    <row r="45" spans="1:18" ht="14.6" hidden="1" x14ac:dyDescent="0.4"/>
    <row r="46" spans="1:18" ht="14.6" hidden="1" x14ac:dyDescent="0.4"/>
    <row r="47" spans="1:18" ht="14.6" hidden="1" x14ac:dyDescent="0.4"/>
    <row r="48" spans="1:18" ht="14.6" hidden="1" x14ac:dyDescent="0.4"/>
    <row r="49" ht="14.6" hidden="1" x14ac:dyDescent="0.4"/>
    <row r="50" ht="14.6" hidden="1" x14ac:dyDescent="0.4"/>
    <row r="51" ht="14.6" hidden="1" x14ac:dyDescent="0.4"/>
    <row r="52" ht="14.6" hidden="1" x14ac:dyDescent="0.4"/>
  </sheetData>
  <mergeCells count="12">
    <mergeCell ref="B4:F4"/>
    <mergeCell ref="G4:K4"/>
    <mergeCell ref="B1:K2"/>
    <mergeCell ref="L1:L2"/>
    <mergeCell ref="N1:N2"/>
    <mergeCell ref="B3:F3"/>
    <mergeCell ref="G3:K3"/>
    <mergeCell ref="B5:F5"/>
    <mergeCell ref="G5:K5"/>
    <mergeCell ref="B6:F6"/>
    <mergeCell ref="L22:N22"/>
    <mergeCell ref="L40:Q43"/>
  </mergeCells>
  <hyperlinks>
    <hyperlink ref="B6:F6" location="'People - KNM'!A1" tooltip="4. Knowledge Management" display="4. Knowledge Management" xr:uid="{00000000-0004-0000-0C00-000002000000}"/>
    <hyperlink ref="G3:K3" location="'People - T&amp;E'!A1" tooltip="5. Training and Education" display="5. Training and Education" xr:uid="{00000000-0004-0000-0C00-000003000000}"/>
    <hyperlink ref="B3:F3" location="'People - EMP'!A1" tooltip="1. Employees" display="1. Employees" xr:uid="{00000000-0004-0000-0C00-000004000000}"/>
    <hyperlink ref="B5:F5" location="'People - PEM'!A1" tooltip="3. People and Team Management" display="3. People and Team Management" xr:uid="{00000000-0004-0000-0C00-000001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3489" r:id="rId4" name="Drop Down 1">
              <controlPr defaultSize="0" autoLine="0" autoPict="0">
                <anchor moveWithCells="1">
                  <from>
                    <xdr:col>11</xdr:col>
                    <xdr:colOff>10886</xdr:colOff>
                    <xdr:row>11</xdr:row>
                    <xdr:rowOff>38100</xdr:rowOff>
                  </from>
                  <to>
                    <xdr:col>12</xdr:col>
                    <xdr:colOff>10886</xdr:colOff>
                    <xdr:row>11</xdr:row>
                    <xdr:rowOff>239486</xdr:rowOff>
                  </to>
                </anchor>
              </controlPr>
            </control>
          </mc:Choice>
        </mc:AlternateContent>
        <mc:AlternateContent xmlns:mc="http://schemas.openxmlformats.org/markup-compatibility/2006">
          <mc:Choice Requires="x14">
            <control shapeId="63490" r:id="rId5" name="Drop Down 2">
              <controlPr defaultSize="0" autoLine="0" autoPict="0">
                <anchor moveWithCells="1">
                  <from>
                    <xdr:col>11</xdr:col>
                    <xdr:colOff>10886</xdr:colOff>
                    <xdr:row>12</xdr:row>
                    <xdr:rowOff>27214</xdr:rowOff>
                  </from>
                  <to>
                    <xdr:col>12</xdr:col>
                    <xdr:colOff>10886</xdr:colOff>
                    <xdr:row>12</xdr:row>
                    <xdr:rowOff>228600</xdr:rowOff>
                  </to>
                </anchor>
              </controlPr>
            </control>
          </mc:Choice>
        </mc:AlternateContent>
        <mc:AlternateContent xmlns:mc="http://schemas.openxmlformats.org/markup-compatibility/2006">
          <mc:Choice Requires="x14">
            <control shapeId="63491" r:id="rId6" name="Drop Down 3">
              <controlPr defaultSize="0" autoLine="0" autoPict="0">
                <anchor moveWithCells="1">
                  <from>
                    <xdr:col>11</xdr:col>
                    <xdr:colOff>10886</xdr:colOff>
                    <xdr:row>13</xdr:row>
                    <xdr:rowOff>27214</xdr:rowOff>
                  </from>
                  <to>
                    <xdr:col>12</xdr:col>
                    <xdr:colOff>10886</xdr:colOff>
                    <xdr:row>13</xdr:row>
                    <xdr:rowOff>228600</xdr:rowOff>
                  </to>
                </anchor>
              </controlPr>
            </control>
          </mc:Choice>
        </mc:AlternateContent>
        <mc:AlternateContent xmlns:mc="http://schemas.openxmlformats.org/markup-compatibility/2006">
          <mc:Choice Requires="x14">
            <control shapeId="63492" r:id="rId7" name="Drop Down 4">
              <controlPr defaultSize="0" autoLine="0" autoPict="0">
                <anchor moveWithCells="1">
                  <from>
                    <xdr:col>11</xdr:col>
                    <xdr:colOff>10886</xdr:colOff>
                    <xdr:row>14</xdr:row>
                    <xdr:rowOff>27214</xdr:rowOff>
                  </from>
                  <to>
                    <xdr:col>12</xdr:col>
                    <xdr:colOff>10886</xdr:colOff>
                    <xdr:row>14</xdr:row>
                    <xdr:rowOff>228600</xdr:rowOff>
                  </to>
                </anchor>
              </controlPr>
            </control>
          </mc:Choice>
        </mc:AlternateContent>
        <mc:AlternateContent xmlns:mc="http://schemas.openxmlformats.org/markup-compatibility/2006">
          <mc:Choice Requires="x14">
            <control shapeId="63493" r:id="rId8" name="Drop Down 5">
              <controlPr defaultSize="0" autoLine="0" autoPict="0">
                <anchor moveWithCells="1">
                  <from>
                    <xdr:col>11</xdr:col>
                    <xdr:colOff>10886</xdr:colOff>
                    <xdr:row>15</xdr:row>
                    <xdr:rowOff>27214</xdr:rowOff>
                  </from>
                  <to>
                    <xdr:col>12</xdr:col>
                    <xdr:colOff>10886</xdr:colOff>
                    <xdr:row>15</xdr:row>
                    <xdr:rowOff>228600</xdr:rowOff>
                  </to>
                </anchor>
              </controlPr>
            </control>
          </mc:Choice>
        </mc:AlternateContent>
        <mc:AlternateContent xmlns:mc="http://schemas.openxmlformats.org/markup-compatibility/2006">
          <mc:Choice Requires="x14">
            <control shapeId="63494" r:id="rId9" name="Drop Down 6">
              <controlPr defaultSize="0" autoLine="0" autoPict="0">
                <anchor moveWithCells="1">
                  <from>
                    <xdr:col>11</xdr:col>
                    <xdr:colOff>10886</xdr:colOff>
                    <xdr:row>16</xdr:row>
                    <xdr:rowOff>27214</xdr:rowOff>
                  </from>
                  <to>
                    <xdr:col>12</xdr:col>
                    <xdr:colOff>10886</xdr:colOff>
                    <xdr:row>16</xdr:row>
                    <xdr:rowOff>228600</xdr:rowOff>
                  </to>
                </anchor>
              </controlPr>
            </control>
          </mc:Choice>
        </mc:AlternateContent>
        <mc:AlternateContent xmlns:mc="http://schemas.openxmlformats.org/markup-compatibility/2006">
          <mc:Choice Requires="x14">
            <control shapeId="63500" r:id="rId10" name="Drop Down 12">
              <controlPr defaultSize="0" autoLine="0" autoPict="0">
                <anchor moveWithCells="1">
                  <from>
                    <xdr:col>13</xdr:col>
                    <xdr:colOff>10886</xdr:colOff>
                    <xdr:row>9</xdr:row>
                    <xdr:rowOff>38100</xdr:rowOff>
                  </from>
                  <to>
                    <xdr:col>14</xdr:col>
                    <xdr:colOff>10886</xdr:colOff>
                    <xdr:row>9</xdr:row>
                    <xdr:rowOff>239486</xdr:rowOff>
                  </to>
                </anchor>
              </controlPr>
            </control>
          </mc:Choice>
        </mc:AlternateContent>
        <mc:AlternateContent xmlns:mc="http://schemas.openxmlformats.org/markup-compatibility/2006">
          <mc:Choice Requires="x14">
            <control shapeId="63501" r:id="rId11" name="Drop Down 13">
              <controlPr defaultSize="0" autoLine="0" autoPict="0">
                <anchor moveWithCells="1">
                  <from>
                    <xdr:col>11</xdr:col>
                    <xdr:colOff>10886</xdr:colOff>
                    <xdr:row>20</xdr:row>
                    <xdr:rowOff>27214</xdr:rowOff>
                  </from>
                  <to>
                    <xdr:col>12</xdr:col>
                    <xdr:colOff>10886</xdr:colOff>
                    <xdr:row>20</xdr:row>
                    <xdr:rowOff>228600</xdr:rowOff>
                  </to>
                </anchor>
              </controlPr>
            </control>
          </mc:Choice>
        </mc:AlternateContent>
        <mc:AlternateContent xmlns:mc="http://schemas.openxmlformats.org/markup-compatibility/2006">
          <mc:Choice Requires="x14">
            <control shapeId="63502" r:id="rId12" name="Drop Down 14">
              <controlPr defaultSize="0" autoLine="0" autoPict="0">
                <anchor moveWithCells="1">
                  <from>
                    <xdr:col>13</xdr:col>
                    <xdr:colOff>10886</xdr:colOff>
                    <xdr:row>20</xdr:row>
                    <xdr:rowOff>38100</xdr:rowOff>
                  </from>
                  <to>
                    <xdr:col>14</xdr:col>
                    <xdr:colOff>10886</xdr:colOff>
                    <xdr:row>20</xdr:row>
                    <xdr:rowOff>239486</xdr:rowOff>
                  </to>
                </anchor>
              </controlPr>
            </control>
          </mc:Choice>
        </mc:AlternateContent>
        <mc:AlternateContent xmlns:mc="http://schemas.openxmlformats.org/markup-compatibility/2006">
          <mc:Choice Requires="x14">
            <control shapeId="63503" r:id="rId13" name="Drop Down 15">
              <controlPr defaultSize="0" autoLine="0" autoPict="0">
                <anchor moveWithCells="1">
                  <from>
                    <xdr:col>11</xdr:col>
                    <xdr:colOff>10886</xdr:colOff>
                    <xdr:row>19</xdr:row>
                    <xdr:rowOff>27214</xdr:rowOff>
                  </from>
                  <to>
                    <xdr:col>12</xdr:col>
                    <xdr:colOff>10886</xdr:colOff>
                    <xdr:row>19</xdr:row>
                    <xdr:rowOff>228600</xdr:rowOff>
                  </to>
                </anchor>
              </controlPr>
            </control>
          </mc:Choice>
        </mc:AlternateContent>
        <mc:AlternateContent xmlns:mc="http://schemas.openxmlformats.org/markup-compatibility/2006">
          <mc:Choice Requires="x14">
            <control shapeId="63504" r:id="rId14" name="Drop Down 16">
              <controlPr defaultSize="0" autoLine="0" autoPict="0">
                <anchor moveWithCells="1">
                  <from>
                    <xdr:col>13</xdr:col>
                    <xdr:colOff>10886</xdr:colOff>
                    <xdr:row>19</xdr:row>
                    <xdr:rowOff>38100</xdr:rowOff>
                  </from>
                  <to>
                    <xdr:col>14</xdr:col>
                    <xdr:colOff>10886</xdr:colOff>
                    <xdr:row>19</xdr:row>
                    <xdr:rowOff>239486</xdr:rowOff>
                  </to>
                </anchor>
              </controlPr>
            </control>
          </mc:Choice>
        </mc:AlternateContent>
        <mc:AlternateContent xmlns:mc="http://schemas.openxmlformats.org/markup-compatibility/2006">
          <mc:Choice Requires="x14">
            <control shapeId="63505" r:id="rId15" name="Drop Down 17">
              <controlPr defaultSize="0" autoLine="0" autoPict="0">
                <anchor moveWithCells="1">
                  <from>
                    <xdr:col>13</xdr:col>
                    <xdr:colOff>10886</xdr:colOff>
                    <xdr:row>22</xdr:row>
                    <xdr:rowOff>38100</xdr:rowOff>
                  </from>
                  <to>
                    <xdr:col>14</xdr:col>
                    <xdr:colOff>10886</xdr:colOff>
                    <xdr:row>22</xdr:row>
                    <xdr:rowOff>239486</xdr:rowOff>
                  </to>
                </anchor>
              </controlPr>
            </control>
          </mc:Choice>
        </mc:AlternateContent>
        <mc:AlternateContent xmlns:mc="http://schemas.openxmlformats.org/markup-compatibility/2006">
          <mc:Choice Requires="x14">
            <control shapeId="63506" r:id="rId16" name="Drop Down 18">
              <controlPr defaultSize="0" autoLine="0" autoPict="0">
                <anchor moveWithCells="1">
                  <from>
                    <xdr:col>11</xdr:col>
                    <xdr:colOff>10886</xdr:colOff>
                    <xdr:row>25</xdr:row>
                    <xdr:rowOff>27214</xdr:rowOff>
                  </from>
                  <to>
                    <xdr:col>12</xdr:col>
                    <xdr:colOff>10886</xdr:colOff>
                    <xdr:row>25</xdr:row>
                    <xdr:rowOff>228600</xdr:rowOff>
                  </to>
                </anchor>
              </controlPr>
            </control>
          </mc:Choice>
        </mc:AlternateContent>
        <mc:AlternateContent xmlns:mc="http://schemas.openxmlformats.org/markup-compatibility/2006">
          <mc:Choice Requires="x14">
            <control shapeId="63507" r:id="rId17" name="Drop Down 19">
              <controlPr defaultSize="0" autoLine="0" autoPict="0">
                <anchor moveWithCells="1">
                  <from>
                    <xdr:col>11</xdr:col>
                    <xdr:colOff>10886</xdr:colOff>
                    <xdr:row>26</xdr:row>
                    <xdr:rowOff>27214</xdr:rowOff>
                  </from>
                  <to>
                    <xdr:col>12</xdr:col>
                    <xdr:colOff>10886</xdr:colOff>
                    <xdr:row>26</xdr:row>
                    <xdr:rowOff>228600</xdr:rowOff>
                  </to>
                </anchor>
              </controlPr>
            </control>
          </mc:Choice>
        </mc:AlternateContent>
        <mc:AlternateContent xmlns:mc="http://schemas.openxmlformats.org/markup-compatibility/2006">
          <mc:Choice Requires="x14">
            <control shapeId="63508" r:id="rId18" name="Drop Down 20">
              <controlPr defaultSize="0" autoLine="0" autoPict="0">
                <anchor moveWithCells="1">
                  <from>
                    <xdr:col>11</xdr:col>
                    <xdr:colOff>10886</xdr:colOff>
                    <xdr:row>27</xdr:row>
                    <xdr:rowOff>27214</xdr:rowOff>
                  </from>
                  <to>
                    <xdr:col>12</xdr:col>
                    <xdr:colOff>10886</xdr:colOff>
                    <xdr:row>27</xdr:row>
                    <xdr:rowOff>228600</xdr:rowOff>
                  </to>
                </anchor>
              </controlPr>
            </control>
          </mc:Choice>
        </mc:AlternateContent>
        <mc:AlternateContent xmlns:mc="http://schemas.openxmlformats.org/markup-compatibility/2006">
          <mc:Choice Requires="x14">
            <control shapeId="63509" r:id="rId19" name="Drop Down 21">
              <controlPr defaultSize="0" autoLine="0" autoPict="0">
                <anchor moveWithCells="1">
                  <from>
                    <xdr:col>11</xdr:col>
                    <xdr:colOff>10886</xdr:colOff>
                    <xdr:row>28</xdr:row>
                    <xdr:rowOff>27214</xdr:rowOff>
                  </from>
                  <to>
                    <xdr:col>12</xdr:col>
                    <xdr:colOff>10886</xdr:colOff>
                    <xdr:row>28</xdr:row>
                    <xdr:rowOff>228600</xdr:rowOff>
                  </to>
                </anchor>
              </controlPr>
            </control>
          </mc:Choice>
        </mc:AlternateContent>
        <mc:AlternateContent xmlns:mc="http://schemas.openxmlformats.org/markup-compatibility/2006">
          <mc:Choice Requires="x14">
            <control shapeId="63510" r:id="rId20" name="Drop Down 22">
              <controlPr defaultSize="0" autoLine="0" autoPict="0">
                <anchor moveWithCells="1">
                  <from>
                    <xdr:col>11</xdr:col>
                    <xdr:colOff>10886</xdr:colOff>
                    <xdr:row>29</xdr:row>
                    <xdr:rowOff>27214</xdr:rowOff>
                  </from>
                  <to>
                    <xdr:col>12</xdr:col>
                    <xdr:colOff>10886</xdr:colOff>
                    <xdr:row>29</xdr:row>
                    <xdr:rowOff>228600</xdr:rowOff>
                  </to>
                </anchor>
              </controlPr>
            </control>
          </mc:Choice>
        </mc:AlternateContent>
        <mc:AlternateContent xmlns:mc="http://schemas.openxmlformats.org/markup-compatibility/2006">
          <mc:Choice Requires="x14">
            <control shapeId="63511" r:id="rId21" name="Drop Down 23">
              <controlPr defaultSize="0" autoLine="0" autoPict="0">
                <anchor moveWithCells="1">
                  <from>
                    <xdr:col>11</xdr:col>
                    <xdr:colOff>10886</xdr:colOff>
                    <xdr:row>30</xdr:row>
                    <xdr:rowOff>27214</xdr:rowOff>
                  </from>
                  <to>
                    <xdr:col>12</xdr:col>
                    <xdr:colOff>10886</xdr:colOff>
                    <xdr:row>30</xdr:row>
                    <xdr:rowOff>228600</xdr:rowOff>
                  </to>
                </anchor>
              </controlPr>
            </control>
          </mc:Choice>
        </mc:AlternateContent>
        <mc:AlternateContent xmlns:mc="http://schemas.openxmlformats.org/markup-compatibility/2006">
          <mc:Choice Requires="x14">
            <control shapeId="63512" r:id="rId22" name="Drop Down 24">
              <controlPr defaultSize="0" autoLine="0" autoPict="0">
                <anchor moveWithCells="1">
                  <from>
                    <xdr:col>11</xdr:col>
                    <xdr:colOff>10886</xdr:colOff>
                    <xdr:row>31</xdr:row>
                    <xdr:rowOff>27214</xdr:rowOff>
                  </from>
                  <to>
                    <xdr:col>12</xdr:col>
                    <xdr:colOff>10886</xdr:colOff>
                    <xdr:row>31</xdr:row>
                    <xdr:rowOff>228600</xdr:rowOff>
                  </to>
                </anchor>
              </controlPr>
            </control>
          </mc:Choice>
        </mc:AlternateContent>
        <mc:AlternateContent xmlns:mc="http://schemas.openxmlformats.org/markup-compatibility/2006">
          <mc:Choice Requires="x14">
            <control shapeId="63513" r:id="rId23" name="Drop Down 25">
              <controlPr defaultSize="0" autoLine="0" autoPict="0">
                <anchor moveWithCells="1">
                  <from>
                    <xdr:col>11</xdr:col>
                    <xdr:colOff>10886</xdr:colOff>
                    <xdr:row>32</xdr:row>
                    <xdr:rowOff>27214</xdr:rowOff>
                  </from>
                  <to>
                    <xdr:col>12</xdr:col>
                    <xdr:colOff>10886</xdr:colOff>
                    <xdr:row>32</xdr:row>
                    <xdr:rowOff>228600</xdr:rowOff>
                  </to>
                </anchor>
              </controlPr>
            </control>
          </mc:Choice>
        </mc:AlternateContent>
        <mc:AlternateContent xmlns:mc="http://schemas.openxmlformats.org/markup-compatibility/2006">
          <mc:Choice Requires="x14">
            <control shapeId="63514" r:id="rId24" name="Drop Down 26">
              <controlPr defaultSize="0" autoLine="0" autoPict="0">
                <anchor moveWithCells="1">
                  <from>
                    <xdr:col>11</xdr:col>
                    <xdr:colOff>10886</xdr:colOff>
                    <xdr:row>23</xdr:row>
                    <xdr:rowOff>27214</xdr:rowOff>
                  </from>
                  <to>
                    <xdr:col>12</xdr:col>
                    <xdr:colOff>10886</xdr:colOff>
                    <xdr:row>23</xdr:row>
                    <xdr:rowOff>228600</xdr:rowOff>
                  </to>
                </anchor>
              </controlPr>
            </control>
          </mc:Choice>
        </mc:AlternateContent>
        <mc:AlternateContent xmlns:mc="http://schemas.openxmlformats.org/markup-compatibility/2006">
          <mc:Choice Requires="x14">
            <control shapeId="63515" r:id="rId25" name="Drop Down 27">
              <controlPr defaultSize="0" autoLine="0" autoPict="0">
                <anchor moveWithCells="1">
                  <from>
                    <xdr:col>13</xdr:col>
                    <xdr:colOff>10886</xdr:colOff>
                    <xdr:row>23</xdr:row>
                    <xdr:rowOff>38100</xdr:rowOff>
                  </from>
                  <to>
                    <xdr:col>14</xdr:col>
                    <xdr:colOff>10886</xdr:colOff>
                    <xdr:row>23</xdr:row>
                    <xdr:rowOff>239486</xdr:rowOff>
                  </to>
                </anchor>
              </controlPr>
            </control>
          </mc:Choice>
        </mc:AlternateContent>
        <mc:AlternateContent xmlns:mc="http://schemas.openxmlformats.org/markup-compatibility/2006">
          <mc:Choice Requires="x14">
            <control shapeId="63516" r:id="rId26" name="Drop Down 28">
              <controlPr defaultSize="0" autoLine="0" autoPict="0">
                <anchor moveWithCells="1">
                  <from>
                    <xdr:col>11</xdr:col>
                    <xdr:colOff>10886</xdr:colOff>
                    <xdr:row>36</xdr:row>
                    <xdr:rowOff>27214</xdr:rowOff>
                  </from>
                  <to>
                    <xdr:col>12</xdr:col>
                    <xdr:colOff>10886</xdr:colOff>
                    <xdr:row>36</xdr:row>
                    <xdr:rowOff>228600</xdr:rowOff>
                  </to>
                </anchor>
              </controlPr>
            </control>
          </mc:Choice>
        </mc:AlternateContent>
        <mc:AlternateContent xmlns:mc="http://schemas.openxmlformats.org/markup-compatibility/2006">
          <mc:Choice Requires="x14">
            <control shapeId="63517" r:id="rId27" name="Drop Down 29">
              <controlPr defaultSize="0" autoLine="0" autoPict="0">
                <anchor moveWithCells="1">
                  <from>
                    <xdr:col>13</xdr:col>
                    <xdr:colOff>10886</xdr:colOff>
                    <xdr:row>36</xdr:row>
                    <xdr:rowOff>38100</xdr:rowOff>
                  </from>
                  <to>
                    <xdr:col>14</xdr:col>
                    <xdr:colOff>10886</xdr:colOff>
                    <xdr:row>36</xdr:row>
                    <xdr:rowOff>239486</xdr:rowOff>
                  </to>
                </anchor>
              </controlPr>
            </control>
          </mc:Choice>
        </mc:AlternateContent>
        <mc:AlternateContent xmlns:mc="http://schemas.openxmlformats.org/markup-compatibility/2006">
          <mc:Choice Requires="x14">
            <control shapeId="63558" r:id="rId28" name="Drop Down 70">
              <controlPr defaultSize="0" autoLine="0" autoPict="0">
                <anchor moveWithCells="1">
                  <from>
                    <xdr:col>11</xdr:col>
                    <xdr:colOff>10886</xdr:colOff>
                    <xdr:row>9</xdr:row>
                    <xdr:rowOff>27214</xdr:rowOff>
                  </from>
                  <to>
                    <xdr:col>12</xdr:col>
                    <xdr:colOff>10886</xdr:colOff>
                    <xdr:row>9</xdr:row>
                    <xdr:rowOff>228600</xdr:rowOff>
                  </to>
                </anchor>
              </controlPr>
            </control>
          </mc:Choice>
        </mc:AlternateContent>
        <mc:AlternateContent xmlns:mc="http://schemas.openxmlformats.org/markup-compatibility/2006">
          <mc:Choice Requires="x14">
            <control shapeId="63559" r:id="rId29" name="Drop Down 71">
              <controlPr defaultSize="0" autoLine="0" autoPict="0">
                <anchor moveWithCells="1">
                  <from>
                    <xdr:col>11</xdr:col>
                    <xdr:colOff>10886</xdr:colOff>
                    <xdr:row>22</xdr:row>
                    <xdr:rowOff>27214</xdr:rowOff>
                  </from>
                  <to>
                    <xdr:col>12</xdr:col>
                    <xdr:colOff>10886</xdr:colOff>
                    <xdr:row>22</xdr:row>
                    <xdr:rowOff>228600</xdr:rowOff>
                  </to>
                </anchor>
              </controlPr>
            </control>
          </mc:Choice>
        </mc:AlternateContent>
        <mc:AlternateContent xmlns:mc="http://schemas.openxmlformats.org/markup-compatibility/2006">
          <mc:Choice Requires="x14">
            <control shapeId="63592" r:id="rId30" name="Drop Down 104">
              <controlPr defaultSize="0" autoLine="0" autoPict="0">
                <anchor moveWithCells="1">
                  <from>
                    <xdr:col>11</xdr:col>
                    <xdr:colOff>10886</xdr:colOff>
                    <xdr:row>35</xdr:row>
                    <xdr:rowOff>27214</xdr:rowOff>
                  </from>
                  <to>
                    <xdr:col>12</xdr:col>
                    <xdr:colOff>10886</xdr:colOff>
                    <xdr:row>35</xdr:row>
                    <xdr:rowOff>228600</xdr:rowOff>
                  </to>
                </anchor>
              </controlPr>
            </control>
          </mc:Choice>
        </mc:AlternateContent>
        <mc:AlternateContent xmlns:mc="http://schemas.openxmlformats.org/markup-compatibility/2006">
          <mc:Choice Requires="x14">
            <control shapeId="63593" r:id="rId31" name="Drop Down 105">
              <controlPr defaultSize="0" autoLine="0" autoPict="0">
                <anchor moveWithCells="1">
                  <from>
                    <xdr:col>13</xdr:col>
                    <xdr:colOff>10886</xdr:colOff>
                    <xdr:row>35</xdr:row>
                    <xdr:rowOff>38100</xdr:rowOff>
                  </from>
                  <to>
                    <xdr:col>14</xdr:col>
                    <xdr:colOff>10886</xdr:colOff>
                    <xdr:row>35</xdr:row>
                    <xdr:rowOff>239486</xdr:rowOff>
                  </to>
                </anchor>
              </controlPr>
            </control>
          </mc:Choice>
        </mc:AlternateContent>
        <mc:AlternateContent xmlns:mc="http://schemas.openxmlformats.org/markup-compatibility/2006">
          <mc:Choice Requires="x14">
            <control shapeId="63596" r:id="rId32" name="Drop Down 108">
              <controlPr defaultSize="0" autoLine="0" autoPict="0">
                <anchor moveWithCells="1">
                  <from>
                    <xdr:col>11</xdr:col>
                    <xdr:colOff>10886</xdr:colOff>
                    <xdr:row>34</xdr:row>
                    <xdr:rowOff>27214</xdr:rowOff>
                  </from>
                  <to>
                    <xdr:col>12</xdr:col>
                    <xdr:colOff>10886</xdr:colOff>
                    <xdr:row>34</xdr:row>
                    <xdr:rowOff>228600</xdr:rowOff>
                  </to>
                </anchor>
              </controlPr>
            </control>
          </mc:Choice>
        </mc:AlternateContent>
        <mc:AlternateContent xmlns:mc="http://schemas.openxmlformats.org/markup-compatibility/2006">
          <mc:Choice Requires="x14">
            <control shapeId="63597" r:id="rId33" name="Drop Down 109">
              <controlPr defaultSize="0" autoLine="0" autoPict="0">
                <anchor moveWithCells="1">
                  <from>
                    <xdr:col>13</xdr:col>
                    <xdr:colOff>10886</xdr:colOff>
                    <xdr:row>34</xdr:row>
                    <xdr:rowOff>38100</xdr:rowOff>
                  </from>
                  <to>
                    <xdr:col>14</xdr:col>
                    <xdr:colOff>10886</xdr:colOff>
                    <xdr:row>34</xdr:row>
                    <xdr:rowOff>239486</xdr:rowOff>
                  </to>
                </anchor>
              </controlPr>
            </control>
          </mc:Choice>
        </mc:AlternateContent>
        <mc:AlternateContent xmlns:mc="http://schemas.openxmlformats.org/markup-compatibility/2006">
          <mc:Choice Requires="x14">
            <control shapeId="63598" r:id="rId34" name="Drop Down 110">
              <controlPr defaultSize="0" autoLine="0" autoPict="0">
                <anchor moveWithCells="1">
                  <from>
                    <xdr:col>11</xdr:col>
                    <xdr:colOff>10886</xdr:colOff>
                    <xdr:row>17</xdr:row>
                    <xdr:rowOff>27214</xdr:rowOff>
                  </from>
                  <to>
                    <xdr:col>12</xdr:col>
                    <xdr:colOff>10886</xdr:colOff>
                    <xdr:row>17</xdr:row>
                    <xdr:rowOff>228600</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Blad22">
    <tabColor rgb="FF0070C0"/>
  </sheetPr>
  <dimension ref="A1:S121"/>
  <sheetViews>
    <sheetView showRowColHeaders="0" zoomScaleNormal="100" workbookViewId="0">
      <pane ySplit="7" topLeftCell="A8" activePane="bottomLeft" state="frozen"/>
      <selection pane="bottomLeft"/>
    </sheetView>
  </sheetViews>
  <sheetFormatPr defaultColWidth="0" defaultRowHeight="15" customHeight="1" zeroHeight="1" x14ac:dyDescent="0.4"/>
  <cols>
    <col min="1" max="1" width="5.69140625" customWidth="1"/>
    <col min="2" max="11" width="9.15234375" customWidth="1"/>
    <col min="12" max="12" width="20" customWidth="1"/>
    <col min="13" max="13" width="2.3046875" customWidth="1"/>
    <col min="14" max="14" width="20" customWidth="1"/>
    <col min="15" max="15" width="2.3046875" customWidth="1"/>
    <col min="16" max="16" width="57.15234375" customWidth="1"/>
    <col min="17" max="17" width="110.69140625" customWidth="1"/>
    <col min="18" max="18" width="2.3046875" customWidth="1"/>
    <col min="19" max="19" width="0" hidden="1" customWidth="1"/>
    <col min="20" max="16384" width="9.15234375" hidden="1"/>
  </cols>
  <sheetData>
    <row r="1" spans="1:18" ht="20.149999999999999" customHeight="1" x14ac:dyDescent="0.4">
      <c r="A1" s="491"/>
      <c r="B1" s="785" t="s">
        <v>139</v>
      </c>
      <c r="C1" s="786"/>
      <c r="D1" s="786"/>
      <c r="E1" s="786"/>
      <c r="F1" s="786"/>
      <c r="G1" s="786"/>
      <c r="H1" s="786"/>
      <c r="I1" s="786"/>
      <c r="J1" s="786"/>
      <c r="K1" s="786"/>
      <c r="L1" s="789"/>
      <c r="M1" s="503"/>
      <c r="N1" s="818"/>
      <c r="O1" s="492"/>
      <c r="P1" s="492"/>
      <c r="Q1" s="492"/>
      <c r="R1" s="493"/>
    </row>
    <row r="2" spans="1:18" ht="20.149999999999999" customHeight="1" x14ac:dyDescent="0.4">
      <c r="A2" s="494"/>
      <c r="B2" s="787"/>
      <c r="C2" s="788"/>
      <c r="D2" s="788"/>
      <c r="E2" s="788"/>
      <c r="F2" s="788"/>
      <c r="G2" s="788"/>
      <c r="H2" s="788"/>
      <c r="I2" s="788"/>
      <c r="J2" s="788"/>
      <c r="K2" s="788"/>
      <c r="L2" s="790"/>
      <c r="M2" s="487"/>
      <c r="N2" s="790"/>
      <c r="O2" s="500"/>
      <c r="P2" s="500"/>
      <c r="Q2" s="500"/>
      <c r="R2" s="501"/>
    </row>
    <row r="3" spans="1:18" ht="20.149999999999999" customHeight="1" x14ac:dyDescent="0.4">
      <c r="A3" s="494"/>
      <c r="B3" s="779" t="s">
        <v>1476</v>
      </c>
      <c r="C3" s="780"/>
      <c r="D3" s="780"/>
      <c r="E3" s="780"/>
      <c r="F3" s="780"/>
      <c r="G3" s="779" t="s">
        <v>1479</v>
      </c>
      <c r="H3" s="780"/>
      <c r="I3" s="780"/>
      <c r="J3" s="780"/>
      <c r="K3" s="780"/>
      <c r="L3" s="478"/>
      <c r="M3" s="478"/>
      <c r="N3" s="478"/>
      <c r="O3" s="495"/>
      <c r="P3" s="495"/>
      <c r="Q3" s="495"/>
      <c r="R3" s="496"/>
    </row>
    <row r="4" spans="1:18" ht="20.149999999999999" customHeight="1" x14ac:dyDescent="0.4">
      <c r="A4" s="494"/>
      <c r="B4" s="779" t="s">
        <v>1477</v>
      </c>
      <c r="C4" s="780"/>
      <c r="D4" s="780"/>
      <c r="E4" s="780"/>
      <c r="F4" s="780"/>
      <c r="G4" s="783"/>
      <c r="H4" s="784"/>
      <c r="I4" s="784"/>
      <c r="J4" s="784"/>
      <c r="K4" s="784"/>
      <c r="L4" s="478"/>
      <c r="M4" s="478"/>
      <c r="N4" s="478"/>
      <c r="O4" s="495"/>
      <c r="P4" s="495"/>
      <c r="Q4" s="495"/>
      <c r="R4" s="496"/>
    </row>
    <row r="5" spans="1:18" ht="20.149999999999999" customHeight="1" x14ac:dyDescent="0.4">
      <c r="A5" s="494"/>
      <c r="B5" s="791" t="s">
        <v>2151</v>
      </c>
      <c r="C5" s="792"/>
      <c r="D5" s="792"/>
      <c r="E5" s="792"/>
      <c r="F5" s="793"/>
      <c r="G5" s="783"/>
      <c r="H5" s="784"/>
      <c r="I5" s="784"/>
      <c r="J5" s="784"/>
      <c r="K5" s="784"/>
      <c r="L5" s="478"/>
      <c r="M5" s="478"/>
      <c r="N5" s="478"/>
      <c r="O5" s="495"/>
      <c r="P5" s="495"/>
      <c r="Q5" s="495"/>
      <c r="R5" s="496"/>
    </row>
    <row r="6" spans="1:18" ht="20.149999999999999" customHeight="1" x14ac:dyDescent="0.4">
      <c r="A6" s="494"/>
      <c r="B6" s="779" t="s">
        <v>1478</v>
      </c>
      <c r="C6" s="780"/>
      <c r="D6" s="780"/>
      <c r="E6" s="780"/>
      <c r="F6" s="780"/>
      <c r="G6" s="502"/>
      <c r="H6" s="478"/>
      <c r="I6" s="478"/>
      <c r="J6" s="478"/>
      <c r="K6" s="478"/>
      <c r="L6" s="478"/>
      <c r="M6" s="478"/>
      <c r="N6" s="478"/>
      <c r="O6" s="495"/>
      <c r="P6" s="495"/>
      <c r="Q6" s="495"/>
      <c r="R6" s="496"/>
    </row>
    <row r="7" spans="1:18" s="2" customFormat="1" ht="20.149999999999999" customHeight="1" thickBot="1" x14ac:dyDescent="0.45">
      <c r="A7" s="497"/>
      <c r="B7" s="498"/>
      <c r="C7" s="498"/>
      <c r="D7" s="498"/>
      <c r="E7" s="498"/>
      <c r="F7" s="498"/>
      <c r="G7" s="498"/>
      <c r="H7" s="498"/>
      <c r="I7" s="498"/>
      <c r="J7" s="498"/>
      <c r="K7" s="498"/>
      <c r="L7" s="498"/>
      <c r="M7" s="498"/>
      <c r="N7" s="498"/>
      <c r="O7" s="498"/>
      <c r="P7" s="498"/>
      <c r="Q7" s="498"/>
      <c r="R7" s="499"/>
    </row>
    <row r="8" spans="1:18" s="2" customFormat="1" ht="20.149999999999999" customHeight="1" x14ac:dyDescent="0.4">
      <c r="A8" s="506"/>
      <c r="B8" s="507"/>
      <c r="C8" s="507"/>
      <c r="D8" s="507"/>
      <c r="E8" s="507"/>
      <c r="F8" s="507"/>
      <c r="G8" s="507"/>
      <c r="H8" s="507"/>
      <c r="I8" s="507"/>
      <c r="J8" s="507"/>
      <c r="K8" s="507"/>
      <c r="L8" s="507"/>
      <c r="M8" s="507"/>
      <c r="N8" s="507"/>
      <c r="O8" s="507"/>
      <c r="P8" s="507"/>
      <c r="Q8" s="507"/>
      <c r="R8" s="508"/>
    </row>
    <row r="9" spans="1:18" s="2" customFormat="1" ht="20.149999999999999" customHeight="1" x14ac:dyDescent="0.4">
      <c r="A9" s="130">
        <v>3</v>
      </c>
      <c r="B9" s="131" t="s">
        <v>2152</v>
      </c>
      <c r="C9" s="131"/>
      <c r="D9" s="131"/>
      <c r="E9" s="131"/>
      <c r="F9" s="131"/>
      <c r="G9" s="131"/>
      <c r="H9" s="131"/>
      <c r="I9" s="131"/>
      <c r="J9" s="131"/>
      <c r="K9" s="132"/>
      <c r="L9" s="134" t="s">
        <v>136</v>
      </c>
      <c r="M9" s="133"/>
      <c r="N9" s="134" t="s">
        <v>115</v>
      </c>
      <c r="O9" s="229"/>
      <c r="P9" s="140" t="s">
        <v>760</v>
      </c>
      <c r="Q9" s="140" t="s">
        <v>137</v>
      </c>
      <c r="R9" s="508"/>
    </row>
    <row r="10" spans="1:18" s="2" customFormat="1" ht="20.149999999999999" customHeight="1" x14ac:dyDescent="0.4">
      <c r="A10" s="6"/>
      <c r="B10" s="3" t="s">
        <v>10</v>
      </c>
      <c r="C10" s="3" t="s">
        <v>207</v>
      </c>
      <c r="D10" s="3"/>
      <c r="E10" s="3"/>
      <c r="F10" s="3"/>
      <c r="G10" s="3"/>
      <c r="H10" s="3"/>
      <c r="I10" s="3"/>
      <c r="J10" s="3"/>
      <c r="K10" s="3"/>
      <c r="L10" s="138"/>
      <c r="M10" s="3"/>
      <c r="N10" s="138"/>
      <c r="O10" s="222"/>
      <c r="P10" s="231" t="str">
        <f>VLOOKUP(_Output!D145,_Guidance!B291:C296,2,FALSE)</f>
        <v xml:space="preserve"> </v>
      </c>
      <c r="Q10" s="138" t="s">
        <v>554</v>
      </c>
      <c r="R10" s="15"/>
    </row>
    <row r="11" spans="1:18" s="2" customFormat="1" ht="20.149999999999999" customHeight="1" x14ac:dyDescent="0.4">
      <c r="A11" s="6"/>
      <c r="B11" s="3" t="s">
        <v>22</v>
      </c>
      <c r="C11" s="3" t="s">
        <v>210</v>
      </c>
      <c r="D11" s="3"/>
      <c r="E11" s="3"/>
      <c r="F11" s="3"/>
      <c r="G11" s="3"/>
      <c r="H11" s="3"/>
      <c r="I11" s="3"/>
      <c r="J11" s="3"/>
      <c r="K11" s="3"/>
      <c r="L11" s="138"/>
      <c r="M11" s="3"/>
      <c r="N11" s="138"/>
      <c r="O11" s="222"/>
      <c r="P11" s="231" t="str">
        <f>VLOOKUP(_Output!D146,_Guidance!B297:C302,2,FALSE)</f>
        <v xml:space="preserve"> </v>
      </c>
      <c r="Q11" s="138" t="s">
        <v>211</v>
      </c>
      <c r="R11" s="15"/>
    </row>
    <row r="12" spans="1:18" s="2" customFormat="1" ht="20.149999999999999" customHeight="1" x14ac:dyDescent="0.4">
      <c r="A12" s="6"/>
      <c r="B12" s="675" t="s">
        <v>62</v>
      </c>
      <c r="C12" s="675" t="s">
        <v>1791</v>
      </c>
      <c r="D12" s="675"/>
      <c r="E12" s="675"/>
      <c r="F12" s="675"/>
      <c r="G12" s="675"/>
      <c r="H12" s="675"/>
      <c r="I12" s="675"/>
      <c r="J12" s="675"/>
      <c r="K12" s="675"/>
      <c r="L12" s="634"/>
      <c r="M12" s="675"/>
      <c r="N12" s="634"/>
      <c r="O12" s="635"/>
      <c r="P12" s="231" t="str">
        <f>VLOOKUP(_Output!D147,_Guidance!B303:C308,2,FALSE)</f>
        <v xml:space="preserve"> </v>
      </c>
      <c r="Q12" s="634" t="s">
        <v>1792</v>
      </c>
      <c r="R12" s="15"/>
    </row>
    <row r="13" spans="1:18" s="2" customFormat="1" ht="20.149999999999999" customHeight="1" x14ac:dyDescent="0.4">
      <c r="A13" s="6"/>
      <c r="B13" s="675" t="s">
        <v>63</v>
      </c>
      <c r="C13" s="3" t="s">
        <v>615</v>
      </c>
      <c r="D13" s="3"/>
      <c r="E13" s="3"/>
      <c r="F13" s="3"/>
      <c r="G13" s="3"/>
      <c r="H13" s="3"/>
      <c r="I13" s="3"/>
      <c r="J13" s="3"/>
      <c r="K13" s="3"/>
      <c r="L13" s="138"/>
      <c r="M13" s="3"/>
      <c r="N13" s="138"/>
      <c r="O13" s="222"/>
      <c r="P13" s="231" t="str">
        <f>VLOOKUP(_Output!D148,_Guidance!B309:C314,2,FALSE)</f>
        <v xml:space="preserve"> </v>
      </c>
      <c r="Q13" s="138" t="s">
        <v>249</v>
      </c>
      <c r="R13" s="15"/>
    </row>
    <row r="14" spans="1:18" s="2" customFormat="1" ht="20.149999999999999" customHeight="1" x14ac:dyDescent="0.4">
      <c r="A14" s="6"/>
      <c r="B14" s="753" t="s">
        <v>163</v>
      </c>
      <c r="C14" s="748" t="s">
        <v>2144</v>
      </c>
      <c r="D14" s="748"/>
      <c r="E14" s="748"/>
      <c r="F14" s="748"/>
      <c r="G14" s="748"/>
      <c r="H14" s="748"/>
      <c r="I14" s="748"/>
      <c r="J14" s="748"/>
      <c r="K14" s="748"/>
      <c r="L14" s="634"/>
      <c r="M14" s="748"/>
      <c r="N14" s="634"/>
      <c r="O14" s="635"/>
      <c r="P14" s="231" t="str">
        <f>VLOOKUP(_Output!D149,_Guidance!B315:C320,2,FALSE)</f>
        <v xml:space="preserve"> </v>
      </c>
      <c r="Q14" s="634" t="s">
        <v>2291</v>
      </c>
      <c r="R14" s="15"/>
    </row>
    <row r="15" spans="1:18" s="2" customFormat="1" ht="20.149999999999999" customHeight="1" x14ac:dyDescent="0.4">
      <c r="A15" s="6"/>
      <c r="B15" s="753" t="s">
        <v>250</v>
      </c>
      <c r="C15" s="748" t="s">
        <v>2143</v>
      </c>
      <c r="D15" s="748"/>
      <c r="E15" s="748"/>
      <c r="F15" s="748"/>
      <c r="G15" s="748"/>
      <c r="H15" s="748"/>
      <c r="I15" s="748"/>
      <c r="J15" s="748"/>
      <c r="K15" s="748"/>
      <c r="L15" s="634"/>
      <c r="M15" s="748"/>
      <c r="N15" s="634"/>
      <c r="O15" s="635"/>
      <c r="P15" s="231" t="str">
        <f>VLOOKUP(_Output!D150,_Guidance!B321:C326,2,FALSE)</f>
        <v xml:space="preserve"> </v>
      </c>
      <c r="Q15" s="634" t="s">
        <v>2746</v>
      </c>
      <c r="R15" s="15"/>
    </row>
    <row r="16" spans="1:18" s="2" customFormat="1" ht="20.149999999999999" customHeight="1" x14ac:dyDescent="0.4">
      <c r="A16" s="6"/>
      <c r="B16" s="748" t="s">
        <v>453</v>
      </c>
      <c r="C16" s="3" t="s">
        <v>1905</v>
      </c>
      <c r="D16" s="3"/>
      <c r="E16" s="3"/>
      <c r="F16" s="3"/>
      <c r="G16" s="3"/>
      <c r="H16" s="3"/>
      <c r="I16" s="3"/>
      <c r="J16" s="3"/>
      <c r="K16" s="3"/>
      <c r="L16" s="138"/>
      <c r="M16" s="3"/>
      <c r="N16" s="138"/>
      <c r="O16" s="222"/>
      <c r="P16" s="231" t="str">
        <f>VLOOKUP(_Output!D151,_Guidance!B327:C332,2,FALSE)</f>
        <v xml:space="preserve"> </v>
      </c>
      <c r="Q16" s="138" t="s">
        <v>1674</v>
      </c>
      <c r="R16" s="15"/>
    </row>
    <row r="17" spans="1:18" s="2" customFormat="1" ht="20.149999999999999" customHeight="1" x14ac:dyDescent="0.4">
      <c r="A17" s="6"/>
      <c r="B17" s="748" t="s">
        <v>469</v>
      </c>
      <c r="C17" s="3" t="s">
        <v>332</v>
      </c>
      <c r="D17" s="3"/>
      <c r="E17" s="3"/>
      <c r="F17" s="3"/>
      <c r="G17" s="3"/>
      <c r="H17" s="3"/>
      <c r="I17" s="3"/>
      <c r="J17" s="3"/>
      <c r="K17" s="3"/>
      <c r="L17" s="138"/>
      <c r="M17" s="3"/>
      <c r="N17" s="138"/>
      <c r="O17" s="222"/>
      <c r="P17" s="231" t="str">
        <f>VLOOKUP(_Output!D152,_Guidance!B333:C338,2,FALSE)</f>
        <v xml:space="preserve"> </v>
      </c>
      <c r="Q17" s="138" t="s">
        <v>2074</v>
      </c>
      <c r="R17" s="15"/>
    </row>
    <row r="18" spans="1:18" s="2" customFormat="1" ht="20.149999999999999" customHeight="1" x14ac:dyDescent="0.4">
      <c r="A18" s="6"/>
      <c r="B18" s="748" t="s">
        <v>500</v>
      </c>
      <c r="C18" s="3" t="s">
        <v>1907</v>
      </c>
      <c r="D18" s="3"/>
      <c r="E18" s="3"/>
      <c r="F18" s="3"/>
      <c r="G18" s="3"/>
      <c r="H18" s="3"/>
      <c r="I18" s="3"/>
      <c r="J18" s="3"/>
      <c r="K18" s="3"/>
      <c r="L18" s="138"/>
      <c r="M18" s="3"/>
      <c r="N18" s="138"/>
      <c r="O18" s="222"/>
      <c r="P18" s="231" t="str">
        <f>VLOOKUP(_Output!D153,_Guidance!B339:C344,2,FALSE)</f>
        <v xml:space="preserve"> </v>
      </c>
      <c r="Q18" s="138" t="s">
        <v>2033</v>
      </c>
      <c r="R18" s="15"/>
    </row>
    <row r="19" spans="1:18" s="2" customFormat="1" ht="20.149999999999999" customHeight="1" x14ac:dyDescent="0.4">
      <c r="A19" s="6"/>
      <c r="B19" s="748" t="s">
        <v>604</v>
      </c>
      <c r="C19" s="3" t="s">
        <v>1906</v>
      </c>
      <c r="D19" s="3"/>
      <c r="E19" s="3"/>
      <c r="F19" s="3"/>
      <c r="G19" s="3"/>
      <c r="H19" s="3"/>
      <c r="I19" s="3"/>
      <c r="J19" s="3"/>
      <c r="K19" s="3"/>
      <c r="L19" s="138"/>
      <c r="M19" s="3"/>
      <c r="N19" s="138"/>
      <c r="O19" s="222"/>
      <c r="P19" s="231" t="str">
        <f>VLOOKUP(_Output!D154,_Guidance!B345:C350,2,FALSE)</f>
        <v xml:space="preserve"> </v>
      </c>
      <c r="Q19" s="138" t="s">
        <v>1346</v>
      </c>
      <c r="R19" s="15"/>
    </row>
    <row r="20" spans="1:18" s="2" customFormat="1" ht="20.149999999999999" customHeight="1" x14ac:dyDescent="0.4">
      <c r="A20" s="6"/>
      <c r="B20" s="748" t="s">
        <v>728</v>
      </c>
      <c r="C20" s="3" t="s">
        <v>1908</v>
      </c>
      <c r="D20" s="3"/>
      <c r="E20" s="3"/>
      <c r="F20" s="3"/>
      <c r="G20" s="3"/>
      <c r="H20" s="3"/>
      <c r="I20" s="3"/>
      <c r="J20" s="3"/>
      <c r="K20" s="3"/>
      <c r="L20" s="138"/>
      <c r="M20" s="3"/>
      <c r="N20" s="138"/>
      <c r="O20" s="222"/>
      <c r="P20" s="231" t="str">
        <f>VLOOKUP(_Output!D155,_Guidance!B351:C356,2,FALSE)</f>
        <v xml:space="preserve"> </v>
      </c>
      <c r="Q20" s="138" t="s">
        <v>2034</v>
      </c>
      <c r="R20" s="15"/>
    </row>
    <row r="21" spans="1:18" s="2" customFormat="1" ht="20.149999999999999" customHeight="1" x14ac:dyDescent="0.4">
      <c r="A21" s="6"/>
      <c r="B21" s="748" t="s">
        <v>2168</v>
      </c>
      <c r="C21" s="3" t="s">
        <v>457</v>
      </c>
      <c r="D21" s="3"/>
      <c r="E21" s="3"/>
      <c r="F21" s="3"/>
      <c r="G21" s="3"/>
      <c r="H21" s="3"/>
      <c r="I21" s="3"/>
      <c r="J21" s="3"/>
      <c r="K21" s="3"/>
      <c r="L21" s="138"/>
      <c r="M21" s="3"/>
      <c r="N21" s="138"/>
      <c r="O21" s="222"/>
      <c r="P21" s="231" t="str">
        <f>VLOOKUP(_Output!D156,_Guidance!B357:C362,2,FALSE)</f>
        <v xml:space="preserve"> </v>
      </c>
      <c r="Q21" s="138" t="s">
        <v>1347</v>
      </c>
      <c r="R21" s="15"/>
    </row>
    <row r="22" spans="1:18" s="2" customFormat="1" ht="20.149999999999999" customHeight="1" x14ac:dyDescent="0.4">
      <c r="A22" s="6"/>
      <c r="B22" s="753" t="s">
        <v>2173</v>
      </c>
      <c r="C22" s="748" t="s">
        <v>2145</v>
      </c>
      <c r="D22" s="748"/>
      <c r="E22" s="748"/>
      <c r="F22" s="748"/>
      <c r="G22" s="748"/>
      <c r="H22" s="748"/>
      <c r="I22" s="748"/>
      <c r="J22" s="748"/>
      <c r="K22" s="748"/>
      <c r="L22" s="634"/>
      <c r="M22" s="748"/>
      <c r="N22" s="634"/>
      <c r="O22" s="635"/>
      <c r="P22" s="231" t="str">
        <f>VLOOKUP(_Output!D157,_Guidance!B363:C368,2,FALSE)</f>
        <v xml:space="preserve"> </v>
      </c>
      <c r="Q22" s="634" t="s">
        <v>2289</v>
      </c>
      <c r="R22" s="15"/>
    </row>
    <row r="23" spans="1:18" s="2" customFormat="1" ht="20.149999999999999" customHeight="1" x14ac:dyDescent="0.4">
      <c r="A23" s="6"/>
      <c r="B23" s="753" t="s">
        <v>2174</v>
      </c>
      <c r="C23" s="3" t="s">
        <v>2153</v>
      </c>
      <c r="D23" s="3"/>
      <c r="E23" s="3"/>
      <c r="F23" s="3"/>
      <c r="G23" s="3"/>
      <c r="H23" s="3"/>
      <c r="I23" s="3"/>
      <c r="J23" s="3"/>
      <c r="K23" s="3"/>
      <c r="L23" s="138"/>
      <c r="M23" s="3"/>
      <c r="N23" s="138"/>
      <c r="O23" s="222"/>
      <c r="P23" s="231" t="str">
        <f>VLOOKUP(_Output!D158,_Guidance!B369:C374,2,FALSE)</f>
        <v xml:space="preserve"> </v>
      </c>
      <c r="Q23" s="138" t="s">
        <v>2290</v>
      </c>
      <c r="R23" s="15"/>
    </row>
    <row r="24" spans="1:18" s="2" customFormat="1" ht="20.149999999999999" customHeight="1" x14ac:dyDescent="0.4">
      <c r="A24" s="6"/>
      <c r="B24" s="748"/>
      <c r="C24" s="748"/>
      <c r="D24" s="748"/>
      <c r="E24" s="748"/>
      <c r="F24" s="748"/>
      <c r="G24" s="748"/>
      <c r="H24" s="748"/>
      <c r="I24" s="748"/>
      <c r="J24" s="748"/>
      <c r="K24" s="748"/>
      <c r="L24" s="634"/>
      <c r="M24" s="748"/>
      <c r="N24" s="634"/>
      <c r="O24" s="635"/>
      <c r="P24" s="231"/>
      <c r="Q24" s="634"/>
      <c r="R24" s="15"/>
    </row>
    <row r="25" spans="1:18" ht="20.149999999999999" customHeight="1" x14ac:dyDescent="0.4">
      <c r="A25" s="4"/>
      <c r="B25" s="126" t="s">
        <v>204</v>
      </c>
      <c r="C25" s="126"/>
      <c r="D25" s="126"/>
      <c r="E25" s="126"/>
      <c r="F25" s="126"/>
      <c r="G25" s="126"/>
      <c r="H25" s="126"/>
      <c r="I25" s="126"/>
      <c r="J25" s="126"/>
      <c r="K25" s="3"/>
      <c r="L25" s="139"/>
      <c r="M25" s="7"/>
      <c r="N25" s="139"/>
      <c r="O25" s="223"/>
      <c r="P25" s="7"/>
      <c r="Q25" s="139"/>
      <c r="R25" s="16"/>
    </row>
    <row r="26" spans="1:18" ht="20.149999999999999" customHeight="1" x14ac:dyDescent="0.4">
      <c r="A26" s="10"/>
      <c r="B26" s="3" t="s">
        <v>729</v>
      </c>
      <c r="C26" s="3" t="s">
        <v>203</v>
      </c>
      <c r="D26" s="3"/>
      <c r="E26" s="3"/>
      <c r="F26" s="3"/>
      <c r="G26" s="3"/>
      <c r="H26" s="3"/>
      <c r="I26" s="3"/>
      <c r="J26" s="3"/>
      <c r="K26" s="3"/>
      <c r="L26" s="825"/>
      <c r="M26" s="826"/>
      <c r="N26" s="826"/>
      <c r="O26" s="826"/>
      <c r="P26" s="826"/>
      <c r="Q26" s="827"/>
      <c r="R26" s="16"/>
    </row>
    <row r="27" spans="1:18" ht="20.149999999999999" customHeight="1" x14ac:dyDescent="0.4">
      <c r="A27" s="10"/>
      <c r="B27" s="3"/>
      <c r="C27" s="3"/>
      <c r="D27" s="3"/>
      <c r="E27" s="3"/>
      <c r="F27" s="3"/>
      <c r="G27" s="3"/>
      <c r="H27" s="3"/>
      <c r="I27" s="3"/>
      <c r="J27" s="3"/>
      <c r="K27" s="3"/>
      <c r="L27" s="828"/>
      <c r="M27" s="829"/>
      <c r="N27" s="829"/>
      <c r="O27" s="829"/>
      <c r="P27" s="829"/>
      <c r="Q27" s="830"/>
      <c r="R27" s="16"/>
    </row>
    <row r="28" spans="1:18" ht="20.149999999999999" customHeight="1" x14ac:dyDescent="0.4">
      <c r="A28" s="10"/>
      <c r="B28" s="3"/>
      <c r="C28" s="3"/>
      <c r="D28" s="3"/>
      <c r="E28" s="3"/>
      <c r="F28" s="3"/>
      <c r="G28" s="3"/>
      <c r="H28" s="3"/>
      <c r="I28" s="3"/>
      <c r="J28" s="3"/>
      <c r="K28" s="3"/>
      <c r="L28" s="828"/>
      <c r="M28" s="829"/>
      <c r="N28" s="829"/>
      <c r="O28" s="829"/>
      <c r="P28" s="829"/>
      <c r="Q28" s="830"/>
      <c r="R28" s="16"/>
    </row>
    <row r="29" spans="1:18" ht="20.149999999999999" customHeight="1" x14ac:dyDescent="0.4">
      <c r="A29" s="10"/>
      <c r="B29" s="3"/>
      <c r="C29" s="3"/>
      <c r="D29" s="3"/>
      <c r="E29" s="3"/>
      <c r="F29" s="3"/>
      <c r="G29" s="3"/>
      <c r="H29" s="3"/>
      <c r="I29" s="3"/>
      <c r="J29" s="3"/>
      <c r="K29" s="3"/>
      <c r="L29" s="831"/>
      <c r="M29" s="832"/>
      <c r="N29" s="832"/>
      <c r="O29" s="832"/>
      <c r="P29" s="832"/>
      <c r="Q29" s="833"/>
      <c r="R29" s="16"/>
    </row>
    <row r="30" spans="1:18" ht="20.149999999999999" customHeight="1" thickBot="1" x14ac:dyDescent="0.45">
      <c r="A30" s="11"/>
      <c r="B30" s="12"/>
      <c r="C30" s="12"/>
      <c r="D30" s="12"/>
      <c r="E30" s="12"/>
      <c r="F30" s="12"/>
      <c r="G30" s="12"/>
      <c r="H30" s="12"/>
      <c r="I30" s="12"/>
      <c r="J30" s="12"/>
      <c r="K30" s="12"/>
      <c r="L30" s="12"/>
      <c r="M30" s="12"/>
      <c r="N30" s="12"/>
      <c r="O30" s="12"/>
      <c r="P30" s="12"/>
      <c r="Q30" s="12"/>
      <c r="R30" s="17"/>
    </row>
    <row r="31" spans="1:18" ht="14.6" hidden="1" x14ac:dyDescent="0.4"/>
    <row r="32" spans="1:18" ht="14.6" hidden="1" x14ac:dyDescent="0.4"/>
    <row r="33" ht="14.6" hidden="1" x14ac:dyDescent="0.4"/>
    <row r="34" ht="14.6" hidden="1" x14ac:dyDescent="0.4"/>
    <row r="35" ht="14.6" hidden="1" x14ac:dyDescent="0.4"/>
    <row r="36" ht="14.6" hidden="1" x14ac:dyDescent="0.4"/>
    <row r="37" ht="14.6" hidden="1" x14ac:dyDescent="0.4"/>
    <row r="38" ht="14.6" hidden="1" x14ac:dyDescent="0.4"/>
    <row r="39" ht="15" hidden="1" customHeight="1" x14ac:dyDescent="0.4"/>
    <row r="40" ht="15" hidden="1" customHeight="1" x14ac:dyDescent="0.4"/>
    <row r="41" ht="15" hidden="1" customHeight="1" x14ac:dyDescent="0.4"/>
    <row r="42" ht="15" hidden="1" customHeight="1" x14ac:dyDescent="0.4"/>
    <row r="43" ht="15" hidden="1" customHeight="1" x14ac:dyDescent="0.4"/>
    <row r="44" ht="15" hidden="1" customHeight="1" x14ac:dyDescent="0.4"/>
    <row r="45" ht="15" hidden="1" customHeight="1" x14ac:dyDescent="0.4"/>
    <row r="46" ht="15" hidden="1" customHeight="1" x14ac:dyDescent="0.4"/>
    <row r="47" ht="15" hidden="1" customHeight="1" x14ac:dyDescent="0.4"/>
    <row r="48" ht="15" hidden="1" customHeight="1" x14ac:dyDescent="0.4"/>
    <row r="49" ht="15" hidden="1" customHeight="1" x14ac:dyDescent="0.4"/>
    <row r="50" ht="15" hidden="1" customHeight="1" x14ac:dyDescent="0.4"/>
    <row r="51" ht="15" hidden="1" customHeight="1" x14ac:dyDescent="0.4"/>
    <row r="52" ht="15" hidden="1" customHeight="1" x14ac:dyDescent="0.4"/>
    <row r="53" ht="15" hidden="1" customHeight="1" x14ac:dyDescent="0.4"/>
    <row r="54" ht="15" hidden="1" customHeight="1" x14ac:dyDescent="0.4"/>
    <row r="55" ht="15" hidden="1" customHeight="1" x14ac:dyDescent="0.4"/>
    <row r="56" ht="15" hidden="1" customHeight="1" x14ac:dyDescent="0.4"/>
    <row r="57" ht="15" hidden="1" customHeight="1" x14ac:dyDescent="0.4"/>
    <row r="58" ht="15" hidden="1" customHeight="1" x14ac:dyDescent="0.4"/>
    <row r="59" ht="15" hidden="1" customHeight="1" x14ac:dyDescent="0.4"/>
    <row r="60" ht="15" hidden="1" customHeight="1" x14ac:dyDescent="0.4"/>
    <row r="61" ht="15" hidden="1" customHeight="1" x14ac:dyDescent="0.4"/>
    <row r="62" ht="15" hidden="1" customHeight="1" x14ac:dyDescent="0.4"/>
    <row r="63" ht="15" hidden="1" customHeight="1" x14ac:dyDescent="0.4"/>
    <row r="64" ht="15" hidden="1" customHeight="1" x14ac:dyDescent="0.4"/>
    <row r="65" ht="15" hidden="1" customHeight="1" x14ac:dyDescent="0.4"/>
    <row r="66" ht="15" hidden="1" customHeight="1" x14ac:dyDescent="0.4"/>
    <row r="67" ht="15" hidden="1" customHeight="1" x14ac:dyDescent="0.4"/>
    <row r="68" ht="15" hidden="1" customHeight="1" x14ac:dyDescent="0.4"/>
    <row r="69" ht="15" hidden="1" customHeight="1" x14ac:dyDescent="0.4"/>
    <row r="70" ht="15" hidden="1" customHeight="1" x14ac:dyDescent="0.4"/>
    <row r="71" ht="15" hidden="1" customHeight="1" x14ac:dyDescent="0.4"/>
    <row r="72" ht="15" hidden="1" customHeight="1" x14ac:dyDescent="0.4"/>
    <row r="73" ht="15" hidden="1" customHeight="1" x14ac:dyDescent="0.4"/>
    <row r="74" ht="15" hidden="1" customHeight="1" x14ac:dyDescent="0.4"/>
    <row r="75" ht="15" hidden="1" customHeight="1" x14ac:dyDescent="0.4"/>
    <row r="76" ht="15" hidden="1" customHeight="1" x14ac:dyDescent="0.4"/>
    <row r="77" ht="15" hidden="1" customHeight="1" x14ac:dyDescent="0.4"/>
    <row r="78" ht="15" hidden="1" customHeight="1" x14ac:dyDescent="0.4"/>
    <row r="79" ht="15" hidden="1" customHeight="1" x14ac:dyDescent="0.4"/>
    <row r="80" ht="15" hidden="1" customHeight="1" x14ac:dyDescent="0.4"/>
    <row r="81" ht="15" hidden="1" customHeight="1" x14ac:dyDescent="0.4"/>
    <row r="82" ht="15" hidden="1" customHeight="1" x14ac:dyDescent="0.4"/>
    <row r="83" ht="15" hidden="1" customHeight="1" x14ac:dyDescent="0.4"/>
    <row r="84" ht="15" hidden="1" customHeight="1" x14ac:dyDescent="0.4"/>
    <row r="85" ht="15" hidden="1" customHeight="1" x14ac:dyDescent="0.4"/>
    <row r="86" ht="15" hidden="1" customHeight="1" x14ac:dyDescent="0.4"/>
    <row r="87" ht="15" hidden="1" customHeight="1" x14ac:dyDescent="0.4"/>
    <row r="88" ht="15" hidden="1" customHeight="1" x14ac:dyDescent="0.4"/>
    <row r="89" ht="15" hidden="1" customHeight="1" x14ac:dyDescent="0.4"/>
    <row r="90" ht="15" hidden="1" customHeight="1" x14ac:dyDescent="0.4"/>
    <row r="91" ht="15" hidden="1" customHeight="1" x14ac:dyDescent="0.4"/>
    <row r="92" ht="15" hidden="1" customHeight="1" x14ac:dyDescent="0.4"/>
    <row r="93" ht="15" hidden="1" customHeight="1" x14ac:dyDescent="0.4"/>
    <row r="94" ht="15" hidden="1" customHeight="1" x14ac:dyDescent="0.4"/>
    <row r="95" ht="15" hidden="1" customHeight="1" x14ac:dyDescent="0.4"/>
    <row r="96" ht="15" hidden="1" customHeight="1" x14ac:dyDescent="0.4"/>
    <row r="97" ht="15" hidden="1" customHeight="1" x14ac:dyDescent="0.4"/>
    <row r="98" ht="15" hidden="1" customHeight="1" x14ac:dyDescent="0.4"/>
    <row r="99" ht="15" hidden="1" customHeight="1" x14ac:dyDescent="0.4"/>
    <row r="100" ht="15" hidden="1" customHeight="1" x14ac:dyDescent="0.4"/>
    <row r="101" ht="15" hidden="1" customHeight="1" x14ac:dyDescent="0.4"/>
    <row r="102" ht="15" hidden="1" customHeight="1" x14ac:dyDescent="0.4"/>
    <row r="103" ht="15" hidden="1" customHeight="1" x14ac:dyDescent="0.4"/>
    <row r="104" ht="15" hidden="1" customHeight="1" x14ac:dyDescent="0.4"/>
    <row r="105" ht="15" hidden="1" customHeight="1" x14ac:dyDescent="0.4"/>
    <row r="106" ht="15" hidden="1" customHeight="1" x14ac:dyDescent="0.4"/>
    <row r="107" ht="15" hidden="1" customHeight="1" x14ac:dyDescent="0.4"/>
    <row r="108" ht="15" hidden="1" customHeight="1" x14ac:dyDescent="0.4"/>
    <row r="109" ht="15" hidden="1" customHeight="1" x14ac:dyDescent="0.4"/>
    <row r="110" ht="15" hidden="1" customHeight="1" x14ac:dyDescent="0.4"/>
    <row r="111" ht="15" hidden="1" customHeight="1" x14ac:dyDescent="0.4"/>
    <row r="112" ht="15" hidden="1" customHeight="1" x14ac:dyDescent="0.4"/>
    <row r="113" ht="15" hidden="1" customHeight="1" x14ac:dyDescent="0.4"/>
    <row r="114" ht="15" hidden="1" customHeight="1" x14ac:dyDescent="0.4"/>
    <row r="115" ht="15" hidden="1" customHeight="1" x14ac:dyDescent="0.4"/>
    <row r="116" ht="15" hidden="1" customHeight="1" x14ac:dyDescent="0.4"/>
    <row r="117" ht="15" hidden="1" customHeight="1" x14ac:dyDescent="0.4"/>
    <row r="118" ht="15" hidden="1" customHeight="1" x14ac:dyDescent="0.4"/>
    <row r="119" ht="15" hidden="1" customHeight="1" x14ac:dyDescent="0.4"/>
    <row r="120" ht="15" hidden="1" customHeight="1" x14ac:dyDescent="0.4"/>
    <row r="121" ht="15" hidden="1" customHeight="1" x14ac:dyDescent="0.4"/>
  </sheetData>
  <mergeCells count="11">
    <mergeCell ref="B5:F5"/>
    <mergeCell ref="G5:K5"/>
    <mergeCell ref="B6:F6"/>
    <mergeCell ref="L26:Q29"/>
    <mergeCell ref="B1:K2"/>
    <mergeCell ref="L1:L2"/>
    <mergeCell ref="N1:N2"/>
    <mergeCell ref="B3:F3"/>
    <mergeCell ref="G3:K3"/>
    <mergeCell ref="B4:F4"/>
    <mergeCell ref="G4:K4"/>
  </mergeCells>
  <hyperlinks>
    <hyperlink ref="B4:F4" location="'People - R&amp;H'!A1" tooltip="2. Roles and Hierarchy" display="2. Roles and Hierarchy" xr:uid="{00000000-0004-0000-0D00-000000000000}"/>
    <hyperlink ref="B6:F6" location="'People - KNM'!A1" tooltip="4. Knowledge Management" display="4. Knowledge Management" xr:uid="{00000000-0004-0000-0D00-000002000000}"/>
    <hyperlink ref="G3:K3" location="'People - T&amp;E'!A1" tooltip="5. Training and Education" display="5. Training and Education" xr:uid="{00000000-0004-0000-0D00-000003000000}"/>
    <hyperlink ref="B3:F3" location="'People - EMP'!A1" tooltip="1. Employees" display="1. Employees" xr:uid="{00000000-0004-0000-0D00-000004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4542" r:id="rId4" name="Drop Down 30">
              <controlPr defaultSize="0" autoLine="0" autoPict="0">
                <anchor moveWithCells="1">
                  <from>
                    <xdr:col>11</xdr:col>
                    <xdr:colOff>10886</xdr:colOff>
                    <xdr:row>9</xdr:row>
                    <xdr:rowOff>27214</xdr:rowOff>
                  </from>
                  <to>
                    <xdr:col>12</xdr:col>
                    <xdr:colOff>10886</xdr:colOff>
                    <xdr:row>9</xdr:row>
                    <xdr:rowOff>228600</xdr:rowOff>
                  </to>
                </anchor>
              </controlPr>
            </control>
          </mc:Choice>
        </mc:AlternateContent>
        <mc:AlternateContent xmlns:mc="http://schemas.openxmlformats.org/markup-compatibility/2006">
          <mc:Choice Requires="x14">
            <control shapeId="64543" r:id="rId5" name="Drop Down 31">
              <controlPr defaultSize="0" autoLine="0" autoPict="0">
                <anchor moveWithCells="1">
                  <from>
                    <xdr:col>11</xdr:col>
                    <xdr:colOff>10886</xdr:colOff>
                    <xdr:row>10</xdr:row>
                    <xdr:rowOff>27214</xdr:rowOff>
                  </from>
                  <to>
                    <xdr:col>12</xdr:col>
                    <xdr:colOff>10886</xdr:colOff>
                    <xdr:row>10</xdr:row>
                    <xdr:rowOff>228600</xdr:rowOff>
                  </to>
                </anchor>
              </controlPr>
            </control>
          </mc:Choice>
        </mc:AlternateContent>
        <mc:AlternateContent xmlns:mc="http://schemas.openxmlformats.org/markup-compatibility/2006">
          <mc:Choice Requires="x14">
            <control shapeId="64544" r:id="rId6" name="Drop Down 32">
              <controlPr defaultSize="0" autoLine="0" autoPict="0">
                <anchor moveWithCells="1">
                  <from>
                    <xdr:col>13</xdr:col>
                    <xdr:colOff>10886</xdr:colOff>
                    <xdr:row>9</xdr:row>
                    <xdr:rowOff>38100</xdr:rowOff>
                  </from>
                  <to>
                    <xdr:col>14</xdr:col>
                    <xdr:colOff>10886</xdr:colOff>
                    <xdr:row>9</xdr:row>
                    <xdr:rowOff>239486</xdr:rowOff>
                  </to>
                </anchor>
              </controlPr>
            </control>
          </mc:Choice>
        </mc:AlternateContent>
        <mc:AlternateContent xmlns:mc="http://schemas.openxmlformats.org/markup-compatibility/2006">
          <mc:Choice Requires="x14">
            <control shapeId="64545" r:id="rId7" name="Drop Down 33">
              <controlPr defaultSize="0" autoLine="0" autoPict="0">
                <anchor moveWithCells="1">
                  <from>
                    <xdr:col>13</xdr:col>
                    <xdr:colOff>10886</xdr:colOff>
                    <xdr:row>10</xdr:row>
                    <xdr:rowOff>38100</xdr:rowOff>
                  </from>
                  <to>
                    <xdr:col>14</xdr:col>
                    <xdr:colOff>10886</xdr:colOff>
                    <xdr:row>10</xdr:row>
                    <xdr:rowOff>239486</xdr:rowOff>
                  </to>
                </anchor>
              </controlPr>
            </control>
          </mc:Choice>
        </mc:AlternateContent>
        <mc:AlternateContent xmlns:mc="http://schemas.openxmlformats.org/markup-compatibility/2006">
          <mc:Choice Requires="x14">
            <control shapeId="64547" r:id="rId8" name="Drop Down 35">
              <controlPr defaultSize="0" autoLine="0" autoPict="0">
                <anchor moveWithCells="1">
                  <from>
                    <xdr:col>13</xdr:col>
                    <xdr:colOff>10886</xdr:colOff>
                    <xdr:row>12</xdr:row>
                    <xdr:rowOff>38100</xdr:rowOff>
                  </from>
                  <to>
                    <xdr:col>14</xdr:col>
                    <xdr:colOff>10886</xdr:colOff>
                    <xdr:row>12</xdr:row>
                    <xdr:rowOff>239486</xdr:rowOff>
                  </to>
                </anchor>
              </controlPr>
            </control>
          </mc:Choice>
        </mc:AlternateContent>
        <mc:AlternateContent xmlns:mc="http://schemas.openxmlformats.org/markup-compatibility/2006">
          <mc:Choice Requires="x14">
            <control shapeId="64552" r:id="rId9" name="Drop Down 40">
              <controlPr defaultSize="0" autoLine="0" autoPict="0">
                <anchor moveWithCells="1">
                  <from>
                    <xdr:col>11</xdr:col>
                    <xdr:colOff>10886</xdr:colOff>
                    <xdr:row>15</xdr:row>
                    <xdr:rowOff>27214</xdr:rowOff>
                  </from>
                  <to>
                    <xdr:col>12</xdr:col>
                    <xdr:colOff>10886</xdr:colOff>
                    <xdr:row>15</xdr:row>
                    <xdr:rowOff>228600</xdr:rowOff>
                  </to>
                </anchor>
              </controlPr>
            </control>
          </mc:Choice>
        </mc:AlternateContent>
        <mc:AlternateContent xmlns:mc="http://schemas.openxmlformats.org/markup-compatibility/2006">
          <mc:Choice Requires="x14">
            <control shapeId="64553" r:id="rId10" name="Drop Down 41">
              <controlPr defaultSize="0" autoLine="0" autoPict="0">
                <anchor moveWithCells="1">
                  <from>
                    <xdr:col>11</xdr:col>
                    <xdr:colOff>10886</xdr:colOff>
                    <xdr:row>16</xdr:row>
                    <xdr:rowOff>27214</xdr:rowOff>
                  </from>
                  <to>
                    <xdr:col>12</xdr:col>
                    <xdr:colOff>10886</xdr:colOff>
                    <xdr:row>16</xdr:row>
                    <xdr:rowOff>228600</xdr:rowOff>
                  </to>
                </anchor>
              </controlPr>
            </control>
          </mc:Choice>
        </mc:AlternateContent>
        <mc:AlternateContent xmlns:mc="http://schemas.openxmlformats.org/markup-compatibility/2006">
          <mc:Choice Requires="x14">
            <control shapeId="64554" r:id="rId11" name="Drop Down 42">
              <controlPr defaultSize="0" autoLine="0" autoPict="0">
                <anchor moveWithCells="1">
                  <from>
                    <xdr:col>13</xdr:col>
                    <xdr:colOff>10886</xdr:colOff>
                    <xdr:row>15</xdr:row>
                    <xdr:rowOff>38100</xdr:rowOff>
                  </from>
                  <to>
                    <xdr:col>14</xdr:col>
                    <xdr:colOff>10886</xdr:colOff>
                    <xdr:row>15</xdr:row>
                    <xdr:rowOff>239486</xdr:rowOff>
                  </to>
                </anchor>
              </controlPr>
            </control>
          </mc:Choice>
        </mc:AlternateContent>
        <mc:AlternateContent xmlns:mc="http://schemas.openxmlformats.org/markup-compatibility/2006">
          <mc:Choice Requires="x14">
            <control shapeId="64555" r:id="rId12" name="Drop Down 43">
              <controlPr defaultSize="0" autoLine="0" autoPict="0">
                <anchor moveWithCells="1">
                  <from>
                    <xdr:col>13</xdr:col>
                    <xdr:colOff>10886</xdr:colOff>
                    <xdr:row>16</xdr:row>
                    <xdr:rowOff>38100</xdr:rowOff>
                  </from>
                  <to>
                    <xdr:col>14</xdr:col>
                    <xdr:colOff>10886</xdr:colOff>
                    <xdr:row>16</xdr:row>
                    <xdr:rowOff>239486</xdr:rowOff>
                  </to>
                </anchor>
              </controlPr>
            </control>
          </mc:Choice>
        </mc:AlternateContent>
        <mc:AlternateContent xmlns:mc="http://schemas.openxmlformats.org/markup-compatibility/2006">
          <mc:Choice Requires="x14">
            <control shapeId="64581" r:id="rId13" name="Drop Down 69">
              <controlPr defaultSize="0" autoLine="0" autoPict="0">
                <anchor moveWithCells="1">
                  <from>
                    <xdr:col>11</xdr:col>
                    <xdr:colOff>10886</xdr:colOff>
                    <xdr:row>12</xdr:row>
                    <xdr:rowOff>27214</xdr:rowOff>
                  </from>
                  <to>
                    <xdr:col>12</xdr:col>
                    <xdr:colOff>10886</xdr:colOff>
                    <xdr:row>12</xdr:row>
                    <xdr:rowOff>228600</xdr:rowOff>
                  </to>
                </anchor>
              </controlPr>
            </control>
          </mc:Choice>
        </mc:AlternateContent>
        <mc:AlternateContent xmlns:mc="http://schemas.openxmlformats.org/markup-compatibility/2006">
          <mc:Choice Requires="x14">
            <control shapeId="64600" r:id="rId14" name="Drop Down 88">
              <controlPr defaultSize="0" autoLine="0" autoPict="0">
                <anchor moveWithCells="1">
                  <from>
                    <xdr:col>13</xdr:col>
                    <xdr:colOff>10886</xdr:colOff>
                    <xdr:row>18</xdr:row>
                    <xdr:rowOff>38100</xdr:rowOff>
                  </from>
                  <to>
                    <xdr:col>14</xdr:col>
                    <xdr:colOff>10886</xdr:colOff>
                    <xdr:row>18</xdr:row>
                    <xdr:rowOff>239486</xdr:rowOff>
                  </to>
                </anchor>
              </controlPr>
            </control>
          </mc:Choice>
        </mc:AlternateContent>
        <mc:AlternateContent xmlns:mc="http://schemas.openxmlformats.org/markup-compatibility/2006">
          <mc:Choice Requires="x14">
            <control shapeId="64605" r:id="rId15" name="Drop Down 93">
              <controlPr defaultSize="0" autoLine="0" autoPict="0">
                <anchor moveWithCells="1">
                  <from>
                    <xdr:col>11</xdr:col>
                    <xdr:colOff>10886</xdr:colOff>
                    <xdr:row>18</xdr:row>
                    <xdr:rowOff>27214</xdr:rowOff>
                  </from>
                  <to>
                    <xdr:col>12</xdr:col>
                    <xdr:colOff>10886</xdr:colOff>
                    <xdr:row>18</xdr:row>
                    <xdr:rowOff>228600</xdr:rowOff>
                  </to>
                </anchor>
              </controlPr>
            </control>
          </mc:Choice>
        </mc:AlternateContent>
        <mc:AlternateContent xmlns:mc="http://schemas.openxmlformats.org/markup-compatibility/2006">
          <mc:Choice Requires="x14">
            <control shapeId="64606" r:id="rId16" name="Drop Down 94">
              <controlPr defaultSize="0" autoLine="0" autoPict="0">
                <anchor moveWithCells="1">
                  <from>
                    <xdr:col>11</xdr:col>
                    <xdr:colOff>10886</xdr:colOff>
                    <xdr:row>20</xdr:row>
                    <xdr:rowOff>27214</xdr:rowOff>
                  </from>
                  <to>
                    <xdr:col>12</xdr:col>
                    <xdr:colOff>10886</xdr:colOff>
                    <xdr:row>20</xdr:row>
                    <xdr:rowOff>228600</xdr:rowOff>
                  </to>
                </anchor>
              </controlPr>
            </control>
          </mc:Choice>
        </mc:AlternateContent>
        <mc:AlternateContent xmlns:mc="http://schemas.openxmlformats.org/markup-compatibility/2006">
          <mc:Choice Requires="x14">
            <control shapeId="64607" r:id="rId17" name="Drop Down 95">
              <controlPr defaultSize="0" autoLine="0" autoPict="0">
                <anchor moveWithCells="1">
                  <from>
                    <xdr:col>13</xdr:col>
                    <xdr:colOff>10886</xdr:colOff>
                    <xdr:row>20</xdr:row>
                    <xdr:rowOff>38100</xdr:rowOff>
                  </from>
                  <to>
                    <xdr:col>14</xdr:col>
                    <xdr:colOff>10886</xdr:colOff>
                    <xdr:row>20</xdr:row>
                    <xdr:rowOff>239486</xdr:rowOff>
                  </to>
                </anchor>
              </controlPr>
            </control>
          </mc:Choice>
        </mc:AlternateContent>
        <mc:AlternateContent xmlns:mc="http://schemas.openxmlformats.org/markup-compatibility/2006">
          <mc:Choice Requires="x14">
            <control shapeId="64620" r:id="rId18" name="Drop Down 108">
              <controlPr defaultSize="0" autoLine="0" autoPict="0">
                <anchor moveWithCells="1">
                  <from>
                    <xdr:col>11</xdr:col>
                    <xdr:colOff>10886</xdr:colOff>
                    <xdr:row>19</xdr:row>
                    <xdr:rowOff>27214</xdr:rowOff>
                  </from>
                  <to>
                    <xdr:col>12</xdr:col>
                    <xdr:colOff>10886</xdr:colOff>
                    <xdr:row>19</xdr:row>
                    <xdr:rowOff>228600</xdr:rowOff>
                  </to>
                </anchor>
              </controlPr>
            </control>
          </mc:Choice>
        </mc:AlternateContent>
        <mc:AlternateContent xmlns:mc="http://schemas.openxmlformats.org/markup-compatibility/2006">
          <mc:Choice Requires="x14">
            <control shapeId="64621" r:id="rId19" name="Drop Down 109">
              <controlPr defaultSize="0" autoLine="0" autoPict="0">
                <anchor moveWithCells="1">
                  <from>
                    <xdr:col>13</xdr:col>
                    <xdr:colOff>10886</xdr:colOff>
                    <xdr:row>19</xdr:row>
                    <xdr:rowOff>38100</xdr:rowOff>
                  </from>
                  <to>
                    <xdr:col>14</xdr:col>
                    <xdr:colOff>10886</xdr:colOff>
                    <xdr:row>19</xdr:row>
                    <xdr:rowOff>239486</xdr:rowOff>
                  </to>
                </anchor>
              </controlPr>
            </control>
          </mc:Choice>
        </mc:AlternateContent>
        <mc:AlternateContent xmlns:mc="http://schemas.openxmlformats.org/markup-compatibility/2006">
          <mc:Choice Requires="x14">
            <control shapeId="64622" r:id="rId20" name="Drop Down 110">
              <controlPr defaultSize="0" autoLine="0" autoPict="0">
                <anchor moveWithCells="1">
                  <from>
                    <xdr:col>11</xdr:col>
                    <xdr:colOff>10886</xdr:colOff>
                    <xdr:row>17</xdr:row>
                    <xdr:rowOff>27214</xdr:rowOff>
                  </from>
                  <to>
                    <xdr:col>12</xdr:col>
                    <xdr:colOff>10886</xdr:colOff>
                    <xdr:row>17</xdr:row>
                    <xdr:rowOff>228600</xdr:rowOff>
                  </to>
                </anchor>
              </controlPr>
            </control>
          </mc:Choice>
        </mc:AlternateContent>
        <mc:AlternateContent xmlns:mc="http://schemas.openxmlformats.org/markup-compatibility/2006">
          <mc:Choice Requires="x14">
            <control shapeId="64623" r:id="rId21" name="Drop Down 111">
              <controlPr defaultSize="0" autoLine="0" autoPict="0">
                <anchor moveWithCells="1">
                  <from>
                    <xdr:col>13</xdr:col>
                    <xdr:colOff>10886</xdr:colOff>
                    <xdr:row>17</xdr:row>
                    <xdr:rowOff>38100</xdr:rowOff>
                  </from>
                  <to>
                    <xdr:col>14</xdr:col>
                    <xdr:colOff>10886</xdr:colOff>
                    <xdr:row>17</xdr:row>
                    <xdr:rowOff>239486</xdr:rowOff>
                  </to>
                </anchor>
              </controlPr>
            </control>
          </mc:Choice>
        </mc:AlternateContent>
        <mc:AlternateContent xmlns:mc="http://schemas.openxmlformats.org/markup-compatibility/2006">
          <mc:Choice Requires="x14">
            <control shapeId="64624" r:id="rId22" name="Drop Down 112">
              <controlPr defaultSize="0" autoLine="0" autoPict="0">
                <anchor moveWithCells="1">
                  <from>
                    <xdr:col>11</xdr:col>
                    <xdr:colOff>10886</xdr:colOff>
                    <xdr:row>11</xdr:row>
                    <xdr:rowOff>27214</xdr:rowOff>
                  </from>
                  <to>
                    <xdr:col>12</xdr:col>
                    <xdr:colOff>10886</xdr:colOff>
                    <xdr:row>11</xdr:row>
                    <xdr:rowOff>228600</xdr:rowOff>
                  </to>
                </anchor>
              </controlPr>
            </control>
          </mc:Choice>
        </mc:AlternateContent>
        <mc:AlternateContent xmlns:mc="http://schemas.openxmlformats.org/markup-compatibility/2006">
          <mc:Choice Requires="x14">
            <control shapeId="64625" r:id="rId23" name="Drop Down 113">
              <controlPr defaultSize="0" autoLine="0" autoPict="0">
                <anchor moveWithCells="1">
                  <from>
                    <xdr:col>13</xdr:col>
                    <xdr:colOff>10886</xdr:colOff>
                    <xdr:row>11</xdr:row>
                    <xdr:rowOff>38100</xdr:rowOff>
                  </from>
                  <to>
                    <xdr:col>14</xdr:col>
                    <xdr:colOff>10886</xdr:colOff>
                    <xdr:row>11</xdr:row>
                    <xdr:rowOff>239486</xdr:rowOff>
                  </to>
                </anchor>
              </controlPr>
            </control>
          </mc:Choice>
        </mc:AlternateContent>
        <mc:AlternateContent xmlns:mc="http://schemas.openxmlformats.org/markup-compatibility/2006">
          <mc:Choice Requires="x14">
            <control shapeId="64626" r:id="rId24" name="Drop Down 114">
              <controlPr defaultSize="0" autoLine="0" autoPict="0">
                <anchor moveWithCells="1">
                  <from>
                    <xdr:col>11</xdr:col>
                    <xdr:colOff>10886</xdr:colOff>
                    <xdr:row>13</xdr:row>
                    <xdr:rowOff>27214</xdr:rowOff>
                  </from>
                  <to>
                    <xdr:col>12</xdr:col>
                    <xdr:colOff>10886</xdr:colOff>
                    <xdr:row>13</xdr:row>
                    <xdr:rowOff>228600</xdr:rowOff>
                  </to>
                </anchor>
              </controlPr>
            </control>
          </mc:Choice>
        </mc:AlternateContent>
        <mc:AlternateContent xmlns:mc="http://schemas.openxmlformats.org/markup-compatibility/2006">
          <mc:Choice Requires="x14">
            <control shapeId="64627" r:id="rId25" name="Drop Down 115">
              <controlPr defaultSize="0" autoLine="0" autoPict="0">
                <anchor moveWithCells="1">
                  <from>
                    <xdr:col>11</xdr:col>
                    <xdr:colOff>10886</xdr:colOff>
                    <xdr:row>14</xdr:row>
                    <xdr:rowOff>27214</xdr:rowOff>
                  </from>
                  <to>
                    <xdr:col>12</xdr:col>
                    <xdr:colOff>10886</xdr:colOff>
                    <xdr:row>14</xdr:row>
                    <xdr:rowOff>228600</xdr:rowOff>
                  </to>
                </anchor>
              </controlPr>
            </control>
          </mc:Choice>
        </mc:AlternateContent>
        <mc:AlternateContent xmlns:mc="http://schemas.openxmlformats.org/markup-compatibility/2006">
          <mc:Choice Requires="x14">
            <control shapeId="64628" r:id="rId26" name="Drop Down 116">
              <controlPr defaultSize="0" autoLine="0" autoPict="0">
                <anchor moveWithCells="1">
                  <from>
                    <xdr:col>13</xdr:col>
                    <xdr:colOff>10886</xdr:colOff>
                    <xdr:row>13</xdr:row>
                    <xdr:rowOff>38100</xdr:rowOff>
                  </from>
                  <to>
                    <xdr:col>14</xdr:col>
                    <xdr:colOff>10886</xdr:colOff>
                    <xdr:row>13</xdr:row>
                    <xdr:rowOff>239486</xdr:rowOff>
                  </to>
                </anchor>
              </controlPr>
            </control>
          </mc:Choice>
        </mc:AlternateContent>
        <mc:AlternateContent xmlns:mc="http://schemas.openxmlformats.org/markup-compatibility/2006">
          <mc:Choice Requires="x14">
            <control shapeId="64629" r:id="rId27" name="Drop Down 117">
              <controlPr defaultSize="0" autoLine="0" autoPict="0">
                <anchor moveWithCells="1">
                  <from>
                    <xdr:col>13</xdr:col>
                    <xdr:colOff>10886</xdr:colOff>
                    <xdr:row>14</xdr:row>
                    <xdr:rowOff>38100</xdr:rowOff>
                  </from>
                  <to>
                    <xdr:col>14</xdr:col>
                    <xdr:colOff>10886</xdr:colOff>
                    <xdr:row>14</xdr:row>
                    <xdr:rowOff>239486</xdr:rowOff>
                  </to>
                </anchor>
              </controlPr>
            </control>
          </mc:Choice>
        </mc:AlternateContent>
        <mc:AlternateContent xmlns:mc="http://schemas.openxmlformats.org/markup-compatibility/2006">
          <mc:Choice Requires="x14">
            <control shapeId="64630" r:id="rId28" name="Drop Down 118">
              <controlPr defaultSize="0" autoLine="0" autoPict="0">
                <anchor moveWithCells="1">
                  <from>
                    <xdr:col>11</xdr:col>
                    <xdr:colOff>10886</xdr:colOff>
                    <xdr:row>21</xdr:row>
                    <xdr:rowOff>27214</xdr:rowOff>
                  </from>
                  <to>
                    <xdr:col>12</xdr:col>
                    <xdr:colOff>10886</xdr:colOff>
                    <xdr:row>21</xdr:row>
                    <xdr:rowOff>228600</xdr:rowOff>
                  </to>
                </anchor>
              </controlPr>
            </control>
          </mc:Choice>
        </mc:AlternateContent>
        <mc:AlternateContent xmlns:mc="http://schemas.openxmlformats.org/markup-compatibility/2006">
          <mc:Choice Requires="x14">
            <control shapeId="64631" r:id="rId29" name="Drop Down 119">
              <controlPr defaultSize="0" autoLine="0" autoPict="0">
                <anchor moveWithCells="1">
                  <from>
                    <xdr:col>11</xdr:col>
                    <xdr:colOff>10886</xdr:colOff>
                    <xdr:row>22</xdr:row>
                    <xdr:rowOff>27214</xdr:rowOff>
                  </from>
                  <to>
                    <xdr:col>12</xdr:col>
                    <xdr:colOff>10886</xdr:colOff>
                    <xdr:row>22</xdr:row>
                    <xdr:rowOff>228600</xdr:rowOff>
                  </to>
                </anchor>
              </controlPr>
            </control>
          </mc:Choice>
        </mc:AlternateContent>
        <mc:AlternateContent xmlns:mc="http://schemas.openxmlformats.org/markup-compatibility/2006">
          <mc:Choice Requires="x14">
            <control shapeId="64632" r:id="rId30" name="Drop Down 120">
              <controlPr defaultSize="0" autoLine="0" autoPict="0">
                <anchor moveWithCells="1">
                  <from>
                    <xdr:col>13</xdr:col>
                    <xdr:colOff>10886</xdr:colOff>
                    <xdr:row>21</xdr:row>
                    <xdr:rowOff>38100</xdr:rowOff>
                  </from>
                  <to>
                    <xdr:col>14</xdr:col>
                    <xdr:colOff>10886</xdr:colOff>
                    <xdr:row>21</xdr:row>
                    <xdr:rowOff>239486</xdr:rowOff>
                  </to>
                </anchor>
              </controlPr>
            </control>
          </mc:Choice>
        </mc:AlternateContent>
        <mc:AlternateContent xmlns:mc="http://schemas.openxmlformats.org/markup-compatibility/2006">
          <mc:Choice Requires="x14">
            <control shapeId="64633" r:id="rId31" name="Drop Down 121">
              <controlPr defaultSize="0" autoLine="0" autoPict="0">
                <anchor moveWithCells="1">
                  <from>
                    <xdr:col>13</xdr:col>
                    <xdr:colOff>10886</xdr:colOff>
                    <xdr:row>22</xdr:row>
                    <xdr:rowOff>38100</xdr:rowOff>
                  </from>
                  <to>
                    <xdr:col>14</xdr:col>
                    <xdr:colOff>10886</xdr:colOff>
                    <xdr:row>22</xdr:row>
                    <xdr:rowOff>239486</xdr:rowOff>
                  </to>
                </anchor>
              </controlPr>
            </control>
          </mc:Choice>
        </mc:AlternateContent>
      </controls>
    </mc:Choice>
  </mc:AlternateConten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Blad23">
    <tabColor rgb="FF0070C0"/>
  </sheetPr>
  <dimension ref="A1:S119"/>
  <sheetViews>
    <sheetView showRowColHeaders="0" zoomScaleNormal="100" workbookViewId="0">
      <pane ySplit="7" topLeftCell="A8" activePane="bottomLeft" state="frozen"/>
      <selection pane="bottomLeft"/>
    </sheetView>
  </sheetViews>
  <sheetFormatPr defaultColWidth="0" defaultRowHeight="15" customHeight="1" zeroHeight="1" x14ac:dyDescent="0.4"/>
  <cols>
    <col min="1" max="1" width="5.69140625" customWidth="1"/>
    <col min="2" max="11" width="9.15234375" customWidth="1"/>
    <col min="12" max="12" width="20" customWidth="1"/>
    <col min="13" max="13" width="2.3046875" customWidth="1"/>
    <col min="14" max="14" width="20" customWidth="1"/>
    <col min="15" max="15" width="2.3046875" customWidth="1"/>
    <col min="16" max="16" width="57.15234375" customWidth="1"/>
    <col min="17" max="17" width="110.69140625" customWidth="1"/>
    <col min="18" max="18" width="2.3046875" customWidth="1"/>
    <col min="19" max="19" width="0" hidden="1" customWidth="1"/>
    <col min="20" max="16384" width="9.15234375" hidden="1"/>
  </cols>
  <sheetData>
    <row r="1" spans="1:18" ht="20.149999999999999" customHeight="1" x14ac:dyDescent="0.4">
      <c r="A1" s="491"/>
      <c r="B1" s="785" t="s">
        <v>139</v>
      </c>
      <c r="C1" s="786"/>
      <c r="D1" s="786"/>
      <c r="E1" s="786"/>
      <c r="F1" s="786"/>
      <c r="G1" s="786"/>
      <c r="H1" s="786"/>
      <c r="I1" s="786"/>
      <c r="J1" s="786"/>
      <c r="K1" s="786"/>
      <c r="L1" s="789"/>
      <c r="M1" s="503"/>
      <c r="N1" s="818"/>
      <c r="O1" s="492"/>
      <c r="P1" s="492"/>
      <c r="Q1" s="492"/>
      <c r="R1" s="493"/>
    </row>
    <row r="2" spans="1:18" ht="20.149999999999999" customHeight="1" x14ac:dyDescent="0.4">
      <c r="A2" s="494"/>
      <c r="B2" s="787"/>
      <c r="C2" s="788"/>
      <c r="D2" s="788"/>
      <c r="E2" s="788"/>
      <c r="F2" s="788"/>
      <c r="G2" s="788"/>
      <c r="H2" s="788"/>
      <c r="I2" s="788"/>
      <c r="J2" s="788"/>
      <c r="K2" s="788"/>
      <c r="L2" s="790"/>
      <c r="M2" s="487"/>
      <c r="N2" s="790"/>
      <c r="O2" s="500"/>
      <c r="P2" s="500"/>
      <c r="Q2" s="500"/>
      <c r="R2" s="501"/>
    </row>
    <row r="3" spans="1:18" ht="20.149999999999999" customHeight="1" x14ac:dyDescent="0.4">
      <c r="A3" s="494"/>
      <c r="B3" s="779" t="s">
        <v>1476</v>
      </c>
      <c r="C3" s="780"/>
      <c r="D3" s="780"/>
      <c r="E3" s="780"/>
      <c r="F3" s="780"/>
      <c r="G3" s="779" t="s">
        <v>1479</v>
      </c>
      <c r="H3" s="780"/>
      <c r="I3" s="780"/>
      <c r="J3" s="780"/>
      <c r="K3" s="780"/>
      <c r="L3" s="478"/>
      <c r="M3" s="478"/>
      <c r="N3" s="478"/>
      <c r="O3" s="495"/>
      <c r="P3" s="495"/>
      <c r="Q3" s="495"/>
      <c r="R3" s="496"/>
    </row>
    <row r="4" spans="1:18" ht="20.149999999999999" customHeight="1" x14ac:dyDescent="0.4">
      <c r="A4" s="494"/>
      <c r="B4" s="779" t="s">
        <v>1477</v>
      </c>
      <c r="C4" s="780"/>
      <c r="D4" s="780"/>
      <c r="E4" s="780"/>
      <c r="F4" s="780"/>
      <c r="G4" s="783"/>
      <c r="H4" s="784"/>
      <c r="I4" s="784"/>
      <c r="J4" s="784"/>
      <c r="K4" s="784"/>
      <c r="L4" s="478"/>
      <c r="M4" s="478"/>
      <c r="N4" s="478"/>
      <c r="O4" s="495"/>
      <c r="P4" s="495"/>
      <c r="Q4" s="495"/>
      <c r="R4" s="496"/>
    </row>
    <row r="5" spans="1:18" ht="20.149999999999999" customHeight="1" x14ac:dyDescent="0.4">
      <c r="A5" s="494"/>
      <c r="B5" s="779" t="s">
        <v>2151</v>
      </c>
      <c r="C5" s="780"/>
      <c r="D5" s="780"/>
      <c r="E5" s="780"/>
      <c r="F5" s="780"/>
      <c r="G5" s="783"/>
      <c r="H5" s="784"/>
      <c r="I5" s="784"/>
      <c r="J5" s="784"/>
      <c r="K5" s="784"/>
      <c r="L5" s="478"/>
      <c r="M5" s="478"/>
      <c r="N5" s="478"/>
      <c r="O5" s="495"/>
      <c r="P5" s="495"/>
      <c r="Q5" s="495"/>
      <c r="R5" s="496"/>
    </row>
    <row r="6" spans="1:18" ht="20.149999999999999" customHeight="1" x14ac:dyDescent="0.4">
      <c r="A6" s="494"/>
      <c r="B6" s="791" t="s">
        <v>1478</v>
      </c>
      <c r="C6" s="792"/>
      <c r="D6" s="792"/>
      <c r="E6" s="792"/>
      <c r="F6" s="793"/>
      <c r="G6" s="502"/>
      <c r="H6" s="478"/>
      <c r="I6" s="478"/>
      <c r="J6" s="478"/>
      <c r="K6" s="478"/>
      <c r="L6" s="478"/>
      <c r="M6" s="478"/>
      <c r="N6" s="478"/>
      <c r="O6" s="495"/>
      <c r="P6" s="495"/>
      <c r="Q6" s="495"/>
      <c r="R6" s="496"/>
    </row>
    <row r="7" spans="1:18" s="2" customFormat="1" ht="20.149999999999999" customHeight="1" thickBot="1" x14ac:dyDescent="0.45">
      <c r="A7" s="497"/>
      <c r="B7" s="498"/>
      <c r="C7" s="498"/>
      <c r="D7" s="498"/>
      <c r="E7" s="498"/>
      <c r="F7" s="498"/>
      <c r="G7" s="498"/>
      <c r="H7" s="498"/>
      <c r="I7" s="498"/>
      <c r="J7" s="498"/>
      <c r="K7" s="498"/>
      <c r="L7" s="498"/>
      <c r="M7" s="498"/>
      <c r="N7" s="498"/>
      <c r="O7" s="498"/>
      <c r="P7" s="498"/>
      <c r="Q7" s="498"/>
      <c r="R7" s="499"/>
    </row>
    <row r="8" spans="1:18" s="2" customFormat="1" ht="20.149999999999999" customHeight="1" x14ac:dyDescent="0.4">
      <c r="A8" s="506"/>
      <c r="B8" s="507"/>
      <c r="C8" s="507"/>
      <c r="D8" s="507"/>
      <c r="E8" s="507"/>
      <c r="F8" s="507"/>
      <c r="G8" s="507"/>
      <c r="H8" s="507"/>
      <c r="I8" s="507"/>
      <c r="J8" s="507"/>
      <c r="K8" s="507"/>
      <c r="L8" s="507"/>
      <c r="M8" s="507"/>
      <c r="N8" s="507"/>
      <c r="O8" s="507"/>
      <c r="P8" s="507"/>
      <c r="Q8" s="507"/>
      <c r="R8" s="508"/>
    </row>
    <row r="9" spans="1:18" s="2" customFormat="1" ht="20.149999999999999" customHeight="1" x14ac:dyDescent="0.4">
      <c r="A9" s="130">
        <v>4</v>
      </c>
      <c r="B9" s="131" t="s">
        <v>74</v>
      </c>
      <c r="C9" s="131"/>
      <c r="D9" s="131"/>
      <c r="E9" s="131"/>
      <c r="F9" s="131"/>
      <c r="G9" s="131"/>
      <c r="H9" s="131"/>
      <c r="I9" s="131"/>
      <c r="J9" s="131"/>
      <c r="K9" s="132"/>
      <c r="L9" s="134" t="s">
        <v>136</v>
      </c>
      <c r="M9" s="132"/>
      <c r="N9" s="134" t="s">
        <v>115</v>
      </c>
      <c r="O9" s="229"/>
      <c r="P9" s="140" t="s">
        <v>760</v>
      </c>
      <c r="Q9" s="140" t="s">
        <v>137</v>
      </c>
      <c r="R9" s="15"/>
    </row>
    <row r="10" spans="1:18" s="2" customFormat="1" ht="20.149999999999999" customHeight="1" x14ac:dyDescent="0.4">
      <c r="A10" s="6"/>
      <c r="B10" s="3" t="s">
        <v>55</v>
      </c>
      <c r="C10" s="3" t="s">
        <v>351</v>
      </c>
      <c r="D10" s="3"/>
      <c r="E10" s="3"/>
      <c r="F10" s="3"/>
      <c r="G10" s="3"/>
      <c r="H10" s="3"/>
      <c r="I10" s="3"/>
      <c r="J10" s="3"/>
      <c r="K10" s="3"/>
      <c r="L10" s="138"/>
      <c r="M10" s="3"/>
      <c r="N10" s="138"/>
      <c r="O10" s="222"/>
      <c r="P10" s="231" t="str">
        <f>VLOOKUP(_Output!D162,_Guidance!B377:C382,2,FALSE)</f>
        <v xml:space="preserve"> </v>
      </c>
      <c r="Q10" s="138" t="s">
        <v>1350</v>
      </c>
      <c r="R10" s="15"/>
    </row>
    <row r="11" spans="1:18" s="2" customFormat="1" ht="20.149999999999999" customHeight="1" x14ac:dyDescent="0.4">
      <c r="A11" s="6"/>
      <c r="B11" s="3" t="s">
        <v>56</v>
      </c>
      <c r="C11" s="8" t="s">
        <v>1911</v>
      </c>
      <c r="D11" s="3"/>
      <c r="E11" s="3"/>
      <c r="F11" s="3"/>
      <c r="G11" s="3"/>
      <c r="H11" s="3"/>
      <c r="I11" s="3"/>
      <c r="J11" s="3"/>
      <c r="K11" s="8"/>
      <c r="L11" s="138"/>
      <c r="M11" s="3"/>
      <c r="N11" s="138"/>
      <c r="O11" s="222"/>
      <c r="P11" s="231"/>
      <c r="Q11" s="138"/>
      <c r="R11" s="15"/>
    </row>
    <row r="12" spans="1:18" s="2" customFormat="1" ht="20.149999999999999" customHeight="1" x14ac:dyDescent="0.4">
      <c r="A12" s="6"/>
      <c r="B12" s="9" t="s">
        <v>208</v>
      </c>
      <c r="C12" s="3" t="s">
        <v>1804</v>
      </c>
      <c r="D12" s="9"/>
      <c r="E12" s="9"/>
      <c r="F12" s="9"/>
      <c r="G12" s="9"/>
      <c r="H12" s="9"/>
      <c r="I12" s="9"/>
      <c r="J12" s="9"/>
      <c r="K12" s="3"/>
      <c r="L12" s="138"/>
      <c r="M12" s="3"/>
      <c r="N12" s="138"/>
      <c r="O12" s="222"/>
      <c r="P12" s="231" t="str">
        <f>VLOOKUP(_Output!D164,_Guidance!B383:C388,2,FALSE)</f>
        <v xml:space="preserve"> </v>
      </c>
      <c r="Q12" s="138" t="s">
        <v>1348</v>
      </c>
      <c r="R12" s="15"/>
    </row>
    <row r="13" spans="1:18" s="2" customFormat="1" ht="20.149999999999999" customHeight="1" x14ac:dyDescent="0.4">
      <c r="A13" s="6"/>
      <c r="B13" s="9" t="s">
        <v>265</v>
      </c>
      <c r="C13" s="3" t="s">
        <v>1805</v>
      </c>
      <c r="D13" s="9"/>
      <c r="E13" s="9"/>
      <c r="F13" s="9"/>
      <c r="G13" s="9"/>
      <c r="H13" s="9"/>
      <c r="I13" s="9"/>
      <c r="J13" s="9"/>
      <c r="K13" s="3"/>
      <c r="L13" s="138"/>
      <c r="M13" s="3"/>
      <c r="N13" s="138"/>
      <c r="O13" s="222"/>
      <c r="P13" s="231" t="str">
        <f>VLOOKUP(_Output!D165,_Guidance!B389:C394,2,FALSE)</f>
        <v xml:space="preserve"> </v>
      </c>
      <c r="Q13" s="138" t="s">
        <v>1349</v>
      </c>
      <c r="R13" s="15"/>
    </row>
    <row r="14" spans="1:18" s="2" customFormat="1" ht="20.149999999999999" customHeight="1" x14ac:dyDescent="0.4">
      <c r="A14" s="6"/>
      <c r="B14" s="9" t="s">
        <v>266</v>
      </c>
      <c r="C14" s="675" t="s">
        <v>1912</v>
      </c>
      <c r="D14" s="9"/>
      <c r="E14" s="9"/>
      <c r="F14" s="9"/>
      <c r="G14" s="9"/>
      <c r="H14" s="9"/>
      <c r="I14" s="9"/>
      <c r="J14" s="9"/>
      <c r="K14" s="675"/>
      <c r="L14" s="634"/>
      <c r="M14" s="675"/>
      <c r="N14" s="634"/>
      <c r="O14" s="635"/>
      <c r="P14" s="231" t="str">
        <f>VLOOKUP(_Output!D166,_Guidance!B395:C400,2,FALSE)</f>
        <v xml:space="preserve"> </v>
      </c>
      <c r="Q14" s="634" t="s">
        <v>2035</v>
      </c>
      <c r="R14" s="15"/>
    </row>
    <row r="15" spans="1:18" s="2" customFormat="1" ht="20.149999999999999" customHeight="1" x14ac:dyDescent="0.4">
      <c r="A15" s="6"/>
      <c r="B15" s="9" t="s">
        <v>267</v>
      </c>
      <c r="C15" s="3" t="s">
        <v>616</v>
      </c>
      <c r="D15" s="9"/>
      <c r="E15" s="9"/>
      <c r="F15" s="9"/>
      <c r="G15" s="9"/>
      <c r="H15" s="9"/>
      <c r="I15" s="9"/>
      <c r="J15" s="9"/>
      <c r="K15" s="3"/>
      <c r="L15" s="138"/>
      <c r="M15" s="3"/>
      <c r="N15" s="138"/>
      <c r="O15" s="222"/>
      <c r="P15" s="231" t="str">
        <f>VLOOKUP(_Output!D167,_Guidance!B401:C406,2,FALSE)</f>
        <v xml:space="preserve"> </v>
      </c>
      <c r="Q15" s="138" t="s">
        <v>2036</v>
      </c>
      <c r="R15" s="15"/>
    </row>
    <row r="16" spans="1:18" s="2" customFormat="1" ht="20.149999999999999" customHeight="1" x14ac:dyDescent="0.4">
      <c r="A16" s="6"/>
      <c r="B16" s="9" t="s">
        <v>280</v>
      </c>
      <c r="C16" s="3" t="s">
        <v>617</v>
      </c>
      <c r="D16" s="9"/>
      <c r="E16" s="9"/>
      <c r="F16" s="9"/>
      <c r="G16" s="9"/>
      <c r="H16" s="9"/>
      <c r="I16" s="9"/>
      <c r="J16" s="9"/>
      <c r="K16" s="3"/>
      <c r="L16" s="138"/>
      <c r="M16" s="3"/>
      <c r="N16" s="138"/>
      <c r="O16" s="222"/>
      <c r="P16" s="231" t="str">
        <f>VLOOKUP(_Output!D168,_Guidance!B407:C412,2,FALSE)</f>
        <v xml:space="preserve"> </v>
      </c>
      <c r="Q16" s="138" t="s">
        <v>1675</v>
      </c>
      <c r="R16" s="15"/>
    </row>
    <row r="17" spans="1:18" s="2" customFormat="1" ht="20.149999999999999" customHeight="1" x14ac:dyDescent="0.4">
      <c r="A17" s="6"/>
      <c r="B17" s="9" t="s">
        <v>567</v>
      </c>
      <c r="C17" s="3" t="s">
        <v>1110</v>
      </c>
      <c r="D17" s="9"/>
      <c r="E17" s="9"/>
      <c r="F17" s="9"/>
      <c r="G17" s="9"/>
      <c r="H17" s="9"/>
      <c r="I17" s="9"/>
      <c r="J17" s="9"/>
      <c r="K17" s="3"/>
      <c r="L17" s="138"/>
      <c r="M17" s="3"/>
      <c r="N17" s="138"/>
      <c r="O17" s="222"/>
      <c r="P17" s="231" t="str">
        <f>VLOOKUP(_Output!D169,_Guidance!B413:C418,2,FALSE)</f>
        <v xml:space="preserve"> </v>
      </c>
      <c r="Q17" s="138" t="s">
        <v>1351</v>
      </c>
      <c r="R17" s="15"/>
    </row>
    <row r="18" spans="1:18" s="2" customFormat="1" ht="20.149999999999999" customHeight="1" x14ac:dyDescent="0.4">
      <c r="A18" s="6"/>
      <c r="B18" s="3" t="s">
        <v>75</v>
      </c>
      <c r="C18" s="8" t="s">
        <v>1913</v>
      </c>
      <c r="D18" s="3"/>
      <c r="E18" s="3"/>
      <c r="F18" s="3"/>
      <c r="G18" s="3"/>
      <c r="H18" s="3"/>
      <c r="I18" s="3"/>
      <c r="J18" s="3"/>
      <c r="K18" s="8"/>
      <c r="L18" s="138"/>
      <c r="M18" s="3"/>
      <c r="N18" s="138"/>
      <c r="O18" s="222"/>
      <c r="P18" s="231"/>
      <c r="Q18" s="138"/>
      <c r="R18" s="15"/>
    </row>
    <row r="19" spans="1:18" s="2" customFormat="1" ht="20.149999999999999" customHeight="1" x14ac:dyDescent="0.4">
      <c r="A19" s="6"/>
      <c r="B19" s="9" t="s">
        <v>76</v>
      </c>
      <c r="C19" s="13" t="s">
        <v>1000</v>
      </c>
      <c r="D19" s="9"/>
      <c r="E19" s="9"/>
      <c r="F19" s="9"/>
      <c r="G19" s="9"/>
      <c r="H19" s="9"/>
      <c r="I19" s="9"/>
      <c r="J19" s="9"/>
      <c r="K19" s="13"/>
      <c r="L19" s="138"/>
      <c r="M19" s="3"/>
      <c r="N19" s="138"/>
      <c r="O19" s="222"/>
      <c r="P19" s="231" t="str">
        <f>VLOOKUP(_Output!D171,_Guidance!B419:C424,2,FALSE)</f>
        <v xml:space="preserve"> </v>
      </c>
      <c r="Q19" s="138" t="s">
        <v>1352</v>
      </c>
      <c r="R19" s="15"/>
    </row>
    <row r="20" spans="1:18" s="2" customFormat="1" ht="20.149999999999999" customHeight="1" x14ac:dyDescent="0.4">
      <c r="A20" s="6"/>
      <c r="B20" s="9" t="s">
        <v>77</v>
      </c>
      <c r="C20" s="3" t="s">
        <v>1100</v>
      </c>
      <c r="D20" s="9"/>
      <c r="E20" s="9"/>
      <c r="F20" s="9"/>
      <c r="G20" s="9"/>
      <c r="H20" s="9"/>
      <c r="I20" s="9"/>
      <c r="J20" s="9"/>
      <c r="K20" s="3"/>
      <c r="L20" s="138"/>
      <c r="M20" s="3"/>
      <c r="N20" s="138"/>
      <c r="O20" s="222"/>
      <c r="P20" s="231" t="str">
        <f>VLOOKUP(_Output!D172,_Guidance!B425:C430,2,FALSE)</f>
        <v xml:space="preserve"> </v>
      </c>
      <c r="Q20" s="138" t="s">
        <v>2037</v>
      </c>
      <c r="R20" s="15"/>
    </row>
    <row r="21" spans="1:18" s="2" customFormat="1" ht="20.149999999999999" customHeight="1" x14ac:dyDescent="0.4">
      <c r="A21" s="6"/>
      <c r="B21" s="9" t="s">
        <v>78</v>
      </c>
      <c r="C21" s="675" t="s">
        <v>1914</v>
      </c>
      <c r="D21" s="9"/>
      <c r="E21" s="9"/>
      <c r="F21" s="9"/>
      <c r="G21" s="9"/>
      <c r="H21" s="9"/>
      <c r="I21" s="9"/>
      <c r="J21" s="9"/>
      <c r="K21" s="675"/>
      <c r="L21" s="634"/>
      <c r="M21" s="675"/>
      <c r="N21" s="634"/>
      <c r="O21" s="635"/>
      <c r="P21" s="231" t="str">
        <f>VLOOKUP(_Output!D173,_Guidance!B431:C436,2,FALSE)</f>
        <v xml:space="preserve"> </v>
      </c>
      <c r="Q21" s="634" t="s">
        <v>2038</v>
      </c>
      <c r="R21" s="15"/>
    </row>
    <row r="22" spans="1:18" s="2" customFormat="1" ht="20.149999999999999" customHeight="1" x14ac:dyDescent="0.4">
      <c r="A22" s="6"/>
      <c r="B22" s="9" t="s">
        <v>79</v>
      </c>
      <c r="C22" s="3" t="s">
        <v>333</v>
      </c>
      <c r="D22" s="9"/>
      <c r="E22" s="9"/>
      <c r="F22" s="9"/>
      <c r="G22" s="9"/>
      <c r="H22" s="9"/>
      <c r="I22" s="9"/>
      <c r="J22" s="9"/>
      <c r="K22" s="3"/>
      <c r="L22" s="138"/>
      <c r="M22" s="3"/>
      <c r="N22" s="138"/>
      <c r="O22" s="222"/>
      <c r="P22" s="231" t="str">
        <f>VLOOKUP(_Output!D174,_Guidance!B437:C442,2,FALSE)</f>
        <v xml:space="preserve"> </v>
      </c>
      <c r="Q22" s="138" t="s">
        <v>1676</v>
      </c>
      <c r="R22" s="15"/>
    </row>
    <row r="23" spans="1:18" s="2" customFormat="1" ht="20.149999999999999" customHeight="1" x14ac:dyDescent="0.4">
      <c r="A23" s="6"/>
      <c r="B23" s="9" t="s">
        <v>80</v>
      </c>
      <c r="C23" s="3" t="s">
        <v>331</v>
      </c>
      <c r="D23" s="9"/>
      <c r="E23" s="9"/>
      <c r="F23" s="9"/>
      <c r="G23" s="9"/>
      <c r="H23" s="9"/>
      <c r="I23" s="9"/>
      <c r="J23" s="9"/>
      <c r="K23" s="3"/>
      <c r="L23" s="138"/>
      <c r="M23" s="3"/>
      <c r="N23" s="138"/>
      <c r="O23" s="222"/>
      <c r="P23" s="231" t="str">
        <f>VLOOKUP(_Output!D175,_Guidance!B443:C448,2,FALSE)</f>
        <v xml:space="preserve"> </v>
      </c>
      <c r="Q23" s="138" t="s">
        <v>2036</v>
      </c>
      <c r="R23" s="15"/>
    </row>
    <row r="24" spans="1:18" s="2" customFormat="1" ht="20.149999999999999" customHeight="1" x14ac:dyDescent="0.4">
      <c r="A24" s="6"/>
      <c r="B24" s="14" t="s">
        <v>106</v>
      </c>
      <c r="C24" s="749" t="s">
        <v>2293</v>
      </c>
      <c r="D24" s="9"/>
      <c r="E24" s="9"/>
      <c r="F24" s="9"/>
      <c r="G24" s="9"/>
      <c r="H24" s="9"/>
      <c r="I24" s="9"/>
      <c r="J24" s="9"/>
      <c r="K24" s="748"/>
      <c r="L24" s="634"/>
      <c r="M24" s="748"/>
      <c r="N24" s="634"/>
      <c r="O24" s="635"/>
      <c r="P24" s="231"/>
      <c r="Q24" s="634"/>
      <c r="R24" s="15"/>
    </row>
    <row r="25" spans="1:18" s="2" customFormat="1" ht="20.149999999999999" customHeight="1" x14ac:dyDescent="0.4">
      <c r="A25" s="6"/>
      <c r="B25" s="9" t="s">
        <v>1550</v>
      </c>
      <c r="C25" s="620" t="s">
        <v>2160</v>
      </c>
      <c r="D25" s="9"/>
      <c r="E25" s="9"/>
      <c r="F25" s="9"/>
      <c r="G25" s="9"/>
      <c r="H25" s="9"/>
      <c r="I25" s="9"/>
      <c r="J25" s="9"/>
      <c r="K25" s="748"/>
      <c r="L25" s="634"/>
      <c r="M25" s="748"/>
      <c r="N25" s="634"/>
      <c r="O25" s="635"/>
      <c r="P25" s="231" t="str">
        <f>VLOOKUP(_Output!D177,_Guidance!B449:C454,2,FALSE)</f>
        <v xml:space="preserve"> </v>
      </c>
      <c r="Q25" s="634" t="s">
        <v>2292</v>
      </c>
      <c r="R25" s="15"/>
    </row>
    <row r="26" spans="1:18" s="2" customFormat="1" ht="20.149999999999999" customHeight="1" x14ac:dyDescent="0.4">
      <c r="A26" s="6"/>
      <c r="B26" s="3" t="s">
        <v>108</v>
      </c>
      <c r="C26" s="3" t="s">
        <v>352</v>
      </c>
      <c r="D26" s="3"/>
      <c r="E26" s="3"/>
      <c r="F26" s="3"/>
      <c r="G26" s="3"/>
      <c r="H26" s="3"/>
      <c r="I26" s="3"/>
      <c r="J26" s="3"/>
      <c r="K26" s="3"/>
      <c r="L26" s="138"/>
      <c r="M26" s="3"/>
      <c r="N26" s="138"/>
      <c r="O26" s="222"/>
      <c r="P26" s="231" t="str">
        <f>VLOOKUP(_Output!D178,_Guidance!B455:C460,2,FALSE)</f>
        <v xml:space="preserve"> </v>
      </c>
      <c r="Q26" s="138" t="s">
        <v>555</v>
      </c>
      <c r="R26" s="15"/>
    </row>
    <row r="27" spans="1:18" s="2" customFormat="1" ht="20.149999999999999" customHeight="1" x14ac:dyDescent="0.4">
      <c r="A27" s="6"/>
      <c r="B27" s="3" t="s">
        <v>270</v>
      </c>
      <c r="C27" s="3" t="s">
        <v>1001</v>
      </c>
      <c r="D27" s="3"/>
      <c r="E27" s="3"/>
      <c r="F27" s="3"/>
      <c r="G27" s="3"/>
      <c r="H27" s="3"/>
      <c r="I27" s="3"/>
      <c r="J27" s="3"/>
      <c r="K27" s="3"/>
      <c r="L27" s="138"/>
      <c r="M27" s="3"/>
      <c r="N27" s="138"/>
      <c r="O27" s="222"/>
      <c r="P27" s="231" t="str">
        <f>VLOOKUP(_Output!D179,_Guidance!B461:C466,2,FALSE)</f>
        <v xml:space="preserve"> </v>
      </c>
      <c r="Q27" s="138" t="s">
        <v>2747</v>
      </c>
      <c r="R27" s="15"/>
    </row>
    <row r="28" spans="1:18" s="2" customFormat="1" ht="20.149999999999999" customHeight="1" x14ac:dyDescent="0.4">
      <c r="A28" s="6"/>
      <c r="B28" s="3"/>
      <c r="C28" s="3"/>
      <c r="D28" s="3"/>
      <c r="E28" s="3"/>
      <c r="F28" s="3"/>
      <c r="G28" s="3"/>
      <c r="H28" s="3"/>
      <c r="I28" s="3"/>
      <c r="J28" s="3"/>
      <c r="K28" s="3"/>
      <c r="L28" s="138"/>
      <c r="M28" s="3"/>
      <c r="N28" s="138"/>
      <c r="O28" s="222"/>
      <c r="P28" s="231"/>
      <c r="Q28" s="138"/>
      <c r="R28" s="15"/>
    </row>
    <row r="29" spans="1:18" ht="20.149999999999999" customHeight="1" x14ac:dyDescent="0.4">
      <c r="A29" s="4"/>
      <c r="B29" s="126" t="s">
        <v>204</v>
      </c>
      <c r="C29" s="126"/>
      <c r="D29" s="126"/>
      <c r="E29" s="126"/>
      <c r="F29" s="126"/>
      <c r="G29" s="126"/>
      <c r="H29" s="126"/>
      <c r="I29" s="126"/>
      <c r="J29" s="126"/>
      <c r="K29" s="3"/>
      <c r="L29" s="139"/>
      <c r="M29" s="7"/>
      <c r="N29" s="139"/>
      <c r="O29" s="223"/>
      <c r="P29" s="7"/>
      <c r="Q29" s="139"/>
      <c r="R29" s="16"/>
    </row>
    <row r="30" spans="1:18" ht="20.149999999999999" customHeight="1" x14ac:dyDescent="0.4">
      <c r="A30" s="10"/>
      <c r="B30" s="3" t="s">
        <v>634</v>
      </c>
      <c r="C30" s="3" t="s">
        <v>203</v>
      </c>
      <c r="D30" s="3"/>
      <c r="E30" s="3"/>
      <c r="F30" s="3"/>
      <c r="G30" s="3"/>
      <c r="H30" s="3"/>
      <c r="I30" s="3"/>
      <c r="J30" s="3"/>
      <c r="K30" s="3"/>
      <c r="L30" s="825"/>
      <c r="M30" s="826"/>
      <c r="N30" s="826"/>
      <c r="O30" s="826"/>
      <c r="P30" s="826"/>
      <c r="Q30" s="827"/>
      <c r="R30" s="16"/>
    </row>
    <row r="31" spans="1:18" ht="20.149999999999999" customHeight="1" x14ac:dyDescent="0.4">
      <c r="A31" s="10"/>
      <c r="B31" s="3"/>
      <c r="C31" s="3"/>
      <c r="D31" s="3"/>
      <c r="E31" s="3"/>
      <c r="F31" s="3"/>
      <c r="G31" s="3"/>
      <c r="H31" s="3"/>
      <c r="I31" s="3"/>
      <c r="J31" s="3"/>
      <c r="K31" s="3"/>
      <c r="L31" s="828"/>
      <c r="M31" s="829"/>
      <c r="N31" s="829"/>
      <c r="O31" s="829"/>
      <c r="P31" s="829"/>
      <c r="Q31" s="830"/>
      <c r="R31" s="16"/>
    </row>
    <row r="32" spans="1:18" ht="20.149999999999999" customHeight="1" x14ac:dyDescent="0.4">
      <c r="A32" s="10"/>
      <c r="B32" s="3"/>
      <c r="C32" s="3"/>
      <c r="D32" s="3"/>
      <c r="E32" s="3"/>
      <c r="F32" s="3"/>
      <c r="G32" s="3"/>
      <c r="H32" s="3"/>
      <c r="I32" s="3"/>
      <c r="J32" s="3"/>
      <c r="K32" s="3"/>
      <c r="L32" s="828"/>
      <c r="M32" s="829"/>
      <c r="N32" s="829"/>
      <c r="O32" s="829"/>
      <c r="P32" s="829"/>
      <c r="Q32" s="830"/>
      <c r="R32" s="16"/>
    </row>
    <row r="33" spans="1:18" ht="20.149999999999999" customHeight="1" x14ac:dyDescent="0.4">
      <c r="A33" s="10"/>
      <c r="B33" s="3"/>
      <c r="C33" s="3"/>
      <c r="D33" s="3"/>
      <c r="E33" s="3"/>
      <c r="F33" s="3"/>
      <c r="G33" s="3"/>
      <c r="H33" s="3"/>
      <c r="I33" s="3"/>
      <c r="J33" s="3"/>
      <c r="K33" s="3"/>
      <c r="L33" s="831"/>
      <c r="M33" s="832"/>
      <c r="N33" s="832"/>
      <c r="O33" s="832"/>
      <c r="P33" s="832"/>
      <c r="Q33" s="833"/>
      <c r="R33" s="16"/>
    </row>
    <row r="34" spans="1:18" ht="20.149999999999999" customHeight="1" thickBot="1" x14ac:dyDescent="0.45">
      <c r="A34" s="11"/>
      <c r="B34" s="12"/>
      <c r="C34" s="12"/>
      <c r="D34" s="12"/>
      <c r="E34" s="12"/>
      <c r="F34" s="12"/>
      <c r="G34" s="12"/>
      <c r="H34" s="12"/>
      <c r="I34" s="12"/>
      <c r="J34" s="12"/>
      <c r="K34" s="12"/>
      <c r="L34" s="12"/>
      <c r="M34" s="12"/>
      <c r="N34" s="12"/>
      <c r="O34" s="12"/>
      <c r="P34" s="12"/>
      <c r="Q34" s="12"/>
      <c r="R34" s="17"/>
    </row>
    <row r="35" spans="1:18" ht="14.6" hidden="1" x14ac:dyDescent="0.4"/>
    <row r="36" spans="1:18" ht="14.6" hidden="1" x14ac:dyDescent="0.4"/>
    <row r="37" spans="1:18" ht="14.6" hidden="1" x14ac:dyDescent="0.4"/>
    <row r="38" spans="1:18" ht="14.6" hidden="1" x14ac:dyDescent="0.4"/>
    <row r="39" spans="1:18" ht="14.6" hidden="1" x14ac:dyDescent="0.4"/>
    <row r="40" spans="1:18" ht="14.6" hidden="1" x14ac:dyDescent="0.4"/>
    <row r="41" spans="1:18" ht="14.6" hidden="1" x14ac:dyDescent="0.4"/>
    <row r="42" spans="1:18" ht="14.6" hidden="1" x14ac:dyDescent="0.4"/>
    <row r="43" spans="1:18" ht="15" hidden="1" customHeight="1" x14ac:dyDescent="0.4"/>
    <row r="44" spans="1:18" ht="15" hidden="1" customHeight="1" x14ac:dyDescent="0.4"/>
    <row r="45" spans="1:18" ht="15" hidden="1" customHeight="1" x14ac:dyDescent="0.4"/>
    <row r="46" spans="1:18" ht="15" hidden="1" customHeight="1" x14ac:dyDescent="0.4"/>
    <row r="47" spans="1:18" ht="15" hidden="1" customHeight="1" x14ac:dyDescent="0.4"/>
    <row r="48" spans="1:18" ht="15" hidden="1" customHeight="1" x14ac:dyDescent="0.4"/>
    <row r="49" ht="15" hidden="1" customHeight="1" x14ac:dyDescent="0.4"/>
    <row r="50" ht="15" hidden="1" customHeight="1" x14ac:dyDescent="0.4"/>
    <row r="51" ht="15" hidden="1" customHeight="1" x14ac:dyDescent="0.4"/>
    <row r="52" ht="15" hidden="1" customHeight="1" x14ac:dyDescent="0.4"/>
    <row r="53" ht="15" hidden="1" customHeight="1" x14ac:dyDescent="0.4"/>
    <row r="54" ht="15" hidden="1" customHeight="1" x14ac:dyDescent="0.4"/>
    <row r="55" ht="15" hidden="1" customHeight="1" x14ac:dyDescent="0.4"/>
    <row r="56" ht="15" hidden="1" customHeight="1" x14ac:dyDescent="0.4"/>
    <row r="57" ht="15" hidden="1" customHeight="1" x14ac:dyDescent="0.4"/>
    <row r="58" ht="15" hidden="1" customHeight="1" x14ac:dyDescent="0.4"/>
    <row r="59" ht="15" hidden="1" customHeight="1" x14ac:dyDescent="0.4"/>
    <row r="60" ht="15" hidden="1" customHeight="1" x14ac:dyDescent="0.4"/>
    <row r="61" ht="15" hidden="1" customHeight="1" x14ac:dyDescent="0.4"/>
    <row r="62" ht="15" hidden="1" customHeight="1" x14ac:dyDescent="0.4"/>
    <row r="63" ht="15" hidden="1" customHeight="1" x14ac:dyDescent="0.4"/>
    <row r="64" ht="15" hidden="1" customHeight="1" x14ac:dyDescent="0.4"/>
    <row r="65" ht="15" hidden="1" customHeight="1" x14ac:dyDescent="0.4"/>
    <row r="66" ht="15" hidden="1" customHeight="1" x14ac:dyDescent="0.4"/>
    <row r="67" ht="15" hidden="1" customHeight="1" x14ac:dyDescent="0.4"/>
    <row r="68" ht="15" hidden="1" customHeight="1" x14ac:dyDescent="0.4"/>
    <row r="69" ht="15" hidden="1" customHeight="1" x14ac:dyDescent="0.4"/>
    <row r="70" ht="15" hidden="1" customHeight="1" x14ac:dyDescent="0.4"/>
    <row r="71" ht="15" hidden="1" customHeight="1" x14ac:dyDescent="0.4"/>
    <row r="72" ht="15" hidden="1" customHeight="1" x14ac:dyDescent="0.4"/>
    <row r="73" ht="15" hidden="1" customHeight="1" x14ac:dyDescent="0.4"/>
    <row r="74" ht="15" hidden="1" customHeight="1" x14ac:dyDescent="0.4"/>
    <row r="75" ht="15" hidden="1" customHeight="1" x14ac:dyDescent="0.4"/>
    <row r="76" ht="15" hidden="1" customHeight="1" x14ac:dyDescent="0.4"/>
    <row r="77" ht="15" hidden="1" customHeight="1" x14ac:dyDescent="0.4"/>
    <row r="78" ht="15" hidden="1" customHeight="1" x14ac:dyDescent="0.4"/>
    <row r="79" ht="15" hidden="1" customHeight="1" x14ac:dyDescent="0.4"/>
    <row r="80" ht="15" hidden="1" customHeight="1" x14ac:dyDescent="0.4"/>
    <row r="81" ht="15" hidden="1" customHeight="1" x14ac:dyDescent="0.4"/>
    <row r="82" ht="15" hidden="1" customHeight="1" x14ac:dyDescent="0.4"/>
    <row r="83" ht="15" hidden="1" customHeight="1" x14ac:dyDescent="0.4"/>
    <row r="84" ht="15" hidden="1" customHeight="1" x14ac:dyDescent="0.4"/>
    <row r="85" ht="15" hidden="1" customHeight="1" x14ac:dyDescent="0.4"/>
    <row r="86" ht="15" hidden="1" customHeight="1" x14ac:dyDescent="0.4"/>
    <row r="87" ht="15" hidden="1" customHeight="1" x14ac:dyDescent="0.4"/>
    <row r="88" ht="15" hidden="1" customHeight="1" x14ac:dyDescent="0.4"/>
    <row r="89" ht="15" hidden="1" customHeight="1" x14ac:dyDescent="0.4"/>
    <row r="90" ht="15" hidden="1" customHeight="1" x14ac:dyDescent="0.4"/>
    <row r="91" ht="15" hidden="1" customHeight="1" x14ac:dyDescent="0.4"/>
    <row r="92" ht="15" hidden="1" customHeight="1" x14ac:dyDescent="0.4"/>
    <row r="93" ht="15" hidden="1" customHeight="1" x14ac:dyDescent="0.4"/>
    <row r="94" ht="15" hidden="1" customHeight="1" x14ac:dyDescent="0.4"/>
    <row r="95" ht="15" hidden="1" customHeight="1" x14ac:dyDescent="0.4"/>
    <row r="96" ht="15" hidden="1" customHeight="1" x14ac:dyDescent="0.4"/>
    <row r="97" ht="15" hidden="1" customHeight="1" x14ac:dyDescent="0.4"/>
    <row r="98" ht="15" hidden="1" customHeight="1" x14ac:dyDescent="0.4"/>
    <row r="99" ht="15" hidden="1" customHeight="1" x14ac:dyDescent="0.4"/>
    <row r="100" ht="15" hidden="1" customHeight="1" x14ac:dyDescent="0.4"/>
    <row r="101" ht="15" hidden="1" customHeight="1" x14ac:dyDescent="0.4"/>
    <row r="102" ht="15" hidden="1" customHeight="1" x14ac:dyDescent="0.4"/>
    <row r="103" ht="15" hidden="1" customHeight="1" x14ac:dyDescent="0.4"/>
    <row r="104" ht="15" hidden="1" customHeight="1" x14ac:dyDescent="0.4"/>
    <row r="105" ht="15" hidden="1" customHeight="1" x14ac:dyDescent="0.4"/>
    <row r="106" ht="15" hidden="1" customHeight="1" x14ac:dyDescent="0.4"/>
    <row r="107" ht="15" hidden="1" customHeight="1" x14ac:dyDescent="0.4"/>
    <row r="108" ht="15" hidden="1" customHeight="1" x14ac:dyDescent="0.4"/>
    <row r="109" ht="15" hidden="1" customHeight="1" x14ac:dyDescent="0.4"/>
    <row r="110" ht="15" hidden="1" customHeight="1" x14ac:dyDescent="0.4"/>
    <row r="111" ht="15" hidden="1" customHeight="1" x14ac:dyDescent="0.4"/>
    <row r="112" ht="15" hidden="1" customHeight="1" x14ac:dyDescent="0.4"/>
    <row r="113" ht="15" hidden="1" customHeight="1" x14ac:dyDescent="0.4"/>
    <row r="114" ht="15" hidden="1" customHeight="1" x14ac:dyDescent="0.4"/>
    <row r="115" ht="15" hidden="1" customHeight="1" x14ac:dyDescent="0.4"/>
    <row r="116" ht="15" hidden="1" customHeight="1" x14ac:dyDescent="0.4"/>
    <row r="117" ht="15" hidden="1" customHeight="1" x14ac:dyDescent="0.4"/>
    <row r="118" ht="15" hidden="1" customHeight="1" x14ac:dyDescent="0.4"/>
    <row r="119" ht="15" hidden="1" customHeight="1" x14ac:dyDescent="0.4"/>
  </sheetData>
  <mergeCells count="11">
    <mergeCell ref="B5:F5"/>
    <mergeCell ref="G5:K5"/>
    <mergeCell ref="B6:F6"/>
    <mergeCell ref="L30:Q33"/>
    <mergeCell ref="B1:K2"/>
    <mergeCell ref="L1:L2"/>
    <mergeCell ref="N1:N2"/>
    <mergeCell ref="B3:F3"/>
    <mergeCell ref="G3:K3"/>
    <mergeCell ref="B4:F4"/>
    <mergeCell ref="G4:K4"/>
  </mergeCells>
  <hyperlinks>
    <hyperlink ref="B4:F4" location="'People - R&amp;H'!A1" tooltip="2. Roles and Hierarchy" display="2. Roles and Hierarchy" xr:uid="{00000000-0004-0000-0E00-000000000000}"/>
    <hyperlink ref="B5:F5" location="'People - PEM'!A1" tooltip="3. People and Team Management" display="3. People and Team Management" xr:uid="{00000000-0004-0000-0E00-000001000000}"/>
    <hyperlink ref="G3:K3" location="'People - T&amp;E'!A1" tooltip="5. Training and Education" display="5. Training and Education" xr:uid="{00000000-0004-0000-0E00-000003000000}"/>
    <hyperlink ref="B3:F3" location="'People - EMP'!A1" tooltip="1. Employees" display="1. Employees" xr:uid="{00000000-0004-0000-0E00-000004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5570" r:id="rId4" name="Drop Down 34">
              <controlPr defaultSize="0" autoLine="0" autoPict="0">
                <anchor moveWithCells="1">
                  <from>
                    <xdr:col>11</xdr:col>
                    <xdr:colOff>10886</xdr:colOff>
                    <xdr:row>15</xdr:row>
                    <xdr:rowOff>27214</xdr:rowOff>
                  </from>
                  <to>
                    <xdr:col>12</xdr:col>
                    <xdr:colOff>10886</xdr:colOff>
                    <xdr:row>15</xdr:row>
                    <xdr:rowOff>228600</xdr:rowOff>
                  </to>
                </anchor>
              </controlPr>
            </control>
          </mc:Choice>
        </mc:AlternateContent>
        <mc:AlternateContent xmlns:mc="http://schemas.openxmlformats.org/markup-compatibility/2006">
          <mc:Choice Requires="x14">
            <control shapeId="65572" r:id="rId5" name="Drop Down 36">
              <controlPr defaultSize="0" autoLine="0" autoPict="0">
                <anchor moveWithCells="1">
                  <from>
                    <xdr:col>13</xdr:col>
                    <xdr:colOff>10886</xdr:colOff>
                    <xdr:row>11</xdr:row>
                    <xdr:rowOff>38100</xdr:rowOff>
                  </from>
                  <to>
                    <xdr:col>14</xdr:col>
                    <xdr:colOff>10886</xdr:colOff>
                    <xdr:row>11</xdr:row>
                    <xdr:rowOff>239486</xdr:rowOff>
                  </to>
                </anchor>
              </controlPr>
            </control>
          </mc:Choice>
        </mc:AlternateContent>
        <mc:AlternateContent xmlns:mc="http://schemas.openxmlformats.org/markup-compatibility/2006">
          <mc:Choice Requires="x14">
            <control shapeId="65573" r:id="rId6" name="Drop Down 37">
              <controlPr defaultSize="0" autoLine="0" autoPict="0">
                <anchor moveWithCells="1">
                  <from>
                    <xdr:col>13</xdr:col>
                    <xdr:colOff>10886</xdr:colOff>
                    <xdr:row>12</xdr:row>
                    <xdr:rowOff>38100</xdr:rowOff>
                  </from>
                  <to>
                    <xdr:col>14</xdr:col>
                    <xdr:colOff>10886</xdr:colOff>
                    <xdr:row>12</xdr:row>
                    <xdr:rowOff>239486</xdr:rowOff>
                  </to>
                </anchor>
              </controlPr>
            </control>
          </mc:Choice>
        </mc:AlternateContent>
        <mc:AlternateContent xmlns:mc="http://schemas.openxmlformats.org/markup-compatibility/2006">
          <mc:Choice Requires="x14">
            <control shapeId="65574" r:id="rId7" name="Drop Down 38">
              <controlPr defaultSize="0" autoLine="0" autoPict="0">
                <anchor moveWithCells="1">
                  <from>
                    <xdr:col>13</xdr:col>
                    <xdr:colOff>10886</xdr:colOff>
                    <xdr:row>14</xdr:row>
                    <xdr:rowOff>38100</xdr:rowOff>
                  </from>
                  <to>
                    <xdr:col>14</xdr:col>
                    <xdr:colOff>10886</xdr:colOff>
                    <xdr:row>14</xdr:row>
                    <xdr:rowOff>239486</xdr:rowOff>
                  </to>
                </anchor>
              </controlPr>
            </control>
          </mc:Choice>
        </mc:AlternateContent>
        <mc:AlternateContent xmlns:mc="http://schemas.openxmlformats.org/markup-compatibility/2006">
          <mc:Choice Requires="x14">
            <control shapeId="65575" r:id="rId8" name="Drop Down 39">
              <controlPr defaultSize="0" autoLine="0" autoPict="0">
                <anchor moveWithCells="1">
                  <from>
                    <xdr:col>13</xdr:col>
                    <xdr:colOff>10886</xdr:colOff>
                    <xdr:row>15</xdr:row>
                    <xdr:rowOff>38100</xdr:rowOff>
                  </from>
                  <to>
                    <xdr:col>14</xdr:col>
                    <xdr:colOff>10886</xdr:colOff>
                    <xdr:row>15</xdr:row>
                    <xdr:rowOff>239486</xdr:rowOff>
                  </to>
                </anchor>
              </controlPr>
            </control>
          </mc:Choice>
        </mc:AlternateContent>
        <mc:AlternateContent xmlns:mc="http://schemas.openxmlformats.org/markup-compatibility/2006">
          <mc:Choice Requires="x14">
            <control shapeId="65608" r:id="rId9" name="Drop Down 72">
              <controlPr defaultSize="0" autoLine="0" autoPict="0">
                <anchor moveWithCells="1">
                  <from>
                    <xdr:col>11</xdr:col>
                    <xdr:colOff>10886</xdr:colOff>
                    <xdr:row>16</xdr:row>
                    <xdr:rowOff>27214</xdr:rowOff>
                  </from>
                  <to>
                    <xdr:col>12</xdr:col>
                    <xdr:colOff>10886</xdr:colOff>
                    <xdr:row>16</xdr:row>
                    <xdr:rowOff>228600</xdr:rowOff>
                  </to>
                </anchor>
              </controlPr>
            </control>
          </mc:Choice>
        </mc:AlternateContent>
        <mc:AlternateContent xmlns:mc="http://schemas.openxmlformats.org/markup-compatibility/2006">
          <mc:Choice Requires="x14">
            <control shapeId="65609" r:id="rId10" name="Drop Down 73">
              <controlPr defaultSize="0" autoLine="0" autoPict="0">
                <anchor moveWithCells="1">
                  <from>
                    <xdr:col>13</xdr:col>
                    <xdr:colOff>10886</xdr:colOff>
                    <xdr:row>16</xdr:row>
                    <xdr:rowOff>38100</xdr:rowOff>
                  </from>
                  <to>
                    <xdr:col>14</xdr:col>
                    <xdr:colOff>10886</xdr:colOff>
                    <xdr:row>16</xdr:row>
                    <xdr:rowOff>239486</xdr:rowOff>
                  </to>
                </anchor>
              </controlPr>
            </control>
          </mc:Choice>
        </mc:AlternateContent>
        <mc:AlternateContent xmlns:mc="http://schemas.openxmlformats.org/markup-compatibility/2006">
          <mc:Choice Requires="x14">
            <control shapeId="65610" r:id="rId11" name="Drop Down 74">
              <controlPr defaultSize="0" autoLine="0" autoPict="0">
                <anchor moveWithCells="1">
                  <from>
                    <xdr:col>11</xdr:col>
                    <xdr:colOff>10886</xdr:colOff>
                    <xdr:row>22</xdr:row>
                    <xdr:rowOff>27214</xdr:rowOff>
                  </from>
                  <to>
                    <xdr:col>12</xdr:col>
                    <xdr:colOff>10886</xdr:colOff>
                    <xdr:row>22</xdr:row>
                    <xdr:rowOff>228600</xdr:rowOff>
                  </to>
                </anchor>
              </controlPr>
            </control>
          </mc:Choice>
        </mc:AlternateContent>
        <mc:AlternateContent xmlns:mc="http://schemas.openxmlformats.org/markup-compatibility/2006">
          <mc:Choice Requires="x14">
            <control shapeId="65611" r:id="rId12" name="Drop Down 75">
              <controlPr defaultSize="0" autoLine="0" autoPict="0">
                <anchor moveWithCells="1">
                  <from>
                    <xdr:col>13</xdr:col>
                    <xdr:colOff>10886</xdr:colOff>
                    <xdr:row>22</xdr:row>
                    <xdr:rowOff>38100</xdr:rowOff>
                  </from>
                  <to>
                    <xdr:col>14</xdr:col>
                    <xdr:colOff>10886</xdr:colOff>
                    <xdr:row>22</xdr:row>
                    <xdr:rowOff>239486</xdr:rowOff>
                  </to>
                </anchor>
              </controlPr>
            </control>
          </mc:Choice>
        </mc:AlternateContent>
        <mc:AlternateContent xmlns:mc="http://schemas.openxmlformats.org/markup-compatibility/2006">
          <mc:Choice Requires="x14">
            <control shapeId="65612" r:id="rId13" name="Drop Down 76">
              <controlPr defaultSize="0" autoLine="0" autoPict="0">
                <anchor moveWithCells="1">
                  <from>
                    <xdr:col>11</xdr:col>
                    <xdr:colOff>10886</xdr:colOff>
                    <xdr:row>11</xdr:row>
                    <xdr:rowOff>27214</xdr:rowOff>
                  </from>
                  <to>
                    <xdr:col>12</xdr:col>
                    <xdr:colOff>10886</xdr:colOff>
                    <xdr:row>11</xdr:row>
                    <xdr:rowOff>228600</xdr:rowOff>
                  </to>
                </anchor>
              </controlPr>
            </control>
          </mc:Choice>
        </mc:AlternateContent>
        <mc:AlternateContent xmlns:mc="http://schemas.openxmlformats.org/markup-compatibility/2006">
          <mc:Choice Requires="x14">
            <control shapeId="65613" r:id="rId14" name="Drop Down 77">
              <controlPr defaultSize="0" autoLine="0" autoPict="0">
                <anchor moveWithCells="1">
                  <from>
                    <xdr:col>11</xdr:col>
                    <xdr:colOff>10886</xdr:colOff>
                    <xdr:row>12</xdr:row>
                    <xdr:rowOff>27214</xdr:rowOff>
                  </from>
                  <to>
                    <xdr:col>12</xdr:col>
                    <xdr:colOff>10886</xdr:colOff>
                    <xdr:row>12</xdr:row>
                    <xdr:rowOff>228600</xdr:rowOff>
                  </to>
                </anchor>
              </controlPr>
            </control>
          </mc:Choice>
        </mc:AlternateContent>
        <mc:AlternateContent xmlns:mc="http://schemas.openxmlformats.org/markup-compatibility/2006">
          <mc:Choice Requires="x14">
            <control shapeId="65614" r:id="rId15" name="Drop Down 78">
              <controlPr defaultSize="0" autoLine="0" autoPict="0">
                <anchor moveWithCells="1">
                  <from>
                    <xdr:col>11</xdr:col>
                    <xdr:colOff>10886</xdr:colOff>
                    <xdr:row>14</xdr:row>
                    <xdr:rowOff>27214</xdr:rowOff>
                  </from>
                  <to>
                    <xdr:col>12</xdr:col>
                    <xdr:colOff>10886</xdr:colOff>
                    <xdr:row>14</xdr:row>
                    <xdr:rowOff>228600</xdr:rowOff>
                  </to>
                </anchor>
              </controlPr>
            </control>
          </mc:Choice>
        </mc:AlternateContent>
        <mc:AlternateContent xmlns:mc="http://schemas.openxmlformats.org/markup-compatibility/2006">
          <mc:Choice Requires="x14">
            <control shapeId="65615" r:id="rId16" name="Drop Down 79">
              <controlPr defaultSize="0" autoLine="0" autoPict="0">
                <anchor moveWithCells="1">
                  <from>
                    <xdr:col>11</xdr:col>
                    <xdr:colOff>10886</xdr:colOff>
                    <xdr:row>18</xdr:row>
                    <xdr:rowOff>27214</xdr:rowOff>
                  </from>
                  <to>
                    <xdr:col>12</xdr:col>
                    <xdr:colOff>10886</xdr:colOff>
                    <xdr:row>18</xdr:row>
                    <xdr:rowOff>228600</xdr:rowOff>
                  </to>
                </anchor>
              </controlPr>
            </control>
          </mc:Choice>
        </mc:AlternateContent>
        <mc:AlternateContent xmlns:mc="http://schemas.openxmlformats.org/markup-compatibility/2006">
          <mc:Choice Requires="x14">
            <control shapeId="65616" r:id="rId17" name="Drop Down 80">
              <controlPr defaultSize="0" autoLine="0" autoPict="0">
                <anchor moveWithCells="1">
                  <from>
                    <xdr:col>13</xdr:col>
                    <xdr:colOff>10886</xdr:colOff>
                    <xdr:row>18</xdr:row>
                    <xdr:rowOff>38100</xdr:rowOff>
                  </from>
                  <to>
                    <xdr:col>14</xdr:col>
                    <xdr:colOff>10886</xdr:colOff>
                    <xdr:row>18</xdr:row>
                    <xdr:rowOff>239486</xdr:rowOff>
                  </to>
                </anchor>
              </controlPr>
            </control>
          </mc:Choice>
        </mc:AlternateContent>
        <mc:AlternateContent xmlns:mc="http://schemas.openxmlformats.org/markup-compatibility/2006">
          <mc:Choice Requires="x14">
            <control shapeId="65617" r:id="rId18" name="Drop Down 81">
              <controlPr defaultSize="0" autoLine="0" autoPict="0">
                <anchor moveWithCells="1">
                  <from>
                    <xdr:col>11</xdr:col>
                    <xdr:colOff>10886</xdr:colOff>
                    <xdr:row>21</xdr:row>
                    <xdr:rowOff>27214</xdr:rowOff>
                  </from>
                  <to>
                    <xdr:col>12</xdr:col>
                    <xdr:colOff>10886</xdr:colOff>
                    <xdr:row>21</xdr:row>
                    <xdr:rowOff>228600</xdr:rowOff>
                  </to>
                </anchor>
              </controlPr>
            </control>
          </mc:Choice>
        </mc:AlternateContent>
        <mc:AlternateContent xmlns:mc="http://schemas.openxmlformats.org/markup-compatibility/2006">
          <mc:Choice Requires="x14">
            <control shapeId="65618" r:id="rId19" name="Drop Down 82">
              <controlPr defaultSize="0" autoLine="0" autoPict="0">
                <anchor moveWithCells="1">
                  <from>
                    <xdr:col>13</xdr:col>
                    <xdr:colOff>10886</xdr:colOff>
                    <xdr:row>21</xdr:row>
                    <xdr:rowOff>38100</xdr:rowOff>
                  </from>
                  <to>
                    <xdr:col>14</xdr:col>
                    <xdr:colOff>10886</xdr:colOff>
                    <xdr:row>21</xdr:row>
                    <xdr:rowOff>239486</xdr:rowOff>
                  </to>
                </anchor>
              </controlPr>
            </control>
          </mc:Choice>
        </mc:AlternateContent>
        <mc:AlternateContent xmlns:mc="http://schemas.openxmlformats.org/markup-compatibility/2006">
          <mc:Choice Requires="x14">
            <control shapeId="65619" r:id="rId20" name="Drop Down 83">
              <controlPr defaultSize="0" autoLine="0" autoPict="0">
                <anchor moveWithCells="1">
                  <from>
                    <xdr:col>11</xdr:col>
                    <xdr:colOff>10886</xdr:colOff>
                    <xdr:row>19</xdr:row>
                    <xdr:rowOff>27214</xdr:rowOff>
                  </from>
                  <to>
                    <xdr:col>12</xdr:col>
                    <xdr:colOff>10886</xdr:colOff>
                    <xdr:row>19</xdr:row>
                    <xdr:rowOff>228600</xdr:rowOff>
                  </to>
                </anchor>
              </controlPr>
            </control>
          </mc:Choice>
        </mc:AlternateContent>
        <mc:AlternateContent xmlns:mc="http://schemas.openxmlformats.org/markup-compatibility/2006">
          <mc:Choice Requires="x14">
            <control shapeId="65620" r:id="rId21" name="Drop Down 84">
              <controlPr defaultSize="0" autoLine="0" autoPict="0">
                <anchor moveWithCells="1">
                  <from>
                    <xdr:col>13</xdr:col>
                    <xdr:colOff>10886</xdr:colOff>
                    <xdr:row>19</xdr:row>
                    <xdr:rowOff>38100</xdr:rowOff>
                  </from>
                  <to>
                    <xdr:col>14</xdr:col>
                    <xdr:colOff>10886</xdr:colOff>
                    <xdr:row>19</xdr:row>
                    <xdr:rowOff>239486</xdr:rowOff>
                  </to>
                </anchor>
              </controlPr>
            </control>
          </mc:Choice>
        </mc:AlternateContent>
        <mc:AlternateContent xmlns:mc="http://schemas.openxmlformats.org/markup-compatibility/2006">
          <mc:Choice Requires="x14">
            <control shapeId="65625" r:id="rId22" name="Drop Down 89">
              <controlPr defaultSize="0" autoLine="0" autoPict="0">
                <anchor moveWithCells="1">
                  <from>
                    <xdr:col>11</xdr:col>
                    <xdr:colOff>10886</xdr:colOff>
                    <xdr:row>9</xdr:row>
                    <xdr:rowOff>27214</xdr:rowOff>
                  </from>
                  <to>
                    <xdr:col>12</xdr:col>
                    <xdr:colOff>10886</xdr:colOff>
                    <xdr:row>9</xdr:row>
                    <xdr:rowOff>228600</xdr:rowOff>
                  </to>
                </anchor>
              </controlPr>
            </control>
          </mc:Choice>
        </mc:AlternateContent>
        <mc:AlternateContent xmlns:mc="http://schemas.openxmlformats.org/markup-compatibility/2006">
          <mc:Choice Requires="x14">
            <control shapeId="65626" r:id="rId23" name="Drop Down 90">
              <controlPr defaultSize="0" autoLine="0" autoPict="0">
                <anchor moveWithCells="1">
                  <from>
                    <xdr:col>13</xdr:col>
                    <xdr:colOff>10886</xdr:colOff>
                    <xdr:row>9</xdr:row>
                    <xdr:rowOff>38100</xdr:rowOff>
                  </from>
                  <to>
                    <xdr:col>14</xdr:col>
                    <xdr:colOff>10886</xdr:colOff>
                    <xdr:row>9</xdr:row>
                    <xdr:rowOff>239486</xdr:rowOff>
                  </to>
                </anchor>
              </controlPr>
            </control>
          </mc:Choice>
        </mc:AlternateContent>
        <mc:AlternateContent xmlns:mc="http://schemas.openxmlformats.org/markup-compatibility/2006">
          <mc:Choice Requires="x14">
            <control shapeId="65627" r:id="rId24" name="Drop Down 91">
              <controlPr defaultSize="0" autoLine="0" autoPict="0">
                <anchor moveWithCells="1">
                  <from>
                    <xdr:col>11</xdr:col>
                    <xdr:colOff>10886</xdr:colOff>
                    <xdr:row>25</xdr:row>
                    <xdr:rowOff>27214</xdr:rowOff>
                  </from>
                  <to>
                    <xdr:col>12</xdr:col>
                    <xdr:colOff>10886</xdr:colOff>
                    <xdr:row>25</xdr:row>
                    <xdr:rowOff>228600</xdr:rowOff>
                  </to>
                </anchor>
              </controlPr>
            </control>
          </mc:Choice>
        </mc:AlternateContent>
        <mc:AlternateContent xmlns:mc="http://schemas.openxmlformats.org/markup-compatibility/2006">
          <mc:Choice Requires="x14">
            <control shapeId="65628" r:id="rId25" name="Drop Down 92">
              <controlPr defaultSize="0" autoLine="0" autoPict="0">
                <anchor moveWithCells="1">
                  <from>
                    <xdr:col>13</xdr:col>
                    <xdr:colOff>10886</xdr:colOff>
                    <xdr:row>25</xdr:row>
                    <xdr:rowOff>38100</xdr:rowOff>
                  </from>
                  <to>
                    <xdr:col>14</xdr:col>
                    <xdr:colOff>10886</xdr:colOff>
                    <xdr:row>25</xdr:row>
                    <xdr:rowOff>239486</xdr:rowOff>
                  </to>
                </anchor>
              </controlPr>
            </control>
          </mc:Choice>
        </mc:AlternateContent>
        <mc:AlternateContent xmlns:mc="http://schemas.openxmlformats.org/markup-compatibility/2006">
          <mc:Choice Requires="x14">
            <control shapeId="65638" r:id="rId26" name="Drop Down 102">
              <controlPr defaultSize="0" autoLine="0" autoPict="0">
                <anchor moveWithCells="1">
                  <from>
                    <xdr:col>11</xdr:col>
                    <xdr:colOff>10886</xdr:colOff>
                    <xdr:row>26</xdr:row>
                    <xdr:rowOff>27214</xdr:rowOff>
                  </from>
                  <to>
                    <xdr:col>12</xdr:col>
                    <xdr:colOff>10886</xdr:colOff>
                    <xdr:row>26</xdr:row>
                    <xdr:rowOff>228600</xdr:rowOff>
                  </to>
                </anchor>
              </controlPr>
            </control>
          </mc:Choice>
        </mc:AlternateContent>
        <mc:AlternateContent xmlns:mc="http://schemas.openxmlformats.org/markup-compatibility/2006">
          <mc:Choice Requires="x14">
            <control shapeId="65639" r:id="rId27" name="Drop Down 103">
              <controlPr defaultSize="0" autoLine="0" autoPict="0">
                <anchor moveWithCells="1">
                  <from>
                    <xdr:col>13</xdr:col>
                    <xdr:colOff>10886</xdr:colOff>
                    <xdr:row>26</xdr:row>
                    <xdr:rowOff>38100</xdr:rowOff>
                  </from>
                  <to>
                    <xdr:col>14</xdr:col>
                    <xdr:colOff>10886</xdr:colOff>
                    <xdr:row>26</xdr:row>
                    <xdr:rowOff>239486</xdr:rowOff>
                  </to>
                </anchor>
              </controlPr>
            </control>
          </mc:Choice>
        </mc:AlternateContent>
        <mc:AlternateContent xmlns:mc="http://schemas.openxmlformats.org/markup-compatibility/2006">
          <mc:Choice Requires="x14">
            <control shapeId="65640" r:id="rId28" name="Drop Down 104">
              <controlPr defaultSize="0" autoLine="0" autoPict="0">
                <anchor moveWithCells="1">
                  <from>
                    <xdr:col>11</xdr:col>
                    <xdr:colOff>10886</xdr:colOff>
                    <xdr:row>13</xdr:row>
                    <xdr:rowOff>27214</xdr:rowOff>
                  </from>
                  <to>
                    <xdr:col>12</xdr:col>
                    <xdr:colOff>10886</xdr:colOff>
                    <xdr:row>13</xdr:row>
                    <xdr:rowOff>228600</xdr:rowOff>
                  </to>
                </anchor>
              </controlPr>
            </control>
          </mc:Choice>
        </mc:AlternateContent>
        <mc:AlternateContent xmlns:mc="http://schemas.openxmlformats.org/markup-compatibility/2006">
          <mc:Choice Requires="x14">
            <control shapeId="65641" r:id="rId29" name="Drop Down 105">
              <controlPr defaultSize="0" autoLine="0" autoPict="0">
                <anchor moveWithCells="1">
                  <from>
                    <xdr:col>13</xdr:col>
                    <xdr:colOff>10886</xdr:colOff>
                    <xdr:row>13</xdr:row>
                    <xdr:rowOff>38100</xdr:rowOff>
                  </from>
                  <to>
                    <xdr:col>14</xdr:col>
                    <xdr:colOff>10886</xdr:colOff>
                    <xdr:row>13</xdr:row>
                    <xdr:rowOff>239486</xdr:rowOff>
                  </to>
                </anchor>
              </controlPr>
            </control>
          </mc:Choice>
        </mc:AlternateContent>
        <mc:AlternateContent xmlns:mc="http://schemas.openxmlformats.org/markup-compatibility/2006">
          <mc:Choice Requires="x14">
            <control shapeId="65642" r:id="rId30" name="Drop Down 106">
              <controlPr defaultSize="0" autoLine="0" autoPict="0">
                <anchor moveWithCells="1">
                  <from>
                    <xdr:col>11</xdr:col>
                    <xdr:colOff>10886</xdr:colOff>
                    <xdr:row>20</xdr:row>
                    <xdr:rowOff>27214</xdr:rowOff>
                  </from>
                  <to>
                    <xdr:col>12</xdr:col>
                    <xdr:colOff>10886</xdr:colOff>
                    <xdr:row>20</xdr:row>
                    <xdr:rowOff>228600</xdr:rowOff>
                  </to>
                </anchor>
              </controlPr>
            </control>
          </mc:Choice>
        </mc:AlternateContent>
        <mc:AlternateContent xmlns:mc="http://schemas.openxmlformats.org/markup-compatibility/2006">
          <mc:Choice Requires="x14">
            <control shapeId="65643" r:id="rId31" name="Drop Down 107">
              <controlPr defaultSize="0" autoLine="0" autoPict="0">
                <anchor moveWithCells="1">
                  <from>
                    <xdr:col>13</xdr:col>
                    <xdr:colOff>10886</xdr:colOff>
                    <xdr:row>20</xdr:row>
                    <xdr:rowOff>38100</xdr:rowOff>
                  </from>
                  <to>
                    <xdr:col>14</xdr:col>
                    <xdr:colOff>10886</xdr:colOff>
                    <xdr:row>20</xdr:row>
                    <xdr:rowOff>239486</xdr:rowOff>
                  </to>
                </anchor>
              </controlPr>
            </control>
          </mc:Choice>
        </mc:AlternateContent>
        <mc:AlternateContent xmlns:mc="http://schemas.openxmlformats.org/markup-compatibility/2006">
          <mc:Choice Requires="x14">
            <control shapeId="65644" r:id="rId32" name="Drop Down 108">
              <controlPr defaultSize="0" autoLine="0" autoPict="0">
                <anchor moveWithCells="1">
                  <from>
                    <xdr:col>11</xdr:col>
                    <xdr:colOff>10886</xdr:colOff>
                    <xdr:row>24</xdr:row>
                    <xdr:rowOff>27214</xdr:rowOff>
                  </from>
                  <to>
                    <xdr:col>12</xdr:col>
                    <xdr:colOff>10886</xdr:colOff>
                    <xdr:row>24</xdr:row>
                    <xdr:rowOff>228600</xdr:rowOff>
                  </to>
                </anchor>
              </controlPr>
            </control>
          </mc:Choice>
        </mc:AlternateContent>
        <mc:AlternateContent xmlns:mc="http://schemas.openxmlformats.org/markup-compatibility/2006">
          <mc:Choice Requires="x14">
            <control shapeId="65645" r:id="rId33" name="Drop Down 109">
              <controlPr defaultSize="0" autoLine="0" autoPict="0">
                <anchor moveWithCells="1">
                  <from>
                    <xdr:col>13</xdr:col>
                    <xdr:colOff>10886</xdr:colOff>
                    <xdr:row>24</xdr:row>
                    <xdr:rowOff>38100</xdr:rowOff>
                  </from>
                  <to>
                    <xdr:col>14</xdr:col>
                    <xdr:colOff>10886</xdr:colOff>
                    <xdr:row>24</xdr:row>
                    <xdr:rowOff>239486</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Blad24">
    <tabColor rgb="FF0070C0"/>
  </sheetPr>
  <dimension ref="A1:S44"/>
  <sheetViews>
    <sheetView showRowColHeaders="0" zoomScaleNormal="100" workbookViewId="0">
      <pane ySplit="7" topLeftCell="A8" activePane="bottomLeft" state="frozen"/>
      <selection pane="bottomLeft"/>
    </sheetView>
  </sheetViews>
  <sheetFormatPr defaultColWidth="0" defaultRowHeight="0" customHeight="1" zeroHeight="1" x14ac:dyDescent="0.4"/>
  <cols>
    <col min="1" max="1" width="5.69140625" customWidth="1"/>
    <col min="2" max="11" width="9.15234375" customWidth="1"/>
    <col min="12" max="12" width="20" customWidth="1"/>
    <col min="13" max="13" width="2.3046875" customWidth="1"/>
    <col min="14" max="14" width="20" customWidth="1"/>
    <col min="15" max="15" width="2.3046875" customWidth="1"/>
    <col min="16" max="16" width="57.15234375" customWidth="1"/>
    <col min="17" max="17" width="110.69140625" customWidth="1"/>
    <col min="18" max="18" width="2.3046875" customWidth="1"/>
    <col min="19" max="19" width="0" hidden="1" customWidth="1"/>
    <col min="20" max="16384" width="9.15234375" hidden="1"/>
  </cols>
  <sheetData>
    <row r="1" spans="1:18" ht="20.149999999999999" customHeight="1" x14ac:dyDescent="0.4">
      <c r="A1" s="491"/>
      <c r="B1" s="785" t="s">
        <v>139</v>
      </c>
      <c r="C1" s="786"/>
      <c r="D1" s="786"/>
      <c r="E1" s="786"/>
      <c r="F1" s="786"/>
      <c r="G1" s="786"/>
      <c r="H1" s="786"/>
      <c r="I1" s="786"/>
      <c r="J1" s="786"/>
      <c r="K1" s="786"/>
      <c r="L1" s="789"/>
      <c r="M1" s="503"/>
      <c r="N1" s="818"/>
      <c r="O1" s="492"/>
      <c r="P1" s="492"/>
      <c r="Q1" s="492"/>
      <c r="R1" s="493"/>
    </row>
    <row r="2" spans="1:18" ht="20.149999999999999" customHeight="1" x14ac:dyDescent="0.4">
      <c r="A2" s="494"/>
      <c r="B2" s="787"/>
      <c r="C2" s="788"/>
      <c r="D2" s="788"/>
      <c r="E2" s="788"/>
      <c r="F2" s="788"/>
      <c r="G2" s="788"/>
      <c r="H2" s="788"/>
      <c r="I2" s="788"/>
      <c r="J2" s="788"/>
      <c r="K2" s="788"/>
      <c r="L2" s="790"/>
      <c r="M2" s="487"/>
      <c r="N2" s="790"/>
      <c r="O2" s="500"/>
      <c r="P2" s="500"/>
      <c r="Q2" s="500"/>
      <c r="R2" s="501"/>
    </row>
    <row r="3" spans="1:18" ht="20.149999999999999" customHeight="1" x14ac:dyDescent="0.4">
      <c r="A3" s="494"/>
      <c r="B3" s="779" t="s">
        <v>1476</v>
      </c>
      <c r="C3" s="780"/>
      <c r="D3" s="780"/>
      <c r="E3" s="780"/>
      <c r="F3" s="794"/>
      <c r="G3" s="859" t="s">
        <v>1479</v>
      </c>
      <c r="H3" s="859"/>
      <c r="I3" s="859"/>
      <c r="J3" s="859"/>
      <c r="K3" s="859"/>
      <c r="L3" s="478"/>
      <c r="M3" s="478"/>
      <c r="N3" s="478"/>
      <c r="O3" s="495"/>
      <c r="P3" s="495"/>
      <c r="Q3" s="495"/>
      <c r="R3" s="496"/>
    </row>
    <row r="4" spans="1:18" ht="20.149999999999999" customHeight="1" x14ac:dyDescent="0.4">
      <c r="A4" s="494"/>
      <c r="B4" s="779" t="s">
        <v>1477</v>
      </c>
      <c r="C4" s="780"/>
      <c r="D4" s="780"/>
      <c r="E4" s="780"/>
      <c r="F4" s="780"/>
      <c r="G4" s="783"/>
      <c r="H4" s="784"/>
      <c r="I4" s="784"/>
      <c r="J4" s="784"/>
      <c r="K4" s="784"/>
      <c r="L4" s="478"/>
      <c r="M4" s="478"/>
      <c r="N4" s="478"/>
      <c r="O4" s="495"/>
      <c r="P4" s="495"/>
      <c r="Q4" s="495"/>
      <c r="R4" s="496"/>
    </row>
    <row r="5" spans="1:18" ht="20.149999999999999" customHeight="1" x14ac:dyDescent="0.4">
      <c r="A5" s="494"/>
      <c r="B5" s="779" t="s">
        <v>2151</v>
      </c>
      <c r="C5" s="780"/>
      <c r="D5" s="780"/>
      <c r="E5" s="780"/>
      <c r="F5" s="780"/>
      <c r="G5" s="783"/>
      <c r="H5" s="784"/>
      <c r="I5" s="784"/>
      <c r="J5" s="784"/>
      <c r="K5" s="784"/>
      <c r="L5" s="478"/>
      <c r="M5" s="478"/>
      <c r="N5" s="478"/>
      <c r="O5" s="495"/>
      <c r="P5" s="495"/>
      <c r="Q5" s="495"/>
      <c r="R5" s="496"/>
    </row>
    <row r="6" spans="1:18" ht="20.149999999999999" customHeight="1" x14ac:dyDescent="0.4">
      <c r="A6" s="494"/>
      <c r="B6" s="779" t="s">
        <v>1478</v>
      </c>
      <c r="C6" s="780"/>
      <c r="D6" s="780"/>
      <c r="E6" s="780"/>
      <c r="F6" s="780"/>
      <c r="G6" s="502"/>
      <c r="H6" s="478"/>
      <c r="I6" s="478"/>
      <c r="J6" s="478"/>
      <c r="K6" s="478"/>
      <c r="L6" s="478"/>
      <c r="M6" s="478"/>
      <c r="N6" s="478"/>
      <c r="O6" s="495"/>
      <c r="P6" s="495"/>
      <c r="Q6" s="495"/>
      <c r="R6" s="496"/>
    </row>
    <row r="7" spans="1:18" ht="20.149999999999999" customHeight="1" thickBot="1" x14ac:dyDescent="0.45">
      <c r="A7" s="497"/>
      <c r="B7" s="498"/>
      <c r="C7" s="498"/>
      <c r="D7" s="498"/>
      <c r="E7" s="498"/>
      <c r="F7" s="498"/>
      <c r="G7" s="498"/>
      <c r="H7" s="498"/>
      <c r="I7" s="498"/>
      <c r="J7" s="498"/>
      <c r="K7" s="498"/>
      <c r="L7" s="498"/>
      <c r="M7" s="498"/>
      <c r="N7" s="498"/>
      <c r="O7" s="498"/>
      <c r="P7" s="498"/>
      <c r="Q7" s="498"/>
      <c r="R7" s="499"/>
    </row>
    <row r="8" spans="1:18" ht="20.149999999999999" customHeight="1" x14ac:dyDescent="0.4">
      <c r="A8" s="18"/>
      <c r="B8" s="19"/>
      <c r="C8" s="19"/>
      <c r="D8" s="19"/>
      <c r="E8" s="19"/>
      <c r="F8" s="19"/>
      <c r="G8" s="19"/>
      <c r="H8" s="19"/>
      <c r="I8" s="19"/>
      <c r="J8" s="19"/>
      <c r="K8" s="19"/>
      <c r="L8" s="19"/>
      <c r="M8" s="19"/>
      <c r="N8" s="19"/>
      <c r="O8" s="19"/>
      <c r="P8" s="19"/>
      <c r="Q8" s="19"/>
      <c r="R8" s="20"/>
    </row>
    <row r="9" spans="1:18" s="2" customFormat="1" ht="20.149999999999999" customHeight="1" x14ac:dyDescent="0.4">
      <c r="A9" s="130">
        <v>5</v>
      </c>
      <c r="B9" s="131" t="s">
        <v>248</v>
      </c>
      <c r="C9" s="131"/>
      <c r="D9" s="131"/>
      <c r="E9" s="131"/>
      <c r="F9" s="131"/>
      <c r="G9" s="131"/>
      <c r="H9" s="131"/>
      <c r="I9" s="131"/>
      <c r="J9" s="131"/>
      <c r="K9" s="132"/>
      <c r="L9" s="134" t="s">
        <v>136</v>
      </c>
      <c r="M9" s="133"/>
      <c r="N9" s="134" t="s">
        <v>115</v>
      </c>
      <c r="O9" s="229"/>
      <c r="P9" s="140" t="s">
        <v>760</v>
      </c>
      <c r="Q9" s="140" t="s">
        <v>137</v>
      </c>
      <c r="R9" s="15"/>
    </row>
    <row r="10" spans="1:18" s="2" customFormat="1" ht="20.149999999999999" customHeight="1" x14ac:dyDescent="0.4">
      <c r="A10" s="6"/>
      <c r="B10" s="3" t="s">
        <v>201</v>
      </c>
      <c r="C10" s="3" t="s">
        <v>259</v>
      </c>
      <c r="D10" s="3"/>
      <c r="E10" s="3"/>
      <c r="F10" s="3"/>
      <c r="G10" s="3"/>
      <c r="H10" s="3"/>
      <c r="I10" s="3"/>
      <c r="J10" s="3"/>
      <c r="K10" s="3"/>
      <c r="L10" s="138"/>
      <c r="M10" s="3"/>
      <c r="N10" s="138"/>
      <c r="O10" s="222"/>
      <c r="P10" s="231" t="str">
        <f>VLOOKUP(_Output!D183,_Guidance!B469:C474,2,FALSE)</f>
        <v xml:space="preserve"> </v>
      </c>
      <c r="Q10" s="138" t="s">
        <v>1360</v>
      </c>
      <c r="R10" s="15"/>
    </row>
    <row r="11" spans="1:18" s="2" customFormat="1" ht="20.149999999999999" customHeight="1" x14ac:dyDescent="0.4">
      <c r="A11" s="115"/>
      <c r="B11" s="100" t="s">
        <v>312</v>
      </c>
      <c r="C11" s="105" t="s">
        <v>209</v>
      </c>
      <c r="D11" s="100"/>
      <c r="E11" s="100"/>
      <c r="F11" s="100"/>
      <c r="G11" s="100"/>
      <c r="H11" s="100"/>
      <c r="I11" s="100"/>
      <c r="J11" s="100"/>
      <c r="K11" s="105"/>
      <c r="L11" s="150"/>
      <c r="M11" s="100"/>
      <c r="N11" s="150"/>
      <c r="O11" s="228"/>
      <c r="P11" s="232"/>
      <c r="Q11" s="150"/>
      <c r="R11" s="109"/>
    </row>
    <row r="12" spans="1:18" s="2" customFormat="1" ht="20.149999999999999" customHeight="1" x14ac:dyDescent="0.4">
      <c r="A12" s="115"/>
      <c r="B12" s="101" t="s">
        <v>358</v>
      </c>
      <c r="C12" s="100" t="s">
        <v>192</v>
      </c>
      <c r="D12" s="101"/>
      <c r="E12" s="101"/>
      <c r="F12" s="101"/>
      <c r="G12" s="101"/>
      <c r="H12" s="101"/>
      <c r="I12" s="101"/>
      <c r="J12" s="101"/>
      <c r="K12" s="100"/>
      <c r="L12" s="150"/>
      <c r="M12" s="100"/>
      <c r="N12" s="150"/>
      <c r="O12" s="228"/>
      <c r="P12" s="232"/>
      <c r="Q12" s="150" t="s">
        <v>1353</v>
      </c>
      <c r="R12" s="109"/>
    </row>
    <row r="13" spans="1:18" s="2" customFormat="1" ht="20.149999999999999" customHeight="1" x14ac:dyDescent="0.4">
      <c r="A13" s="115"/>
      <c r="B13" s="101" t="s">
        <v>362</v>
      </c>
      <c r="C13" s="100" t="s">
        <v>269</v>
      </c>
      <c r="D13" s="101"/>
      <c r="E13" s="101"/>
      <c r="F13" s="101"/>
      <c r="G13" s="101"/>
      <c r="H13" s="101"/>
      <c r="I13" s="101"/>
      <c r="J13" s="101"/>
      <c r="K13" s="100"/>
      <c r="L13" s="150"/>
      <c r="M13" s="100"/>
      <c r="N13" s="150"/>
      <c r="O13" s="228"/>
      <c r="P13" s="232"/>
      <c r="Q13" s="150" t="s">
        <v>1354</v>
      </c>
      <c r="R13" s="109"/>
    </row>
    <row r="14" spans="1:18" s="2" customFormat="1" ht="20.149999999999999" customHeight="1" x14ac:dyDescent="0.4">
      <c r="A14" s="115"/>
      <c r="B14" s="101" t="s">
        <v>363</v>
      </c>
      <c r="C14" s="100" t="s">
        <v>268</v>
      </c>
      <c r="D14" s="101"/>
      <c r="E14" s="101"/>
      <c r="F14" s="101"/>
      <c r="G14" s="101"/>
      <c r="H14" s="101"/>
      <c r="I14" s="101"/>
      <c r="J14" s="101"/>
      <c r="K14" s="100"/>
      <c r="L14" s="150"/>
      <c r="M14" s="100"/>
      <c r="N14" s="150"/>
      <c r="O14" s="228"/>
      <c r="P14" s="232"/>
      <c r="Q14" s="150" t="s">
        <v>1359</v>
      </c>
      <c r="R14" s="109"/>
    </row>
    <row r="15" spans="1:18" s="2" customFormat="1" ht="20.149999999999999" customHeight="1" x14ac:dyDescent="0.4">
      <c r="A15" s="115"/>
      <c r="B15" s="101" t="s">
        <v>364</v>
      </c>
      <c r="C15" s="100" t="s">
        <v>194</v>
      </c>
      <c r="D15" s="101"/>
      <c r="E15" s="101"/>
      <c r="F15" s="101"/>
      <c r="G15" s="101"/>
      <c r="H15" s="101"/>
      <c r="I15" s="101"/>
      <c r="J15" s="101"/>
      <c r="K15" s="100"/>
      <c r="L15" s="150"/>
      <c r="M15" s="100"/>
      <c r="N15" s="150"/>
      <c r="O15" s="228"/>
      <c r="P15" s="232"/>
      <c r="Q15" s="150" t="s">
        <v>1358</v>
      </c>
      <c r="R15" s="109"/>
    </row>
    <row r="16" spans="1:18" s="2" customFormat="1" ht="20.149999999999999" customHeight="1" x14ac:dyDescent="0.4">
      <c r="A16" s="115"/>
      <c r="B16" s="101" t="s">
        <v>365</v>
      </c>
      <c r="C16" s="100" t="s">
        <v>1356</v>
      </c>
      <c r="D16" s="101"/>
      <c r="E16" s="101"/>
      <c r="F16" s="101"/>
      <c r="G16" s="101"/>
      <c r="H16" s="101"/>
      <c r="I16" s="101"/>
      <c r="J16" s="101"/>
      <c r="K16" s="100"/>
      <c r="L16" s="150"/>
      <c r="M16" s="100"/>
      <c r="N16" s="150"/>
      <c r="O16" s="228"/>
      <c r="P16" s="232"/>
      <c r="Q16" s="150" t="s">
        <v>1357</v>
      </c>
      <c r="R16" s="109"/>
    </row>
    <row r="17" spans="1:18" s="2" customFormat="1" ht="20.149999999999999" customHeight="1" x14ac:dyDescent="0.4">
      <c r="A17" s="115"/>
      <c r="B17" s="101" t="s">
        <v>366</v>
      </c>
      <c r="C17" s="111" t="s">
        <v>193</v>
      </c>
      <c r="D17" s="504"/>
      <c r="E17" s="504"/>
      <c r="F17" s="504"/>
      <c r="G17" s="504"/>
      <c r="H17" s="504"/>
      <c r="I17" s="504"/>
      <c r="J17" s="504"/>
      <c r="K17" s="230"/>
      <c r="L17" s="151"/>
      <c r="M17" s="111"/>
      <c r="N17" s="151"/>
      <c r="O17" s="230"/>
      <c r="P17" s="234"/>
      <c r="Q17" s="151" t="s">
        <v>1355</v>
      </c>
      <c r="R17" s="109"/>
    </row>
    <row r="18" spans="1:18" s="2" customFormat="1" ht="20.149999999999999" customHeight="1" x14ac:dyDescent="0.4">
      <c r="A18" s="115"/>
      <c r="B18" s="101"/>
      <c r="C18" s="104" t="s">
        <v>12</v>
      </c>
      <c r="D18" s="101"/>
      <c r="E18" s="101"/>
      <c r="F18" s="101"/>
      <c r="G18" s="101"/>
      <c r="H18" s="101"/>
      <c r="I18" s="101"/>
      <c r="J18" s="101"/>
      <c r="K18" s="104"/>
      <c r="L18" s="147" t="str">
        <f>VLOOKUP(SUM(_Output!D185:D190),_SUM_Completeness!A69:B75,2,FALSE)</f>
        <v>Incomplete</v>
      </c>
      <c r="M18" s="100"/>
      <c r="N18" s="150"/>
      <c r="O18" s="228"/>
      <c r="P18" s="232"/>
      <c r="Q18" s="142" t="s">
        <v>618</v>
      </c>
      <c r="R18" s="109"/>
    </row>
    <row r="19" spans="1:18" s="2" customFormat="1" ht="20.149999999999999" customHeight="1" x14ac:dyDescent="0.4">
      <c r="A19" s="6"/>
      <c r="B19" s="3" t="s">
        <v>313</v>
      </c>
      <c r="C19" s="3" t="s">
        <v>260</v>
      </c>
      <c r="D19" s="3"/>
      <c r="E19" s="3"/>
      <c r="F19" s="3"/>
      <c r="G19" s="3"/>
      <c r="H19" s="3"/>
      <c r="I19" s="3"/>
      <c r="J19" s="3"/>
      <c r="K19" s="3"/>
      <c r="L19" s="138"/>
      <c r="M19" s="3"/>
      <c r="N19" s="138"/>
      <c r="O19" s="222"/>
      <c r="P19" s="231" t="str">
        <f>VLOOKUP(_Output!D191,_Guidance!B475:C480,2,FALSE)</f>
        <v xml:space="preserve"> </v>
      </c>
      <c r="Q19" s="138" t="s">
        <v>1361</v>
      </c>
      <c r="R19" s="15"/>
    </row>
    <row r="20" spans="1:18" s="2" customFormat="1" ht="20.149999999999999" customHeight="1" x14ac:dyDescent="0.4">
      <c r="A20" s="115"/>
      <c r="B20" s="100" t="s">
        <v>314</v>
      </c>
      <c r="C20" s="105" t="s">
        <v>261</v>
      </c>
      <c r="D20" s="100"/>
      <c r="E20" s="100"/>
      <c r="F20" s="100"/>
      <c r="G20" s="100"/>
      <c r="H20" s="100"/>
      <c r="I20" s="100"/>
      <c r="J20" s="100"/>
      <c r="K20" s="105"/>
      <c r="L20" s="150"/>
      <c r="M20" s="100"/>
      <c r="N20" s="150"/>
      <c r="O20" s="228"/>
      <c r="P20" s="232"/>
      <c r="Q20" s="150"/>
      <c r="R20" s="109"/>
    </row>
    <row r="21" spans="1:18" s="2" customFormat="1" ht="20.149999999999999" customHeight="1" x14ac:dyDescent="0.4">
      <c r="A21" s="115"/>
      <c r="B21" s="101" t="s">
        <v>315</v>
      </c>
      <c r="C21" s="110" t="s">
        <v>262</v>
      </c>
      <c r="D21" s="101"/>
      <c r="E21" s="101"/>
      <c r="F21" s="101"/>
      <c r="G21" s="101"/>
      <c r="H21" s="101"/>
      <c r="I21" s="101"/>
      <c r="J21" s="101"/>
      <c r="K21" s="110"/>
      <c r="L21" s="150"/>
      <c r="M21" s="100"/>
      <c r="N21" s="150"/>
      <c r="O21" s="228"/>
      <c r="P21" s="232"/>
      <c r="Q21" s="150" t="s">
        <v>1363</v>
      </c>
      <c r="R21" s="109"/>
    </row>
    <row r="22" spans="1:18" s="2" customFormat="1" ht="20.149999999999999" customHeight="1" x14ac:dyDescent="0.4">
      <c r="A22" s="115"/>
      <c r="B22" s="101" t="s">
        <v>316</v>
      </c>
      <c r="C22" s="100" t="s">
        <v>263</v>
      </c>
      <c r="D22" s="101"/>
      <c r="E22" s="101"/>
      <c r="F22" s="101"/>
      <c r="G22" s="101"/>
      <c r="H22" s="101"/>
      <c r="I22" s="101"/>
      <c r="J22" s="101"/>
      <c r="K22" s="100"/>
      <c r="L22" s="150"/>
      <c r="M22" s="100"/>
      <c r="N22" s="150"/>
      <c r="O22" s="228"/>
      <c r="P22" s="232"/>
      <c r="Q22" s="150" t="s">
        <v>1677</v>
      </c>
      <c r="R22" s="109"/>
    </row>
    <row r="23" spans="1:18" s="2" customFormat="1" ht="20.149999999999999" customHeight="1" x14ac:dyDescent="0.4">
      <c r="A23" s="115"/>
      <c r="B23" s="101" t="s">
        <v>317</v>
      </c>
      <c r="C23" s="111" t="s">
        <v>195</v>
      </c>
      <c r="D23" s="504"/>
      <c r="E23" s="504"/>
      <c r="F23" s="504"/>
      <c r="G23" s="504"/>
      <c r="H23" s="504"/>
      <c r="I23" s="504"/>
      <c r="J23" s="504"/>
      <c r="K23" s="230"/>
      <c r="L23" s="151"/>
      <c r="M23" s="111"/>
      <c r="N23" s="151"/>
      <c r="O23" s="230"/>
      <c r="P23" s="234"/>
      <c r="Q23" s="151" t="s">
        <v>1362</v>
      </c>
      <c r="R23" s="109"/>
    </row>
    <row r="24" spans="1:18" s="2" customFormat="1" ht="20.149999999999999" customHeight="1" x14ac:dyDescent="0.4">
      <c r="A24" s="115"/>
      <c r="B24" s="101"/>
      <c r="C24" s="104" t="s">
        <v>12</v>
      </c>
      <c r="D24" s="101"/>
      <c r="E24" s="101"/>
      <c r="F24" s="101"/>
      <c r="G24" s="101"/>
      <c r="H24" s="101"/>
      <c r="I24" s="101"/>
      <c r="J24" s="101"/>
      <c r="K24" s="104"/>
      <c r="L24" s="147" t="str">
        <f>VLOOKUP(SUM(_Output!D193:D195),_SUM_Completeness!A78:B81,2,FALSE)</f>
        <v>Incomplete</v>
      </c>
      <c r="M24" s="100"/>
      <c r="N24" s="150"/>
      <c r="O24" s="228"/>
      <c r="P24" s="232"/>
      <c r="Q24" s="142" t="s">
        <v>619</v>
      </c>
      <c r="R24" s="109"/>
    </row>
    <row r="25" spans="1:18" s="2" customFormat="1" ht="20.149999999999999" customHeight="1" x14ac:dyDescent="0.4">
      <c r="A25" s="6"/>
      <c r="B25" s="14" t="s">
        <v>319</v>
      </c>
      <c r="C25" s="398" t="s">
        <v>1140</v>
      </c>
      <c r="D25" s="14"/>
      <c r="E25" s="14"/>
      <c r="F25" s="14"/>
      <c r="G25" s="14"/>
      <c r="H25" s="14"/>
      <c r="I25" s="14"/>
      <c r="J25" s="14"/>
      <c r="K25" s="398"/>
      <c r="L25" s="3"/>
      <c r="M25" s="3"/>
      <c r="N25" s="138"/>
      <c r="O25" s="222"/>
      <c r="P25" s="231" t="str">
        <f>VLOOKUP(_Output!D196,_Guidance!B481:C486,2,FALSE)</f>
        <v xml:space="preserve"> </v>
      </c>
      <c r="Q25" s="397" t="s">
        <v>1009</v>
      </c>
      <c r="R25" s="15"/>
    </row>
    <row r="26" spans="1:18" s="2" customFormat="1" ht="20.149999999999999" customHeight="1" x14ac:dyDescent="0.4">
      <c r="A26" s="6"/>
      <c r="B26" s="14" t="s">
        <v>359</v>
      </c>
      <c r="C26" s="3" t="s">
        <v>279</v>
      </c>
      <c r="D26" s="14"/>
      <c r="E26" s="14"/>
      <c r="F26" s="14"/>
      <c r="G26" s="14"/>
      <c r="H26" s="14"/>
      <c r="I26" s="14"/>
      <c r="J26" s="14"/>
      <c r="K26" s="3"/>
      <c r="L26" s="138"/>
      <c r="M26" s="3"/>
      <c r="N26" s="138"/>
      <c r="O26" s="222"/>
      <c r="P26" s="231" t="str">
        <f>VLOOKUP(_Output!D197,_Guidance!B487:C492,2,FALSE)</f>
        <v xml:space="preserve"> </v>
      </c>
      <c r="Q26" s="138" t="s">
        <v>2039</v>
      </c>
      <c r="R26" s="15"/>
    </row>
    <row r="27" spans="1:18" s="2" customFormat="1" ht="20.149999999999999" customHeight="1" x14ac:dyDescent="0.4">
      <c r="A27" s="6"/>
      <c r="B27" s="14" t="s">
        <v>360</v>
      </c>
      <c r="C27" s="3" t="s">
        <v>1154</v>
      </c>
      <c r="D27" s="14"/>
      <c r="E27" s="14"/>
      <c r="F27" s="14"/>
      <c r="G27" s="14"/>
      <c r="H27" s="14"/>
      <c r="I27" s="14"/>
      <c r="J27" s="14"/>
      <c r="K27" s="3"/>
      <c r="L27" s="138"/>
      <c r="M27" s="3"/>
      <c r="N27" s="138"/>
      <c r="O27" s="222"/>
      <c r="P27" s="231" t="str">
        <f>VLOOKUP(_Output!D198,_Guidance!B493:C498,2,FALSE)</f>
        <v xml:space="preserve"> </v>
      </c>
      <c r="Q27" s="138" t="s">
        <v>556</v>
      </c>
      <c r="R27" s="15"/>
    </row>
    <row r="28" spans="1:18" s="2" customFormat="1" ht="20.149999999999999" customHeight="1" x14ac:dyDescent="0.4">
      <c r="A28" s="6"/>
      <c r="B28" s="14" t="s">
        <v>361</v>
      </c>
      <c r="C28" s="3" t="s">
        <v>264</v>
      </c>
      <c r="D28" s="14"/>
      <c r="E28" s="14"/>
      <c r="F28" s="14"/>
      <c r="G28" s="14"/>
      <c r="H28" s="14"/>
      <c r="I28" s="14"/>
      <c r="J28" s="14"/>
      <c r="K28" s="3"/>
      <c r="L28" s="138"/>
      <c r="M28" s="3"/>
      <c r="N28" s="138"/>
      <c r="O28" s="222"/>
      <c r="P28" s="231" t="str">
        <f>VLOOKUP(_Output!D199,_Guidance!B499:C504,2,FALSE)</f>
        <v xml:space="preserve"> </v>
      </c>
      <c r="Q28" s="138" t="s">
        <v>1364</v>
      </c>
      <c r="R28" s="15"/>
    </row>
    <row r="29" spans="1:18" s="2" customFormat="1" ht="20.149999999999999" customHeight="1" x14ac:dyDescent="0.4">
      <c r="A29" s="6"/>
      <c r="B29" s="14" t="s">
        <v>730</v>
      </c>
      <c r="C29" s="3" t="s">
        <v>343</v>
      </c>
      <c r="D29" s="14"/>
      <c r="E29" s="14"/>
      <c r="F29" s="14"/>
      <c r="G29" s="14"/>
      <c r="H29" s="14"/>
      <c r="I29" s="14"/>
      <c r="J29" s="14"/>
      <c r="K29" s="3"/>
      <c r="L29" s="138"/>
      <c r="M29" s="3"/>
      <c r="N29" s="138"/>
      <c r="O29" s="222"/>
      <c r="P29" s="231" t="str">
        <f>VLOOKUP(_Output!D200,_Guidance!B505:C510,2,FALSE)</f>
        <v xml:space="preserve"> </v>
      </c>
      <c r="Q29" s="138" t="s">
        <v>2040</v>
      </c>
      <c r="R29" s="15"/>
    </row>
    <row r="30" spans="1:18" ht="20.149999999999999" customHeight="1" x14ac:dyDescent="0.4">
      <c r="A30" s="10"/>
      <c r="B30" s="7"/>
      <c r="C30" s="7"/>
      <c r="D30" s="7"/>
      <c r="E30" s="7"/>
      <c r="F30" s="7"/>
      <c r="G30" s="7"/>
      <c r="H30" s="7"/>
      <c r="I30" s="7"/>
      <c r="J30" s="7"/>
      <c r="K30" s="7"/>
      <c r="L30" s="135"/>
      <c r="M30" s="7"/>
      <c r="N30" s="135"/>
      <c r="O30" s="219"/>
      <c r="P30" s="7"/>
      <c r="Q30" s="135"/>
      <c r="R30" s="16"/>
    </row>
    <row r="31" spans="1:18" ht="20.149999999999999" customHeight="1" x14ac:dyDescent="0.4">
      <c r="A31" s="4"/>
      <c r="B31" s="126" t="s">
        <v>204</v>
      </c>
      <c r="C31" s="126"/>
      <c r="D31" s="126"/>
      <c r="E31" s="126"/>
      <c r="F31" s="126"/>
      <c r="G31" s="126"/>
      <c r="H31" s="126"/>
      <c r="I31" s="126"/>
      <c r="J31" s="126"/>
      <c r="K31" s="3"/>
      <c r="L31" s="139"/>
      <c r="M31" s="7"/>
      <c r="N31" s="139"/>
      <c r="O31" s="223"/>
      <c r="P31" s="7"/>
      <c r="Q31" s="139"/>
      <c r="R31" s="16"/>
    </row>
    <row r="32" spans="1:18" ht="20.149999999999999" customHeight="1" x14ac:dyDescent="0.4">
      <c r="A32" s="10"/>
      <c r="B32" s="3" t="s">
        <v>731</v>
      </c>
      <c r="C32" s="3" t="s">
        <v>203</v>
      </c>
      <c r="D32" s="3"/>
      <c r="E32" s="3"/>
      <c r="F32" s="3"/>
      <c r="G32" s="3"/>
      <c r="H32" s="3"/>
      <c r="I32" s="3"/>
      <c r="J32" s="3"/>
      <c r="K32" s="3"/>
      <c r="L32" s="825"/>
      <c r="M32" s="826"/>
      <c r="N32" s="826"/>
      <c r="O32" s="826"/>
      <c r="P32" s="826"/>
      <c r="Q32" s="827"/>
      <c r="R32" s="16"/>
    </row>
    <row r="33" spans="1:18" ht="20.149999999999999" customHeight="1" x14ac:dyDescent="0.4">
      <c r="A33" s="10"/>
      <c r="B33" s="3"/>
      <c r="C33" s="3"/>
      <c r="D33" s="3"/>
      <c r="E33" s="3"/>
      <c r="F33" s="3"/>
      <c r="G33" s="3"/>
      <c r="H33" s="3"/>
      <c r="I33" s="3"/>
      <c r="J33" s="3"/>
      <c r="K33" s="3"/>
      <c r="L33" s="828"/>
      <c r="M33" s="829"/>
      <c r="N33" s="829"/>
      <c r="O33" s="829"/>
      <c r="P33" s="829"/>
      <c r="Q33" s="830"/>
      <c r="R33" s="16"/>
    </row>
    <row r="34" spans="1:18" ht="20.149999999999999" customHeight="1" x14ac:dyDescent="0.4">
      <c r="A34" s="10"/>
      <c r="B34" s="3"/>
      <c r="C34" s="3"/>
      <c r="D34" s="3"/>
      <c r="E34" s="3"/>
      <c r="F34" s="3"/>
      <c r="G34" s="3"/>
      <c r="H34" s="3"/>
      <c r="I34" s="3"/>
      <c r="J34" s="3"/>
      <c r="K34" s="3"/>
      <c r="L34" s="828"/>
      <c r="M34" s="829"/>
      <c r="N34" s="829"/>
      <c r="O34" s="829"/>
      <c r="P34" s="829"/>
      <c r="Q34" s="830"/>
      <c r="R34" s="16"/>
    </row>
    <row r="35" spans="1:18" ht="20.149999999999999" customHeight="1" x14ac:dyDescent="0.4">
      <c r="A35" s="10"/>
      <c r="B35" s="3"/>
      <c r="C35" s="3"/>
      <c r="D35" s="3"/>
      <c r="E35" s="3"/>
      <c r="F35" s="3"/>
      <c r="G35" s="3"/>
      <c r="H35" s="3"/>
      <c r="I35" s="3"/>
      <c r="J35" s="3"/>
      <c r="K35" s="3"/>
      <c r="L35" s="831"/>
      <c r="M35" s="832"/>
      <c r="N35" s="832"/>
      <c r="O35" s="832"/>
      <c r="P35" s="832"/>
      <c r="Q35" s="833"/>
      <c r="R35" s="16"/>
    </row>
    <row r="36" spans="1:18" ht="20.149999999999999" customHeight="1" thickBot="1" x14ac:dyDescent="0.45">
      <c r="A36" s="11"/>
      <c r="B36" s="12"/>
      <c r="C36" s="12"/>
      <c r="D36" s="12"/>
      <c r="E36" s="12"/>
      <c r="F36" s="12"/>
      <c r="G36" s="12"/>
      <c r="H36" s="12"/>
      <c r="I36" s="12"/>
      <c r="J36" s="12"/>
      <c r="K36" s="12"/>
      <c r="L36" s="12"/>
      <c r="M36" s="12"/>
      <c r="N36" s="12"/>
      <c r="O36" s="12"/>
      <c r="P36" s="12"/>
      <c r="Q36" s="12"/>
      <c r="R36" s="17"/>
    </row>
    <row r="37" spans="1:18" ht="14.6" hidden="1" x14ac:dyDescent="0.4"/>
    <row r="38" spans="1:18" ht="14.6" hidden="1" x14ac:dyDescent="0.4"/>
    <row r="39" spans="1:18" ht="14.6" hidden="1" x14ac:dyDescent="0.4"/>
    <row r="40" spans="1:18" ht="14.6" hidden="1" x14ac:dyDescent="0.4"/>
    <row r="41" spans="1:18" ht="14.6" hidden="1" x14ac:dyDescent="0.4"/>
    <row r="42" spans="1:18" ht="14.6" hidden="1" x14ac:dyDescent="0.4"/>
    <row r="43" spans="1:18" ht="14.6" hidden="1" x14ac:dyDescent="0.4"/>
    <row r="44" spans="1:18" ht="14.6" hidden="1" x14ac:dyDescent="0.4"/>
  </sheetData>
  <mergeCells count="11">
    <mergeCell ref="B5:F5"/>
    <mergeCell ref="G5:K5"/>
    <mergeCell ref="B6:F6"/>
    <mergeCell ref="L32:Q35"/>
    <mergeCell ref="B1:K2"/>
    <mergeCell ref="L1:L2"/>
    <mergeCell ref="N1:N2"/>
    <mergeCell ref="B3:F3"/>
    <mergeCell ref="G3:K3"/>
    <mergeCell ref="B4:F4"/>
    <mergeCell ref="G4:K4"/>
  </mergeCells>
  <hyperlinks>
    <hyperlink ref="B4:F4" location="'People - R&amp;H'!A1" tooltip="2. Roles and Hierarchy" display="2. Roles and Hierarchy" xr:uid="{00000000-0004-0000-0F00-000000000000}"/>
    <hyperlink ref="B6:F6" location="'People - KNM'!A1" tooltip="4. Knowledge Management" display="4. Knowledge Management" xr:uid="{00000000-0004-0000-0F00-000002000000}"/>
    <hyperlink ref="B3:F3" location="'People - EMP'!A1" tooltip="1. Employees" display="1. Employees" xr:uid="{00000000-0004-0000-0F00-000004000000}"/>
    <hyperlink ref="B5:F5" location="'People - PEM'!A1" tooltip="3. People and Team Management" display="3. People and Team Management" xr:uid="{00000000-0004-0000-0F00-000001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6604" r:id="rId4" name="Drop Down 44">
              <controlPr defaultSize="0" autoLine="0" autoPict="0">
                <anchor moveWithCells="1">
                  <from>
                    <xdr:col>11</xdr:col>
                    <xdr:colOff>10886</xdr:colOff>
                    <xdr:row>9</xdr:row>
                    <xdr:rowOff>27214</xdr:rowOff>
                  </from>
                  <to>
                    <xdr:col>12</xdr:col>
                    <xdr:colOff>10886</xdr:colOff>
                    <xdr:row>9</xdr:row>
                    <xdr:rowOff>228600</xdr:rowOff>
                  </to>
                </anchor>
              </controlPr>
            </control>
          </mc:Choice>
        </mc:AlternateContent>
        <mc:AlternateContent xmlns:mc="http://schemas.openxmlformats.org/markup-compatibility/2006">
          <mc:Choice Requires="x14">
            <control shapeId="66605" r:id="rId5" name="Drop Down 45">
              <controlPr defaultSize="0" autoLine="0" autoPict="0">
                <anchor moveWithCells="1">
                  <from>
                    <xdr:col>11</xdr:col>
                    <xdr:colOff>10886</xdr:colOff>
                    <xdr:row>11</xdr:row>
                    <xdr:rowOff>27214</xdr:rowOff>
                  </from>
                  <to>
                    <xdr:col>12</xdr:col>
                    <xdr:colOff>10886</xdr:colOff>
                    <xdr:row>11</xdr:row>
                    <xdr:rowOff>228600</xdr:rowOff>
                  </to>
                </anchor>
              </controlPr>
            </control>
          </mc:Choice>
        </mc:AlternateContent>
        <mc:AlternateContent xmlns:mc="http://schemas.openxmlformats.org/markup-compatibility/2006">
          <mc:Choice Requires="x14">
            <control shapeId="66606" r:id="rId6" name="Drop Down 46">
              <controlPr defaultSize="0" autoLine="0" autoPict="0">
                <anchor moveWithCells="1">
                  <from>
                    <xdr:col>11</xdr:col>
                    <xdr:colOff>10886</xdr:colOff>
                    <xdr:row>12</xdr:row>
                    <xdr:rowOff>27214</xdr:rowOff>
                  </from>
                  <to>
                    <xdr:col>12</xdr:col>
                    <xdr:colOff>10886</xdr:colOff>
                    <xdr:row>12</xdr:row>
                    <xdr:rowOff>228600</xdr:rowOff>
                  </to>
                </anchor>
              </controlPr>
            </control>
          </mc:Choice>
        </mc:AlternateContent>
        <mc:AlternateContent xmlns:mc="http://schemas.openxmlformats.org/markup-compatibility/2006">
          <mc:Choice Requires="x14">
            <control shapeId="66607" r:id="rId7" name="Drop Down 47">
              <controlPr defaultSize="0" autoLine="0" autoPict="0">
                <anchor moveWithCells="1">
                  <from>
                    <xdr:col>11</xdr:col>
                    <xdr:colOff>10886</xdr:colOff>
                    <xdr:row>13</xdr:row>
                    <xdr:rowOff>27214</xdr:rowOff>
                  </from>
                  <to>
                    <xdr:col>12</xdr:col>
                    <xdr:colOff>10886</xdr:colOff>
                    <xdr:row>13</xdr:row>
                    <xdr:rowOff>228600</xdr:rowOff>
                  </to>
                </anchor>
              </controlPr>
            </control>
          </mc:Choice>
        </mc:AlternateContent>
        <mc:AlternateContent xmlns:mc="http://schemas.openxmlformats.org/markup-compatibility/2006">
          <mc:Choice Requires="x14">
            <control shapeId="66608" r:id="rId8" name="Drop Down 48">
              <controlPr defaultSize="0" autoLine="0" autoPict="0">
                <anchor moveWithCells="1">
                  <from>
                    <xdr:col>11</xdr:col>
                    <xdr:colOff>10886</xdr:colOff>
                    <xdr:row>14</xdr:row>
                    <xdr:rowOff>27214</xdr:rowOff>
                  </from>
                  <to>
                    <xdr:col>12</xdr:col>
                    <xdr:colOff>10886</xdr:colOff>
                    <xdr:row>14</xdr:row>
                    <xdr:rowOff>228600</xdr:rowOff>
                  </to>
                </anchor>
              </controlPr>
            </control>
          </mc:Choice>
        </mc:AlternateContent>
        <mc:AlternateContent xmlns:mc="http://schemas.openxmlformats.org/markup-compatibility/2006">
          <mc:Choice Requires="x14">
            <control shapeId="66609" r:id="rId9" name="Drop Down 49">
              <controlPr defaultSize="0" autoLine="0" autoPict="0">
                <anchor moveWithCells="1">
                  <from>
                    <xdr:col>13</xdr:col>
                    <xdr:colOff>10886</xdr:colOff>
                    <xdr:row>9</xdr:row>
                    <xdr:rowOff>38100</xdr:rowOff>
                  </from>
                  <to>
                    <xdr:col>14</xdr:col>
                    <xdr:colOff>10886</xdr:colOff>
                    <xdr:row>9</xdr:row>
                    <xdr:rowOff>239486</xdr:rowOff>
                  </to>
                </anchor>
              </controlPr>
            </control>
          </mc:Choice>
        </mc:AlternateContent>
        <mc:AlternateContent xmlns:mc="http://schemas.openxmlformats.org/markup-compatibility/2006">
          <mc:Choice Requires="x14">
            <control shapeId="66610" r:id="rId10" name="Drop Down 50">
              <controlPr defaultSize="0" autoLine="0" autoPict="0">
                <anchor moveWithCells="1">
                  <from>
                    <xdr:col>11</xdr:col>
                    <xdr:colOff>10886</xdr:colOff>
                    <xdr:row>18</xdr:row>
                    <xdr:rowOff>27214</xdr:rowOff>
                  </from>
                  <to>
                    <xdr:col>12</xdr:col>
                    <xdr:colOff>10886</xdr:colOff>
                    <xdr:row>18</xdr:row>
                    <xdr:rowOff>228600</xdr:rowOff>
                  </to>
                </anchor>
              </controlPr>
            </control>
          </mc:Choice>
        </mc:AlternateContent>
        <mc:AlternateContent xmlns:mc="http://schemas.openxmlformats.org/markup-compatibility/2006">
          <mc:Choice Requires="x14">
            <control shapeId="66611" r:id="rId11" name="Drop Down 51">
              <controlPr defaultSize="0" autoLine="0" autoPict="0">
                <anchor moveWithCells="1">
                  <from>
                    <xdr:col>13</xdr:col>
                    <xdr:colOff>10886</xdr:colOff>
                    <xdr:row>18</xdr:row>
                    <xdr:rowOff>38100</xdr:rowOff>
                  </from>
                  <to>
                    <xdr:col>14</xdr:col>
                    <xdr:colOff>10886</xdr:colOff>
                    <xdr:row>18</xdr:row>
                    <xdr:rowOff>239486</xdr:rowOff>
                  </to>
                </anchor>
              </controlPr>
            </control>
          </mc:Choice>
        </mc:AlternateContent>
        <mc:AlternateContent xmlns:mc="http://schemas.openxmlformats.org/markup-compatibility/2006">
          <mc:Choice Requires="x14">
            <control shapeId="66612" r:id="rId12" name="Drop Down 52">
              <controlPr defaultSize="0" autoLine="0" autoPict="0">
                <anchor moveWithCells="1">
                  <from>
                    <xdr:col>11</xdr:col>
                    <xdr:colOff>10886</xdr:colOff>
                    <xdr:row>20</xdr:row>
                    <xdr:rowOff>27214</xdr:rowOff>
                  </from>
                  <to>
                    <xdr:col>12</xdr:col>
                    <xdr:colOff>10886</xdr:colOff>
                    <xdr:row>20</xdr:row>
                    <xdr:rowOff>228600</xdr:rowOff>
                  </to>
                </anchor>
              </controlPr>
            </control>
          </mc:Choice>
        </mc:AlternateContent>
        <mc:AlternateContent xmlns:mc="http://schemas.openxmlformats.org/markup-compatibility/2006">
          <mc:Choice Requires="x14">
            <control shapeId="66613" r:id="rId13" name="Drop Down 53">
              <controlPr defaultSize="0" autoLine="0" autoPict="0">
                <anchor moveWithCells="1">
                  <from>
                    <xdr:col>11</xdr:col>
                    <xdr:colOff>10886</xdr:colOff>
                    <xdr:row>21</xdr:row>
                    <xdr:rowOff>27214</xdr:rowOff>
                  </from>
                  <to>
                    <xdr:col>12</xdr:col>
                    <xdr:colOff>10886</xdr:colOff>
                    <xdr:row>21</xdr:row>
                    <xdr:rowOff>228600</xdr:rowOff>
                  </to>
                </anchor>
              </controlPr>
            </control>
          </mc:Choice>
        </mc:AlternateContent>
        <mc:AlternateContent xmlns:mc="http://schemas.openxmlformats.org/markup-compatibility/2006">
          <mc:Choice Requires="x14">
            <control shapeId="66614" r:id="rId14" name="Drop Down 54">
              <controlPr defaultSize="0" autoLine="0" autoPict="0">
                <anchor moveWithCells="1">
                  <from>
                    <xdr:col>11</xdr:col>
                    <xdr:colOff>10886</xdr:colOff>
                    <xdr:row>22</xdr:row>
                    <xdr:rowOff>27214</xdr:rowOff>
                  </from>
                  <to>
                    <xdr:col>12</xdr:col>
                    <xdr:colOff>10886</xdr:colOff>
                    <xdr:row>22</xdr:row>
                    <xdr:rowOff>228600</xdr:rowOff>
                  </to>
                </anchor>
              </controlPr>
            </control>
          </mc:Choice>
        </mc:AlternateContent>
        <mc:AlternateContent xmlns:mc="http://schemas.openxmlformats.org/markup-compatibility/2006">
          <mc:Choice Requires="x14">
            <control shapeId="66615" r:id="rId15" name="Drop Down 55">
              <controlPr defaultSize="0" autoLine="0" autoPict="0">
                <anchor moveWithCells="1">
                  <from>
                    <xdr:col>11</xdr:col>
                    <xdr:colOff>10886</xdr:colOff>
                    <xdr:row>25</xdr:row>
                    <xdr:rowOff>27214</xdr:rowOff>
                  </from>
                  <to>
                    <xdr:col>12</xdr:col>
                    <xdr:colOff>10886</xdr:colOff>
                    <xdr:row>25</xdr:row>
                    <xdr:rowOff>228600</xdr:rowOff>
                  </to>
                </anchor>
              </controlPr>
            </control>
          </mc:Choice>
        </mc:AlternateContent>
        <mc:AlternateContent xmlns:mc="http://schemas.openxmlformats.org/markup-compatibility/2006">
          <mc:Choice Requires="x14">
            <control shapeId="66616" r:id="rId16" name="Drop Down 56">
              <controlPr defaultSize="0" autoLine="0" autoPict="0">
                <anchor moveWithCells="1">
                  <from>
                    <xdr:col>13</xdr:col>
                    <xdr:colOff>10886</xdr:colOff>
                    <xdr:row>25</xdr:row>
                    <xdr:rowOff>38100</xdr:rowOff>
                  </from>
                  <to>
                    <xdr:col>14</xdr:col>
                    <xdr:colOff>10886</xdr:colOff>
                    <xdr:row>25</xdr:row>
                    <xdr:rowOff>239486</xdr:rowOff>
                  </to>
                </anchor>
              </controlPr>
            </control>
          </mc:Choice>
        </mc:AlternateContent>
        <mc:AlternateContent xmlns:mc="http://schemas.openxmlformats.org/markup-compatibility/2006">
          <mc:Choice Requires="x14">
            <control shapeId="66617" r:id="rId17" name="Drop Down 57">
              <controlPr defaultSize="0" autoLine="0" autoPict="0">
                <anchor moveWithCells="1">
                  <from>
                    <xdr:col>11</xdr:col>
                    <xdr:colOff>10886</xdr:colOff>
                    <xdr:row>15</xdr:row>
                    <xdr:rowOff>27214</xdr:rowOff>
                  </from>
                  <to>
                    <xdr:col>12</xdr:col>
                    <xdr:colOff>10886</xdr:colOff>
                    <xdr:row>15</xdr:row>
                    <xdr:rowOff>228600</xdr:rowOff>
                  </to>
                </anchor>
              </controlPr>
            </control>
          </mc:Choice>
        </mc:AlternateContent>
        <mc:AlternateContent xmlns:mc="http://schemas.openxmlformats.org/markup-compatibility/2006">
          <mc:Choice Requires="x14">
            <control shapeId="66618" r:id="rId18" name="Drop Down 58">
              <controlPr defaultSize="0" autoLine="0" autoPict="0">
                <anchor moveWithCells="1">
                  <from>
                    <xdr:col>11</xdr:col>
                    <xdr:colOff>10886</xdr:colOff>
                    <xdr:row>26</xdr:row>
                    <xdr:rowOff>27214</xdr:rowOff>
                  </from>
                  <to>
                    <xdr:col>12</xdr:col>
                    <xdr:colOff>10886</xdr:colOff>
                    <xdr:row>26</xdr:row>
                    <xdr:rowOff>228600</xdr:rowOff>
                  </to>
                </anchor>
              </controlPr>
            </control>
          </mc:Choice>
        </mc:AlternateContent>
        <mc:AlternateContent xmlns:mc="http://schemas.openxmlformats.org/markup-compatibility/2006">
          <mc:Choice Requires="x14">
            <control shapeId="66619" r:id="rId19" name="Drop Down 59">
              <controlPr defaultSize="0" autoLine="0" autoPict="0">
                <anchor moveWithCells="1">
                  <from>
                    <xdr:col>13</xdr:col>
                    <xdr:colOff>10886</xdr:colOff>
                    <xdr:row>26</xdr:row>
                    <xdr:rowOff>38100</xdr:rowOff>
                  </from>
                  <to>
                    <xdr:col>14</xdr:col>
                    <xdr:colOff>10886</xdr:colOff>
                    <xdr:row>26</xdr:row>
                    <xdr:rowOff>239486</xdr:rowOff>
                  </to>
                </anchor>
              </controlPr>
            </control>
          </mc:Choice>
        </mc:AlternateContent>
        <mc:AlternateContent xmlns:mc="http://schemas.openxmlformats.org/markup-compatibility/2006">
          <mc:Choice Requires="x14">
            <control shapeId="66620" r:id="rId20" name="Drop Down 60">
              <controlPr defaultSize="0" autoLine="0" autoPict="0">
                <anchor moveWithCells="1">
                  <from>
                    <xdr:col>11</xdr:col>
                    <xdr:colOff>10886</xdr:colOff>
                    <xdr:row>27</xdr:row>
                    <xdr:rowOff>27214</xdr:rowOff>
                  </from>
                  <to>
                    <xdr:col>12</xdr:col>
                    <xdr:colOff>10886</xdr:colOff>
                    <xdr:row>27</xdr:row>
                    <xdr:rowOff>228600</xdr:rowOff>
                  </to>
                </anchor>
              </controlPr>
            </control>
          </mc:Choice>
        </mc:AlternateContent>
        <mc:AlternateContent xmlns:mc="http://schemas.openxmlformats.org/markup-compatibility/2006">
          <mc:Choice Requires="x14">
            <control shapeId="66621" r:id="rId21" name="Drop Down 61">
              <controlPr defaultSize="0" autoLine="0" autoPict="0">
                <anchor moveWithCells="1">
                  <from>
                    <xdr:col>13</xdr:col>
                    <xdr:colOff>10886</xdr:colOff>
                    <xdr:row>27</xdr:row>
                    <xdr:rowOff>38100</xdr:rowOff>
                  </from>
                  <to>
                    <xdr:col>14</xdr:col>
                    <xdr:colOff>10886</xdr:colOff>
                    <xdr:row>27</xdr:row>
                    <xdr:rowOff>239486</xdr:rowOff>
                  </to>
                </anchor>
              </controlPr>
            </control>
          </mc:Choice>
        </mc:AlternateContent>
        <mc:AlternateContent xmlns:mc="http://schemas.openxmlformats.org/markup-compatibility/2006">
          <mc:Choice Requires="x14">
            <control shapeId="66645" r:id="rId22" name="Drop Down 85">
              <controlPr defaultSize="0" autoLine="0" autoPict="0">
                <anchor moveWithCells="1">
                  <from>
                    <xdr:col>11</xdr:col>
                    <xdr:colOff>10886</xdr:colOff>
                    <xdr:row>16</xdr:row>
                    <xdr:rowOff>27214</xdr:rowOff>
                  </from>
                  <to>
                    <xdr:col>12</xdr:col>
                    <xdr:colOff>10886</xdr:colOff>
                    <xdr:row>16</xdr:row>
                    <xdr:rowOff>228600</xdr:rowOff>
                  </to>
                </anchor>
              </controlPr>
            </control>
          </mc:Choice>
        </mc:AlternateContent>
        <mc:AlternateContent xmlns:mc="http://schemas.openxmlformats.org/markup-compatibility/2006">
          <mc:Choice Requires="x14">
            <control shapeId="66646" r:id="rId23" name="Drop Down 86">
              <controlPr defaultSize="0" autoLine="0" autoPict="0">
                <anchor moveWithCells="1">
                  <from>
                    <xdr:col>11</xdr:col>
                    <xdr:colOff>10886</xdr:colOff>
                    <xdr:row>28</xdr:row>
                    <xdr:rowOff>27214</xdr:rowOff>
                  </from>
                  <to>
                    <xdr:col>12</xdr:col>
                    <xdr:colOff>10886</xdr:colOff>
                    <xdr:row>28</xdr:row>
                    <xdr:rowOff>228600</xdr:rowOff>
                  </to>
                </anchor>
              </controlPr>
            </control>
          </mc:Choice>
        </mc:AlternateContent>
        <mc:AlternateContent xmlns:mc="http://schemas.openxmlformats.org/markup-compatibility/2006">
          <mc:Choice Requires="x14">
            <control shapeId="66647" r:id="rId24" name="Drop Down 87">
              <controlPr defaultSize="0" autoLine="0" autoPict="0">
                <anchor moveWithCells="1">
                  <from>
                    <xdr:col>13</xdr:col>
                    <xdr:colOff>10886</xdr:colOff>
                    <xdr:row>28</xdr:row>
                    <xdr:rowOff>38100</xdr:rowOff>
                  </from>
                  <to>
                    <xdr:col>14</xdr:col>
                    <xdr:colOff>10886</xdr:colOff>
                    <xdr:row>28</xdr:row>
                    <xdr:rowOff>239486</xdr:rowOff>
                  </to>
                </anchor>
              </controlPr>
            </control>
          </mc:Choice>
        </mc:AlternateContent>
        <mc:AlternateContent xmlns:mc="http://schemas.openxmlformats.org/markup-compatibility/2006">
          <mc:Choice Requires="x14">
            <control shapeId="66666" r:id="rId25" name="Drop Down 106">
              <controlPr defaultSize="0" autoLine="0" autoPict="0">
                <anchor moveWithCells="1">
                  <from>
                    <xdr:col>11</xdr:col>
                    <xdr:colOff>10886</xdr:colOff>
                    <xdr:row>24</xdr:row>
                    <xdr:rowOff>27214</xdr:rowOff>
                  </from>
                  <to>
                    <xdr:col>12</xdr:col>
                    <xdr:colOff>10886</xdr:colOff>
                    <xdr:row>24</xdr:row>
                    <xdr:rowOff>228600</xdr:rowOff>
                  </to>
                </anchor>
              </controlPr>
            </control>
          </mc:Choice>
        </mc:AlternateContent>
        <mc:AlternateContent xmlns:mc="http://schemas.openxmlformats.org/markup-compatibility/2006">
          <mc:Choice Requires="x14">
            <control shapeId="66667" r:id="rId26" name="Drop Down 107">
              <controlPr defaultSize="0" autoLine="0" autoPict="0">
                <anchor moveWithCells="1">
                  <from>
                    <xdr:col>13</xdr:col>
                    <xdr:colOff>10886</xdr:colOff>
                    <xdr:row>24</xdr:row>
                    <xdr:rowOff>38100</xdr:rowOff>
                  </from>
                  <to>
                    <xdr:col>14</xdr:col>
                    <xdr:colOff>10886</xdr:colOff>
                    <xdr:row>24</xdr:row>
                    <xdr:rowOff>239486</xdr:rowOff>
                  </to>
                </anchor>
              </controlPr>
            </control>
          </mc:Choice>
        </mc:AlternateContent>
      </controls>
    </mc:Choice>
  </mc:AlternateConten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Blad11">
    <tabColor rgb="FF0070C0"/>
  </sheetPr>
  <dimension ref="A1:T108"/>
  <sheetViews>
    <sheetView showRowColHeaders="0" workbookViewId="0">
      <pane ySplit="7" topLeftCell="A8" activePane="bottomLeft" state="frozen"/>
      <selection pane="bottomLeft"/>
    </sheetView>
  </sheetViews>
  <sheetFormatPr defaultColWidth="0" defaultRowHeight="14.6" zeroHeight="1" x14ac:dyDescent="0.4"/>
  <cols>
    <col min="1" max="1" width="5.69140625" customWidth="1"/>
    <col min="2" max="11" width="9.15234375" customWidth="1"/>
    <col min="12" max="12" width="20" customWidth="1"/>
    <col min="13" max="13" width="2.3046875" customWidth="1"/>
    <col min="14" max="14" width="20" customWidth="1"/>
    <col min="15" max="15" width="2.3046875" customWidth="1"/>
    <col min="16" max="16" width="57.15234375" customWidth="1"/>
    <col min="17" max="17" width="2.3046875" customWidth="1"/>
    <col min="18" max="18" width="110.69140625" customWidth="1"/>
    <col min="19" max="19" width="2.3046875" customWidth="1"/>
    <col min="20" max="20" width="0" hidden="1" customWidth="1"/>
    <col min="21" max="16384" width="9.15234375" hidden="1"/>
  </cols>
  <sheetData>
    <row r="1" spans="1:19" ht="20.149999999999999" customHeight="1" x14ac:dyDescent="0.4">
      <c r="A1" s="491"/>
      <c r="B1" s="785" t="s">
        <v>140</v>
      </c>
      <c r="C1" s="786"/>
      <c r="D1" s="786"/>
      <c r="E1" s="786"/>
      <c r="F1" s="786"/>
      <c r="G1" s="786"/>
      <c r="H1" s="786"/>
      <c r="I1" s="786"/>
      <c r="J1" s="786"/>
      <c r="K1" s="786"/>
      <c r="L1" s="789"/>
      <c r="M1" s="503"/>
      <c r="N1" s="818"/>
      <c r="O1" s="492"/>
      <c r="P1" s="492"/>
      <c r="Q1" s="492"/>
      <c r="R1" s="492"/>
      <c r="S1" s="493"/>
    </row>
    <row r="2" spans="1:19" ht="20.149999999999999" customHeight="1" x14ac:dyDescent="0.4">
      <c r="A2" s="494"/>
      <c r="B2" s="787"/>
      <c r="C2" s="788"/>
      <c r="D2" s="788"/>
      <c r="E2" s="788"/>
      <c r="F2" s="788"/>
      <c r="G2" s="788"/>
      <c r="H2" s="788"/>
      <c r="I2" s="788"/>
      <c r="J2" s="788"/>
      <c r="K2" s="788"/>
      <c r="L2" s="790"/>
      <c r="M2" s="487"/>
      <c r="N2" s="790"/>
      <c r="O2" s="500"/>
      <c r="P2" s="500"/>
      <c r="Q2" s="500"/>
      <c r="R2" s="500"/>
      <c r="S2" s="501"/>
    </row>
    <row r="3" spans="1:19" ht="20.149999999999999" customHeight="1" x14ac:dyDescent="0.4">
      <c r="A3" s="494"/>
      <c r="B3" s="791" t="s">
        <v>2041</v>
      </c>
      <c r="C3" s="792"/>
      <c r="D3" s="792"/>
      <c r="E3" s="792"/>
      <c r="F3" s="793"/>
      <c r="G3" s="783"/>
      <c r="H3" s="784"/>
      <c r="I3" s="784"/>
      <c r="J3" s="784"/>
      <c r="K3" s="784"/>
      <c r="L3" s="478"/>
      <c r="M3" s="478"/>
      <c r="N3" s="478"/>
      <c r="O3" s="495"/>
      <c r="P3" s="495"/>
      <c r="Q3" s="495"/>
      <c r="R3" s="495"/>
      <c r="S3" s="496"/>
    </row>
    <row r="4" spans="1:19" ht="20.149999999999999" customHeight="1" x14ac:dyDescent="0.4">
      <c r="A4" s="494"/>
      <c r="B4" s="779" t="s">
        <v>1496</v>
      </c>
      <c r="C4" s="780"/>
      <c r="D4" s="780"/>
      <c r="E4" s="780"/>
      <c r="F4" s="780"/>
      <c r="G4" s="783"/>
      <c r="H4" s="784"/>
      <c r="I4" s="784"/>
      <c r="J4" s="784"/>
      <c r="K4" s="784"/>
      <c r="L4" s="478"/>
      <c r="M4" s="478"/>
      <c r="N4" s="478"/>
      <c r="O4" s="495"/>
      <c r="P4" s="495"/>
      <c r="Q4" s="495"/>
      <c r="R4" s="495"/>
      <c r="S4" s="496"/>
    </row>
    <row r="5" spans="1:19" ht="20.149999999999999" customHeight="1" x14ac:dyDescent="0.4">
      <c r="A5" s="494"/>
      <c r="B5" s="779" t="s">
        <v>1497</v>
      </c>
      <c r="C5" s="780"/>
      <c r="D5" s="780"/>
      <c r="E5" s="780"/>
      <c r="F5" s="780"/>
      <c r="G5" s="783"/>
      <c r="H5" s="784"/>
      <c r="I5" s="784"/>
      <c r="J5" s="784"/>
      <c r="K5" s="784"/>
      <c r="L5" s="478"/>
      <c r="M5" s="478"/>
      <c r="N5" s="478"/>
      <c r="O5" s="495"/>
      <c r="P5" s="495"/>
      <c r="Q5" s="495"/>
      <c r="R5" s="495"/>
      <c r="S5" s="496"/>
    </row>
    <row r="6" spans="1:19" ht="20.149999999999999" customHeight="1" x14ac:dyDescent="0.4">
      <c r="A6" s="494"/>
      <c r="B6" s="779" t="s">
        <v>1934</v>
      </c>
      <c r="C6" s="780"/>
      <c r="D6" s="780"/>
      <c r="E6" s="780"/>
      <c r="F6" s="780"/>
      <c r="G6" s="502"/>
      <c r="H6" s="478"/>
      <c r="I6" s="478"/>
      <c r="J6" s="478"/>
      <c r="K6" s="478"/>
      <c r="L6" s="478"/>
      <c r="M6" s="478"/>
      <c r="N6" s="478"/>
      <c r="O6" s="495"/>
      <c r="P6" s="495"/>
      <c r="Q6" s="495"/>
      <c r="R6" s="495"/>
      <c r="S6" s="496"/>
    </row>
    <row r="7" spans="1:19" ht="20.149999999999999" customHeight="1" thickBot="1" x14ac:dyDescent="0.45">
      <c r="A7" s="497"/>
      <c r="B7" s="498"/>
      <c r="C7" s="498"/>
      <c r="D7" s="498"/>
      <c r="E7" s="498"/>
      <c r="F7" s="498"/>
      <c r="G7" s="498"/>
      <c r="H7" s="498"/>
      <c r="I7" s="498"/>
      <c r="J7" s="498"/>
      <c r="K7" s="498"/>
      <c r="L7" s="498"/>
      <c r="M7" s="498"/>
      <c r="N7" s="498"/>
      <c r="O7" s="498"/>
      <c r="P7" s="498"/>
      <c r="Q7" s="498"/>
      <c r="R7" s="498"/>
      <c r="S7" s="499"/>
    </row>
    <row r="8" spans="1:19" ht="20.149999999999999" customHeight="1" x14ac:dyDescent="0.4">
      <c r="A8" s="10"/>
      <c r="B8" s="7"/>
      <c r="C8" s="7"/>
      <c r="D8" s="7"/>
      <c r="E8" s="7"/>
      <c r="F8" s="7"/>
      <c r="G8" s="7"/>
      <c r="H8" s="7"/>
      <c r="I8" s="7"/>
      <c r="J8" s="7"/>
      <c r="K8" s="7"/>
      <c r="L8" s="7"/>
      <c r="M8" s="7"/>
      <c r="N8" s="7"/>
      <c r="O8" s="7"/>
      <c r="P8" s="7"/>
      <c r="Q8" s="7"/>
      <c r="R8" s="7"/>
      <c r="S8" s="16"/>
    </row>
    <row r="9" spans="1:19" s="2" customFormat="1" ht="20.149999999999999" customHeight="1" x14ac:dyDescent="0.4">
      <c r="A9" s="130">
        <v>1</v>
      </c>
      <c r="B9" s="131" t="s">
        <v>2042</v>
      </c>
      <c r="C9" s="131"/>
      <c r="D9" s="131"/>
      <c r="E9" s="131"/>
      <c r="F9" s="131"/>
      <c r="G9" s="131"/>
      <c r="H9" s="131"/>
      <c r="I9" s="131"/>
      <c r="J9" s="131"/>
      <c r="K9" s="132"/>
      <c r="L9" s="134" t="s">
        <v>136</v>
      </c>
      <c r="M9" s="133"/>
      <c r="N9" s="134" t="s">
        <v>115</v>
      </c>
      <c r="O9" s="131"/>
      <c r="P9" s="134" t="s">
        <v>760</v>
      </c>
      <c r="Q9" s="131"/>
      <c r="R9" s="140" t="s">
        <v>137</v>
      </c>
      <c r="S9" s="148"/>
    </row>
    <row r="10" spans="1:19" s="2" customFormat="1" ht="20.149999999999999" customHeight="1" x14ac:dyDescent="0.4">
      <c r="A10" s="6"/>
      <c r="B10" s="3" t="s">
        <v>1</v>
      </c>
      <c r="C10" s="3" t="s">
        <v>1915</v>
      </c>
      <c r="D10" s="3"/>
      <c r="E10" s="3"/>
      <c r="F10" s="3"/>
      <c r="G10" s="3"/>
      <c r="H10" s="3"/>
      <c r="I10" s="3"/>
      <c r="J10" s="3"/>
      <c r="K10" s="3"/>
      <c r="L10" s="138"/>
      <c r="M10" s="3"/>
      <c r="N10" s="138"/>
      <c r="O10" s="3"/>
      <c r="P10" s="459" t="str">
        <f>VLOOKUP(_Output!D205,_Guidance!B514:C519,2,FALSE)</f>
        <v xml:space="preserve"> </v>
      </c>
      <c r="Q10" s="3"/>
      <c r="R10" s="141" t="s">
        <v>2043</v>
      </c>
      <c r="S10" s="15"/>
    </row>
    <row r="11" spans="1:19" s="2" customFormat="1" ht="20.149999999999999" customHeight="1" x14ac:dyDescent="0.4">
      <c r="A11" s="6"/>
      <c r="B11" s="3" t="s">
        <v>3</v>
      </c>
      <c r="C11" s="3" t="s">
        <v>1916</v>
      </c>
      <c r="D11" s="3"/>
      <c r="E11" s="3"/>
      <c r="F11" s="3"/>
      <c r="G11" s="3"/>
      <c r="H11" s="3"/>
      <c r="I11" s="3"/>
      <c r="J11" s="3"/>
      <c r="K11" s="3"/>
      <c r="L11" s="138"/>
      <c r="M11" s="3"/>
      <c r="N11" s="138"/>
      <c r="O11" s="3"/>
      <c r="P11" s="459" t="str">
        <f>VLOOKUP(_Output!D206,_Guidance!B520:C525,2,FALSE)</f>
        <v xml:space="preserve"> </v>
      </c>
      <c r="Q11" s="3"/>
      <c r="R11" s="141" t="s">
        <v>2044</v>
      </c>
      <c r="S11" s="15"/>
    </row>
    <row r="12" spans="1:19" s="2" customFormat="1" ht="20.149999999999999" customHeight="1" x14ac:dyDescent="0.4">
      <c r="A12" s="115"/>
      <c r="B12" s="100" t="s">
        <v>16</v>
      </c>
      <c r="C12" s="105" t="s">
        <v>2045</v>
      </c>
      <c r="D12" s="100"/>
      <c r="E12" s="100"/>
      <c r="F12" s="100"/>
      <c r="G12" s="100"/>
      <c r="H12" s="100"/>
      <c r="I12" s="100"/>
      <c r="J12" s="100"/>
      <c r="K12" s="105"/>
      <c r="L12" s="150"/>
      <c r="M12" s="100"/>
      <c r="N12" s="150"/>
      <c r="O12" s="100"/>
      <c r="P12" s="150"/>
      <c r="Q12" s="100"/>
      <c r="R12" s="143"/>
      <c r="S12" s="109"/>
    </row>
    <row r="13" spans="1:19" s="2" customFormat="1" ht="20.149999999999999" customHeight="1" x14ac:dyDescent="0.4">
      <c r="A13" s="115"/>
      <c r="B13" s="101" t="s">
        <v>290</v>
      </c>
      <c r="C13" s="100" t="s">
        <v>384</v>
      </c>
      <c r="D13" s="101"/>
      <c r="E13" s="101"/>
      <c r="F13" s="101"/>
      <c r="G13" s="101"/>
      <c r="H13" s="101"/>
      <c r="I13" s="101"/>
      <c r="J13" s="101"/>
      <c r="K13" s="100"/>
      <c r="L13" s="150"/>
      <c r="M13" s="100"/>
      <c r="N13" s="150"/>
      <c r="O13" s="100"/>
      <c r="P13" s="150"/>
      <c r="Q13" s="100"/>
      <c r="R13" s="143" t="s">
        <v>1678</v>
      </c>
      <c r="S13" s="109"/>
    </row>
    <row r="14" spans="1:19" s="2" customFormat="1" ht="20.149999999999999" customHeight="1" x14ac:dyDescent="0.4">
      <c r="A14" s="115"/>
      <c r="B14" s="101" t="s">
        <v>291</v>
      </c>
      <c r="C14" s="100" t="s">
        <v>385</v>
      </c>
      <c r="D14" s="101"/>
      <c r="E14" s="101"/>
      <c r="F14" s="101"/>
      <c r="G14" s="101"/>
      <c r="H14" s="101"/>
      <c r="I14" s="101"/>
      <c r="J14" s="101"/>
      <c r="K14" s="100"/>
      <c r="L14" s="150"/>
      <c r="M14" s="100"/>
      <c r="N14" s="150"/>
      <c r="O14" s="100"/>
      <c r="P14" s="150"/>
      <c r="Q14" s="100"/>
      <c r="R14" s="143" t="s">
        <v>1679</v>
      </c>
      <c r="S14" s="109"/>
    </row>
    <row r="15" spans="1:19" s="2" customFormat="1" ht="20.149999999999999" customHeight="1" x14ac:dyDescent="0.4">
      <c r="A15" s="115"/>
      <c r="B15" s="101" t="s">
        <v>292</v>
      </c>
      <c r="C15" s="100" t="s">
        <v>1165</v>
      </c>
      <c r="D15" s="101"/>
      <c r="E15" s="101"/>
      <c r="F15" s="101"/>
      <c r="G15" s="101"/>
      <c r="H15" s="101"/>
      <c r="I15" s="101"/>
      <c r="J15" s="101"/>
      <c r="K15" s="100"/>
      <c r="L15" s="150"/>
      <c r="M15" s="100"/>
      <c r="N15" s="150"/>
      <c r="O15" s="100"/>
      <c r="P15" s="150"/>
      <c r="Q15" s="100"/>
      <c r="R15" s="143" t="s">
        <v>2046</v>
      </c>
      <c r="S15" s="109"/>
    </row>
    <row r="16" spans="1:19" s="2" customFormat="1" ht="20.149999999999999" customHeight="1" x14ac:dyDescent="0.4">
      <c r="A16" s="115"/>
      <c r="B16" s="101" t="s">
        <v>293</v>
      </c>
      <c r="C16" s="100" t="s">
        <v>386</v>
      </c>
      <c r="D16" s="101"/>
      <c r="E16" s="101"/>
      <c r="F16" s="101"/>
      <c r="G16" s="101"/>
      <c r="H16" s="101"/>
      <c r="I16" s="101"/>
      <c r="J16" s="101"/>
      <c r="K16" s="100"/>
      <c r="L16" s="150"/>
      <c r="M16" s="100"/>
      <c r="N16" s="150"/>
      <c r="O16" s="100"/>
      <c r="P16" s="150"/>
      <c r="Q16" s="100"/>
      <c r="R16" s="143" t="s">
        <v>2047</v>
      </c>
      <c r="S16" s="109"/>
    </row>
    <row r="17" spans="1:19" s="2" customFormat="1" ht="20.149999999999999" customHeight="1" x14ac:dyDescent="0.4">
      <c r="A17" s="115"/>
      <c r="B17" s="101" t="s">
        <v>294</v>
      </c>
      <c r="C17" s="100" t="s">
        <v>387</v>
      </c>
      <c r="D17" s="101"/>
      <c r="E17" s="101"/>
      <c r="F17" s="101"/>
      <c r="G17" s="101"/>
      <c r="H17" s="101"/>
      <c r="I17" s="101"/>
      <c r="J17" s="101"/>
      <c r="K17" s="100"/>
      <c r="L17" s="150"/>
      <c r="M17" s="100"/>
      <c r="N17" s="150"/>
      <c r="O17" s="100"/>
      <c r="P17" s="150"/>
      <c r="Q17" s="100"/>
      <c r="R17" s="143" t="s">
        <v>388</v>
      </c>
      <c r="S17" s="109"/>
    </row>
    <row r="18" spans="1:19" s="2" customFormat="1" ht="20.149999999999999" customHeight="1" x14ac:dyDescent="0.4">
      <c r="A18" s="115"/>
      <c r="B18" s="101" t="s">
        <v>295</v>
      </c>
      <c r="C18" s="100" t="s">
        <v>389</v>
      </c>
      <c r="D18" s="101"/>
      <c r="E18" s="101"/>
      <c r="F18" s="101"/>
      <c r="G18" s="101"/>
      <c r="H18" s="101"/>
      <c r="I18" s="101"/>
      <c r="J18" s="101"/>
      <c r="K18" s="100"/>
      <c r="L18" s="150"/>
      <c r="M18" s="100"/>
      <c r="N18" s="150"/>
      <c r="O18" s="100"/>
      <c r="P18" s="150"/>
      <c r="Q18" s="100"/>
      <c r="R18" s="143" t="s">
        <v>2048</v>
      </c>
      <c r="S18" s="109"/>
    </row>
    <row r="19" spans="1:19" s="2" customFormat="1" ht="20.149999999999999" customHeight="1" x14ac:dyDescent="0.4">
      <c r="A19" s="115"/>
      <c r="B19" s="101" t="s">
        <v>296</v>
      </c>
      <c r="C19" s="100" t="s">
        <v>713</v>
      </c>
      <c r="D19" s="101"/>
      <c r="E19" s="101"/>
      <c r="F19" s="101"/>
      <c r="G19" s="101"/>
      <c r="H19" s="101"/>
      <c r="I19" s="101"/>
      <c r="J19" s="101"/>
      <c r="K19" s="100"/>
      <c r="L19" s="150"/>
      <c r="M19" s="100"/>
      <c r="N19" s="150"/>
      <c r="O19" s="100"/>
      <c r="P19" s="150"/>
      <c r="Q19" s="100"/>
      <c r="R19" s="143" t="s">
        <v>2049</v>
      </c>
      <c r="S19" s="109"/>
    </row>
    <row r="20" spans="1:19" s="2" customFormat="1" ht="20.149999999999999" customHeight="1" x14ac:dyDescent="0.4">
      <c r="A20" s="115"/>
      <c r="B20" s="101" t="s">
        <v>297</v>
      </c>
      <c r="C20" s="100" t="s">
        <v>390</v>
      </c>
      <c r="D20" s="101"/>
      <c r="E20" s="101"/>
      <c r="F20" s="101"/>
      <c r="G20" s="101"/>
      <c r="H20" s="101"/>
      <c r="I20" s="101"/>
      <c r="J20" s="101"/>
      <c r="K20" s="100"/>
      <c r="L20" s="150"/>
      <c r="M20" s="100"/>
      <c r="N20" s="150"/>
      <c r="O20" s="100"/>
      <c r="P20" s="150"/>
      <c r="Q20" s="100"/>
      <c r="R20" s="143" t="s">
        <v>2050</v>
      </c>
      <c r="S20" s="109"/>
    </row>
    <row r="21" spans="1:19" s="2" customFormat="1" ht="20.149999999999999" customHeight="1" x14ac:dyDescent="0.4">
      <c r="A21" s="115"/>
      <c r="B21" s="101" t="s">
        <v>298</v>
      </c>
      <c r="C21" s="100" t="s">
        <v>1919</v>
      </c>
      <c r="D21" s="101"/>
      <c r="E21" s="101"/>
      <c r="F21" s="101"/>
      <c r="G21" s="101"/>
      <c r="H21" s="101"/>
      <c r="I21" s="101"/>
      <c r="J21" s="101"/>
      <c r="K21" s="100"/>
      <c r="L21" s="150"/>
      <c r="M21" s="100"/>
      <c r="N21" s="150"/>
      <c r="O21" s="100"/>
      <c r="P21" s="150"/>
      <c r="Q21" s="100"/>
      <c r="R21" s="143" t="s">
        <v>392</v>
      </c>
      <c r="S21" s="109"/>
    </row>
    <row r="22" spans="1:19" s="2" customFormat="1" ht="20.149999999999999" customHeight="1" x14ac:dyDescent="0.4">
      <c r="A22" s="115"/>
      <c r="B22" s="101" t="s">
        <v>1166</v>
      </c>
      <c r="C22" s="111" t="s">
        <v>1920</v>
      </c>
      <c r="D22" s="504"/>
      <c r="E22" s="504"/>
      <c r="F22" s="504"/>
      <c r="G22" s="504"/>
      <c r="H22" s="504"/>
      <c r="I22" s="504"/>
      <c r="J22" s="504"/>
      <c r="K22" s="230"/>
      <c r="L22" s="151"/>
      <c r="M22" s="111"/>
      <c r="N22" s="151"/>
      <c r="O22" s="111"/>
      <c r="P22" s="151"/>
      <c r="Q22" s="111"/>
      <c r="R22" s="145" t="s">
        <v>391</v>
      </c>
      <c r="S22" s="109"/>
    </row>
    <row r="23" spans="1:19" s="41" customFormat="1" ht="20.149999999999999" customHeight="1" x14ac:dyDescent="0.4">
      <c r="A23" s="117"/>
      <c r="B23" s="113"/>
      <c r="C23" s="114" t="s">
        <v>12</v>
      </c>
      <c r="D23" s="113"/>
      <c r="E23" s="113"/>
      <c r="F23" s="113"/>
      <c r="G23" s="113"/>
      <c r="H23" s="113"/>
      <c r="I23" s="113"/>
      <c r="J23" s="113"/>
      <c r="K23" s="114"/>
      <c r="L23" s="156" t="str">
        <f>VLOOKUP(SUM(_Output!D208:D217),_SUM_Completeness!A45:B55,2,FALSE)</f>
        <v>Incomplete</v>
      </c>
      <c r="M23" s="113"/>
      <c r="N23" s="143"/>
      <c r="O23" s="113"/>
      <c r="P23" s="143"/>
      <c r="Q23" s="113"/>
      <c r="R23" s="142" t="s">
        <v>569</v>
      </c>
      <c r="S23" s="103"/>
    </row>
    <row r="24" spans="1:19" s="2" customFormat="1" ht="20.149999999999999" customHeight="1" x14ac:dyDescent="0.4">
      <c r="A24" s="6"/>
      <c r="B24" s="14" t="s">
        <v>17</v>
      </c>
      <c r="C24" s="3" t="s">
        <v>1917</v>
      </c>
      <c r="D24" s="14"/>
      <c r="E24" s="14"/>
      <c r="F24" s="14"/>
      <c r="G24" s="14"/>
      <c r="H24" s="14"/>
      <c r="I24" s="14"/>
      <c r="J24" s="14"/>
      <c r="K24" s="3"/>
      <c r="L24" s="138"/>
      <c r="M24" s="3"/>
      <c r="N24" s="138"/>
      <c r="O24" s="3"/>
      <c r="P24" s="459" t="str">
        <f>VLOOKUP(_Output!D218,_Guidance!B526:C531,2,FALSE)</f>
        <v xml:space="preserve"> </v>
      </c>
      <c r="Q24" s="3"/>
      <c r="R24" s="141" t="s">
        <v>2051</v>
      </c>
      <c r="S24" s="15"/>
    </row>
    <row r="25" spans="1:19" s="2" customFormat="1" ht="20.149999999999999" customHeight="1" x14ac:dyDescent="0.4">
      <c r="A25" s="6"/>
      <c r="B25" s="3" t="s">
        <v>18</v>
      </c>
      <c r="C25" s="3" t="s">
        <v>1918</v>
      </c>
      <c r="D25" s="3"/>
      <c r="E25" s="3"/>
      <c r="F25" s="3"/>
      <c r="G25" s="3"/>
      <c r="H25" s="3"/>
      <c r="I25" s="3"/>
      <c r="J25" s="3"/>
      <c r="K25" s="3"/>
      <c r="L25" s="138"/>
      <c r="M25" s="3"/>
      <c r="N25" s="138"/>
      <c r="O25" s="3"/>
      <c r="P25" s="459" t="str">
        <f>VLOOKUP(_Output!D219,_Guidance!B532:C537,2,FALSE)</f>
        <v xml:space="preserve"> </v>
      </c>
      <c r="Q25" s="3"/>
      <c r="R25" s="141" t="s">
        <v>2052</v>
      </c>
      <c r="S25" s="15"/>
    </row>
    <row r="26" spans="1:19" s="2" customFormat="1" x14ac:dyDescent="0.4">
      <c r="A26" s="6"/>
      <c r="B26" s="3"/>
      <c r="C26" s="3"/>
      <c r="D26" s="3"/>
      <c r="E26" s="3"/>
      <c r="F26" s="3"/>
      <c r="G26" s="3"/>
      <c r="H26" s="3"/>
      <c r="I26" s="3"/>
      <c r="J26" s="3"/>
      <c r="K26" s="3"/>
      <c r="L26" s="138"/>
      <c r="M26" s="3"/>
      <c r="N26" s="138"/>
      <c r="O26" s="3"/>
      <c r="P26" s="138"/>
      <c r="Q26" s="3"/>
      <c r="R26" s="138"/>
      <c r="S26" s="15"/>
    </row>
    <row r="27" spans="1:19" ht="20.149999999999999" customHeight="1" x14ac:dyDescent="0.4">
      <c r="A27" s="130"/>
      <c r="B27" s="131" t="s">
        <v>204</v>
      </c>
      <c r="C27" s="132"/>
      <c r="D27" s="131"/>
      <c r="E27" s="131"/>
      <c r="F27" s="131"/>
      <c r="G27" s="131"/>
      <c r="H27" s="131"/>
      <c r="I27" s="131"/>
      <c r="J27" s="131"/>
      <c r="K27" s="132"/>
      <c r="L27" s="135"/>
      <c r="M27" s="7"/>
      <c r="N27" s="139"/>
      <c r="O27" s="7"/>
      <c r="P27" s="139"/>
      <c r="Q27" s="7"/>
      <c r="R27" s="141"/>
      <c r="S27" s="16"/>
    </row>
    <row r="28" spans="1:19" ht="80.150000000000006" customHeight="1" x14ac:dyDescent="0.4">
      <c r="A28" s="10"/>
      <c r="B28" s="24" t="s">
        <v>310</v>
      </c>
      <c r="C28" s="24" t="s">
        <v>203</v>
      </c>
      <c r="D28" s="24"/>
      <c r="E28" s="24"/>
      <c r="F28" s="24"/>
      <c r="G28" s="24"/>
      <c r="H28" s="24"/>
      <c r="I28" s="24"/>
      <c r="J28" s="24"/>
      <c r="K28" s="24"/>
      <c r="L28" s="852"/>
      <c r="M28" s="853"/>
      <c r="N28" s="853"/>
      <c r="O28" s="853"/>
      <c r="P28" s="853"/>
      <c r="Q28" s="853"/>
      <c r="R28" s="854"/>
      <c r="S28" s="16"/>
    </row>
    <row r="29" spans="1:19" ht="20.149999999999999" customHeight="1" thickBot="1" x14ac:dyDescent="0.45">
      <c r="A29" s="11"/>
      <c r="B29" s="40"/>
      <c r="C29" s="40"/>
      <c r="D29" s="40"/>
      <c r="E29" s="40"/>
      <c r="F29" s="40"/>
      <c r="G29" s="40"/>
      <c r="H29" s="40"/>
      <c r="I29" s="40"/>
      <c r="J29" s="40"/>
      <c r="K29" s="12"/>
      <c r="L29" s="12"/>
      <c r="M29" s="12"/>
      <c r="N29" s="12"/>
      <c r="O29" s="12"/>
      <c r="P29" s="12"/>
      <c r="Q29" s="12"/>
      <c r="R29" s="12"/>
      <c r="S29" s="17"/>
    </row>
    <row r="30" spans="1:19" hidden="1" x14ac:dyDescent="0.4"/>
    <row r="31" spans="1:19" hidden="1" x14ac:dyDescent="0.4"/>
    <row r="32" spans="1:19" hidden="1" x14ac:dyDescent="0.4"/>
    <row r="33" hidden="1" x14ac:dyDescent="0.4"/>
    <row r="34" hidden="1" x14ac:dyDescent="0.4"/>
    <row r="35" hidden="1" x14ac:dyDescent="0.4"/>
    <row r="36" hidden="1" x14ac:dyDescent="0.4"/>
    <row r="37" hidden="1" x14ac:dyDescent="0.4"/>
    <row r="38" hidden="1" x14ac:dyDescent="0.4"/>
    <row r="39" hidden="1" x14ac:dyDescent="0.4"/>
    <row r="40" hidden="1" x14ac:dyDescent="0.4"/>
    <row r="41" hidden="1" x14ac:dyDescent="0.4"/>
    <row r="42" hidden="1" x14ac:dyDescent="0.4"/>
    <row r="43" hidden="1" x14ac:dyDescent="0.4"/>
    <row r="44" hidden="1" x14ac:dyDescent="0.4"/>
    <row r="45" hidden="1" x14ac:dyDescent="0.4"/>
    <row r="46" hidden="1" x14ac:dyDescent="0.4"/>
    <row r="47" hidden="1" x14ac:dyDescent="0.4"/>
    <row r="48" hidden="1" x14ac:dyDescent="0.4"/>
    <row r="49" hidden="1" x14ac:dyDescent="0.4"/>
    <row r="50" hidden="1" x14ac:dyDescent="0.4"/>
    <row r="51" hidden="1" x14ac:dyDescent="0.4"/>
    <row r="52" hidden="1" x14ac:dyDescent="0.4"/>
    <row r="53" hidden="1" x14ac:dyDescent="0.4"/>
    <row r="54" hidden="1" x14ac:dyDescent="0.4"/>
    <row r="55" hidden="1" x14ac:dyDescent="0.4"/>
    <row r="56" hidden="1" x14ac:dyDescent="0.4"/>
    <row r="57" hidden="1" x14ac:dyDescent="0.4"/>
    <row r="58" hidden="1" x14ac:dyDescent="0.4"/>
    <row r="59" hidden="1" x14ac:dyDescent="0.4"/>
    <row r="60" hidden="1" x14ac:dyDescent="0.4"/>
    <row r="61" hidden="1" x14ac:dyDescent="0.4"/>
    <row r="62" hidden="1" x14ac:dyDescent="0.4"/>
    <row r="63" hidden="1" x14ac:dyDescent="0.4"/>
    <row r="64"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sheetData>
  <mergeCells count="11">
    <mergeCell ref="L28:R28"/>
    <mergeCell ref="B1:K2"/>
    <mergeCell ref="L1:L2"/>
    <mergeCell ref="N1:N2"/>
    <mergeCell ref="B3:F3"/>
    <mergeCell ref="G3:K3"/>
    <mergeCell ref="B4:F4"/>
    <mergeCell ref="G4:K4"/>
    <mergeCell ref="B5:F5"/>
    <mergeCell ref="G5:K5"/>
    <mergeCell ref="B6:F6"/>
  </mergeCells>
  <hyperlinks>
    <hyperlink ref="B4:F4" location="'Process - O&amp;F'!A1" tooltip="2. Operations and Facilities" display="2. Operations and Facilities" xr:uid="{00000000-0004-0000-1000-000000000000}"/>
    <hyperlink ref="B5:F5" location="'Process - RPT'!A1" tooltip="3. Reporting" display="3. Reporting" xr:uid="{00000000-0004-0000-1000-000001000000}"/>
    <hyperlink ref="B6:F6" location="'Process - SCE'!A1" tooltip="4. Scenarios" display="4. Scenarios" xr:uid="{00000000-0004-0000-1000-000002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3313" r:id="rId4" name="Drop Down 1">
              <controlPr defaultSize="0" autoLine="0" autoPict="0">
                <anchor moveWithCells="1">
                  <from>
                    <xdr:col>11</xdr:col>
                    <xdr:colOff>10886</xdr:colOff>
                    <xdr:row>9</xdr:row>
                    <xdr:rowOff>27214</xdr:rowOff>
                  </from>
                  <to>
                    <xdr:col>12</xdr:col>
                    <xdr:colOff>10886</xdr:colOff>
                    <xdr:row>9</xdr:row>
                    <xdr:rowOff>228600</xdr:rowOff>
                  </to>
                </anchor>
              </controlPr>
            </control>
          </mc:Choice>
        </mc:AlternateContent>
        <mc:AlternateContent xmlns:mc="http://schemas.openxmlformats.org/markup-compatibility/2006">
          <mc:Choice Requires="x14">
            <control shapeId="13314" r:id="rId5" name="Drop Down 2">
              <controlPr defaultSize="0" autoLine="0" autoPict="0">
                <anchor moveWithCells="1">
                  <from>
                    <xdr:col>11</xdr:col>
                    <xdr:colOff>10886</xdr:colOff>
                    <xdr:row>10</xdr:row>
                    <xdr:rowOff>27214</xdr:rowOff>
                  </from>
                  <to>
                    <xdr:col>12</xdr:col>
                    <xdr:colOff>10886</xdr:colOff>
                    <xdr:row>10</xdr:row>
                    <xdr:rowOff>228600</xdr:rowOff>
                  </to>
                </anchor>
              </controlPr>
            </control>
          </mc:Choice>
        </mc:AlternateContent>
        <mc:AlternateContent xmlns:mc="http://schemas.openxmlformats.org/markup-compatibility/2006">
          <mc:Choice Requires="x14">
            <control shapeId="13315" r:id="rId6" name="Drop Down 3">
              <controlPr defaultSize="0" autoLine="0" autoPict="0">
                <anchor moveWithCells="1">
                  <from>
                    <xdr:col>13</xdr:col>
                    <xdr:colOff>10886</xdr:colOff>
                    <xdr:row>9</xdr:row>
                    <xdr:rowOff>27214</xdr:rowOff>
                  </from>
                  <to>
                    <xdr:col>14</xdr:col>
                    <xdr:colOff>10886</xdr:colOff>
                    <xdr:row>9</xdr:row>
                    <xdr:rowOff>228600</xdr:rowOff>
                  </to>
                </anchor>
              </controlPr>
            </control>
          </mc:Choice>
        </mc:AlternateContent>
        <mc:AlternateContent xmlns:mc="http://schemas.openxmlformats.org/markup-compatibility/2006">
          <mc:Choice Requires="x14">
            <control shapeId="13316" r:id="rId7" name="Drop Down 4">
              <controlPr defaultSize="0" autoLine="0" autoPict="0">
                <anchor moveWithCells="1">
                  <from>
                    <xdr:col>13</xdr:col>
                    <xdr:colOff>10886</xdr:colOff>
                    <xdr:row>10</xdr:row>
                    <xdr:rowOff>27214</xdr:rowOff>
                  </from>
                  <to>
                    <xdr:col>14</xdr:col>
                    <xdr:colOff>10886</xdr:colOff>
                    <xdr:row>10</xdr:row>
                    <xdr:rowOff>228600</xdr:rowOff>
                  </to>
                </anchor>
              </controlPr>
            </control>
          </mc:Choice>
        </mc:AlternateContent>
        <mc:AlternateContent xmlns:mc="http://schemas.openxmlformats.org/markup-compatibility/2006">
          <mc:Choice Requires="x14">
            <control shapeId="13317" r:id="rId8" name="Drop Down 5">
              <controlPr defaultSize="0" autoLine="0" autoPict="0">
                <anchor moveWithCells="1">
                  <from>
                    <xdr:col>11</xdr:col>
                    <xdr:colOff>10886</xdr:colOff>
                    <xdr:row>12</xdr:row>
                    <xdr:rowOff>27214</xdr:rowOff>
                  </from>
                  <to>
                    <xdr:col>12</xdr:col>
                    <xdr:colOff>10886</xdr:colOff>
                    <xdr:row>12</xdr:row>
                    <xdr:rowOff>228600</xdr:rowOff>
                  </to>
                </anchor>
              </controlPr>
            </control>
          </mc:Choice>
        </mc:AlternateContent>
        <mc:AlternateContent xmlns:mc="http://schemas.openxmlformats.org/markup-compatibility/2006">
          <mc:Choice Requires="x14">
            <control shapeId="13318" r:id="rId9" name="Drop Down 6">
              <controlPr defaultSize="0" autoLine="0" autoPict="0">
                <anchor moveWithCells="1">
                  <from>
                    <xdr:col>11</xdr:col>
                    <xdr:colOff>10886</xdr:colOff>
                    <xdr:row>13</xdr:row>
                    <xdr:rowOff>27214</xdr:rowOff>
                  </from>
                  <to>
                    <xdr:col>12</xdr:col>
                    <xdr:colOff>10886</xdr:colOff>
                    <xdr:row>13</xdr:row>
                    <xdr:rowOff>228600</xdr:rowOff>
                  </to>
                </anchor>
              </controlPr>
            </control>
          </mc:Choice>
        </mc:AlternateContent>
        <mc:AlternateContent xmlns:mc="http://schemas.openxmlformats.org/markup-compatibility/2006">
          <mc:Choice Requires="x14">
            <control shapeId="13319" r:id="rId10" name="Drop Down 7">
              <controlPr defaultSize="0" autoLine="0" autoPict="0">
                <anchor moveWithCells="1">
                  <from>
                    <xdr:col>11</xdr:col>
                    <xdr:colOff>10886</xdr:colOff>
                    <xdr:row>15</xdr:row>
                    <xdr:rowOff>27214</xdr:rowOff>
                  </from>
                  <to>
                    <xdr:col>12</xdr:col>
                    <xdr:colOff>10886</xdr:colOff>
                    <xdr:row>15</xdr:row>
                    <xdr:rowOff>228600</xdr:rowOff>
                  </to>
                </anchor>
              </controlPr>
            </control>
          </mc:Choice>
        </mc:AlternateContent>
        <mc:AlternateContent xmlns:mc="http://schemas.openxmlformats.org/markup-compatibility/2006">
          <mc:Choice Requires="x14">
            <control shapeId="13320" r:id="rId11" name="Drop Down 8">
              <controlPr defaultSize="0" autoLine="0" autoPict="0">
                <anchor moveWithCells="1">
                  <from>
                    <xdr:col>11</xdr:col>
                    <xdr:colOff>10886</xdr:colOff>
                    <xdr:row>16</xdr:row>
                    <xdr:rowOff>27214</xdr:rowOff>
                  </from>
                  <to>
                    <xdr:col>12</xdr:col>
                    <xdr:colOff>10886</xdr:colOff>
                    <xdr:row>16</xdr:row>
                    <xdr:rowOff>228600</xdr:rowOff>
                  </to>
                </anchor>
              </controlPr>
            </control>
          </mc:Choice>
        </mc:AlternateContent>
        <mc:AlternateContent xmlns:mc="http://schemas.openxmlformats.org/markup-compatibility/2006">
          <mc:Choice Requires="x14">
            <control shapeId="13321" r:id="rId12" name="Drop Down 9">
              <controlPr defaultSize="0" autoLine="0" autoPict="0">
                <anchor moveWithCells="1">
                  <from>
                    <xdr:col>11</xdr:col>
                    <xdr:colOff>10886</xdr:colOff>
                    <xdr:row>17</xdr:row>
                    <xdr:rowOff>27214</xdr:rowOff>
                  </from>
                  <to>
                    <xdr:col>12</xdr:col>
                    <xdr:colOff>10886</xdr:colOff>
                    <xdr:row>17</xdr:row>
                    <xdr:rowOff>228600</xdr:rowOff>
                  </to>
                </anchor>
              </controlPr>
            </control>
          </mc:Choice>
        </mc:AlternateContent>
        <mc:AlternateContent xmlns:mc="http://schemas.openxmlformats.org/markup-compatibility/2006">
          <mc:Choice Requires="x14">
            <control shapeId="13322" r:id="rId13" name="Drop Down 10">
              <controlPr defaultSize="0" autoLine="0" autoPict="0">
                <anchor moveWithCells="1">
                  <from>
                    <xdr:col>11</xdr:col>
                    <xdr:colOff>10886</xdr:colOff>
                    <xdr:row>18</xdr:row>
                    <xdr:rowOff>27214</xdr:rowOff>
                  </from>
                  <to>
                    <xdr:col>12</xdr:col>
                    <xdr:colOff>10886</xdr:colOff>
                    <xdr:row>18</xdr:row>
                    <xdr:rowOff>228600</xdr:rowOff>
                  </to>
                </anchor>
              </controlPr>
            </control>
          </mc:Choice>
        </mc:AlternateContent>
        <mc:AlternateContent xmlns:mc="http://schemas.openxmlformats.org/markup-compatibility/2006">
          <mc:Choice Requires="x14">
            <control shapeId="13323" r:id="rId14" name="Drop Down 11">
              <controlPr defaultSize="0" autoLine="0" autoPict="0">
                <anchor moveWithCells="1">
                  <from>
                    <xdr:col>11</xdr:col>
                    <xdr:colOff>10886</xdr:colOff>
                    <xdr:row>19</xdr:row>
                    <xdr:rowOff>27214</xdr:rowOff>
                  </from>
                  <to>
                    <xdr:col>12</xdr:col>
                    <xdr:colOff>10886</xdr:colOff>
                    <xdr:row>19</xdr:row>
                    <xdr:rowOff>228600</xdr:rowOff>
                  </to>
                </anchor>
              </controlPr>
            </control>
          </mc:Choice>
        </mc:AlternateContent>
        <mc:AlternateContent xmlns:mc="http://schemas.openxmlformats.org/markup-compatibility/2006">
          <mc:Choice Requires="x14">
            <control shapeId="13325" r:id="rId15" name="Drop Down 13">
              <controlPr defaultSize="0" autoLine="0" autoPict="0">
                <anchor moveWithCells="1">
                  <from>
                    <xdr:col>11</xdr:col>
                    <xdr:colOff>10886</xdr:colOff>
                    <xdr:row>21</xdr:row>
                    <xdr:rowOff>27214</xdr:rowOff>
                  </from>
                  <to>
                    <xdr:col>12</xdr:col>
                    <xdr:colOff>10886</xdr:colOff>
                    <xdr:row>21</xdr:row>
                    <xdr:rowOff>228600</xdr:rowOff>
                  </to>
                </anchor>
              </controlPr>
            </control>
          </mc:Choice>
        </mc:AlternateContent>
        <mc:AlternateContent xmlns:mc="http://schemas.openxmlformats.org/markup-compatibility/2006">
          <mc:Choice Requires="x14">
            <control shapeId="13326" r:id="rId16" name="Drop Down 14">
              <controlPr defaultSize="0" autoLine="0" autoPict="0">
                <anchor moveWithCells="1">
                  <from>
                    <xdr:col>11</xdr:col>
                    <xdr:colOff>10886</xdr:colOff>
                    <xdr:row>23</xdr:row>
                    <xdr:rowOff>38100</xdr:rowOff>
                  </from>
                  <to>
                    <xdr:col>12</xdr:col>
                    <xdr:colOff>10886</xdr:colOff>
                    <xdr:row>23</xdr:row>
                    <xdr:rowOff>239486</xdr:rowOff>
                  </to>
                </anchor>
              </controlPr>
            </control>
          </mc:Choice>
        </mc:AlternateContent>
        <mc:AlternateContent xmlns:mc="http://schemas.openxmlformats.org/markup-compatibility/2006">
          <mc:Choice Requires="x14">
            <control shapeId="13327" r:id="rId17" name="Drop Down 15">
              <controlPr defaultSize="0" autoLine="0" autoPict="0">
                <anchor moveWithCells="1">
                  <from>
                    <xdr:col>13</xdr:col>
                    <xdr:colOff>10886</xdr:colOff>
                    <xdr:row>23</xdr:row>
                    <xdr:rowOff>27214</xdr:rowOff>
                  </from>
                  <to>
                    <xdr:col>14</xdr:col>
                    <xdr:colOff>10886</xdr:colOff>
                    <xdr:row>23</xdr:row>
                    <xdr:rowOff>228600</xdr:rowOff>
                  </to>
                </anchor>
              </controlPr>
            </control>
          </mc:Choice>
        </mc:AlternateContent>
        <mc:AlternateContent xmlns:mc="http://schemas.openxmlformats.org/markup-compatibility/2006">
          <mc:Choice Requires="x14">
            <control shapeId="13328" r:id="rId18" name="Drop Down 16">
              <controlPr defaultSize="0" autoLine="0" autoPict="0">
                <anchor moveWithCells="1">
                  <from>
                    <xdr:col>11</xdr:col>
                    <xdr:colOff>10886</xdr:colOff>
                    <xdr:row>24</xdr:row>
                    <xdr:rowOff>27214</xdr:rowOff>
                  </from>
                  <to>
                    <xdr:col>12</xdr:col>
                    <xdr:colOff>10886</xdr:colOff>
                    <xdr:row>24</xdr:row>
                    <xdr:rowOff>228600</xdr:rowOff>
                  </to>
                </anchor>
              </controlPr>
            </control>
          </mc:Choice>
        </mc:AlternateContent>
        <mc:AlternateContent xmlns:mc="http://schemas.openxmlformats.org/markup-compatibility/2006">
          <mc:Choice Requires="x14">
            <control shapeId="13329" r:id="rId19" name="Drop Down 17">
              <controlPr defaultSize="0" autoLine="0" autoPict="0">
                <anchor moveWithCells="1">
                  <from>
                    <xdr:col>13</xdr:col>
                    <xdr:colOff>10886</xdr:colOff>
                    <xdr:row>24</xdr:row>
                    <xdr:rowOff>27214</xdr:rowOff>
                  </from>
                  <to>
                    <xdr:col>14</xdr:col>
                    <xdr:colOff>10886</xdr:colOff>
                    <xdr:row>24</xdr:row>
                    <xdr:rowOff>228600</xdr:rowOff>
                  </to>
                </anchor>
              </controlPr>
            </control>
          </mc:Choice>
        </mc:AlternateContent>
        <mc:AlternateContent xmlns:mc="http://schemas.openxmlformats.org/markup-compatibility/2006">
          <mc:Choice Requires="x14">
            <control shapeId="13473" r:id="rId20" name="Drop Down 161">
              <controlPr defaultSize="0" autoLine="0" autoPict="0">
                <anchor moveWithCells="1">
                  <from>
                    <xdr:col>11</xdr:col>
                    <xdr:colOff>10886</xdr:colOff>
                    <xdr:row>14</xdr:row>
                    <xdr:rowOff>27214</xdr:rowOff>
                  </from>
                  <to>
                    <xdr:col>12</xdr:col>
                    <xdr:colOff>10886</xdr:colOff>
                    <xdr:row>14</xdr:row>
                    <xdr:rowOff>228600</xdr:rowOff>
                  </to>
                </anchor>
              </controlPr>
            </control>
          </mc:Choice>
        </mc:AlternateContent>
        <mc:AlternateContent xmlns:mc="http://schemas.openxmlformats.org/markup-compatibility/2006">
          <mc:Choice Requires="x14">
            <control shapeId="13474" r:id="rId21" name="Drop Down 162">
              <controlPr defaultSize="0" autoLine="0" autoPict="0">
                <anchor moveWithCells="1">
                  <from>
                    <xdr:col>11</xdr:col>
                    <xdr:colOff>10886</xdr:colOff>
                    <xdr:row>20</xdr:row>
                    <xdr:rowOff>27214</xdr:rowOff>
                  </from>
                  <to>
                    <xdr:col>12</xdr:col>
                    <xdr:colOff>10886</xdr:colOff>
                    <xdr:row>20</xdr:row>
                    <xdr:rowOff>228600</xdr:rowOff>
                  </to>
                </anchor>
              </controlPr>
            </control>
          </mc:Choice>
        </mc:AlternateContent>
      </controls>
    </mc:Choice>
  </mc:AlternateConten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Blad25">
    <tabColor rgb="FF0070C0"/>
  </sheetPr>
  <dimension ref="A1:T111"/>
  <sheetViews>
    <sheetView showRowColHeaders="0" workbookViewId="0">
      <pane ySplit="7" topLeftCell="A8" activePane="bottomLeft" state="frozen"/>
      <selection pane="bottomLeft"/>
    </sheetView>
  </sheetViews>
  <sheetFormatPr defaultColWidth="0" defaultRowHeight="15" customHeight="1" zeroHeight="1" x14ac:dyDescent="0.4"/>
  <cols>
    <col min="1" max="1" width="5.69140625" customWidth="1"/>
    <col min="2" max="11" width="9.15234375" customWidth="1"/>
    <col min="12" max="12" width="20" customWidth="1"/>
    <col min="13" max="13" width="2.3046875" customWidth="1"/>
    <col min="14" max="14" width="20" customWidth="1"/>
    <col min="15" max="15" width="2.3046875" customWidth="1"/>
    <col min="16" max="16" width="57.15234375" customWidth="1"/>
    <col min="17" max="17" width="2.3046875" customWidth="1"/>
    <col min="18" max="18" width="110.69140625" customWidth="1"/>
    <col min="19" max="19" width="2.3046875" customWidth="1"/>
    <col min="20" max="20" width="0" hidden="1" customWidth="1"/>
    <col min="21" max="16384" width="9.15234375" hidden="1"/>
  </cols>
  <sheetData>
    <row r="1" spans="1:19" ht="20.149999999999999" customHeight="1" x14ac:dyDescent="0.4">
      <c r="A1" s="491"/>
      <c r="B1" s="785" t="s">
        <v>140</v>
      </c>
      <c r="C1" s="786"/>
      <c r="D1" s="786"/>
      <c r="E1" s="786"/>
      <c r="F1" s="786"/>
      <c r="G1" s="786"/>
      <c r="H1" s="786"/>
      <c r="I1" s="786"/>
      <c r="J1" s="786"/>
      <c r="K1" s="786"/>
      <c r="L1" s="789"/>
      <c r="M1" s="503"/>
      <c r="N1" s="818"/>
      <c r="O1" s="492"/>
      <c r="P1" s="492"/>
      <c r="Q1" s="492"/>
      <c r="R1" s="492"/>
      <c r="S1" s="493"/>
    </row>
    <row r="2" spans="1:19" ht="20.149999999999999" customHeight="1" x14ac:dyDescent="0.4">
      <c r="A2" s="494"/>
      <c r="B2" s="787"/>
      <c r="C2" s="788"/>
      <c r="D2" s="788"/>
      <c r="E2" s="788"/>
      <c r="F2" s="788"/>
      <c r="G2" s="788"/>
      <c r="H2" s="788"/>
      <c r="I2" s="788"/>
      <c r="J2" s="788"/>
      <c r="K2" s="788"/>
      <c r="L2" s="790"/>
      <c r="M2" s="487"/>
      <c r="N2" s="790"/>
      <c r="O2" s="500"/>
      <c r="P2" s="500"/>
      <c r="Q2" s="500"/>
      <c r="R2" s="500"/>
      <c r="S2" s="501"/>
    </row>
    <row r="3" spans="1:19" ht="20.149999999999999" customHeight="1" x14ac:dyDescent="0.4">
      <c r="A3" s="494"/>
      <c r="B3" s="779" t="s">
        <v>2041</v>
      </c>
      <c r="C3" s="780"/>
      <c r="D3" s="780"/>
      <c r="E3" s="780"/>
      <c r="F3" s="780"/>
      <c r="G3" s="783"/>
      <c r="H3" s="784"/>
      <c r="I3" s="784"/>
      <c r="J3" s="784"/>
      <c r="K3" s="784"/>
      <c r="L3" s="478"/>
      <c r="M3" s="478"/>
      <c r="N3" s="478"/>
      <c r="O3" s="495"/>
      <c r="P3" s="495"/>
      <c r="Q3" s="495"/>
      <c r="R3" s="495"/>
      <c r="S3" s="496"/>
    </row>
    <row r="4" spans="1:19" ht="20.149999999999999" customHeight="1" x14ac:dyDescent="0.4">
      <c r="A4" s="494"/>
      <c r="B4" s="791" t="s">
        <v>1496</v>
      </c>
      <c r="C4" s="792"/>
      <c r="D4" s="792"/>
      <c r="E4" s="792"/>
      <c r="F4" s="793"/>
      <c r="G4" s="783"/>
      <c r="H4" s="784"/>
      <c r="I4" s="784"/>
      <c r="J4" s="784"/>
      <c r="K4" s="784"/>
      <c r="L4" s="478"/>
      <c r="M4" s="478"/>
      <c r="N4" s="478"/>
      <c r="O4" s="495"/>
      <c r="P4" s="495"/>
      <c r="Q4" s="495"/>
      <c r="R4" s="495"/>
      <c r="S4" s="496"/>
    </row>
    <row r="5" spans="1:19" ht="20.149999999999999" customHeight="1" x14ac:dyDescent="0.4">
      <c r="A5" s="494"/>
      <c r="B5" s="779" t="s">
        <v>1497</v>
      </c>
      <c r="C5" s="780"/>
      <c r="D5" s="780"/>
      <c r="E5" s="780"/>
      <c r="F5" s="780"/>
      <c r="G5" s="783"/>
      <c r="H5" s="784"/>
      <c r="I5" s="784"/>
      <c r="J5" s="784"/>
      <c r="K5" s="784"/>
      <c r="L5" s="478"/>
      <c r="M5" s="478"/>
      <c r="N5" s="478"/>
      <c r="O5" s="495"/>
      <c r="P5" s="495"/>
      <c r="Q5" s="495"/>
      <c r="R5" s="495"/>
      <c r="S5" s="496"/>
    </row>
    <row r="6" spans="1:19" ht="20.149999999999999" customHeight="1" x14ac:dyDescent="0.4">
      <c r="A6" s="494"/>
      <c r="B6" s="779" t="s">
        <v>1934</v>
      </c>
      <c r="C6" s="780"/>
      <c r="D6" s="780"/>
      <c r="E6" s="780"/>
      <c r="F6" s="780"/>
      <c r="G6" s="502"/>
      <c r="H6" s="478"/>
      <c r="I6" s="478"/>
      <c r="J6" s="478"/>
      <c r="K6" s="478"/>
      <c r="L6" s="478"/>
      <c r="M6" s="478"/>
      <c r="N6" s="478"/>
      <c r="O6" s="495"/>
      <c r="P6" s="495"/>
      <c r="Q6" s="495"/>
      <c r="R6" s="495"/>
      <c r="S6" s="496"/>
    </row>
    <row r="7" spans="1:19" ht="20.149999999999999" customHeight="1" thickBot="1" x14ac:dyDescent="0.45">
      <c r="A7" s="497"/>
      <c r="B7" s="498"/>
      <c r="C7" s="498"/>
      <c r="D7" s="498"/>
      <c r="E7" s="498"/>
      <c r="F7" s="498"/>
      <c r="G7" s="498"/>
      <c r="H7" s="498"/>
      <c r="I7" s="498"/>
      <c r="J7" s="498"/>
      <c r="K7" s="498"/>
      <c r="L7" s="498"/>
      <c r="M7" s="498"/>
      <c r="N7" s="498"/>
      <c r="O7" s="498"/>
      <c r="P7" s="498"/>
      <c r="Q7" s="498"/>
      <c r="R7" s="498"/>
      <c r="S7" s="499"/>
    </row>
    <row r="8" spans="1:19" ht="20.149999999999999" customHeight="1" x14ac:dyDescent="0.4">
      <c r="A8" s="36"/>
      <c r="B8" s="37"/>
      <c r="C8" s="37"/>
      <c r="D8" s="37"/>
      <c r="E8" s="37"/>
      <c r="F8" s="37"/>
      <c r="G8" s="37"/>
      <c r="H8" s="37"/>
      <c r="I8" s="37"/>
      <c r="J8" s="37"/>
      <c r="K8" s="37"/>
      <c r="L8" s="37"/>
      <c r="M8" s="37"/>
      <c r="N8" s="37"/>
      <c r="O8" s="37"/>
      <c r="P8" s="37"/>
      <c r="Q8" s="37"/>
      <c r="R8" s="37"/>
      <c r="S8" s="38"/>
    </row>
    <row r="9" spans="1:19" s="2" customFormat="1" ht="20.149999999999999" customHeight="1" x14ac:dyDescent="0.4">
      <c r="A9" s="130">
        <v>2</v>
      </c>
      <c r="B9" s="149" t="s">
        <v>1494</v>
      </c>
      <c r="C9" s="132"/>
      <c r="D9" s="149"/>
      <c r="E9" s="149"/>
      <c r="F9" s="149"/>
      <c r="G9" s="149"/>
      <c r="H9" s="149"/>
      <c r="I9" s="149"/>
      <c r="J9" s="149"/>
      <c r="K9" s="132"/>
      <c r="L9" s="134" t="s">
        <v>136</v>
      </c>
      <c r="M9" s="133"/>
      <c r="N9" s="134" t="s">
        <v>115</v>
      </c>
      <c r="O9" s="131"/>
      <c r="P9" s="134" t="s">
        <v>760</v>
      </c>
      <c r="Q9" s="131"/>
      <c r="R9" s="140" t="s">
        <v>137</v>
      </c>
      <c r="S9" s="148"/>
    </row>
    <row r="10" spans="1:19" s="2" customFormat="1" ht="20.149999999999999" customHeight="1" x14ac:dyDescent="0.4">
      <c r="A10" s="6"/>
      <c r="B10" s="3" t="s">
        <v>5</v>
      </c>
      <c r="C10" s="63" t="s">
        <v>1682</v>
      </c>
      <c r="D10" s="3"/>
      <c r="E10" s="3"/>
      <c r="F10" s="3"/>
      <c r="G10" s="3"/>
      <c r="H10" s="3"/>
      <c r="I10" s="3"/>
      <c r="J10" s="3"/>
      <c r="K10" s="63"/>
      <c r="L10" s="138"/>
      <c r="M10" s="3"/>
      <c r="N10" s="138"/>
      <c r="O10" s="3"/>
      <c r="P10" s="138"/>
      <c r="Q10" s="3"/>
      <c r="R10" s="138"/>
      <c r="S10" s="15"/>
    </row>
    <row r="11" spans="1:19" s="2" customFormat="1" ht="20.149999999999999" customHeight="1" x14ac:dyDescent="0.4">
      <c r="A11" s="6"/>
      <c r="B11" s="9" t="s">
        <v>441</v>
      </c>
      <c r="C11" s="62" t="s">
        <v>1921</v>
      </c>
      <c r="D11" s="9"/>
      <c r="E11" s="9"/>
      <c r="F11" s="9"/>
      <c r="G11" s="9"/>
      <c r="H11" s="9"/>
      <c r="I11" s="9"/>
      <c r="J11" s="9"/>
      <c r="K11" s="62"/>
      <c r="L11" s="138"/>
      <c r="M11" s="3"/>
      <c r="N11" s="138"/>
      <c r="O11" s="3"/>
      <c r="P11" s="459" t="str">
        <f>VLOOKUP(_Output!D224,_Guidance!B540:C545,2,FALSE)</f>
        <v xml:space="preserve"> </v>
      </c>
      <c r="Q11" s="3"/>
      <c r="R11" s="138" t="s">
        <v>1975</v>
      </c>
      <c r="S11" s="15"/>
    </row>
    <row r="12" spans="1:19" s="2" customFormat="1" ht="20.149999999999999" customHeight="1" x14ac:dyDescent="0.4">
      <c r="A12" s="6"/>
      <c r="B12" s="9" t="s">
        <v>442</v>
      </c>
      <c r="C12" s="62" t="s">
        <v>557</v>
      </c>
      <c r="D12" s="9"/>
      <c r="E12" s="9"/>
      <c r="F12" s="9"/>
      <c r="G12" s="9"/>
      <c r="H12" s="9"/>
      <c r="I12" s="9"/>
      <c r="J12" s="9"/>
      <c r="K12" s="62"/>
      <c r="L12" s="138"/>
      <c r="M12" s="3"/>
      <c r="N12" s="138"/>
      <c r="O12" s="3"/>
      <c r="P12" s="459" t="str">
        <f>VLOOKUP(_Output!D225,_Guidance!B546:C551,2,FALSE)</f>
        <v xml:space="preserve"> </v>
      </c>
      <c r="Q12" s="3"/>
      <c r="R12" s="138" t="s">
        <v>1182</v>
      </c>
      <c r="S12" s="15"/>
    </row>
    <row r="13" spans="1:19" s="2" customFormat="1" ht="20.149999999999999" customHeight="1" x14ac:dyDescent="0.4">
      <c r="A13" s="6"/>
      <c r="B13" s="9" t="s">
        <v>443</v>
      </c>
      <c r="C13" s="62" t="s">
        <v>396</v>
      </c>
      <c r="D13" s="9"/>
      <c r="E13" s="9"/>
      <c r="F13" s="9"/>
      <c r="G13" s="9"/>
      <c r="H13" s="9"/>
      <c r="I13" s="9"/>
      <c r="J13" s="9"/>
      <c r="K13" s="62"/>
      <c r="L13" s="138"/>
      <c r="M13" s="3"/>
      <c r="N13" s="138"/>
      <c r="O13" s="3"/>
      <c r="P13" s="459" t="str">
        <f>VLOOKUP(_Output!D226,_Guidance!B552:C557,2,FALSE)</f>
        <v xml:space="preserve"> </v>
      </c>
      <c r="Q13" s="3"/>
      <c r="R13" s="138" t="s">
        <v>558</v>
      </c>
      <c r="S13" s="15"/>
    </row>
    <row r="14" spans="1:19" s="2" customFormat="1" ht="20.149999999999999" customHeight="1" x14ac:dyDescent="0.4">
      <c r="A14" s="6"/>
      <c r="B14" s="9" t="s">
        <v>444</v>
      </c>
      <c r="C14" s="62" t="s">
        <v>397</v>
      </c>
      <c r="D14" s="9"/>
      <c r="E14" s="9"/>
      <c r="F14" s="9"/>
      <c r="G14" s="9"/>
      <c r="H14" s="9"/>
      <c r="I14" s="9"/>
      <c r="J14" s="9"/>
      <c r="K14" s="62"/>
      <c r="L14" s="138"/>
      <c r="M14" s="3"/>
      <c r="N14" s="138"/>
      <c r="O14" s="3"/>
      <c r="P14" s="459" t="str">
        <f>VLOOKUP(_Output!D227,_Guidance!B558:C563,2,FALSE)</f>
        <v xml:space="preserve"> </v>
      </c>
      <c r="Q14" s="3"/>
      <c r="R14" s="138" t="s">
        <v>1683</v>
      </c>
      <c r="S14" s="15"/>
    </row>
    <row r="15" spans="1:19" s="2" customFormat="1" ht="20.25" customHeight="1" x14ac:dyDescent="0.4">
      <c r="A15" s="6"/>
      <c r="B15" s="9" t="s">
        <v>445</v>
      </c>
      <c r="C15" s="62" t="s">
        <v>1922</v>
      </c>
      <c r="D15" s="9"/>
      <c r="E15" s="9"/>
      <c r="F15" s="9"/>
      <c r="G15" s="9"/>
      <c r="H15" s="9"/>
      <c r="I15" s="9"/>
      <c r="J15" s="9"/>
      <c r="K15" s="62"/>
      <c r="L15" s="138"/>
      <c r="M15" s="3"/>
      <c r="N15" s="138"/>
      <c r="O15" s="3"/>
      <c r="P15" s="459" t="str">
        <f>VLOOKUP(_Output!D228,_Guidance!B564:C569,2,FALSE)</f>
        <v xml:space="preserve"> </v>
      </c>
      <c r="Q15" s="3"/>
      <c r="R15" s="138" t="s">
        <v>2053</v>
      </c>
      <c r="S15" s="15"/>
    </row>
    <row r="16" spans="1:19" s="2" customFormat="1" ht="20.25" customHeight="1" x14ac:dyDescent="0.4">
      <c r="A16" s="6"/>
      <c r="B16" s="9" t="s">
        <v>2701</v>
      </c>
      <c r="C16" s="62" t="s">
        <v>2709</v>
      </c>
      <c r="D16" s="9"/>
      <c r="E16" s="9"/>
      <c r="F16" s="9"/>
      <c r="G16" s="9"/>
      <c r="H16" s="9"/>
      <c r="I16" s="9"/>
      <c r="J16" s="9"/>
      <c r="K16" s="62"/>
      <c r="L16" s="634"/>
      <c r="M16" s="769"/>
      <c r="N16" s="634"/>
      <c r="O16" s="769"/>
      <c r="P16" s="459" t="str">
        <f>VLOOKUP(_Output!D229,_Guidance!B570:C575,2,FALSE)</f>
        <v xml:space="preserve"> </v>
      </c>
      <c r="Q16" s="769"/>
      <c r="R16" s="634" t="s">
        <v>2703</v>
      </c>
      <c r="S16" s="15"/>
    </row>
    <row r="17" spans="1:19" s="2" customFormat="1" ht="20.149999999999999" customHeight="1" x14ac:dyDescent="0.4">
      <c r="A17" s="6"/>
      <c r="B17" s="14" t="s">
        <v>7</v>
      </c>
      <c r="C17" s="63" t="s">
        <v>395</v>
      </c>
      <c r="D17" s="14"/>
      <c r="E17" s="14"/>
      <c r="F17" s="14"/>
      <c r="G17" s="14"/>
      <c r="H17" s="14"/>
      <c r="I17" s="14"/>
      <c r="J17" s="14"/>
      <c r="K17" s="63"/>
      <c r="L17" s="138"/>
      <c r="M17" s="3"/>
      <c r="N17" s="138"/>
      <c r="O17" s="3"/>
      <c r="P17" s="138"/>
      <c r="Q17" s="3"/>
      <c r="R17" s="138"/>
      <c r="S17" s="15"/>
    </row>
    <row r="18" spans="1:19" s="2" customFormat="1" ht="20.149999999999999" customHeight="1" x14ac:dyDescent="0.4">
      <c r="A18" s="6"/>
      <c r="B18" s="9" t="s">
        <v>214</v>
      </c>
      <c r="C18" s="62" t="s">
        <v>1923</v>
      </c>
      <c r="D18" s="9"/>
      <c r="E18" s="9"/>
      <c r="F18" s="9"/>
      <c r="G18" s="9"/>
      <c r="H18" s="9"/>
      <c r="I18" s="9"/>
      <c r="J18" s="9"/>
      <c r="K18" s="62"/>
      <c r="L18" s="138"/>
      <c r="M18" s="3"/>
      <c r="N18" s="138"/>
      <c r="O18" s="3"/>
      <c r="P18" s="459" t="str">
        <f>VLOOKUP(_Output!D231,_Guidance!B576:C581,2,FALSE)</f>
        <v xml:space="preserve"> </v>
      </c>
      <c r="Q18" s="3"/>
      <c r="R18" s="138" t="s">
        <v>2054</v>
      </c>
      <c r="S18" s="15"/>
    </row>
    <row r="19" spans="1:19" s="2" customFormat="1" ht="20.149999999999999" customHeight="1" x14ac:dyDescent="0.4">
      <c r="A19" s="6"/>
      <c r="B19" s="9" t="s">
        <v>215</v>
      </c>
      <c r="C19" s="62" t="s">
        <v>1924</v>
      </c>
      <c r="D19" s="9"/>
      <c r="E19" s="9"/>
      <c r="F19" s="9"/>
      <c r="G19" s="9"/>
      <c r="H19" s="9"/>
      <c r="I19" s="9"/>
      <c r="J19" s="9"/>
      <c r="K19" s="62"/>
      <c r="L19" s="138"/>
      <c r="M19" s="3"/>
      <c r="N19" s="138"/>
      <c r="O19" s="3"/>
      <c r="P19" s="459" t="str">
        <f>VLOOKUP(_Output!D232,_Guidance!B582:C587,2,FALSE)</f>
        <v xml:space="preserve"> </v>
      </c>
      <c r="Q19" s="3"/>
      <c r="R19" s="138" t="s">
        <v>2055</v>
      </c>
      <c r="S19" s="15"/>
    </row>
    <row r="20" spans="1:19" s="2" customFormat="1" ht="20.149999999999999" customHeight="1" x14ac:dyDescent="0.4">
      <c r="A20" s="6"/>
      <c r="B20" s="9" t="s">
        <v>216</v>
      </c>
      <c r="C20" s="62" t="s">
        <v>1925</v>
      </c>
      <c r="D20" s="9"/>
      <c r="E20" s="9"/>
      <c r="F20" s="9"/>
      <c r="G20" s="9"/>
      <c r="H20" s="9"/>
      <c r="I20" s="9"/>
      <c r="J20" s="9"/>
      <c r="K20" s="62"/>
      <c r="L20" s="138"/>
      <c r="M20" s="3"/>
      <c r="N20" s="138"/>
      <c r="O20" s="3"/>
      <c r="P20" s="459" t="str">
        <f>VLOOKUP(_Output!D233,_Guidance!B588:C593,2,FALSE)</f>
        <v xml:space="preserve"> </v>
      </c>
      <c r="Q20" s="3"/>
      <c r="R20" s="138" t="s">
        <v>2056</v>
      </c>
      <c r="S20" s="15"/>
    </row>
    <row r="21" spans="1:19" s="2" customFormat="1" ht="20.149999999999999" customHeight="1" x14ac:dyDescent="0.4">
      <c r="A21" s="6"/>
      <c r="B21" s="9" t="s">
        <v>217</v>
      </c>
      <c r="C21" s="62" t="s">
        <v>1926</v>
      </c>
      <c r="D21" s="9"/>
      <c r="E21" s="9"/>
      <c r="F21" s="9"/>
      <c r="G21" s="9"/>
      <c r="H21" s="9"/>
      <c r="I21" s="9"/>
      <c r="J21" s="9"/>
      <c r="K21" s="62"/>
      <c r="L21" s="138"/>
      <c r="M21" s="3"/>
      <c r="N21" s="138"/>
      <c r="O21" s="3"/>
      <c r="P21" s="459" t="str">
        <f>VLOOKUP(_Output!D234,_Guidance!B594:C599,2,FALSE)</f>
        <v xml:space="preserve"> </v>
      </c>
      <c r="Q21" s="3"/>
      <c r="R21" s="138" t="s">
        <v>2057</v>
      </c>
      <c r="S21" s="15"/>
    </row>
    <row r="22" spans="1:19" s="2" customFormat="1" ht="20.149999999999999" customHeight="1" x14ac:dyDescent="0.4">
      <c r="A22" s="6"/>
      <c r="B22" s="9" t="s">
        <v>218</v>
      </c>
      <c r="C22" s="62" t="s">
        <v>1927</v>
      </c>
      <c r="D22" s="9"/>
      <c r="E22" s="9"/>
      <c r="F22" s="9"/>
      <c r="G22" s="9"/>
      <c r="H22" s="9"/>
      <c r="I22" s="9"/>
      <c r="J22" s="9"/>
      <c r="K22" s="62"/>
      <c r="L22" s="138"/>
      <c r="M22" s="3"/>
      <c r="N22" s="138"/>
      <c r="O22" s="3"/>
      <c r="P22" s="459" t="str">
        <f>VLOOKUP(_Output!D235,_Guidance!B600:C605,2,FALSE)</f>
        <v xml:space="preserve"> </v>
      </c>
      <c r="Q22" s="3"/>
      <c r="R22" s="138" t="s">
        <v>2058</v>
      </c>
      <c r="S22" s="15"/>
    </row>
    <row r="23" spans="1:19" s="2" customFormat="1" ht="20.149999999999999" customHeight="1" x14ac:dyDescent="0.4">
      <c r="A23" s="6"/>
      <c r="B23" s="14" t="s">
        <v>8</v>
      </c>
      <c r="C23" s="63" t="s">
        <v>2059</v>
      </c>
      <c r="D23" s="14"/>
      <c r="E23" s="14"/>
      <c r="F23" s="14"/>
      <c r="G23" s="14"/>
      <c r="H23" s="14"/>
      <c r="I23" s="14"/>
      <c r="J23" s="14"/>
      <c r="K23" s="63"/>
      <c r="L23" s="138"/>
      <c r="M23" s="3"/>
      <c r="N23" s="138"/>
      <c r="O23" s="3"/>
      <c r="P23" s="138"/>
      <c r="Q23" s="3"/>
      <c r="R23" s="138"/>
      <c r="S23" s="15"/>
    </row>
    <row r="24" spans="1:19" s="2" customFormat="1" ht="20.149999999999999" customHeight="1" x14ac:dyDescent="0.4">
      <c r="A24" s="6"/>
      <c r="B24" s="9" t="s">
        <v>227</v>
      </c>
      <c r="C24" s="62" t="s">
        <v>1928</v>
      </c>
      <c r="D24" s="9"/>
      <c r="E24" s="9"/>
      <c r="F24" s="9"/>
      <c r="G24" s="9"/>
      <c r="H24" s="9"/>
      <c r="I24" s="9"/>
      <c r="J24" s="9"/>
      <c r="K24" s="62"/>
      <c r="L24" s="138"/>
      <c r="M24" s="3"/>
      <c r="N24" s="138"/>
      <c r="O24" s="3"/>
      <c r="P24" s="459" t="str">
        <f>VLOOKUP(_Output!D237,_Guidance!B606:C611,2,FALSE)</f>
        <v xml:space="preserve"> </v>
      </c>
      <c r="Q24" s="3"/>
      <c r="R24" s="138" t="s">
        <v>1684</v>
      </c>
      <c r="S24" s="15"/>
    </row>
    <row r="25" spans="1:19" s="2" customFormat="1" ht="20.149999999999999" customHeight="1" x14ac:dyDescent="0.4">
      <c r="A25" s="6"/>
      <c r="B25" s="9" t="s">
        <v>447</v>
      </c>
      <c r="C25" s="62" t="s">
        <v>1974</v>
      </c>
      <c r="D25" s="9"/>
      <c r="E25" s="9"/>
      <c r="F25" s="9"/>
      <c r="G25" s="9"/>
      <c r="H25" s="9"/>
      <c r="I25" s="9"/>
      <c r="J25" s="9"/>
      <c r="K25" s="62"/>
      <c r="L25" s="618"/>
      <c r="M25" s="619"/>
      <c r="N25" s="618"/>
      <c r="O25" s="619"/>
      <c r="P25" s="459" t="str">
        <f>VLOOKUP(_Output!D238,_Guidance!B612:C617,2,FALSE)</f>
        <v xml:space="preserve"> </v>
      </c>
      <c r="Q25" s="619"/>
      <c r="R25" s="618" t="s">
        <v>753</v>
      </c>
      <c r="S25" s="15"/>
    </row>
    <row r="26" spans="1:19" s="2" customFormat="1" ht="20.149999999999999" customHeight="1" x14ac:dyDescent="0.4">
      <c r="A26" s="6"/>
      <c r="B26" s="9" t="s">
        <v>448</v>
      </c>
      <c r="C26" s="62" t="s">
        <v>1929</v>
      </c>
      <c r="D26" s="9"/>
      <c r="E26" s="9"/>
      <c r="F26" s="9"/>
      <c r="G26" s="9"/>
      <c r="H26" s="9"/>
      <c r="I26" s="9"/>
      <c r="J26" s="9"/>
      <c r="K26" s="62"/>
      <c r="L26" s="138"/>
      <c r="M26" s="3"/>
      <c r="N26" s="138"/>
      <c r="O26" s="3"/>
      <c r="P26" s="459" t="str">
        <f>VLOOKUP(_Output!D239,_Guidance!B618:C623,2,FALSE)</f>
        <v xml:space="preserve"> </v>
      </c>
      <c r="Q26" s="3"/>
      <c r="R26" s="138" t="s">
        <v>1247</v>
      </c>
      <c r="S26" s="15"/>
    </row>
    <row r="27" spans="1:19" s="2" customFormat="1" ht="20.149999999999999" customHeight="1" x14ac:dyDescent="0.4">
      <c r="A27" s="6"/>
      <c r="B27" s="9" t="s">
        <v>449</v>
      </c>
      <c r="C27" s="62" t="s">
        <v>2161</v>
      </c>
      <c r="D27" s="9"/>
      <c r="E27" s="9"/>
      <c r="F27" s="9"/>
      <c r="G27" s="9"/>
      <c r="H27" s="9"/>
      <c r="I27" s="9"/>
      <c r="J27" s="9"/>
      <c r="K27" s="62"/>
      <c r="L27" s="634"/>
      <c r="M27" s="748"/>
      <c r="N27" s="634"/>
      <c r="O27" s="748"/>
      <c r="P27" s="459" t="str">
        <f>VLOOKUP(_Output!D240,_Guidance!B624:C629,2,FALSE)</f>
        <v xml:space="preserve"> </v>
      </c>
      <c r="Q27" s="748"/>
      <c r="R27" s="634" t="s">
        <v>2317</v>
      </c>
      <c r="S27" s="15"/>
    </row>
    <row r="28" spans="1:19" s="2" customFormat="1" ht="20.149999999999999" customHeight="1" x14ac:dyDescent="0.4">
      <c r="A28" s="6"/>
      <c r="B28" s="9" t="s">
        <v>455</v>
      </c>
      <c r="C28" s="62" t="s">
        <v>1932</v>
      </c>
      <c r="D28" s="9"/>
      <c r="E28" s="9"/>
      <c r="F28" s="9"/>
      <c r="G28" s="9"/>
      <c r="H28" s="9"/>
      <c r="I28" s="9"/>
      <c r="J28" s="9"/>
      <c r="K28" s="62"/>
      <c r="L28" s="138"/>
      <c r="M28" s="3"/>
      <c r="N28" s="138"/>
      <c r="O28" s="3"/>
      <c r="P28" s="459" t="str">
        <f>VLOOKUP(_Output!D241,_Guidance!B630:C635,2,FALSE)</f>
        <v xml:space="preserve"> </v>
      </c>
      <c r="Q28" s="3"/>
      <c r="R28" s="138" t="s">
        <v>1933</v>
      </c>
      <c r="S28" s="15"/>
    </row>
    <row r="29" spans="1:19" s="2" customFormat="1" ht="20.149999999999999" customHeight="1" x14ac:dyDescent="0.4">
      <c r="A29" s="6"/>
      <c r="B29" s="9" t="s">
        <v>1803</v>
      </c>
      <c r="C29" s="62" t="s">
        <v>1930</v>
      </c>
      <c r="D29" s="9"/>
      <c r="E29" s="9"/>
      <c r="F29" s="9"/>
      <c r="G29" s="9"/>
      <c r="H29" s="9"/>
      <c r="I29" s="9"/>
      <c r="J29" s="9"/>
      <c r="K29" s="62"/>
      <c r="L29" s="138"/>
      <c r="M29" s="3"/>
      <c r="N29" s="138"/>
      <c r="O29" s="3"/>
      <c r="P29" s="459" t="str">
        <f>VLOOKUP(_Output!D242,_Guidance!B636:C641,2,FALSE)</f>
        <v xml:space="preserve"> </v>
      </c>
      <c r="Q29" s="3"/>
      <c r="R29" s="138" t="s">
        <v>2060</v>
      </c>
      <c r="S29" s="15"/>
    </row>
    <row r="30" spans="1:19" s="2" customFormat="1" ht="20.149999999999999" customHeight="1" x14ac:dyDescent="0.4">
      <c r="A30" s="6"/>
      <c r="B30" s="9" t="s">
        <v>2299</v>
      </c>
      <c r="C30" s="62" t="s">
        <v>1685</v>
      </c>
      <c r="D30" s="9"/>
      <c r="E30" s="9"/>
      <c r="F30" s="9"/>
      <c r="G30" s="9"/>
      <c r="H30" s="9"/>
      <c r="I30" s="9"/>
      <c r="J30" s="9"/>
      <c r="K30" s="62"/>
      <c r="L30" s="138"/>
      <c r="M30" s="3"/>
      <c r="N30" s="138"/>
      <c r="O30" s="3"/>
      <c r="P30" s="459" t="str">
        <f>VLOOKUP(_Output!D243,_Guidance!B642:C647,2,FALSE)</f>
        <v xml:space="preserve"> </v>
      </c>
      <c r="Q30" s="3"/>
      <c r="R30" s="138" t="s">
        <v>647</v>
      </c>
      <c r="S30" s="15"/>
    </row>
    <row r="31" spans="1:19" s="2" customFormat="1" ht="20.149999999999999" customHeight="1" x14ac:dyDescent="0.4">
      <c r="A31" s="6"/>
      <c r="B31" s="14" t="s">
        <v>19</v>
      </c>
      <c r="C31" s="63" t="s">
        <v>398</v>
      </c>
      <c r="D31" s="14"/>
      <c r="E31" s="14"/>
      <c r="F31" s="14"/>
      <c r="G31" s="14"/>
      <c r="H31" s="14"/>
      <c r="I31" s="14"/>
      <c r="J31" s="14"/>
      <c r="K31" s="63"/>
      <c r="L31" s="138"/>
      <c r="M31" s="3"/>
      <c r="N31" s="138"/>
      <c r="O31" s="3"/>
      <c r="P31" s="138"/>
      <c r="Q31" s="3"/>
      <c r="R31" s="138"/>
      <c r="S31" s="15"/>
    </row>
    <row r="32" spans="1:19" s="2" customFormat="1" ht="20.149999999999999" customHeight="1" x14ac:dyDescent="0.4">
      <c r="A32" s="6"/>
      <c r="B32" s="9" t="s">
        <v>446</v>
      </c>
      <c r="C32" s="62" t="s">
        <v>399</v>
      </c>
      <c r="D32" s="9"/>
      <c r="E32" s="9"/>
      <c r="F32" s="9"/>
      <c r="G32" s="9"/>
      <c r="H32" s="9"/>
      <c r="I32" s="9"/>
      <c r="J32" s="9"/>
      <c r="K32" s="62"/>
      <c r="L32" s="138"/>
      <c r="M32" s="3"/>
      <c r="N32" s="138"/>
      <c r="O32" s="3"/>
      <c r="P32" s="459" t="str">
        <f>VLOOKUP(_Output!D245,_Guidance!B648:C653,2,FALSE)</f>
        <v xml:space="preserve"> </v>
      </c>
      <c r="Q32" s="3"/>
      <c r="R32" s="138" t="s">
        <v>2150</v>
      </c>
      <c r="S32" s="15"/>
    </row>
    <row r="33" spans="1:19" s="2" customFormat="1" ht="20.149999999999999" customHeight="1" x14ac:dyDescent="0.4">
      <c r="A33" s="6"/>
      <c r="B33" s="9" t="s">
        <v>450</v>
      </c>
      <c r="C33" s="62" t="s">
        <v>2309</v>
      </c>
      <c r="D33" s="9"/>
      <c r="E33" s="9"/>
      <c r="F33" s="9"/>
      <c r="G33" s="9"/>
      <c r="H33" s="9"/>
      <c r="I33" s="9"/>
      <c r="J33" s="9"/>
      <c r="K33" s="62"/>
      <c r="L33" s="634"/>
      <c r="M33" s="748"/>
      <c r="N33" s="634"/>
      <c r="O33" s="748"/>
      <c r="P33" s="459" t="str">
        <f>VLOOKUP(_Output!D246,_Guidance!B654:C659,2,FALSE)</f>
        <v xml:space="preserve"> </v>
      </c>
      <c r="Q33" s="748"/>
      <c r="R33" s="634" t="s">
        <v>2163</v>
      </c>
      <c r="S33" s="15"/>
    </row>
    <row r="34" spans="1:19" s="2" customFormat="1" ht="20.149999999999999" customHeight="1" x14ac:dyDescent="0.4">
      <c r="A34" s="6"/>
      <c r="B34" s="9" t="s">
        <v>451</v>
      </c>
      <c r="C34" s="62" t="s">
        <v>400</v>
      </c>
      <c r="D34" s="9"/>
      <c r="E34" s="9"/>
      <c r="F34" s="9"/>
      <c r="G34" s="9"/>
      <c r="H34" s="9"/>
      <c r="I34" s="9"/>
      <c r="J34" s="9"/>
      <c r="K34" s="62"/>
      <c r="L34" s="138"/>
      <c r="M34" s="3"/>
      <c r="N34" s="138"/>
      <c r="O34" s="3"/>
      <c r="P34" s="459" t="str">
        <f>VLOOKUP(_Output!D247,_Guidance!B660:C665,2,FALSE)</f>
        <v xml:space="preserve"> </v>
      </c>
      <c r="Q34" s="3"/>
      <c r="R34" s="138" t="s">
        <v>1832</v>
      </c>
      <c r="S34" s="15"/>
    </row>
    <row r="35" spans="1:19" s="2" customFormat="1" ht="20.149999999999999" customHeight="1" x14ac:dyDescent="0.4">
      <c r="A35" s="6"/>
      <c r="B35" s="9" t="s">
        <v>452</v>
      </c>
      <c r="C35" s="62" t="s">
        <v>2063</v>
      </c>
      <c r="D35" s="9"/>
      <c r="E35" s="9"/>
      <c r="F35" s="9"/>
      <c r="G35" s="9"/>
      <c r="H35" s="9"/>
      <c r="I35" s="9"/>
      <c r="J35" s="9"/>
      <c r="K35" s="62"/>
      <c r="L35" s="138"/>
      <c r="M35" s="3"/>
      <c r="N35" s="138"/>
      <c r="O35" s="3"/>
      <c r="P35" s="459" t="str">
        <f>VLOOKUP(_Output!D248,_Guidance!B666:C671,2,FALSE)</f>
        <v xml:space="preserve"> </v>
      </c>
      <c r="Q35" s="3"/>
      <c r="R35" s="138" t="s">
        <v>559</v>
      </c>
      <c r="S35" s="15"/>
    </row>
    <row r="36" spans="1:19" s="2" customFormat="1" ht="20.149999999999999" customHeight="1" x14ac:dyDescent="0.4">
      <c r="A36" s="6"/>
      <c r="B36" s="9" t="s">
        <v>702</v>
      </c>
      <c r="C36" s="62" t="s">
        <v>2061</v>
      </c>
      <c r="D36" s="9"/>
      <c r="E36" s="9"/>
      <c r="F36" s="9"/>
      <c r="G36" s="9"/>
      <c r="H36" s="9"/>
      <c r="I36" s="9"/>
      <c r="J36" s="9"/>
      <c r="K36" s="62"/>
      <c r="L36" s="138"/>
      <c r="M36" s="3"/>
      <c r="N36" s="138"/>
      <c r="O36" s="3"/>
      <c r="P36" s="459" t="str">
        <f>VLOOKUP(_Output!D249,_Guidance!B672:C677,2,FALSE)</f>
        <v xml:space="preserve"> </v>
      </c>
      <c r="Q36" s="3"/>
      <c r="R36" s="138" t="s">
        <v>1228</v>
      </c>
      <c r="S36" s="15"/>
    </row>
    <row r="37" spans="1:19" s="2" customFormat="1" ht="20.149999999999999" customHeight="1" x14ac:dyDescent="0.4">
      <c r="A37" s="6"/>
      <c r="B37" s="9" t="s">
        <v>703</v>
      </c>
      <c r="C37" s="62" t="s">
        <v>2062</v>
      </c>
      <c r="D37" s="9"/>
      <c r="E37" s="9"/>
      <c r="F37" s="9"/>
      <c r="G37" s="9"/>
      <c r="H37" s="9"/>
      <c r="I37" s="9"/>
      <c r="J37" s="9"/>
      <c r="K37" s="62"/>
      <c r="L37" s="138"/>
      <c r="M37" s="3"/>
      <c r="N37" s="138"/>
      <c r="O37" s="3"/>
      <c r="P37" s="459" t="str">
        <f>VLOOKUP(_Output!D250,_Guidance!B678:C683,2,FALSE)</f>
        <v xml:space="preserve"> </v>
      </c>
      <c r="Q37" s="3"/>
      <c r="R37" s="138" t="s">
        <v>1828</v>
      </c>
      <c r="S37" s="15"/>
    </row>
    <row r="38" spans="1:19" s="2" customFormat="1" ht="20.149999999999999" customHeight="1" x14ac:dyDescent="0.4">
      <c r="A38" s="6"/>
      <c r="B38" s="14" t="s">
        <v>20</v>
      </c>
      <c r="C38" s="63" t="s">
        <v>394</v>
      </c>
      <c r="D38" s="14"/>
      <c r="E38" s="14"/>
      <c r="F38" s="14"/>
      <c r="G38" s="14"/>
      <c r="H38" s="14"/>
      <c r="I38" s="14"/>
      <c r="J38" s="14"/>
      <c r="K38" s="63"/>
      <c r="L38" s="138"/>
      <c r="M38" s="3"/>
      <c r="N38" s="138"/>
      <c r="O38" s="3"/>
      <c r="P38" s="138"/>
      <c r="Q38" s="3"/>
      <c r="R38" s="138"/>
      <c r="S38" s="15"/>
    </row>
    <row r="39" spans="1:19" s="2" customFormat="1" ht="20.149999999999999" customHeight="1" x14ac:dyDescent="0.4">
      <c r="A39" s="6"/>
      <c r="B39" s="9" t="s">
        <v>306</v>
      </c>
      <c r="C39" s="62" t="s">
        <v>1219</v>
      </c>
      <c r="D39" s="9"/>
      <c r="E39" s="9"/>
      <c r="F39" s="9"/>
      <c r="G39" s="9"/>
      <c r="H39" s="9"/>
      <c r="I39" s="9"/>
      <c r="J39" s="9"/>
      <c r="K39" s="62"/>
      <c r="L39" s="138"/>
      <c r="M39" s="3"/>
      <c r="N39" s="138"/>
      <c r="O39" s="3"/>
      <c r="P39" s="459" t="str">
        <f>VLOOKUP(_Output!D252,_Guidance!B684:C689,2,FALSE)</f>
        <v xml:space="preserve"> </v>
      </c>
      <c r="Q39" s="3"/>
      <c r="R39" s="138" t="s">
        <v>1680</v>
      </c>
      <c r="S39" s="15"/>
    </row>
    <row r="40" spans="1:19" s="2" customFormat="1" ht="20.149999999999999" customHeight="1" x14ac:dyDescent="0.4">
      <c r="A40" s="6"/>
      <c r="B40" s="9" t="s">
        <v>307</v>
      </c>
      <c r="C40" s="62" t="s">
        <v>1220</v>
      </c>
      <c r="D40" s="9"/>
      <c r="E40" s="9"/>
      <c r="F40" s="9"/>
      <c r="G40" s="9"/>
      <c r="H40" s="9"/>
      <c r="I40" s="9"/>
      <c r="J40" s="9"/>
      <c r="K40" s="62"/>
      <c r="L40" s="138"/>
      <c r="M40" s="3"/>
      <c r="N40" s="138"/>
      <c r="O40" s="3"/>
      <c r="P40" s="459" t="str">
        <f>VLOOKUP(_Output!D253,_Guidance!B690:C695,2,FALSE)</f>
        <v xml:space="preserve"> </v>
      </c>
      <c r="Q40" s="3"/>
      <c r="R40" s="138" t="s">
        <v>1681</v>
      </c>
      <c r="S40" s="15"/>
    </row>
    <row r="41" spans="1:19" s="2" customFormat="1" ht="20.149999999999999" customHeight="1" x14ac:dyDescent="0.4">
      <c r="A41" s="6"/>
      <c r="B41" s="3"/>
      <c r="C41" s="3"/>
      <c r="D41" s="3"/>
      <c r="E41" s="3"/>
      <c r="F41" s="3"/>
      <c r="G41" s="3"/>
      <c r="H41" s="3"/>
      <c r="I41" s="3"/>
      <c r="J41" s="3"/>
      <c r="K41" s="3"/>
      <c r="L41" s="138"/>
      <c r="M41" s="3"/>
      <c r="N41" s="138"/>
      <c r="O41" s="3"/>
      <c r="P41" s="138"/>
      <c r="Q41" s="3"/>
      <c r="R41" s="141"/>
      <c r="S41" s="15"/>
    </row>
    <row r="42" spans="1:19" ht="20.149999999999999" customHeight="1" x14ac:dyDescent="0.4">
      <c r="A42" s="130"/>
      <c r="B42" s="131" t="s">
        <v>204</v>
      </c>
      <c r="C42" s="132"/>
      <c r="D42" s="131"/>
      <c r="E42" s="131"/>
      <c r="F42" s="131"/>
      <c r="G42" s="131"/>
      <c r="H42" s="131"/>
      <c r="I42" s="131"/>
      <c r="J42" s="131"/>
      <c r="K42" s="132"/>
      <c r="L42" s="135"/>
      <c r="M42" s="7"/>
      <c r="N42" s="139"/>
      <c r="O42" s="7"/>
      <c r="P42" s="139"/>
      <c r="Q42" s="7"/>
      <c r="R42" s="141"/>
      <c r="S42" s="16"/>
    </row>
    <row r="43" spans="1:19" ht="80.150000000000006" customHeight="1" x14ac:dyDescent="0.4">
      <c r="A43" s="10"/>
      <c r="B43" s="24" t="s">
        <v>181</v>
      </c>
      <c r="C43" s="24" t="s">
        <v>203</v>
      </c>
      <c r="D43" s="24"/>
      <c r="E43" s="24"/>
      <c r="F43" s="24"/>
      <c r="G43" s="24"/>
      <c r="H43" s="24"/>
      <c r="I43" s="24"/>
      <c r="J43" s="24"/>
      <c r="K43" s="24"/>
      <c r="L43" s="852"/>
      <c r="M43" s="853"/>
      <c r="N43" s="853"/>
      <c r="O43" s="853"/>
      <c r="P43" s="853"/>
      <c r="Q43" s="853"/>
      <c r="R43" s="854"/>
      <c r="S43" s="16"/>
    </row>
    <row r="44" spans="1:19" ht="20.149999999999999" customHeight="1" thickBot="1" x14ac:dyDescent="0.45">
      <c r="A44" s="11"/>
      <c r="B44" s="40"/>
      <c r="C44" s="40"/>
      <c r="D44" s="40"/>
      <c r="E44" s="40"/>
      <c r="F44" s="40"/>
      <c r="G44" s="40"/>
      <c r="H44" s="40"/>
      <c r="I44" s="40"/>
      <c r="J44" s="40"/>
      <c r="K44" s="12"/>
      <c r="L44" s="12"/>
      <c r="M44" s="12"/>
      <c r="N44" s="12"/>
      <c r="O44" s="12"/>
      <c r="P44" s="12"/>
      <c r="Q44" s="12"/>
      <c r="R44" s="12"/>
      <c r="S44" s="17"/>
    </row>
    <row r="45" spans="1:19" ht="14.6" hidden="1" x14ac:dyDescent="0.4"/>
    <row r="46" spans="1:19" ht="14.6" hidden="1" x14ac:dyDescent="0.4"/>
    <row r="47" spans="1:19" ht="14.6" hidden="1" x14ac:dyDescent="0.4"/>
    <row r="48" spans="1:19" ht="14.6" hidden="1" x14ac:dyDescent="0.4"/>
    <row r="49" ht="14.6" hidden="1" x14ac:dyDescent="0.4"/>
    <row r="50" ht="14.6" hidden="1" x14ac:dyDescent="0.4"/>
    <row r="51" ht="14.6" hidden="1" x14ac:dyDescent="0.4"/>
    <row r="52" ht="15" hidden="1" customHeight="1" x14ac:dyDescent="0.4"/>
    <row r="53" ht="15" hidden="1" customHeight="1" x14ac:dyDescent="0.4"/>
    <row r="54" ht="15" hidden="1" customHeight="1" x14ac:dyDescent="0.4"/>
    <row r="55" ht="15" hidden="1" customHeight="1" x14ac:dyDescent="0.4"/>
    <row r="56" ht="15" hidden="1" customHeight="1" x14ac:dyDescent="0.4"/>
    <row r="57" ht="15" hidden="1" customHeight="1" x14ac:dyDescent="0.4"/>
    <row r="58" ht="15" hidden="1" customHeight="1" x14ac:dyDescent="0.4"/>
    <row r="59" ht="15" hidden="1" customHeight="1" x14ac:dyDescent="0.4"/>
    <row r="60" ht="15" hidden="1" customHeight="1" x14ac:dyDescent="0.4"/>
    <row r="61" ht="15" hidden="1" customHeight="1" x14ac:dyDescent="0.4"/>
    <row r="62" ht="15" hidden="1" customHeight="1" x14ac:dyDescent="0.4"/>
    <row r="63" ht="15" hidden="1" customHeight="1" x14ac:dyDescent="0.4"/>
    <row r="64" ht="15" hidden="1" customHeight="1" x14ac:dyDescent="0.4"/>
    <row r="65" ht="15" hidden="1" customHeight="1" x14ac:dyDescent="0.4"/>
    <row r="66" ht="15" hidden="1" customHeight="1" x14ac:dyDescent="0.4"/>
    <row r="67" ht="15" hidden="1" customHeight="1" x14ac:dyDescent="0.4"/>
    <row r="68" ht="15" hidden="1" customHeight="1" x14ac:dyDescent="0.4"/>
    <row r="69" ht="15" hidden="1" customHeight="1" x14ac:dyDescent="0.4"/>
    <row r="70" ht="15" hidden="1" customHeight="1" x14ac:dyDescent="0.4"/>
    <row r="71" ht="15" hidden="1" customHeight="1" x14ac:dyDescent="0.4"/>
    <row r="72" ht="15" hidden="1" customHeight="1" x14ac:dyDescent="0.4"/>
    <row r="73" ht="15" hidden="1" customHeight="1" x14ac:dyDescent="0.4"/>
    <row r="74" ht="15" hidden="1" customHeight="1" x14ac:dyDescent="0.4"/>
    <row r="75" ht="15" hidden="1" customHeight="1" x14ac:dyDescent="0.4"/>
    <row r="76" ht="15" hidden="1" customHeight="1" x14ac:dyDescent="0.4"/>
    <row r="77" ht="15" hidden="1" customHeight="1" x14ac:dyDescent="0.4"/>
    <row r="78" ht="15" hidden="1" customHeight="1" x14ac:dyDescent="0.4"/>
    <row r="79" ht="15" hidden="1" customHeight="1" x14ac:dyDescent="0.4"/>
    <row r="80" ht="15" hidden="1" customHeight="1" x14ac:dyDescent="0.4"/>
    <row r="81" ht="15" hidden="1" customHeight="1" x14ac:dyDescent="0.4"/>
    <row r="82" ht="15" hidden="1" customHeight="1" x14ac:dyDescent="0.4"/>
    <row r="83" ht="15" hidden="1" customHeight="1" x14ac:dyDescent="0.4"/>
    <row r="84" ht="15" hidden="1" customHeight="1" x14ac:dyDescent="0.4"/>
    <row r="85" ht="15" hidden="1" customHeight="1" x14ac:dyDescent="0.4"/>
    <row r="86" ht="15" hidden="1" customHeight="1" x14ac:dyDescent="0.4"/>
    <row r="87" ht="15" hidden="1" customHeight="1" x14ac:dyDescent="0.4"/>
    <row r="88" ht="15" hidden="1" customHeight="1" x14ac:dyDescent="0.4"/>
    <row r="89" ht="15" hidden="1" customHeight="1" x14ac:dyDescent="0.4"/>
    <row r="90" ht="15" hidden="1" customHeight="1" x14ac:dyDescent="0.4"/>
    <row r="91" ht="15" hidden="1" customHeight="1" x14ac:dyDescent="0.4"/>
    <row r="92" ht="15" hidden="1" customHeight="1" x14ac:dyDescent="0.4"/>
    <row r="93" ht="15" hidden="1" customHeight="1" x14ac:dyDescent="0.4"/>
    <row r="94" ht="15" hidden="1" customHeight="1" x14ac:dyDescent="0.4"/>
    <row r="95" ht="15" hidden="1" customHeight="1" x14ac:dyDescent="0.4"/>
    <row r="96" ht="15" hidden="1" customHeight="1" x14ac:dyDescent="0.4"/>
    <row r="97" ht="15" hidden="1" customHeight="1" x14ac:dyDescent="0.4"/>
    <row r="98" ht="15" hidden="1" customHeight="1" x14ac:dyDescent="0.4"/>
    <row r="99" ht="15" hidden="1" customHeight="1" x14ac:dyDescent="0.4"/>
    <row r="100" ht="15" hidden="1" customHeight="1" x14ac:dyDescent="0.4"/>
    <row r="101" ht="15" hidden="1" customHeight="1" x14ac:dyDescent="0.4"/>
    <row r="102" ht="15" hidden="1" customHeight="1" x14ac:dyDescent="0.4"/>
    <row r="103" ht="15" hidden="1" customHeight="1" x14ac:dyDescent="0.4"/>
    <row r="104" ht="15" hidden="1" customHeight="1" x14ac:dyDescent="0.4"/>
    <row r="105" ht="15" hidden="1" customHeight="1" x14ac:dyDescent="0.4"/>
    <row r="106" ht="15" hidden="1" customHeight="1" x14ac:dyDescent="0.4"/>
    <row r="107" ht="15" hidden="1" customHeight="1" x14ac:dyDescent="0.4"/>
    <row r="108" ht="15" hidden="1" customHeight="1" x14ac:dyDescent="0.4"/>
    <row r="109" ht="15" hidden="1" customHeight="1" x14ac:dyDescent="0.4"/>
    <row r="110" ht="15" hidden="1" customHeight="1" x14ac:dyDescent="0.4"/>
    <row r="111" ht="15" hidden="1" customHeight="1" x14ac:dyDescent="0.4"/>
  </sheetData>
  <mergeCells count="11">
    <mergeCell ref="G5:K5"/>
    <mergeCell ref="B6:F6"/>
    <mergeCell ref="L43:R43"/>
    <mergeCell ref="B1:K2"/>
    <mergeCell ref="L1:L2"/>
    <mergeCell ref="N1:N2"/>
    <mergeCell ref="B3:F3"/>
    <mergeCell ref="G3:K3"/>
    <mergeCell ref="B4:F4"/>
    <mergeCell ref="G4:K4"/>
    <mergeCell ref="B5:F5"/>
  </mergeCells>
  <hyperlinks>
    <hyperlink ref="B5:F5" location="'Process - RPT'!A1" tooltip="3. Reporting" display="3. Reporting" xr:uid="{00000000-0004-0000-1100-000000000000}"/>
    <hyperlink ref="B6:F6" location="'Process - SCE'!A1" tooltip="4. Scenarios" display="4. Scenarios" xr:uid="{00000000-0004-0000-1100-000001000000}"/>
    <hyperlink ref="B3:F3" location="'Process - MGT'!A1" tooltip="1. Management" display="1. Management" xr:uid="{00000000-0004-0000-1100-000002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8" r:id="rId4" name="Drop Down 18">
              <controlPr defaultSize="0" autoLine="0" autoPict="0">
                <anchor moveWithCells="1">
                  <from>
                    <xdr:col>11</xdr:col>
                    <xdr:colOff>10886</xdr:colOff>
                    <xdr:row>10</xdr:row>
                    <xdr:rowOff>27214</xdr:rowOff>
                  </from>
                  <to>
                    <xdr:col>12</xdr:col>
                    <xdr:colOff>10886</xdr:colOff>
                    <xdr:row>10</xdr:row>
                    <xdr:rowOff>228600</xdr:rowOff>
                  </to>
                </anchor>
              </controlPr>
            </control>
          </mc:Choice>
        </mc:AlternateContent>
        <mc:AlternateContent xmlns:mc="http://schemas.openxmlformats.org/markup-compatibility/2006">
          <mc:Choice Requires="x14">
            <control shapeId="71699" r:id="rId5" name="Drop Down 19">
              <controlPr defaultSize="0" autoLine="0" autoPict="0">
                <anchor moveWithCells="1">
                  <from>
                    <xdr:col>11</xdr:col>
                    <xdr:colOff>10886</xdr:colOff>
                    <xdr:row>11</xdr:row>
                    <xdr:rowOff>27214</xdr:rowOff>
                  </from>
                  <to>
                    <xdr:col>12</xdr:col>
                    <xdr:colOff>10886</xdr:colOff>
                    <xdr:row>11</xdr:row>
                    <xdr:rowOff>228600</xdr:rowOff>
                  </to>
                </anchor>
              </controlPr>
            </control>
          </mc:Choice>
        </mc:AlternateContent>
        <mc:AlternateContent xmlns:mc="http://schemas.openxmlformats.org/markup-compatibility/2006">
          <mc:Choice Requires="x14">
            <control shapeId="71700" r:id="rId6" name="Drop Down 20">
              <controlPr defaultSize="0" autoLine="0" autoPict="0">
                <anchor moveWithCells="1">
                  <from>
                    <xdr:col>11</xdr:col>
                    <xdr:colOff>10886</xdr:colOff>
                    <xdr:row>12</xdr:row>
                    <xdr:rowOff>27214</xdr:rowOff>
                  </from>
                  <to>
                    <xdr:col>12</xdr:col>
                    <xdr:colOff>10886</xdr:colOff>
                    <xdr:row>12</xdr:row>
                    <xdr:rowOff>228600</xdr:rowOff>
                  </to>
                </anchor>
              </controlPr>
            </control>
          </mc:Choice>
        </mc:AlternateContent>
        <mc:AlternateContent xmlns:mc="http://schemas.openxmlformats.org/markup-compatibility/2006">
          <mc:Choice Requires="x14">
            <control shapeId="71701" r:id="rId7" name="Drop Down 21">
              <controlPr defaultSize="0" autoLine="0" autoPict="0">
                <anchor moveWithCells="1">
                  <from>
                    <xdr:col>11</xdr:col>
                    <xdr:colOff>10886</xdr:colOff>
                    <xdr:row>13</xdr:row>
                    <xdr:rowOff>27214</xdr:rowOff>
                  </from>
                  <to>
                    <xdr:col>12</xdr:col>
                    <xdr:colOff>10886</xdr:colOff>
                    <xdr:row>13</xdr:row>
                    <xdr:rowOff>228600</xdr:rowOff>
                  </to>
                </anchor>
              </controlPr>
            </control>
          </mc:Choice>
        </mc:AlternateContent>
        <mc:AlternateContent xmlns:mc="http://schemas.openxmlformats.org/markup-compatibility/2006">
          <mc:Choice Requires="x14">
            <control shapeId="71702" r:id="rId8" name="Drop Down 22">
              <controlPr defaultSize="0" autoLine="0" autoPict="0">
                <anchor moveWithCells="1">
                  <from>
                    <xdr:col>11</xdr:col>
                    <xdr:colOff>10886</xdr:colOff>
                    <xdr:row>14</xdr:row>
                    <xdr:rowOff>27214</xdr:rowOff>
                  </from>
                  <to>
                    <xdr:col>12</xdr:col>
                    <xdr:colOff>10886</xdr:colOff>
                    <xdr:row>14</xdr:row>
                    <xdr:rowOff>228600</xdr:rowOff>
                  </to>
                </anchor>
              </controlPr>
            </control>
          </mc:Choice>
        </mc:AlternateContent>
        <mc:AlternateContent xmlns:mc="http://schemas.openxmlformats.org/markup-compatibility/2006">
          <mc:Choice Requires="x14">
            <control shapeId="71703" r:id="rId9" name="Drop Down 23">
              <controlPr defaultSize="0" autoLine="0" autoPict="0">
                <anchor moveWithCells="1">
                  <from>
                    <xdr:col>13</xdr:col>
                    <xdr:colOff>10886</xdr:colOff>
                    <xdr:row>10</xdr:row>
                    <xdr:rowOff>27214</xdr:rowOff>
                  </from>
                  <to>
                    <xdr:col>14</xdr:col>
                    <xdr:colOff>10886</xdr:colOff>
                    <xdr:row>10</xdr:row>
                    <xdr:rowOff>228600</xdr:rowOff>
                  </to>
                </anchor>
              </controlPr>
            </control>
          </mc:Choice>
        </mc:AlternateContent>
        <mc:AlternateContent xmlns:mc="http://schemas.openxmlformats.org/markup-compatibility/2006">
          <mc:Choice Requires="x14">
            <control shapeId="71704" r:id="rId10" name="Drop Down 24">
              <controlPr defaultSize="0" autoLine="0" autoPict="0">
                <anchor moveWithCells="1">
                  <from>
                    <xdr:col>13</xdr:col>
                    <xdr:colOff>10886</xdr:colOff>
                    <xdr:row>11</xdr:row>
                    <xdr:rowOff>27214</xdr:rowOff>
                  </from>
                  <to>
                    <xdr:col>14</xdr:col>
                    <xdr:colOff>10886</xdr:colOff>
                    <xdr:row>11</xdr:row>
                    <xdr:rowOff>228600</xdr:rowOff>
                  </to>
                </anchor>
              </controlPr>
            </control>
          </mc:Choice>
        </mc:AlternateContent>
        <mc:AlternateContent xmlns:mc="http://schemas.openxmlformats.org/markup-compatibility/2006">
          <mc:Choice Requires="x14">
            <control shapeId="71705" r:id="rId11" name="Drop Down 25">
              <controlPr defaultSize="0" autoLine="0" autoPict="0">
                <anchor moveWithCells="1">
                  <from>
                    <xdr:col>13</xdr:col>
                    <xdr:colOff>10886</xdr:colOff>
                    <xdr:row>12</xdr:row>
                    <xdr:rowOff>27214</xdr:rowOff>
                  </from>
                  <to>
                    <xdr:col>14</xdr:col>
                    <xdr:colOff>10886</xdr:colOff>
                    <xdr:row>12</xdr:row>
                    <xdr:rowOff>228600</xdr:rowOff>
                  </to>
                </anchor>
              </controlPr>
            </control>
          </mc:Choice>
        </mc:AlternateContent>
        <mc:AlternateContent xmlns:mc="http://schemas.openxmlformats.org/markup-compatibility/2006">
          <mc:Choice Requires="x14">
            <control shapeId="71706" r:id="rId12" name="Drop Down 26">
              <controlPr defaultSize="0" autoLine="0" autoPict="0">
                <anchor moveWithCells="1">
                  <from>
                    <xdr:col>13</xdr:col>
                    <xdr:colOff>10886</xdr:colOff>
                    <xdr:row>13</xdr:row>
                    <xdr:rowOff>27214</xdr:rowOff>
                  </from>
                  <to>
                    <xdr:col>14</xdr:col>
                    <xdr:colOff>10886</xdr:colOff>
                    <xdr:row>13</xdr:row>
                    <xdr:rowOff>228600</xdr:rowOff>
                  </to>
                </anchor>
              </controlPr>
            </control>
          </mc:Choice>
        </mc:AlternateContent>
        <mc:AlternateContent xmlns:mc="http://schemas.openxmlformats.org/markup-compatibility/2006">
          <mc:Choice Requires="x14">
            <control shapeId="71707" r:id="rId13" name="Drop Down 27">
              <controlPr defaultSize="0" autoLine="0" autoPict="0">
                <anchor moveWithCells="1">
                  <from>
                    <xdr:col>13</xdr:col>
                    <xdr:colOff>10886</xdr:colOff>
                    <xdr:row>14</xdr:row>
                    <xdr:rowOff>27214</xdr:rowOff>
                  </from>
                  <to>
                    <xdr:col>14</xdr:col>
                    <xdr:colOff>10886</xdr:colOff>
                    <xdr:row>14</xdr:row>
                    <xdr:rowOff>228600</xdr:rowOff>
                  </to>
                </anchor>
              </controlPr>
            </control>
          </mc:Choice>
        </mc:AlternateContent>
        <mc:AlternateContent xmlns:mc="http://schemas.openxmlformats.org/markup-compatibility/2006">
          <mc:Choice Requires="x14">
            <control shapeId="71708" r:id="rId14" name="Drop Down 28">
              <controlPr defaultSize="0" autoLine="0" autoPict="0">
                <anchor moveWithCells="1">
                  <from>
                    <xdr:col>11</xdr:col>
                    <xdr:colOff>10886</xdr:colOff>
                    <xdr:row>17</xdr:row>
                    <xdr:rowOff>27214</xdr:rowOff>
                  </from>
                  <to>
                    <xdr:col>12</xdr:col>
                    <xdr:colOff>10886</xdr:colOff>
                    <xdr:row>17</xdr:row>
                    <xdr:rowOff>228600</xdr:rowOff>
                  </to>
                </anchor>
              </controlPr>
            </control>
          </mc:Choice>
        </mc:AlternateContent>
        <mc:AlternateContent xmlns:mc="http://schemas.openxmlformats.org/markup-compatibility/2006">
          <mc:Choice Requires="x14">
            <control shapeId="71709" r:id="rId15" name="Drop Down 29">
              <controlPr defaultSize="0" autoLine="0" autoPict="0">
                <anchor moveWithCells="1">
                  <from>
                    <xdr:col>11</xdr:col>
                    <xdr:colOff>10886</xdr:colOff>
                    <xdr:row>18</xdr:row>
                    <xdr:rowOff>27214</xdr:rowOff>
                  </from>
                  <to>
                    <xdr:col>12</xdr:col>
                    <xdr:colOff>10886</xdr:colOff>
                    <xdr:row>18</xdr:row>
                    <xdr:rowOff>228600</xdr:rowOff>
                  </to>
                </anchor>
              </controlPr>
            </control>
          </mc:Choice>
        </mc:AlternateContent>
        <mc:AlternateContent xmlns:mc="http://schemas.openxmlformats.org/markup-compatibility/2006">
          <mc:Choice Requires="x14">
            <control shapeId="71710" r:id="rId16" name="Drop Down 30">
              <controlPr defaultSize="0" autoLine="0" autoPict="0">
                <anchor moveWithCells="1">
                  <from>
                    <xdr:col>11</xdr:col>
                    <xdr:colOff>10886</xdr:colOff>
                    <xdr:row>19</xdr:row>
                    <xdr:rowOff>27214</xdr:rowOff>
                  </from>
                  <to>
                    <xdr:col>12</xdr:col>
                    <xdr:colOff>10886</xdr:colOff>
                    <xdr:row>19</xdr:row>
                    <xdr:rowOff>228600</xdr:rowOff>
                  </to>
                </anchor>
              </controlPr>
            </control>
          </mc:Choice>
        </mc:AlternateContent>
        <mc:AlternateContent xmlns:mc="http://schemas.openxmlformats.org/markup-compatibility/2006">
          <mc:Choice Requires="x14">
            <control shapeId="71711" r:id="rId17" name="Drop Down 31">
              <controlPr defaultSize="0" autoLine="0" autoPict="0">
                <anchor moveWithCells="1">
                  <from>
                    <xdr:col>11</xdr:col>
                    <xdr:colOff>10886</xdr:colOff>
                    <xdr:row>20</xdr:row>
                    <xdr:rowOff>27214</xdr:rowOff>
                  </from>
                  <to>
                    <xdr:col>12</xdr:col>
                    <xdr:colOff>10886</xdr:colOff>
                    <xdr:row>20</xdr:row>
                    <xdr:rowOff>228600</xdr:rowOff>
                  </to>
                </anchor>
              </controlPr>
            </control>
          </mc:Choice>
        </mc:AlternateContent>
        <mc:AlternateContent xmlns:mc="http://schemas.openxmlformats.org/markup-compatibility/2006">
          <mc:Choice Requires="x14">
            <control shapeId="71712" r:id="rId18" name="Drop Down 32">
              <controlPr defaultSize="0" autoLine="0" autoPict="0">
                <anchor moveWithCells="1">
                  <from>
                    <xdr:col>11</xdr:col>
                    <xdr:colOff>10886</xdr:colOff>
                    <xdr:row>21</xdr:row>
                    <xdr:rowOff>27214</xdr:rowOff>
                  </from>
                  <to>
                    <xdr:col>12</xdr:col>
                    <xdr:colOff>10886</xdr:colOff>
                    <xdr:row>21</xdr:row>
                    <xdr:rowOff>228600</xdr:rowOff>
                  </to>
                </anchor>
              </controlPr>
            </control>
          </mc:Choice>
        </mc:AlternateContent>
        <mc:AlternateContent xmlns:mc="http://schemas.openxmlformats.org/markup-compatibility/2006">
          <mc:Choice Requires="x14">
            <control shapeId="71713" r:id="rId19" name="Drop Down 33">
              <controlPr defaultSize="0" autoLine="0" autoPict="0">
                <anchor moveWithCells="1">
                  <from>
                    <xdr:col>13</xdr:col>
                    <xdr:colOff>10886</xdr:colOff>
                    <xdr:row>17</xdr:row>
                    <xdr:rowOff>27214</xdr:rowOff>
                  </from>
                  <to>
                    <xdr:col>14</xdr:col>
                    <xdr:colOff>10886</xdr:colOff>
                    <xdr:row>17</xdr:row>
                    <xdr:rowOff>228600</xdr:rowOff>
                  </to>
                </anchor>
              </controlPr>
            </control>
          </mc:Choice>
        </mc:AlternateContent>
        <mc:AlternateContent xmlns:mc="http://schemas.openxmlformats.org/markup-compatibility/2006">
          <mc:Choice Requires="x14">
            <control shapeId="71714" r:id="rId20" name="Drop Down 34">
              <controlPr defaultSize="0" autoLine="0" autoPict="0">
                <anchor moveWithCells="1">
                  <from>
                    <xdr:col>13</xdr:col>
                    <xdr:colOff>10886</xdr:colOff>
                    <xdr:row>18</xdr:row>
                    <xdr:rowOff>27214</xdr:rowOff>
                  </from>
                  <to>
                    <xdr:col>14</xdr:col>
                    <xdr:colOff>10886</xdr:colOff>
                    <xdr:row>18</xdr:row>
                    <xdr:rowOff>228600</xdr:rowOff>
                  </to>
                </anchor>
              </controlPr>
            </control>
          </mc:Choice>
        </mc:AlternateContent>
        <mc:AlternateContent xmlns:mc="http://schemas.openxmlformats.org/markup-compatibility/2006">
          <mc:Choice Requires="x14">
            <control shapeId="71715" r:id="rId21" name="Drop Down 35">
              <controlPr defaultSize="0" autoLine="0" autoPict="0">
                <anchor moveWithCells="1">
                  <from>
                    <xdr:col>13</xdr:col>
                    <xdr:colOff>10886</xdr:colOff>
                    <xdr:row>19</xdr:row>
                    <xdr:rowOff>27214</xdr:rowOff>
                  </from>
                  <to>
                    <xdr:col>14</xdr:col>
                    <xdr:colOff>10886</xdr:colOff>
                    <xdr:row>19</xdr:row>
                    <xdr:rowOff>228600</xdr:rowOff>
                  </to>
                </anchor>
              </controlPr>
            </control>
          </mc:Choice>
        </mc:AlternateContent>
        <mc:AlternateContent xmlns:mc="http://schemas.openxmlformats.org/markup-compatibility/2006">
          <mc:Choice Requires="x14">
            <control shapeId="71716" r:id="rId22" name="Drop Down 36">
              <controlPr defaultSize="0" autoLine="0" autoPict="0">
                <anchor moveWithCells="1">
                  <from>
                    <xdr:col>13</xdr:col>
                    <xdr:colOff>10886</xdr:colOff>
                    <xdr:row>20</xdr:row>
                    <xdr:rowOff>27214</xdr:rowOff>
                  </from>
                  <to>
                    <xdr:col>14</xdr:col>
                    <xdr:colOff>10886</xdr:colOff>
                    <xdr:row>20</xdr:row>
                    <xdr:rowOff>228600</xdr:rowOff>
                  </to>
                </anchor>
              </controlPr>
            </control>
          </mc:Choice>
        </mc:AlternateContent>
        <mc:AlternateContent xmlns:mc="http://schemas.openxmlformats.org/markup-compatibility/2006">
          <mc:Choice Requires="x14">
            <control shapeId="71717" r:id="rId23" name="Drop Down 37">
              <controlPr defaultSize="0" autoLine="0" autoPict="0">
                <anchor moveWithCells="1">
                  <from>
                    <xdr:col>13</xdr:col>
                    <xdr:colOff>10886</xdr:colOff>
                    <xdr:row>21</xdr:row>
                    <xdr:rowOff>27214</xdr:rowOff>
                  </from>
                  <to>
                    <xdr:col>14</xdr:col>
                    <xdr:colOff>10886</xdr:colOff>
                    <xdr:row>21</xdr:row>
                    <xdr:rowOff>228600</xdr:rowOff>
                  </to>
                </anchor>
              </controlPr>
            </control>
          </mc:Choice>
        </mc:AlternateContent>
        <mc:AlternateContent xmlns:mc="http://schemas.openxmlformats.org/markup-compatibility/2006">
          <mc:Choice Requires="x14">
            <control shapeId="71718" r:id="rId24" name="Drop Down 38">
              <controlPr defaultSize="0" autoLine="0" autoPict="0">
                <anchor moveWithCells="1">
                  <from>
                    <xdr:col>11</xdr:col>
                    <xdr:colOff>10886</xdr:colOff>
                    <xdr:row>23</xdr:row>
                    <xdr:rowOff>27214</xdr:rowOff>
                  </from>
                  <to>
                    <xdr:col>12</xdr:col>
                    <xdr:colOff>10886</xdr:colOff>
                    <xdr:row>23</xdr:row>
                    <xdr:rowOff>228600</xdr:rowOff>
                  </to>
                </anchor>
              </controlPr>
            </control>
          </mc:Choice>
        </mc:AlternateContent>
        <mc:AlternateContent xmlns:mc="http://schemas.openxmlformats.org/markup-compatibility/2006">
          <mc:Choice Requires="x14">
            <control shapeId="71719" r:id="rId25" name="Drop Down 39">
              <controlPr defaultSize="0" autoLine="0" autoPict="0">
                <anchor moveWithCells="1">
                  <from>
                    <xdr:col>11</xdr:col>
                    <xdr:colOff>10886</xdr:colOff>
                    <xdr:row>25</xdr:row>
                    <xdr:rowOff>27214</xdr:rowOff>
                  </from>
                  <to>
                    <xdr:col>12</xdr:col>
                    <xdr:colOff>10886</xdr:colOff>
                    <xdr:row>25</xdr:row>
                    <xdr:rowOff>228600</xdr:rowOff>
                  </to>
                </anchor>
              </controlPr>
            </control>
          </mc:Choice>
        </mc:AlternateContent>
        <mc:AlternateContent xmlns:mc="http://schemas.openxmlformats.org/markup-compatibility/2006">
          <mc:Choice Requires="x14">
            <control shapeId="71721" r:id="rId26" name="Drop Down 41">
              <controlPr defaultSize="0" autoLine="0" autoPict="0">
                <anchor moveWithCells="1">
                  <from>
                    <xdr:col>11</xdr:col>
                    <xdr:colOff>10886</xdr:colOff>
                    <xdr:row>28</xdr:row>
                    <xdr:rowOff>27214</xdr:rowOff>
                  </from>
                  <to>
                    <xdr:col>12</xdr:col>
                    <xdr:colOff>10886</xdr:colOff>
                    <xdr:row>28</xdr:row>
                    <xdr:rowOff>228600</xdr:rowOff>
                  </to>
                </anchor>
              </controlPr>
            </control>
          </mc:Choice>
        </mc:AlternateContent>
        <mc:AlternateContent xmlns:mc="http://schemas.openxmlformats.org/markup-compatibility/2006">
          <mc:Choice Requires="x14">
            <control shapeId="71722" r:id="rId27" name="Drop Down 42">
              <controlPr defaultSize="0" autoLine="0" autoPict="0">
                <anchor moveWithCells="1">
                  <from>
                    <xdr:col>13</xdr:col>
                    <xdr:colOff>10886</xdr:colOff>
                    <xdr:row>23</xdr:row>
                    <xdr:rowOff>27214</xdr:rowOff>
                  </from>
                  <to>
                    <xdr:col>14</xdr:col>
                    <xdr:colOff>10886</xdr:colOff>
                    <xdr:row>23</xdr:row>
                    <xdr:rowOff>228600</xdr:rowOff>
                  </to>
                </anchor>
              </controlPr>
            </control>
          </mc:Choice>
        </mc:AlternateContent>
        <mc:AlternateContent xmlns:mc="http://schemas.openxmlformats.org/markup-compatibility/2006">
          <mc:Choice Requires="x14">
            <control shapeId="71723" r:id="rId28" name="Drop Down 43">
              <controlPr defaultSize="0" autoLine="0" autoPict="0">
                <anchor moveWithCells="1">
                  <from>
                    <xdr:col>13</xdr:col>
                    <xdr:colOff>10886</xdr:colOff>
                    <xdr:row>25</xdr:row>
                    <xdr:rowOff>27214</xdr:rowOff>
                  </from>
                  <to>
                    <xdr:col>14</xdr:col>
                    <xdr:colOff>10886</xdr:colOff>
                    <xdr:row>25</xdr:row>
                    <xdr:rowOff>228600</xdr:rowOff>
                  </to>
                </anchor>
              </controlPr>
            </control>
          </mc:Choice>
        </mc:AlternateContent>
        <mc:AlternateContent xmlns:mc="http://schemas.openxmlformats.org/markup-compatibility/2006">
          <mc:Choice Requires="x14">
            <control shapeId="71725" r:id="rId29" name="Drop Down 45">
              <controlPr defaultSize="0" autoLine="0" autoPict="0">
                <anchor moveWithCells="1">
                  <from>
                    <xdr:col>13</xdr:col>
                    <xdr:colOff>10886</xdr:colOff>
                    <xdr:row>28</xdr:row>
                    <xdr:rowOff>27214</xdr:rowOff>
                  </from>
                  <to>
                    <xdr:col>14</xdr:col>
                    <xdr:colOff>10886</xdr:colOff>
                    <xdr:row>28</xdr:row>
                    <xdr:rowOff>228600</xdr:rowOff>
                  </to>
                </anchor>
              </controlPr>
            </control>
          </mc:Choice>
        </mc:AlternateContent>
        <mc:AlternateContent xmlns:mc="http://schemas.openxmlformats.org/markup-compatibility/2006">
          <mc:Choice Requires="x14">
            <control shapeId="71726" r:id="rId30" name="Drop Down 46">
              <controlPr defaultSize="0" autoLine="0" autoPict="0">
                <anchor moveWithCells="1">
                  <from>
                    <xdr:col>11</xdr:col>
                    <xdr:colOff>10886</xdr:colOff>
                    <xdr:row>33</xdr:row>
                    <xdr:rowOff>27214</xdr:rowOff>
                  </from>
                  <to>
                    <xdr:col>12</xdr:col>
                    <xdr:colOff>10886</xdr:colOff>
                    <xdr:row>33</xdr:row>
                    <xdr:rowOff>228600</xdr:rowOff>
                  </to>
                </anchor>
              </controlPr>
            </control>
          </mc:Choice>
        </mc:AlternateContent>
        <mc:AlternateContent xmlns:mc="http://schemas.openxmlformats.org/markup-compatibility/2006">
          <mc:Choice Requires="x14">
            <control shapeId="71727" r:id="rId31" name="Drop Down 47">
              <controlPr defaultSize="0" autoLine="0" autoPict="0">
                <anchor moveWithCells="1">
                  <from>
                    <xdr:col>11</xdr:col>
                    <xdr:colOff>10886</xdr:colOff>
                    <xdr:row>34</xdr:row>
                    <xdr:rowOff>27214</xdr:rowOff>
                  </from>
                  <to>
                    <xdr:col>12</xdr:col>
                    <xdr:colOff>10886</xdr:colOff>
                    <xdr:row>34</xdr:row>
                    <xdr:rowOff>228600</xdr:rowOff>
                  </to>
                </anchor>
              </controlPr>
            </control>
          </mc:Choice>
        </mc:AlternateContent>
        <mc:AlternateContent xmlns:mc="http://schemas.openxmlformats.org/markup-compatibility/2006">
          <mc:Choice Requires="x14">
            <control shapeId="71728" r:id="rId32" name="Drop Down 48">
              <controlPr defaultSize="0" autoLine="0" autoPict="0">
                <anchor moveWithCells="1">
                  <from>
                    <xdr:col>13</xdr:col>
                    <xdr:colOff>10886</xdr:colOff>
                    <xdr:row>31</xdr:row>
                    <xdr:rowOff>27214</xdr:rowOff>
                  </from>
                  <to>
                    <xdr:col>14</xdr:col>
                    <xdr:colOff>10886</xdr:colOff>
                    <xdr:row>31</xdr:row>
                    <xdr:rowOff>228600</xdr:rowOff>
                  </to>
                </anchor>
              </controlPr>
            </control>
          </mc:Choice>
        </mc:AlternateContent>
        <mc:AlternateContent xmlns:mc="http://schemas.openxmlformats.org/markup-compatibility/2006">
          <mc:Choice Requires="x14">
            <control shapeId="71729" r:id="rId33" name="Drop Down 49">
              <controlPr defaultSize="0" autoLine="0" autoPict="0">
                <anchor moveWithCells="1">
                  <from>
                    <xdr:col>13</xdr:col>
                    <xdr:colOff>10886</xdr:colOff>
                    <xdr:row>33</xdr:row>
                    <xdr:rowOff>27214</xdr:rowOff>
                  </from>
                  <to>
                    <xdr:col>14</xdr:col>
                    <xdr:colOff>10886</xdr:colOff>
                    <xdr:row>33</xdr:row>
                    <xdr:rowOff>228600</xdr:rowOff>
                  </to>
                </anchor>
              </controlPr>
            </control>
          </mc:Choice>
        </mc:AlternateContent>
        <mc:AlternateContent xmlns:mc="http://schemas.openxmlformats.org/markup-compatibility/2006">
          <mc:Choice Requires="x14">
            <control shapeId="71730" r:id="rId34" name="Drop Down 50">
              <controlPr defaultSize="0" autoLine="0" autoPict="0">
                <anchor moveWithCells="1">
                  <from>
                    <xdr:col>13</xdr:col>
                    <xdr:colOff>10886</xdr:colOff>
                    <xdr:row>34</xdr:row>
                    <xdr:rowOff>27214</xdr:rowOff>
                  </from>
                  <to>
                    <xdr:col>14</xdr:col>
                    <xdr:colOff>10886</xdr:colOff>
                    <xdr:row>34</xdr:row>
                    <xdr:rowOff>228600</xdr:rowOff>
                  </to>
                </anchor>
              </controlPr>
            </control>
          </mc:Choice>
        </mc:AlternateContent>
        <mc:AlternateContent xmlns:mc="http://schemas.openxmlformats.org/markup-compatibility/2006">
          <mc:Choice Requires="x14">
            <control shapeId="71731" r:id="rId35" name="Drop Down 51">
              <controlPr defaultSize="0" autoLine="0" autoPict="0">
                <anchor moveWithCells="1">
                  <from>
                    <xdr:col>13</xdr:col>
                    <xdr:colOff>10886</xdr:colOff>
                    <xdr:row>35</xdr:row>
                    <xdr:rowOff>27214</xdr:rowOff>
                  </from>
                  <to>
                    <xdr:col>14</xdr:col>
                    <xdr:colOff>10886</xdr:colOff>
                    <xdr:row>35</xdr:row>
                    <xdr:rowOff>228600</xdr:rowOff>
                  </to>
                </anchor>
              </controlPr>
            </control>
          </mc:Choice>
        </mc:AlternateContent>
        <mc:AlternateContent xmlns:mc="http://schemas.openxmlformats.org/markup-compatibility/2006">
          <mc:Choice Requires="x14">
            <control shapeId="71732" r:id="rId36" name="Drop Down 52">
              <controlPr defaultSize="0" autoLine="0" autoPict="0">
                <anchor moveWithCells="1">
                  <from>
                    <xdr:col>11</xdr:col>
                    <xdr:colOff>10886</xdr:colOff>
                    <xdr:row>38</xdr:row>
                    <xdr:rowOff>27214</xdr:rowOff>
                  </from>
                  <to>
                    <xdr:col>12</xdr:col>
                    <xdr:colOff>10886</xdr:colOff>
                    <xdr:row>38</xdr:row>
                    <xdr:rowOff>228600</xdr:rowOff>
                  </to>
                </anchor>
              </controlPr>
            </control>
          </mc:Choice>
        </mc:AlternateContent>
        <mc:AlternateContent xmlns:mc="http://schemas.openxmlformats.org/markup-compatibility/2006">
          <mc:Choice Requires="x14">
            <control shapeId="71733" r:id="rId37" name="Drop Down 53">
              <controlPr defaultSize="0" autoLine="0" autoPict="0">
                <anchor moveWithCells="1">
                  <from>
                    <xdr:col>11</xdr:col>
                    <xdr:colOff>10886</xdr:colOff>
                    <xdr:row>39</xdr:row>
                    <xdr:rowOff>27214</xdr:rowOff>
                  </from>
                  <to>
                    <xdr:col>12</xdr:col>
                    <xdr:colOff>10886</xdr:colOff>
                    <xdr:row>39</xdr:row>
                    <xdr:rowOff>228600</xdr:rowOff>
                  </to>
                </anchor>
              </controlPr>
            </control>
          </mc:Choice>
        </mc:AlternateContent>
        <mc:AlternateContent xmlns:mc="http://schemas.openxmlformats.org/markup-compatibility/2006">
          <mc:Choice Requires="x14">
            <control shapeId="71734" r:id="rId38" name="Drop Down 54">
              <controlPr defaultSize="0" autoLine="0" autoPict="0">
                <anchor moveWithCells="1">
                  <from>
                    <xdr:col>13</xdr:col>
                    <xdr:colOff>10886</xdr:colOff>
                    <xdr:row>38</xdr:row>
                    <xdr:rowOff>27214</xdr:rowOff>
                  </from>
                  <to>
                    <xdr:col>14</xdr:col>
                    <xdr:colOff>10886</xdr:colOff>
                    <xdr:row>38</xdr:row>
                    <xdr:rowOff>228600</xdr:rowOff>
                  </to>
                </anchor>
              </controlPr>
            </control>
          </mc:Choice>
        </mc:AlternateContent>
        <mc:AlternateContent xmlns:mc="http://schemas.openxmlformats.org/markup-compatibility/2006">
          <mc:Choice Requires="x14">
            <control shapeId="71735" r:id="rId39" name="Drop Down 55">
              <controlPr defaultSize="0" autoLine="0" autoPict="0">
                <anchor moveWithCells="1">
                  <from>
                    <xdr:col>13</xdr:col>
                    <xdr:colOff>10886</xdr:colOff>
                    <xdr:row>39</xdr:row>
                    <xdr:rowOff>27214</xdr:rowOff>
                  </from>
                  <to>
                    <xdr:col>14</xdr:col>
                    <xdr:colOff>10886</xdr:colOff>
                    <xdr:row>39</xdr:row>
                    <xdr:rowOff>228600</xdr:rowOff>
                  </to>
                </anchor>
              </controlPr>
            </control>
          </mc:Choice>
        </mc:AlternateContent>
        <mc:AlternateContent xmlns:mc="http://schemas.openxmlformats.org/markup-compatibility/2006">
          <mc:Choice Requires="x14">
            <control shapeId="71736" r:id="rId40" name="Drop Down 56">
              <controlPr defaultSize="0" autoLine="0" autoPict="0">
                <anchor moveWithCells="1">
                  <from>
                    <xdr:col>11</xdr:col>
                    <xdr:colOff>10886</xdr:colOff>
                    <xdr:row>31</xdr:row>
                    <xdr:rowOff>27214</xdr:rowOff>
                  </from>
                  <to>
                    <xdr:col>12</xdr:col>
                    <xdr:colOff>10886</xdr:colOff>
                    <xdr:row>31</xdr:row>
                    <xdr:rowOff>228600</xdr:rowOff>
                  </to>
                </anchor>
              </controlPr>
            </control>
          </mc:Choice>
        </mc:AlternateContent>
        <mc:AlternateContent xmlns:mc="http://schemas.openxmlformats.org/markup-compatibility/2006">
          <mc:Choice Requires="x14">
            <control shapeId="71737" r:id="rId41" name="Drop Down 57">
              <controlPr defaultSize="0" autoLine="0" autoPict="0">
                <anchor moveWithCells="1">
                  <from>
                    <xdr:col>11</xdr:col>
                    <xdr:colOff>10886</xdr:colOff>
                    <xdr:row>35</xdr:row>
                    <xdr:rowOff>27214</xdr:rowOff>
                  </from>
                  <to>
                    <xdr:col>12</xdr:col>
                    <xdr:colOff>10886</xdr:colOff>
                    <xdr:row>35</xdr:row>
                    <xdr:rowOff>228600</xdr:rowOff>
                  </to>
                </anchor>
              </controlPr>
            </control>
          </mc:Choice>
        </mc:AlternateContent>
        <mc:AlternateContent xmlns:mc="http://schemas.openxmlformats.org/markup-compatibility/2006">
          <mc:Choice Requires="x14">
            <control shapeId="71738" r:id="rId42" name="Drop Down 58">
              <controlPr defaultSize="0" autoLine="0" autoPict="0">
                <anchor moveWithCells="1">
                  <from>
                    <xdr:col>11</xdr:col>
                    <xdr:colOff>10886</xdr:colOff>
                    <xdr:row>29</xdr:row>
                    <xdr:rowOff>27214</xdr:rowOff>
                  </from>
                  <to>
                    <xdr:col>12</xdr:col>
                    <xdr:colOff>10886</xdr:colOff>
                    <xdr:row>29</xdr:row>
                    <xdr:rowOff>228600</xdr:rowOff>
                  </to>
                </anchor>
              </controlPr>
            </control>
          </mc:Choice>
        </mc:AlternateContent>
        <mc:AlternateContent xmlns:mc="http://schemas.openxmlformats.org/markup-compatibility/2006">
          <mc:Choice Requires="x14">
            <control shapeId="71739" r:id="rId43" name="Drop Down 59">
              <controlPr defaultSize="0" autoLine="0" autoPict="0">
                <anchor moveWithCells="1">
                  <from>
                    <xdr:col>13</xdr:col>
                    <xdr:colOff>10886</xdr:colOff>
                    <xdr:row>29</xdr:row>
                    <xdr:rowOff>27214</xdr:rowOff>
                  </from>
                  <to>
                    <xdr:col>14</xdr:col>
                    <xdr:colOff>10886</xdr:colOff>
                    <xdr:row>29</xdr:row>
                    <xdr:rowOff>228600</xdr:rowOff>
                  </to>
                </anchor>
              </controlPr>
            </control>
          </mc:Choice>
        </mc:AlternateContent>
        <mc:AlternateContent xmlns:mc="http://schemas.openxmlformats.org/markup-compatibility/2006">
          <mc:Choice Requires="x14">
            <control shapeId="71807" r:id="rId44" name="Drop Down 127">
              <controlPr defaultSize="0" autoLine="0" autoPict="0">
                <anchor moveWithCells="1">
                  <from>
                    <xdr:col>11</xdr:col>
                    <xdr:colOff>10886</xdr:colOff>
                    <xdr:row>36</xdr:row>
                    <xdr:rowOff>27214</xdr:rowOff>
                  </from>
                  <to>
                    <xdr:col>12</xdr:col>
                    <xdr:colOff>10886</xdr:colOff>
                    <xdr:row>36</xdr:row>
                    <xdr:rowOff>228600</xdr:rowOff>
                  </to>
                </anchor>
              </controlPr>
            </control>
          </mc:Choice>
        </mc:AlternateContent>
        <mc:AlternateContent xmlns:mc="http://schemas.openxmlformats.org/markup-compatibility/2006">
          <mc:Choice Requires="x14">
            <control shapeId="71808" r:id="rId45" name="Drop Down 128">
              <controlPr defaultSize="0" autoLine="0" autoPict="0">
                <anchor moveWithCells="1">
                  <from>
                    <xdr:col>13</xdr:col>
                    <xdr:colOff>10886</xdr:colOff>
                    <xdr:row>36</xdr:row>
                    <xdr:rowOff>27214</xdr:rowOff>
                  </from>
                  <to>
                    <xdr:col>14</xdr:col>
                    <xdr:colOff>10886</xdr:colOff>
                    <xdr:row>36</xdr:row>
                    <xdr:rowOff>228600</xdr:rowOff>
                  </to>
                </anchor>
              </controlPr>
            </control>
          </mc:Choice>
        </mc:AlternateContent>
        <mc:AlternateContent xmlns:mc="http://schemas.openxmlformats.org/markup-compatibility/2006">
          <mc:Choice Requires="x14">
            <control shapeId="71809" r:id="rId46" name="Drop Down 129">
              <controlPr defaultSize="0" autoLine="0" autoPict="0">
                <anchor moveWithCells="1">
                  <from>
                    <xdr:col>11</xdr:col>
                    <xdr:colOff>10886</xdr:colOff>
                    <xdr:row>24</xdr:row>
                    <xdr:rowOff>27214</xdr:rowOff>
                  </from>
                  <to>
                    <xdr:col>12</xdr:col>
                    <xdr:colOff>10886</xdr:colOff>
                    <xdr:row>24</xdr:row>
                    <xdr:rowOff>228600</xdr:rowOff>
                  </to>
                </anchor>
              </controlPr>
            </control>
          </mc:Choice>
        </mc:AlternateContent>
        <mc:AlternateContent xmlns:mc="http://schemas.openxmlformats.org/markup-compatibility/2006">
          <mc:Choice Requires="x14">
            <control shapeId="71810" r:id="rId47" name="Drop Down 130">
              <controlPr defaultSize="0" autoLine="0" autoPict="0">
                <anchor moveWithCells="1">
                  <from>
                    <xdr:col>13</xdr:col>
                    <xdr:colOff>10886</xdr:colOff>
                    <xdr:row>24</xdr:row>
                    <xdr:rowOff>27214</xdr:rowOff>
                  </from>
                  <to>
                    <xdr:col>14</xdr:col>
                    <xdr:colOff>10886</xdr:colOff>
                    <xdr:row>24</xdr:row>
                    <xdr:rowOff>228600</xdr:rowOff>
                  </to>
                </anchor>
              </controlPr>
            </control>
          </mc:Choice>
        </mc:AlternateContent>
        <mc:AlternateContent xmlns:mc="http://schemas.openxmlformats.org/markup-compatibility/2006">
          <mc:Choice Requires="x14">
            <control shapeId="71811" r:id="rId48" name="Drop Down 131">
              <controlPr defaultSize="0" autoLine="0" autoPict="0">
                <anchor moveWithCells="1">
                  <from>
                    <xdr:col>11</xdr:col>
                    <xdr:colOff>10886</xdr:colOff>
                    <xdr:row>26</xdr:row>
                    <xdr:rowOff>27214</xdr:rowOff>
                  </from>
                  <to>
                    <xdr:col>12</xdr:col>
                    <xdr:colOff>10886</xdr:colOff>
                    <xdr:row>26</xdr:row>
                    <xdr:rowOff>228600</xdr:rowOff>
                  </to>
                </anchor>
              </controlPr>
            </control>
          </mc:Choice>
        </mc:AlternateContent>
        <mc:AlternateContent xmlns:mc="http://schemas.openxmlformats.org/markup-compatibility/2006">
          <mc:Choice Requires="x14">
            <control shapeId="71812" r:id="rId49" name="Drop Down 132">
              <controlPr defaultSize="0" autoLine="0" autoPict="0">
                <anchor moveWithCells="1">
                  <from>
                    <xdr:col>13</xdr:col>
                    <xdr:colOff>10886</xdr:colOff>
                    <xdr:row>26</xdr:row>
                    <xdr:rowOff>27214</xdr:rowOff>
                  </from>
                  <to>
                    <xdr:col>14</xdr:col>
                    <xdr:colOff>10886</xdr:colOff>
                    <xdr:row>26</xdr:row>
                    <xdr:rowOff>228600</xdr:rowOff>
                  </to>
                </anchor>
              </controlPr>
            </control>
          </mc:Choice>
        </mc:AlternateContent>
        <mc:AlternateContent xmlns:mc="http://schemas.openxmlformats.org/markup-compatibility/2006">
          <mc:Choice Requires="x14">
            <control shapeId="71813" r:id="rId50" name="Drop Down 133">
              <controlPr defaultSize="0" autoLine="0" autoPict="0">
                <anchor moveWithCells="1">
                  <from>
                    <xdr:col>11</xdr:col>
                    <xdr:colOff>10886</xdr:colOff>
                    <xdr:row>27</xdr:row>
                    <xdr:rowOff>27214</xdr:rowOff>
                  </from>
                  <to>
                    <xdr:col>12</xdr:col>
                    <xdr:colOff>10886</xdr:colOff>
                    <xdr:row>27</xdr:row>
                    <xdr:rowOff>228600</xdr:rowOff>
                  </to>
                </anchor>
              </controlPr>
            </control>
          </mc:Choice>
        </mc:AlternateContent>
        <mc:AlternateContent xmlns:mc="http://schemas.openxmlformats.org/markup-compatibility/2006">
          <mc:Choice Requires="x14">
            <control shapeId="71814" r:id="rId51" name="Drop Down 134">
              <controlPr defaultSize="0" autoLine="0" autoPict="0">
                <anchor moveWithCells="1">
                  <from>
                    <xdr:col>13</xdr:col>
                    <xdr:colOff>10886</xdr:colOff>
                    <xdr:row>27</xdr:row>
                    <xdr:rowOff>27214</xdr:rowOff>
                  </from>
                  <to>
                    <xdr:col>14</xdr:col>
                    <xdr:colOff>10886</xdr:colOff>
                    <xdr:row>27</xdr:row>
                    <xdr:rowOff>228600</xdr:rowOff>
                  </to>
                </anchor>
              </controlPr>
            </control>
          </mc:Choice>
        </mc:AlternateContent>
        <mc:AlternateContent xmlns:mc="http://schemas.openxmlformats.org/markup-compatibility/2006">
          <mc:Choice Requires="x14">
            <control shapeId="71815" r:id="rId52" name="Drop Down 135">
              <controlPr defaultSize="0" autoLine="0" autoPict="0">
                <anchor moveWithCells="1">
                  <from>
                    <xdr:col>11</xdr:col>
                    <xdr:colOff>10886</xdr:colOff>
                    <xdr:row>32</xdr:row>
                    <xdr:rowOff>27214</xdr:rowOff>
                  </from>
                  <to>
                    <xdr:col>12</xdr:col>
                    <xdr:colOff>10886</xdr:colOff>
                    <xdr:row>32</xdr:row>
                    <xdr:rowOff>228600</xdr:rowOff>
                  </to>
                </anchor>
              </controlPr>
            </control>
          </mc:Choice>
        </mc:AlternateContent>
        <mc:AlternateContent xmlns:mc="http://schemas.openxmlformats.org/markup-compatibility/2006">
          <mc:Choice Requires="x14">
            <control shapeId="71816" r:id="rId53" name="Drop Down 136">
              <controlPr defaultSize="0" autoLine="0" autoPict="0">
                <anchor moveWithCells="1">
                  <from>
                    <xdr:col>13</xdr:col>
                    <xdr:colOff>10886</xdr:colOff>
                    <xdr:row>32</xdr:row>
                    <xdr:rowOff>27214</xdr:rowOff>
                  </from>
                  <to>
                    <xdr:col>14</xdr:col>
                    <xdr:colOff>10886</xdr:colOff>
                    <xdr:row>32</xdr:row>
                    <xdr:rowOff>228600</xdr:rowOff>
                  </to>
                </anchor>
              </controlPr>
            </control>
          </mc:Choice>
        </mc:AlternateContent>
        <mc:AlternateContent xmlns:mc="http://schemas.openxmlformats.org/markup-compatibility/2006">
          <mc:Choice Requires="x14">
            <control shapeId="71817" r:id="rId54" name="Drop Down 137">
              <controlPr defaultSize="0" autoLine="0" autoPict="0">
                <anchor moveWithCells="1">
                  <from>
                    <xdr:col>11</xdr:col>
                    <xdr:colOff>10886</xdr:colOff>
                    <xdr:row>15</xdr:row>
                    <xdr:rowOff>27214</xdr:rowOff>
                  </from>
                  <to>
                    <xdr:col>12</xdr:col>
                    <xdr:colOff>10886</xdr:colOff>
                    <xdr:row>15</xdr:row>
                    <xdr:rowOff>228600</xdr:rowOff>
                  </to>
                </anchor>
              </controlPr>
            </control>
          </mc:Choice>
        </mc:AlternateContent>
        <mc:AlternateContent xmlns:mc="http://schemas.openxmlformats.org/markup-compatibility/2006">
          <mc:Choice Requires="x14">
            <control shapeId="71818" r:id="rId55" name="Drop Down 138">
              <controlPr defaultSize="0" autoLine="0" autoPict="0">
                <anchor moveWithCells="1">
                  <from>
                    <xdr:col>13</xdr:col>
                    <xdr:colOff>10886</xdr:colOff>
                    <xdr:row>15</xdr:row>
                    <xdr:rowOff>27214</xdr:rowOff>
                  </from>
                  <to>
                    <xdr:col>14</xdr:col>
                    <xdr:colOff>10886</xdr:colOff>
                    <xdr:row>15</xdr:row>
                    <xdr:rowOff>228600</xdr:rowOff>
                  </to>
                </anchor>
              </controlPr>
            </control>
          </mc:Choice>
        </mc:AlternateContent>
      </controls>
    </mc:Choice>
  </mc:AlternateConten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Blad26">
    <tabColor rgb="FF0070C0"/>
  </sheetPr>
  <dimension ref="A1:T122"/>
  <sheetViews>
    <sheetView showRowColHeaders="0" workbookViewId="0">
      <pane ySplit="7" topLeftCell="A8" activePane="bottomLeft" state="frozen"/>
      <selection pane="bottomLeft"/>
    </sheetView>
  </sheetViews>
  <sheetFormatPr defaultColWidth="0" defaultRowHeight="15" customHeight="1" zeroHeight="1" x14ac:dyDescent="0.4"/>
  <cols>
    <col min="1" max="1" width="5.69140625" customWidth="1"/>
    <col min="2" max="11" width="9.15234375" customWidth="1"/>
    <col min="12" max="12" width="20" customWidth="1"/>
    <col min="13" max="13" width="2.3046875" customWidth="1"/>
    <col min="14" max="14" width="20" customWidth="1"/>
    <col min="15" max="15" width="2.3046875" customWidth="1"/>
    <col min="16" max="16" width="57.15234375" customWidth="1"/>
    <col min="17" max="17" width="2.3046875" customWidth="1"/>
    <col min="18" max="18" width="110.69140625" customWidth="1"/>
    <col min="19" max="19" width="2.3046875" customWidth="1"/>
    <col min="20" max="20" width="0" hidden="1" customWidth="1"/>
    <col min="21" max="16384" width="9.15234375" hidden="1"/>
  </cols>
  <sheetData>
    <row r="1" spans="1:19" ht="20.149999999999999" customHeight="1" x14ac:dyDescent="0.4">
      <c r="A1" s="491"/>
      <c r="B1" s="785" t="s">
        <v>140</v>
      </c>
      <c r="C1" s="786"/>
      <c r="D1" s="786"/>
      <c r="E1" s="786"/>
      <c r="F1" s="786"/>
      <c r="G1" s="786"/>
      <c r="H1" s="786"/>
      <c r="I1" s="786"/>
      <c r="J1" s="786"/>
      <c r="K1" s="786"/>
      <c r="L1" s="789"/>
      <c r="M1" s="503"/>
      <c r="N1" s="818"/>
      <c r="O1" s="492"/>
      <c r="P1" s="492"/>
      <c r="Q1" s="492"/>
      <c r="R1" s="492"/>
      <c r="S1" s="493"/>
    </row>
    <row r="2" spans="1:19" ht="20.149999999999999" customHeight="1" x14ac:dyDescent="0.4">
      <c r="A2" s="494"/>
      <c r="B2" s="787"/>
      <c r="C2" s="788"/>
      <c r="D2" s="788"/>
      <c r="E2" s="788"/>
      <c r="F2" s="788"/>
      <c r="G2" s="788"/>
      <c r="H2" s="788"/>
      <c r="I2" s="788"/>
      <c r="J2" s="788"/>
      <c r="K2" s="788"/>
      <c r="L2" s="790"/>
      <c r="M2" s="487"/>
      <c r="N2" s="790"/>
      <c r="O2" s="500"/>
      <c r="P2" s="500"/>
      <c r="Q2" s="500"/>
      <c r="R2" s="500"/>
      <c r="S2" s="501"/>
    </row>
    <row r="3" spans="1:19" ht="20.149999999999999" customHeight="1" x14ac:dyDescent="0.4">
      <c r="A3" s="494"/>
      <c r="B3" s="779" t="s">
        <v>2041</v>
      </c>
      <c r="C3" s="780"/>
      <c r="D3" s="780"/>
      <c r="E3" s="780"/>
      <c r="F3" s="780"/>
      <c r="G3" s="783"/>
      <c r="H3" s="784"/>
      <c r="I3" s="784"/>
      <c r="J3" s="784"/>
      <c r="K3" s="784"/>
      <c r="L3" s="478"/>
      <c r="M3" s="478"/>
      <c r="N3" s="478"/>
      <c r="O3" s="495"/>
      <c r="P3" s="495"/>
      <c r="Q3" s="495"/>
      <c r="R3" s="495"/>
      <c r="S3" s="496"/>
    </row>
    <row r="4" spans="1:19" ht="20.149999999999999" customHeight="1" x14ac:dyDescent="0.4">
      <c r="A4" s="494"/>
      <c r="B4" s="779" t="s">
        <v>1496</v>
      </c>
      <c r="C4" s="780"/>
      <c r="D4" s="780"/>
      <c r="E4" s="780"/>
      <c r="F4" s="780"/>
      <c r="G4" s="783"/>
      <c r="H4" s="784"/>
      <c r="I4" s="784"/>
      <c r="J4" s="784"/>
      <c r="K4" s="784"/>
      <c r="L4" s="478"/>
      <c r="M4" s="478"/>
      <c r="N4" s="478"/>
      <c r="O4" s="495"/>
      <c r="P4" s="495"/>
      <c r="Q4" s="495"/>
      <c r="R4" s="495"/>
      <c r="S4" s="496"/>
    </row>
    <row r="5" spans="1:19" ht="20.149999999999999" customHeight="1" x14ac:dyDescent="0.4">
      <c r="A5" s="494"/>
      <c r="B5" s="791" t="s">
        <v>1497</v>
      </c>
      <c r="C5" s="792"/>
      <c r="D5" s="792"/>
      <c r="E5" s="792"/>
      <c r="F5" s="793"/>
      <c r="G5" s="783"/>
      <c r="H5" s="784"/>
      <c r="I5" s="784"/>
      <c r="J5" s="784"/>
      <c r="K5" s="784"/>
      <c r="L5" s="478"/>
      <c r="M5" s="478"/>
      <c r="N5" s="478"/>
      <c r="O5" s="495"/>
      <c r="P5" s="495"/>
      <c r="Q5" s="495"/>
      <c r="R5" s="495"/>
      <c r="S5" s="496"/>
    </row>
    <row r="6" spans="1:19" ht="20.149999999999999" customHeight="1" x14ac:dyDescent="0.4">
      <c r="A6" s="494"/>
      <c r="B6" s="779" t="s">
        <v>1934</v>
      </c>
      <c r="C6" s="780"/>
      <c r="D6" s="780"/>
      <c r="E6" s="780"/>
      <c r="F6" s="780"/>
      <c r="G6" s="502"/>
      <c r="H6" s="478"/>
      <c r="I6" s="478"/>
      <c r="J6" s="478"/>
      <c r="K6" s="478"/>
      <c r="L6" s="478"/>
      <c r="M6" s="478"/>
      <c r="N6" s="478"/>
      <c r="O6" s="495"/>
      <c r="P6" s="495"/>
      <c r="Q6" s="495"/>
      <c r="R6" s="495"/>
      <c r="S6" s="496"/>
    </row>
    <row r="7" spans="1:19" ht="20.149999999999999" customHeight="1" thickBot="1" x14ac:dyDescent="0.45">
      <c r="A7" s="497"/>
      <c r="B7" s="498"/>
      <c r="C7" s="498"/>
      <c r="D7" s="498"/>
      <c r="E7" s="498"/>
      <c r="F7" s="498"/>
      <c r="G7" s="498"/>
      <c r="H7" s="498"/>
      <c r="I7" s="498"/>
      <c r="J7" s="498"/>
      <c r="K7" s="498"/>
      <c r="L7" s="498"/>
      <c r="M7" s="498"/>
      <c r="N7" s="498"/>
      <c r="O7" s="498"/>
      <c r="P7" s="498"/>
      <c r="Q7" s="498"/>
      <c r="R7" s="498"/>
      <c r="S7" s="499"/>
    </row>
    <row r="8" spans="1:19" ht="20.149999999999999" customHeight="1" x14ac:dyDescent="0.4">
      <c r="A8" s="36"/>
      <c r="B8" s="37"/>
      <c r="C8" s="37"/>
      <c r="D8" s="37"/>
      <c r="E8" s="37"/>
      <c r="F8" s="37"/>
      <c r="G8" s="37"/>
      <c r="H8" s="37"/>
      <c r="I8" s="37"/>
      <c r="J8" s="37"/>
      <c r="K8" s="37"/>
      <c r="L8" s="37"/>
      <c r="M8" s="37"/>
      <c r="N8" s="37"/>
      <c r="O8" s="37"/>
      <c r="P8" s="37"/>
      <c r="Q8" s="37"/>
      <c r="R8" s="37"/>
      <c r="S8" s="38"/>
    </row>
    <row r="9" spans="1:19" s="2" customFormat="1" ht="20.149999999999999" customHeight="1" x14ac:dyDescent="0.4">
      <c r="A9" s="130">
        <v>3</v>
      </c>
      <c r="B9" s="154" t="s">
        <v>459</v>
      </c>
      <c r="C9" s="132"/>
      <c r="D9" s="154"/>
      <c r="E9" s="154"/>
      <c r="F9" s="154"/>
      <c r="G9" s="154"/>
      <c r="H9" s="154"/>
      <c r="I9" s="154"/>
      <c r="J9" s="154"/>
      <c r="K9" s="132"/>
      <c r="L9" s="134" t="s">
        <v>136</v>
      </c>
      <c r="M9" s="132"/>
      <c r="N9" s="134" t="s">
        <v>115</v>
      </c>
      <c r="O9" s="131"/>
      <c r="P9" s="134" t="s">
        <v>760</v>
      </c>
      <c r="Q9" s="132"/>
      <c r="R9" s="134" t="s">
        <v>137</v>
      </c>
      <c r="S9" s="15"/>
    </row>
    <row r="10" spans="1:19" s="2" customFormat="1" ht="20.149999999999999" customHeight="1" x14ac:dyDescent="0.4">
      <c r="A10" s="6"/>
      <c r="B10" s="14" t="s">
        <v>10</v>
      </c>
      <c r="C10" s="3" t="s">
        <v>1931</v>
      </c>
      <c r="D10" s="14"/>
      <c r="E10" s="14"/>
      <c r="F10" s="14"/>
      <c r="G10" s="14"/>
      <c r="H10" s="14"/>
      <c r="I10" s="14"/>
      <c r="J10" s="14"/>
      <c r="K10" s="3"/>
      <c r="L10" s="138"/>
      <c r="M10" s="3"/>
      <c r="N10" s="138"/>
      <c r="O10" s="3"/>
      <c r="P10" s="459" t="str">
        <f>VLOOKUP(_Output!D257,_Guidance!B698:C703,2,FALSE)</f>
        <v xml:space="preserve"> </v>
      </c>
      <c r="Q10" s="3"/>
      <c r="R10" s="138" t="s">
        <v>2626</v>
      </c>
      <c r="S10" s="15"/>
    </row>
    <row r="11" spans="1:19" s="2" customFormat="1" ht="20.149999999999999" customHeight="1" x14ac:dyDescent="0.4">
      <c r="A11" s="6"/>
      <c r="B11" s="14" t="s">
        <v>22</v>
      </c>
      <c r="C11" s="3" t="s">
        <v>460</v>
      </c>
      <c r="D11" s="14"/>
      <c r="E11" s="14"/>
      <c r="F11" s="14"/>
      <c r="G11" s="14"/>
      <c r="H11" s="14"/>
      <c r="I11" s="14"/>
      <c r="J11" s="14"/>
      <c r="K11" s="3"/>
      <c r="L11" s="138"/>
      <c r="M11" s="3"/>
      <c r="N11" s="138"/>
      <c r="O11" s="3"/>
      <c r="P11" s="459" t="str">
        <f>VLOOKUP(_Output!D258,_Guidance!B704:C709,2,FALSE)</f>
        <v xml:space="preserve"> </v>
      </c>
      <c r="Q11" s="3"/>
      <c r="R11" s="138" t="s">
        <v>1686</v>
      </c>
      <c r="S11" s="15"/>
    </row>
    <row r="12" spans="1:19" s="2" customFormat="1" ht="20.149999999999999" customHeight="1" x14ac:dyDescent="0.4">
      <c r="A12" s="6"/>
      <c r="B12" s="14" t="s">
        <v>62</v>
      </c>
      <c r="C12" s="3" t="s">
        <v>462</v>
      </c>
      <c r="D12" s="14"/>
      <c r="E12" s="14"/>
      <c r="F12" s="14"/>
      <c r="G12" s="14"/>
      <c r="H12" s="14"/>
      <c r="I12" s="14"/>
      <c r="J12" s="14"/>
      <c r="K12" s="3"/>
      <c r="L12" s="138"/>
      <c r="M12" s="3"/>
      <c r="N12" s="138"/>
      <c r="O12" s="3"/>
      <c r="P12" s="459" t="str">
        <f>VLOOKUP(_Output!D259,_Guidance!B710:C715,2,FALSE)</f>
        <v xml:space="preserve"> </v>
      </c>
      <c r="Q12" s="3"/>
      <c r="R12" s="138" t="s">
        <v>1325</v>
      </c>
      <c r="S12" s="15"/>
    </row>
    <row r="13" spans="1:19" s="2" customFormat="1" ht="20.149999999999999" customHeight="1" x14ac:dyDescent="0.4">
      <c r="A13" s="6"/>
      <c r="B13" s="14" t="s">
        <v>63</v>
      </c>
      <c r="C13" s="3" t="s">
        <v>1687</v>
      </c>
      <c r="D13" s="14"/>
      <c r="E13" s="14"/>
      <c r="F13" s="14"/>
      <c r="G13" s="14"/>
      <c r="H13" s="14"/>
      <c r="I13" s="14"/>
      <c r="J13" s="14"/>
      <c r="K13" s="3"/>
      <c r="L13" s="138"/>
      <c r="M13" s="3"/>
      <c r="N13" s="138"/>
      <c r="O13" s="3"/>
      <c r="P13" s="459" t="str">
        <f>VLOOKUP(_Output!D260,_Guidance!B716:C721,2,FALSE)</f>
        <v xml:space="preserve"> </v>
      </c>
      <c r="Q13" s="3"/>
      <c r="R13" s="138" t="s">
        <v>2696</v>
      </c>
      <c r="S13" s="15"/>
    </row>
    <row r="14" spans="1:19" s="2" customFormat="1" ht="20.149999999999999" customHeight="1" x14ac:dyDescent="0.4">
      <c r="A14" s="6"/>
      <c r="B14" s="14" t="s">
        <v>163</v>
      </c>
      <c r="C14" s="3" t="s">
        <v>463</v>
      </c>
      <c r="D14" s="14"/>
      <c r="E14" s="14"/>
      <c r="F14" s="14"/>
      <c r="G14" s="14"/>
      <c r="H14" s="14"/>
      <c r="I14" s="14"/>
      <c r="J14" s="14"/>
      <c r="K14" s="3"/>
      <c r="L14" s="138"/>
      <c r="M14" s="3"/>
      <c r="N14" s="138"/>
      <c r="O14" s="3"/>
      <c r="P14" s="459" t="str">
        <f>VLOOKUP(_Output!D261,_Guidance!B722:C727,2,FALSE)</f>
        <v xml:space="preserve"> </v>
      </c>
      <c r="Q14" s="3"/>
      <c r="R14" s="138" t="s">
        <v>1688</v>
      </c>
      <c r="S14" s="15"/>
    </row>
    <row r="15" spans="1:19" s="2" customFormat="1" ht="20.149999999999999" customHeight="1" x14ac:dyDescent="0.4">
      <c r="A15" s="6"/>
      <c r="B15" s="14" t="s">
        <v>250</v>
      </c>
      <c r="C15" s="3" t="s">
        <v>603</v>
      </c>
      <c r="D15" s="14"/>
      <c r="E15" s="14"/>
      <c r="F15" s="14"/>
      <c r="G15" s="14"/>
      <c r="H15" s="14"/>
      <c r="I15" s="14"/>
      <c r="J15" s="14"/>
      <c r="K15" s="3"/>
      <c r="L15" s="138"/>
      <c r="M15" s="3"/>
      <c r="N15" s="138"/>
      <c r="O15" s="3"/>
      <c r="P15" s="459" t="str">
        <f>VLOOKUP(_Output!D262,_Guidance!B728:C733,2,FALSE)</f>
        <v xml:space="preserve"> </v>
      </c>
      <c r="Q15" s="3"/>
      <c r="R15" s="138" t="s">
        <v>609</v>
      </c>
      <c r="S15" s="15"/>
    </row>
    <row r="16" spans="1:19" s="2" customFormat="1" ht="20.149999999999999" customHeight="1" x14ac:dyDescent="0.4">
      <c r="A16" s="6"/>
      <c r="B16" s="14" t="s">
        <v>453</v>
      </c>
      <c r="C16" s="8" t="s">
        <v>461</v>
      </c>
      <c r="D16" s="14"/>
      <c r="E16" s="14"/>
      <c r="F16" s="14"/>
      <c r="G16" s="14"/>
      <c r="H16" s="14"/>
      <c r="I16" s="14"/>
      <c r="J16" s="14"/>
      <c r="K16" s="8"/>
      <c r="L16" s="138"/>
      <c r="M16" s="3"/>
      <c r="N16" s="138"/>
      <c r="O16" s="3"/>
      <c r="P16" s="138"/>
      <c r="Q16" s="3"/>
      <c r="R16" s="138"/>
      <c r="S16" s="15"/>
    </row>
    <row r="17" spans="1:19" s="2" customFormat="1" ht="20.149999999999999" customHeight="1" x14ac:dyDescent="0.4">
      <c r="A17" s="6"/>
      <c r="B17" s="9" t="s">
        <v>464</v>
      </c>
      <c r="C17" s="3" t="s">
        <v>2064</v>
      </c>
      <c r="D17" s="9"/>
      <c r="E17" s="9"/>
      <c r="F17" s="9"/>
      <c r="G17" s="9"/>
      <c r="H17" s="9"/>
      <c r="I17" s="9"/>
      <c r="J17" s="9"/>
      <c r="K17" s="3"/>
      <c r="L17" s="138"/>
      <c r="M17" s="3"/>
      <c r="N17" s="138"/>
      <c r="O17" s="3"/>
      <c r="P17" s="459" t="str">
        <f>VLOOKUP(_Output!D264,_Guidance!B734:C739,2,FALSE)</f>
        <v xml:space="preserve"> </v>
      </c>
      <c r="Q17" s="3"/>
      <c r="R17" s="138" t="s">
        <v>1326</v>
      </c>
      <c r="S17" s="15"/>
    </row>
    <row r="18" spans="1:19" s="2" customFormat="1" ht="20.149999999999999" customHeight="1" x14ac:dyDescent="0.4">
      <c r="A18" s="6"/>
      <c r="B18" s="9" t="s">
        <v>465</v>
      </c>
      <c r="C18" s="3" t="s">
        <v>2065</v>
      </c>
      <c r="D18" s="9"/>
      <c r="E18" s="9"/>
      <c r="F18" s="9"/>
      <c r="G18" s="9"/>
      <c r="H18" s="9"/>
      <c r="I18" s="9"/>
      <c r="J18" s="9"/>
      <c r="K18" s="3"/>
      <c r="L18" s="138"/>
      <c r="M18" s="3"/>
      <c r="N18" s="138"/>
      <c r="O18" s="3"/>
      <c r="P18" s="459" t="str">
        <f>VLOOKUP(_Output!D265,_Guidance!B740:C745,2,FALSE)</f>
        <v xml:space="preserve"> </v>
      </c>
      <c r="Q18" s="3"/>
      <c r="R18" s="138" t="s">
        <v>2627</v>
      </c>
      <c r="S18" s="15"/>
    </row>
    <row r="19" spans="1:19" s="2" customFormat="1" ht="20.149999999999999" customHeight="1" x14ac:dyDescent="0.4">
      <c r="A19" s="6"/>
      <c r="B19" s="9" t="s">
        <v>466</v>
      </c>
      <c r="C19" s="3" t="s">
        <v>490</v>
      </c>
      <c r="D19" s="9"/>
      <c r="E19" s="9"/>
      <c r="F19" s="9"/>
      <c r="G19" s="9"/>
      <c r="H19" s="9"/>
      <c r="I19" s="9"/>
      <c r="J19" s="9"/>
      <c r="K19" s="3"/>
      <c r="L19" s="138"/>
      <c r="M19" s="3"/>
      <c r="N19" s="138"/>
      <c r="O19" s="3"/>
      <c r="P19" s="459" t="str">
        <f>VLOOKUP(_Output!D266,_Guidance!B746:C751,2,FALSE)</f>
        <v xml:space="preserve"> </v>
      </c>
      <c r="Q19" s="3"/>
      <c r="R19" s="138" t="s">
        <v>491</v>
      </c>
      <c r="S19" s="15"/>
    </row>
    <row r="20" spans="1:19" s="2" customFormat="1" ht="20.149999999999999" customHeight="1" x14ac:dyDescent="0.4">
      <c r="A20" s="6"/>
      <c r="B20" s="9" t="s">
        <v>467</v>
      </c>
      <c r="C20" s="735" t="s">
        <v>493</v>
      </c>
      <c r="D20" s="9"/>
      <c r="E20" s="9"/>
      <c r="F20" s="9"/>
      <c r="G20" s="9"/>
      <c r="H20" s="9"/>
      <c r="I20" s="9"/>
      <c r="J20" s="9"/>
      <c r="K20" s="3"/>
      <c r="L20" s="138"/>
      <c r="M20" s="3"/>
      <c r="N20" s="138"/>
      <c r="O20" s="3"/>
      <c r="P20" s="459" t="str">
        <f>VLOOKUP(_Output!D267,_Guidance!B752:C757,2,FALSE)</f>
        <v xml:space="preserve"> </v>
      </c>
      <c r="Q20" s="3"/>
      <c r="R20" s="138" t="s">
        <v>492</v>
      </c>
      <c r="S20" s="15"/>
    </row>
    <row r="21" spans="1:19" s="2" customFormat="1" ht="20.149999999999999" customHeight="1" x14ac:dyDescent="0.4">
      <c r="A21" s="6"/>
      <c r="B21" s="9" t="s">
        <v>468</v>
      </c>
      <c r="C21" s="3" t="s">
        <v>494</v>
      </c>
      <c r="D21" s="9"/>
      <c r="E21" s="9"/>
      <c r="F21" s="9"/>
      <c r="G21" s="9"/>
      <c r="H21" s="9"/>
      <c r="I21" s="9"/>
      <c r="J21" s="9"/>
      <c r="K21" s="3"/>
      <c r="L21" s="138"/>
      <c r="M21" s="3"/>
      <c r="N21" s="138"/>
      <c r="O21" s="3"/>
      <c r="P21" s="459" t="str">
        <f>VLOOKUP(_Output!D268,_Guidance!B758:C763,2,FALSE)</f>
        <v xml:space="preserve"> </v>
      </c>
      <c r="Q21" s="3"/>
      <c r="R21" s="138" t="s">
        <v>1689</v>
      </c>
      <c r="S21" s="15"/>
    </row>
    <row r="22" spans="1:19" s="2" customFormat="1" ht="20.149999999999999" customHeight="1" x14ac:dyDescent="0.4">
      <c r="A22" s="6"/>
      <c r="B22" s="9" t="s">
        <v>1279</v>
      </c>
      <c r="C22" s="3" t="s">
        <v>495</v>
      </c>
      <c r="D22" s="9"/>
      <c r="E22" s="9"/>
      <c r="F22" s="9"/>
      <c r="G22" s="9"/>
      <c r="H22" s="9"/>
      <c r="I22" s="9"/>
      <c r="J22" s="9"/>
      <c r="K22" s="3"/>
      <c r="L22" s="138"/>
      <c r="M22" s="3"/>
      <c r="N22" s="138"/>
      <c r="O22" s="3"/>
      <c r="P22" s="459" t="str">
        <f>VLOOKUP(_Output!D269,_Guidance!B764:C769,2,FALSE)</f>
        <v xml:space="preserve"> </v>
      </c>
      <c r="Q22" s="3"/>
      <c r="R22" s="138" t="s">
        <v>1310</v>
      </c>
      <c r="S22" s="15"/>
    </row>
    <row r="23" spans="1:19" s="2" customFormat="1" ht="20.149999999999999" customHeight="1" x14ac:dyDescent="0.4">
      <c r="A23" s="6"/>
      <c r="B23" s="9" t="s">
        <v>1280</v>
      </c>
      <c r="C23" s="3" t="s">
        <v>496</v>
      </c>
      <c r="D23" s="9"/>
      <c r="E23" s="9"/>
      <c r="F23" s="9"/>
      <c r="G23" s="9"/>
      <c r="H23" s="9"/>
      <c r="I23" s="9"/>
      <c r="J23" s="9"/>
      <c r="K23" s="3"/>
      <c r="L23" s="138"/>
      <c r="M23" s="3"/>
      <c r="N23" s="138"/>
      <c r="O23" s="3"/>
      <c r="P23" s="459" t="str">
        <f>VLOOKUP(_Output!D270,_Guidance!B770:C775,2,FALSE)</f>
        <v xml:space="preserve"> </v>
      </c>
      <c r="Q23" s="3"/>
      <c r="R23" s="138" t="s">
        <v>497</v>
      </c>
      <c r="S23" s="15"/>
    </row>
    <row r="24" spans="1:19" s="2" customFormat="1" ht="20.149999999999999" customHeight="1" x14ac:dyDescent="0.4">
      <c r="A24" s="6"/>
      <c r="B24" s="9" t="s">
        <v>1311</v>
      </c>
      <c r="C24" s="748" t="s">
        <v>2165</v>
      </c>
      <c r="D24" s="9"/>
      <c r="E24" s="9"/>
      <c r="F24" s="9"/>
      <c r="G24" s="9"/>
      <c r="H24" s="9"/>
      <c r="I24" s="9"/>
      <c r="J24" s="9"/>
      <c r="K24" s="748"/>
      <c r="L24" s="634"/>
      <c r="M24" s="748"/>
      <c r="N24" s="634"/>
      <c r="O24" s="748"/>
      <c r="P24" s="459" t="str">
        <f>VLOOKUP(_Output!D271,_Guidance!B776:C781,2,FALSE)</f>
        <v xml:space="preserve"> </v>
      </c>
      <c r="Q24" s="748"/>
      <c r="R24" s="634" t="s">
        <v>2748</v>
      </c>
      <c r="S24" s="15"/>
    </row>
    <row r="25" spans="1:19" s="2" customFormat="1" ht="20.149999999999999" customHeight="1" x14ac:dyDescent="0.4">
      <c r="A25" s="6"/>
      <c r="B25" s="9" t="s">
        <v>2319</v>
      </c>
      <c r="C25" s="3" t="s">
        <v>2628</v>
      </c>
      <c r="D25" s="9"/>
      <c r="E25" s="9"/>
      <c r="F25" s="9"/>
      <c r="G25" s="9"/>
      <c r="H25" s="9"/>
      <c r="I25" s="9"/>
      <c r="J25" s="9"/>
      <c r="K25" s="3"/>
      <c r="L25" s="138"/>
      <c r="M25" s="3"/>
      <c r="N25" s="138"/>
      <c r="O25" s="3"/>
      <c r="P25" s="459" t="str">
        <f>VLOOKUP(_Output!D272,_Guidance!B782:C787,2,FALSE)</f>
        <v xml:space="preserve"> </v>
      </c>
      <c r="Q25" s="3"/>
      <c r="R25" s="138" t="s">
        <v>1313</v>
      </c>
      <c r="S25" s="15"/>
    </row>
    <row r="26" spans="1:19" s="2" customFormat="1" ht="20.149999999999999" customHeight="1" x14ac:dyDescent="0.4">
      <c r="A26" s="6"/>
      <c r="B26" s="14" t="s">
        <v>469</v>
      </c>
      <c r="C26" s="8" t="s">
        <v>1858</v>
      </c>
      <c r="D26" s="14"/>
      <c r="E26" s="14"/>
      <c r="F26" s="14"/>
      <c r="G26" s="14"/>
      <c r="H26" s="14"/>
      <c r="I26" s="14"/>
      <c r="J26" s="14"/>
      <c r="K26" s="8"/>
      <c r="L26" s="138"/>
      <c r="M26" s="3"/>
      <c r="N26" s="138"/>
      <c r="O26" s="3"/>
      <c r="P26" s="138"/>
      <c r="Q26" s="3"/>
      <c r="R26" s="138"/>
      <c r="S26" s="15"/>
    </row>
    <row r="27" spans="1:19" s="2" customFormat="1" ht="20.149999999999999" customHeight="1" x14ac:dyDescent="0.4">
      <c r="A27" s="6"/>
      <c r="B27" s="9" t="s">
        <v>470</v>
      </c>
      <c r="C27" s="3" t="s">
        <v>1288</v>
      </c>
      <c r="D27" s="9"/>
      <c r="E27" s="9"/>
      <c r="F27" s="9"/>
      <c r="G27" s="9"/>
      <c r="H27" s="9"/>
      <c r="I27" s="9"/>
      <c r="J27" s="9"/>
      <c r="K27" s="3"/>
      <c r="L27" s="138"/>
      <c r="M27" s="3"/>
      <c r="N27" s="138"/>
      <c r="O27" s="3"/>
      <c r="P27" s="459" t="str">
        <f>VLOOKUP(_Output!D274,_Guidance!B788:C793,2,FALSE)</f>
        <v xml:space="preserve"> </v>
      </c>
      <c r="Q27" s="3"/>
      <c r="R27" s="138" t="s">
        <v>1827</v>
      </c>
      <c r="S27" s="15"/>
    </row>
    <row r="28" spans="1:19" s="2" customFormat="1" ht="20.149999999999999" customHeight="1" x14ac:dyDescent="0.4">
      <c r="A28" s="6"/>
      <c r="B28" s="9" t="s">
        <v>471</v>
      </c>
      <c r="C28" s="3" t="s">
        <v>1289</v>
      </c>
      <c r="D28" s="9"/>
      <c r="E28" s="9"/>
      <c r="F28" s="9"/>
      <c r="G28" s="9"/>
      <c r="H28" s="9"/>
      <c r="I28" s="9"/>
      <c r="J28" s="9"/>
      <c r="K28" s="3"/>
      <c r="L28" s="138"/>
      <c r="M28" s="3"/>
      <c r="N28" s="138"/>
      <c r="O28" s="3"/>
      <c r="P28" s="459" t="str">
        <f>VLOOKUP(_Output!D275,_Guidance!B794:C799,2,FALSE)</f>
        <v xml:space="preserve"> </v>
      </c>
      <c r="Q28" s="3"/>
      <c r="R28" s="138" t="s">
        <v>560</v>
      </c>
      <c r="S28" s="15"/>
    </row>
    <row r="29" spans="1:19" s="2" customFormat="1" ht="20.149999999999999" customHeight="1" x14ac:dyDescent="0.4">
      <c r="A29" s="6"/>
      <c r="B29" s="9" t="s">
        <v>472</v>
      </c>
      <c r="C29" s="3" t="s">
        <v>1290</v>
      </c>
      <c r="D29" s="9"/>
      <c r="E29" s="9"/>
      <c r="F29" s="9"/>
      <c r="G29" s="9"/>
      <c r="H29" s="9"/>
      <c r="I29" s="9"/>
      <c r="J29" s="9"/>
      <c r="K29" s="3"/>
      <c r="L29" s="138"/>
      <c r="M29" s="3"/>
      <c r="N29" s="138"/>
      <c r="O29" s="3"/>
      <c r="P29" s="459" t="str">
        <f>VLOOKUP(_Output!D276,_Guidance!B800:C805,2,FALSE)</f>
        <v xml:space="preserve"> </v>
      </c>
      <c r="Q29" s="3"/>
      <c r="R29" s="138" t="s">
        <v>2629</v>
      </c>
      <c r="S29" s="15"/>
    </row>
    <row r="30" spans="1:19" s="2" customFormat="1" ht="20.149999999999999" customHeight="1" x14ac:dyDescent="0.4">
      <c r="A30" s="6"/>
      <c r="B30" s="9" t="s">
        <v>1281</v>
      </c>
      <c r="C30" s="3" t="s">
        <v>1291</v>
      </c>
      <c r="D30" s="9"/>
      <c r="E30" s="9"/>
      <c r="F30" s="9"/>
      <c r="G30" s="9"/>
      <c r="H30" s="9"/>
      <c r="I30" s="9"/>
      <c r="J30" s="9"/>
      <c r="K30" s="3"/>
      <c r="L30" s="138"/>
      <c r="M30" s="3"/>
      <c r="N30" s="138"/>
      <c r="O30" s="3"/>
      <c r="P30" s="459" t="str">
        <f>VLOOKUP(_Output!D277,_Guidance!B806:C811,2,FALSE)</f>
        <v xml:space="preserve"> </v>
      </c>
      <c r="Q30" s="3"/>
      <c r="R30" s="138" t="s">
        <v>1826</v>
      </c>
      <c r="S30" s="15"/>
    </row>
    <row r="31" spans="1:19" s="2" customFormat="1" ht="20.149999999999999" customHeight="1" x14ac:dyDescent="0.4">
      <c r="A31" s="6"/>
      <c r="B31" s="9" t="s">
        <v>1282</v>
      </c>
      <c r="C31" s="748" t="s">
        <v>2164</v>
      </c>
      <c r="D31" s="9"/>
      <c r="E31" s="9"/>
      <c r="F31" s="9"/>
      <c r="G31" s="9"/>
      <c r="H31" s="9"/>
      <c r="I31" s="9"/>
      <c r="J31" s="9"/>
      <c r="K31" s="748"/>
      <c r="L31" s="634"/>
      <c r="M31" s="748"/>
      <c r="N31" s="634"/>
      <c r="O31" s="748"/>
      <c r="P31" s="459" t="str">
        <f>VLOOKUP(_Output!D278,_Guidance!B812:C817,2,FALSE)</f>
        <v xml:space="preserve"> </v>
      </c>
      <c r="Q31" s="748"/>
      <c r="R31" s="634" t="s">
        <v>2749</v>
      </c>
      <c r="S31" s="15"/>
    </row>
    <row r="32" spans="1:19" s="2" customFormat="1" ht="20.149999999999999" customHeight="1" x14ac:dyDescent="0.4">
      <c r="A32" s="6"/>
      <c r="B32" s="9" t="s">
        <v>2315</v>
      </c>
      <c r="C32" s="3" t="s">
        <v>1292</v>
      </c>
      <c r="D32" s="9"/>
      <c r="E32" s="9"/>
      <c r="F32" s="9"/>
      <c r="G32" s="9"/>
      <c r="H32" s="9"/>
      <c r="I32" s="9"/>
      <c r="J32" s="9"/>
      <c r="K32" s="3"/>
      <c r="L32" s="138"/>
      <c r="M32" s="3"/>
      <c r="N32" s="138"/>
      <c r="O32" s="3"/>
      <c r="P32" s="459" t="str">
        <f>VLOOKUP(_Output!D279,_Guidance!B818:C823,2,FALSE)</f>
        <v xml:space="preserve"> </v>
      </c>
      <c r="Q32" s="3"/>
      <c r="R32" s="138" t="s">
        <v>1833</v>
      </c>
      <c r="S32" s="15"/>
    </row>
    <row r="33" spans="1:19" s="2" customFormat="1" ht="20.149999999999999" customHeight="1" x14ac:dyDescent="0.4">
      <c r="A33" s="6"/>
      <c r="B33" s="14" t="s">
        <v>500</v>
      </c>
      <c r="C33" s="8" t="s">
        <v>498</v>
      </c>
      <c r="D33" s="14"/>
      <c r="E33" s="14"/>
      <c r="F33" s="14"/>
      <c r="G33" s="14"/>
      <c r="H33" s="14"/>
      <c r="I33" s="14"/>
      <c r="J33" s="14"/>
      <c r="K33" s="8"/>
      <c r="L33" s="138"/>
      <c r="M33" s="3"/>
      <c r="N33" s="138"/>
      <c r="O33" s="3"/>
      <c r="P33" s="138"/>
      <c r="Q33" s="3"/>
      <c r="R33" s="138"/>
      <c r="S33" s="15"/>
    </row>
    <row r="34" spans="1:19" s="2" customFormat="1" ht="20.149999999999999" customHeight="1" x14ac:dyDescent="0.4">
      <c r="A34" s="6"/>
      <c r="B34" s="9" t="s">
        <v>501</v>
      </c>
      <c r="C34" s="3" t="s">
        <v>1690</v>
      </c>
      <c r="D34" s="9"/>
      <c r="E34" s="9"/>
      <c r="F34" s="9"/>
      <c r="G34" s="9"/>
      <c r="H34" s="9"/>
      <c r="I34" s="9"/>
      <c r="J34" s="9"/>
      <c r="K34" s="3"/>
      <c r="L34" s="138"/>
      <c r="M34" s="3"/>
      <c r="N34" s="138"/>
      <c r="O34" s="3"/>
      <c r="P34" s="459" t="str">
        <f>VLOOKUP(_Output!D281,_Guidance!B824:C829,2,FALSE)</f>
        <v xml:space="preserve"> </v>
      </c>
      <c r="Q34" s="3"/>
      <c r="R34" s="138" t="s">
        <v>1338</v>
      </c>
      <c r="S34" s="15"/>
    </row>
    <row r="35" spans="1:19" s="2" customFormat="1" ht="20.149999999999999" customHeight="1" x14ac:dyDescent="0.4">
      <c r="A35" s="6"/>
      <c r="B35" s="9" t="s">
        <v>502</v>
      </c>
      <c r="C35" s="3" t="s">
        <v>499</v>
      </c>
      <c r="D35" s="9"/>
      <c r="E35" s="9"/>
      <c r="F35" s="9"/>
      <c r="G35" s="9"/>
      <c r="H35" s="9"/>
      <c r="I35" s="9"/>
      <c r="J35" s="9"/>
      <c r="K35" s="3"/>
      <c r="L35" s="138"/>
      <c r="M35" s="3"/>
      <c r="N35" s="138"/>
      <c r="O35" s="3"/>
      <c r="P35" s="459" t="str">
        <f>VLOOKUP(_Output!D282,_Guidance!B830:C835,2,FALSE)</f>
        <v xml:space="preserve"> </v>
      </c>
      <c r="Q35" s="3"/>
      <c r="R35" s="138" t="s">
        <v>1691</v>
      </c>
      <c r="S35" s="15"/>
    </row>
    <row r="36" spans="1:19" s="2" customFormat="1" ht="20.149999999999999" customHeight="1" x14ac:dyDescent="0.4">
      <c r="A36" s="6"/>
      <c r="B36" s="9" t="s">
        <v>503</v>
      </c>
      <c r="C36" s="3" t="s">
        <v>1306</v>
      </c>
      <c r="D36" s="9"/>
      <c r="E36" s="9"/>
      <c r="F36" s="9"/>
      <c r="G36" s="9"/>
      <c r="H36" s="9"/>
      <c r="I36" s="9"/>
      <c r="J36" s="9"/>
      <c r="K36" s="3"/>
      <c r="L36" s="138"/>
      <c r="M36" s="3"/>
      <c r="N36" s="138"/>
      <c r="O36" s="3"/>
      <c r="P36" s="459" t="str">
        <f>VLOOKUP(_Output!D283,_Guidance!B836:C841,2,FALSE)</f>
        <v xml:space="preserve"> </v>
      </c>
      <c r="Q36" s="3"/>
      <c r="R36" s="138" t="s">
        <v>561</v>
      </c>
      <c r="S36" s="15"/>
    </row>
    <row r="37" spans="1:19" s="2" customFormat="1" ht="20.149999999999999" customHeight="1" x14ac:dyDescent="0.4">
      <c r="A37" s="6"/>
      <c r="B37" s="14" t="s">
        <v>604</v>
      </c>
      <c r="C37" s="736" t="s">
        <v>1942</v>
      </c>
      <c r="D37" s="9"/>
      <c r="E37" s="9"/>
      <c r="F37" s="9"/>
      <c r="G37" s="9"/>
      <c r="H37" s="9"/>
      <c r="I37" s="9"/>
      <c r="J37" s="9"/>
      <c r="K37" s="735"/>
      <c r="L37" s="634"/>
      <c r="M37" s="735"/>
      <c r="N37" s="634"/>
      <c r="O37" s="735"/>
      <c r="P37" s="459"/>
      <c r="Q37" s="735"/>
      <c r="R37" s="634"/>
      <c r="S37" s="15"/>
    </row>
    <row r="38" spans="1:19" s="2" customFormat="1" ht="20.149999999999999" customHeight="1" x14ac:dyDescent="0.4">
      <c r="A38" s="6"/>
      <c r="B38" s="9" t="s">
        <v>1944</v>
      </c>
      <c r="C38" s="735" t="s">
        <v>2750</v>
      </c>
      <c r="D38" s="9"/>
      <c r="E38" s="9"/>
      <c r="F38" s="9"/>
      <c r="G38" s="9"/>
      <c r="H38" s="9"/>
      <c r="I38" s="9"/>
      <c r="J38" s="9"/>
      <c r="K38" s="735"/>
      <c r="L38" s="634"/>
      <c r="M38" s="735"/>
      <c r="N38" s="634"/>
      <c r="O38" s="735"/>
      <c r="P38" s="459" t="str">
        <f>VLOOKUP(_Output!D285,_Guidance!B842:C847,2,FALSE)</f>
        <v xml:space="preserve"> </v>
      </c>
      <c r="Q38" s="735"/>
      <c r="R38" s="634" t="s">
        <v>2751</v>
      </c>
      <c r="S38" s="15"/>
    </row>
    <row r="39" spans="1:19" s="2" customFormat="1" ht="20.149999999999999" customHeight="1" x14ac:dyDescent="0.4">
      <c r="A39" s="6"/>
      <c r="B39" s="9" t="s">
        <v>1945</v>
      </c>
      <c r="C39" s="735" t="s">
        <v>1943</v>
      </c>
      <c r="D39" s="9"/>
      <c r="E39" s="9"/>
      <c r="F39" s="9"/>
      <c r="G39" s="9"/>
      <c r="H39" s="9"/>
      <c r="I39" s="9"/>
      <c r="J39" s="9"/>
      <c r="K39" s="735"/>
      <c r="L39" s="634"/>
      <c r="M39" s="735"/>
      <c r="N39" s="634"/>
      <c r="O39" s="735"/>
      <c r="P39" s="459" t="str">
        <f>VLOOKUP(_Output!D286,_Guidance!B848:C853,2,FALSE)</f>
        <v xml:space="preserve"> </v>
      </c>
      <c r="Q39" s="735"/>
      <c r="R39" s="634" t="s">
        <v>2066</v>
      </c>
      <c r="S39" s="15"/>
    </row>
    <row r="40" spans="1:19" s="2" customFormat="1" ht="20.149999999999999" customHeight="1" x14ac:dyDescent="0.4">
      <c r="A40" s="6"/>
      <c r="B40" s="9"/>
      <c r="C40" s="3"/>
      <c r="D40" s="9"/>
      <c r="E40" s="9"/>
      <c r="F40" s="9"/>
      <c r="G40" s="9"/>
      <c r="H40" s="9"/>
      <c r="I40" s="9"/>
      <c r="J40" s="9"/>
      <c r="K40" s="3"/>
      <c r="L40" s="138"/>
      <c r="M40" s="3"/>
      <c r="N40" s="138"/>
      <c r="O40" s="3"/>
      <c r="P40" s="138"/>
      <c r="Q40" s="3"/>
      <c r="R40" s="138"/>
      <c r="S40" s="15"/>
    </row>
    <row r="41" spans="1:19" ht="20.149999999999999" customHeight="1" x14ac:dyDescent="0.4">
      <c r="A41" s="130"/>
      <c r="B41" s="131" t="s">
        <v>204</v>
      </c>
      <c r="C41" s="132"/>
      <c r="D41" s="131"/>
      <c r="E41" s="131"/>
      <c r="F41" s="131"/>
      <c r="G41" s="131"/>
      <c r="H41" s="131"/>
      <c r="I41" s="131"/>
      <c r="J41" s="131"/>
      <c r="K41" s="132"/>
      <c r="L41" s="135"/>
      <c r="M41" s="7"/>
      <c r="N41" s="139"/>
      <c r="O41" s="7"/>
      <c r="P41" s="139"/>
      <c r="Q41" s="7"/>
      <c r="R41" s="141"/>
      <c r="S41" s="16"/>
    </row>
    <row r="42" spans="1:19" ht="80.150000000000006" customHeight="1" x14ac:dyDescent="0.4">
      <c r="A42" s="10"/>
      <c r="B42" s="24" t="s">
        <v>728</v>
      </c>
      <c r="C42" s="24" t="s">
        <v>203</v>
      </c>
      <c r="D42" s="24"/>
      <c r="E42" s="24"/>
      <c r="F42" s="24"/>
      <c r="G42" s="24"/>
      <c r="H42" s="24"/>
      <c r="I42" s="24"/>
      <c r="J42" s="24"/>
      <c r="K42" s="24"/>
      <c r="L42" s="852"/>
      <c r="M42" s="853"/>
      <c r="N42" s="853"/>
      <c r="O42" s="853"/>
      <c r="P42" s="853"/>
      <c r="Q42" s="853"/>
      <c r="R42" s="854"/>
      <c r="S42" s="16"/>
    </row>
    <row r="43" spans="1:19" ht="20.149999999999999" customHeight="1" x14ac:dyDescent="0.4">
      <c r="A43" s="10"/>
      <c r="B43" s="730"/>
      <c r="C43" s="730"/>
      <c r="D43" s="730"/>
      <c r="E43" s="730"/>
      <c r="F43" s="730"/>
      <c r="G43" s="730"/>
      <c r="H43" s="730"/>
      <c r="I43" s="730"/>
      <c r="J43" s="730"/>
      <c r="K43" s="730"/>
      <c r="L43" s="730"/>
      <c r="M43" s="730"/>
      <c r="N43" s="730"/>
      <c r="O43" s="730"/>
      <c r="P43" s="730"/>
      <c r="Q43" s="730"/>
      <c r="R43" s="730"/>
      <c r="S43" s="16"/>
    </row>
    <row r="44" spans="1:19" ht="20.149999999999999" customHeight="1" x14ac:dyDescent="0.4">
      <c r="A44" s="10"/>
      <c r="B44" s="862" t="s">
        <v>2630</v>
      </c>
      <c r="C44" s="862"/>
      <c r="D44" s="862"/>
      <c r="E44" s="862"/>
      <c r="F44" s="862"/>
      <c r="G44" s="862"/>
      <c r="H44" s="862"/>
      <c r="I44" s="862"/>
      <c r="J44" s="862"/>
      <c r="K44" s="862"/>
      <c r="L44" s="862"/>
      <c r="M44" s="730"/>
      <c r="N44" s="730"/>
      <c r="O44" s="730"/>
      <c r="P44" s="730"/>
      <c r="Q44" s="730"/>
      <c r="R44" s="730"/>
      <c r="S44" s="16"/>
    </row>
    <row r="45" spans="1:19" ht="20.149999999999999" customHeight="1" x14ac:dyDescent="0.4">
      <c r="A45" s="10"/>
      <c r="B45" s="864" t="s">
        <v>1860</v>
      </c>
      <c r="C45" s="864"/>
      <c r="D45" s="864"/>
      <c r="E45" s="864"/>
      <c r="F45" s="864"/>
      <c r="G45" s="864"/>
      <c r="H45" s="864"/>
      <c r="I45" s="864"/>
      <c r="J45" s="864"/>
      <c r="K45" s="864"/>
      <c r="L45" s="730"/>
      <c r="M45" s="730"/>
      <c r="N45" s="730"/>
      <c r="O45" s="730"/>
      <c r="P45" s="730"/>
      <c r="Q45" s="730"/>
      <c r="R45" s="730"/>
      <c r="S45" s="16"/>
    </row>
    <row r="46" spans="1:19" ht="20.149999999999999" customHeight="1" x14ac:dyDescent="0.4">
      <c r="A46" s="10"/>
      <c r="B46" s="734"/>
      <c r="C46" s="865" t="s">
        <v>1859</v>
      </c>
      <c r="D46" s="865"/>
      <c r="E46" s="865"/>
      <c r="F46" s="865"/>
      <c r="G46" s="865"/>
      <c r="H46" s="865"/>
      <c r="I46" s="865"/>
      <c r="J46" s="865"/>
      <c r="K46" s="865"/>
      <c r="L46" s="730"/>
      <c r="M46" s="730"/>
      <c r="N46" s="730"/>
      <c r="O46" s="730"/>
      <c r="P46" s="730"/>
      <c r="Q46" s="730"/>
      <c r="R46" s="730"/>
      <c r="S46" s="16"/>
    </row>
    <row r="47" spans="1:19" ht="20.149999999999999" customHeight="1" x14ac:dyDescent="0.4">
      <c r="A47" s="10"/>
      <c r="B47" s="734"/>
      <c r="C47" s="865"/>
      <c r="D47" s="865"/>
      <c r="E47" s="865"/>
      <c r="F47" s="865"/>
      <c r="G47" s="865"/>
      <c r="H47" s="865"/>
      <c r="I47" s="865"/>
      <c r="J47" s="865"/>
      <c r="K47" s="865"/>
      <c r="L47" s="730"/>
      <c r="M47" s="730"/>
      <c r="N47" s="730"/>
      <c r="O47" s="730"/>
      <c r="P47" s="730"/>
      <c r="Q47" s="730"/>
      <c r="R47" s="730"/>
      <c r="S47" s="16"/>
    </row>
    <row r="48" spans="1:19" ht="20.149999999999999" customHeight="1" x14ac:dyDescent="0.4">
      <c r="A48" s="10"/>
      <c r="B48" s="860" t="s">
        <v>1862</v>
      </c>
      <c r="C48" s="863"/>
      <c r="D48" s="863"/>
      <c r="E48" s="863"/>
      <c r="F48" s="863"/>
      <c r="G48" s="863"/>
      <c r="H48" s="863"/>
      <c r="I48" s="863"/>
      <c r="J48" s="863"/>
      <c r="K48" s="863"/>
      <c r="L48" s="730"/>
      <c r="M48" s="730"/>
      <c r="N48" s="730"/>
      <c r="O48" s="730"/>
      <c r="P48" s="730"/>
      <c r="Q48" s="730"/>
      <c r="R48" s="730"/>
      <c r="S48" s="16"/>
    </row>
    <row r="49" spans="1:19" ht="20.149999999999999" customHeight="1" x14ac:dyDescent="0.4">
      <c r="A49" s="10"/>
      <c r="B49" s="668"/>
      <c r="C49" s="855" t="s">
        <v>1861</v>
      </c>
      <c r="D49" s="855"/>
      <c r="E49" s="855"/>
      <c r="F49" s="855"/>
      <c r="G49" s="855"/>
      <c r="H49" s="855"/>
      <c r="I49" s="855"/>
      <c r="J49" s="855"/>
      <c r="K49" s="855"/>
      <c r="L49" s="730"/>
      <c r="M49" s="730"/>
      <c r="N49" s="730"/>
      <c r="O49" s="730"/>
      <c r="P49" s="730"/>
      <c r="Q49" s="730"/>
      <c r="R49" s="730"/>
      <c r="S49" s="16"/>
    </row>
    <row r="50" spans="1:19" ht="20.149999999999999" customHeight="1" x14ac:dyDescent="0.4">
      <c r="A50" s="10"/>
      <c r="B50" s="860" t="s">
        <v>2146</v>
      </c>
      <c r="C50" s="860"/>
      <c r="D50" s="860"/>
      <c r="E50" s="860"/>
      <c r="F50" s="860"/>
      <c r="G50" s="860"/>
      <c r="H50" s="860"/>
      <c r="I50" s="860"/>
      <c r="J50" s="860"/>
      <c r="K50" s="860"/>
      <c r="L50" s="750"/>
      <c r="M50" s="750"/>
      <c r="N50" s="750"/>
      <c r="O50" s="750"/>
      <c r="P50" s="750"/>
      <c r="Q50" s="750"/>
      <c r="R50" s="750"/>
      <c r="S50" s="16"/>
    </row>
    <row r="51" spans="1:19" ht="20.149999999999999" customHeight="1" x14ac:dyDescent="0.4">
      <c r="A51" s="10"/>
      <c r="B51" s="860" t="s">
        <v>2752</v>
      </c>
      <c r="C51" s="860"/>
      <c r="D51" s="860"/>
      <c r="E51" s="860"/>
      <c r="F51" s="860"/>
      <c r="G51" s="860"/>
      <c r="H51" s="860"/>
      <c r="I51" s="860"/>
      <c r="J51" s="860"/>
      <c r="K51" s="860"/>
      <c r="L51" s="768"/>
      <c r="M51" s="768"/>
      <c r="N51" s="768"/>
      <c r="O51" s="768"/>
      <c r="P51" s="768"/>
      <c r="Q51" s="768"/>
      <c r="R51" s="768"/>
      <c r="S51" s="16"/>
    </row>
    <row r="52" spans="1:19" ht="20.149999999999999" customHeight="1" thickBot="1" x14ac:dyDescent="0.45">
      <c r="A52" s="11"/>
      <c r="B52" s="861"/>
      <c r="C52" s="861"/>
      <c r="D52" s="861"/>
      <c r="E52" s="861"/>
      <c r="F52" s="861"/>
      <c r="G52" s="861"/>
      <c r="H52" s="861"/>
      <c r="I52" s="861"/>
      <c r="J52" s="861"/>
      <c r="K52" s="861"/>
      <c r="L52" s="12"/>
      <c r="M52" s="12"/>
      <c r="N52" s="12"/>
      <c r="O52" s="12"/>
      <c r="P52" s="12"/>
      <c r="Q52" s="12"/>
      <c r="R52" s="12"/>
      <c r="S52" s="17"/>
    </row>
    <row r="53" spans="1:19" ht="14.6" hidden="1" x14ac:dyDescent="0.4"/>
    <row r="54" spans="1:19" ht="14.6" hidden="1" x14ac:dyDescent="0.4"/>
    <row r="55" spans="1:19" ht="14.6" hidden="1" x14ac:dyDescent="0.4"/>
    <row r="56" spans="1:19" ht="14.6" hidden="1" x14ac:dyDescent="0.4"/>
    <row r="57" spans="1:19" ht="14.6" hidden="1" x14ac:dyDescent="0.4"/>
    <row r="58" spans="1:19" ht="14.6" hidden="1" x14ac:dyDescent="0.4"/>
    <row r="59" spans="1:19" ht="14.6" hidden="1" x14ac:dyDescent="0.4"/>
    <row r="60" spans="1:19" ht="15" hidden="1" customHeight="1" x14ac:dyDescent="0.4"/>
    <row r="61" spans="1:19" ht="15" hidden="1" customHeight="1" x14ac:dyDescent="0.4"/>
    <row r="62" spans="1:19" ht="15" hidden="1" customHeight="1" x14ac:dyDescent="0.4"/>
    <row r="63" spans="1:19" ht="15" hidden="1" customHeight="1" x14ac:dyDescent="0.4"/>
    <row r="64" spans="1:19" ht="15" hidden="1" customHeight="1" x14ac:dyDescent="0.4"/>
    <row r="65" ht="15" hidden="1" customHeight="1" x14ac:dyDescent="0.4"/>
    <row r="66" ht="15" hidden="1" customHeight="1" x14ac:dyDescent="0.4"/>
    <row r="67" ht="15" hidden="1" customHeight="1" x14ac:dyDescent="0.4"/>
    <row r="68" ht="15" hidden="1" customHeight="1" x14ac:dyDescent="0.4"/>
    <row r="69" ht="15" hidden="1" customHeight="1" x14ac:dyDescent="0.4"/>
    <row r="70" ht="15" hidden="1" customHeight="1" x14ac:dyDescent="0.4"/>
    <row r="71" ht="15" hidden="1" customHeight="1" x14ac:dyDescent="0.4"/>
    <row r="72" ht="15" hidden="1" customHeight="1" x14ac:dyDescent="0.4"/>
    <row r="73" ht="15" hidden="1" customHeight="1" x14ac:dyDescent="0.4"/>
    <row r="74" ht="15" hidden="1" customHeight="1" x14ac:dyDescent="0.4"/>
    <row r="75" ht="15" hidden="1" customHeight="1" x14ac:dyDescent="0.4"/>
    <row r="76" ht="15" hidden="1" customHeight="1" x14ac:dyDescent="0.4"/>
    <row r="77" ht="15" hidden="1" customHeight="1" x14ac:dyDescent="0.4"/>
    <row r="78" ht="15" hidden="1" customHeight="1" x14ac:dyDescent="0.4"/>
    <row r="79" ht="15" hidden="1" customHeight="1" x14ac:dyDescent="0.4"/>
    <row r="80" ht="15" hidden="1" customHeight="1" x14ac:dyDescent="0.4"/>
    <row r="81" ht="15" hidden="1" customHeight="1" x14ac:dyDescent="0.4"/>
    <row r="82" ht="15" hidden="1" customHeight="1" x14ac:dyDescent="0.4"/>
    <row r="83" ht="15" hidden="1" customHeight="1" x14ac:dyDescent="0.4"/>
    <row r="84" ht="15" hidden="1" customHeight="1" x14ac:dyDescent="0.4"/>
    <row r="85" ht="15" hidden="1" customHeight="1" x14ac:dyDescent="0.4"/>
    <row r="86" ht="15" hidden="1" customHeight="1" x14ac:dyDescent="0.4"/>
    <row r="87" ht="15" hidden="1" customHeight="1" x14ac:dyDescent="0.4"/>
    <row r="88" ht="15" hidden="1" customHeight="1" x14ac:dyDescent="0.4"/>
    <row r="89" ht="15" hidden="1" customHeight="1" x14ac:dyDescent="0.4"/>
    <row r="90" ht="15" hidden="1" customHeight="1" x14ac:dyDescent="0.4"/>
    <row r="91" ht="15" hidden="1" customHeight="1" x14ac:dyDescent="0.4"/>
    <row r="92" ht="15" hidden="1" customHeight="1" x14ac:dyDescent="0.4"/>
    <row r="93" ht="15" hidden="1" customHeight="1" x14ac:dyDescent="0.4"/>
    <row r="94" ht="15" hidden="1" customHeight="1" x14ac:dyDescent="0.4"/>
    <row r="95" ht="15" hidden="1" customHeight="1" x14ac:dyDescent="0.4"/>
    <row r="96" ht="15" hidden="1" customHeight="1" x14ac:dyDescent="0.4"/>
    <row r="97" ht="15" hidden="1" customHeight="1" x14ac:dyDescent="0.4"/>
    <row r="98" ht="15" hidden="1" customHeight="1" x14ac:dyDescent="0.4"/>
    <row r="99" ht="15" hidden="1" customHeight="1" x14ac:dyDescent="0.4"/>
    <row r="100" ht="15" hidden="1" customHeight="1" x14ac:dyDescent="0.4"/>
    <row r="101" ht="15" hidden="1" customHeight="1" x14ac:dyDescent="0.4"/>
    <row r="102" ht="15" hidden="1" customHeight="1" x14ac:dyDescent="0.4"/>
    <row r="103" ht="15" hidden="1" customHeight="1" x14ac:dyDescent="0.4"/>
    <row r="104" ht="15" hidden="1" customHeight="1" x14ac:dyDescent="0.4"/>
    <row r="105" ht="15" hidden="1" customHeight="1" x14ac:dyDescent="0.4"/>
    <row r="106" ht="15" hidden="1" customHeight="1" x14ac:dyDescent="0.4"/>
    <row r="107" ht="15" hidden="1" customHeight="1" x14ac:dyDescent="0.4"/>
    <row r="108" ht="15" hidden="1" customHeight="1" x14ac:dyDescent="0.4"/>
    <row r="109" ht="15" hidden="1" customHeight="1" x14ac:dyDescent="0.4"/>
    <row r="110" ht="15" hidden="1" customHeight="1" x14ac:dyDescent="0.4"/>
    <row r="111" ht="15" hidden="1" customHeight="1" x14ac:dyDescent="0.4"/>
    <row r="112" ht="15" hidden="1" customHeight="1" x14ac:dyDescent="0.4"/>
    <row r="113" ht="15" hidden="1" customHeight="1" x14ac:dyDescent="0.4"/>
    <row r="114" ht="15" hidden="1" customHeight="1" x14ac:dyDescent="0.4"/>
    <row r="115" ht="15" hidden="1" customHeight="1" x14ac:dyDescent="0.4"/>
    <row r="116" ht="15" hidden="1" customHeight="1" x14ac:dyDescent="0.4"/>
    <row r="117" ht="15" hidden="1" customHeight="1" x14ac:dyDescent="0.4"/>
    <row r="118" ht="15" hidden="1" customHeight="1" x14ac:dyDescent="0.4"/>
    <row r="119" ht="15" hidden="1" customHeight="1" x14ac:dyDescent="0.4"/>
    <row r="120" ht="15" hidden="1" customHeight="1" x14ac:dyDescent="0.4"/>
    <row r="121" ht="15" hidden="1" customHeight="1" x14ac:dyDescent="0.4"/>
    <row r="122" ht="15" hidden="1" customHeight="1" x14ac:dyDescent="0.4"/>
  </sheetData>
  <mergeCells count="18">
    <mergeCell ref="B6:F6"/>
    <mergeCell ref="L42:R42"/>
    <mergeCell ref="B1:K2"/>
    <mergeCell ref="L1:L2"/>
    <mergeCell ref="N1:N2"/>
    <mergeCell ref="B3:F3"/>
    <mergeCell ref="G3:K3"/>
    <mergeCell ref="B4:F4"/>
    <mergeCell ref="G4:K4"/>
    <mergeCell ref="B5:F5"/>
    <mergeCell ref="G5:K5"/>
    <mergeCell ref="B51:K52"/>
    <mergeCell ref="B44:L44"/>
    <mergeCell ref="B50:K50"/>
    <mergeCell ref="B48:K48"/>
    <mergeCell ref="C49:K49"/>
    <mergeCell ref="B45:K45"/>
    <mergeCell ref="C46:K47"/>
  </mergeCells>
  <hyperlinks>
    <hyperlink ref="B6:F6" location="'Process - SCE'!A1" tooltip="4. Scenarios" display="4. Scenarios" xr:uid="{00000000-0004-0000-1200-000000000000}"/>
    <hyperlink ref="B3:F3" location="'Process - MGT'!A1" tooltip="1. Management" display="1. Management" xr:uid="{00000000-0004-0000-1200-000001000000}"/>
    <hyperlink ref="B4:F4" location="'Process - O&amp;F'!A1" tooltip="2. Operations and Facilities" display="2. Operations and Facilities" xr:uid="{00000000-0004-0000-1200-000002000000}"/>
    <hyperlink ref="C49:K49" r:id="rId1" display="https://www.cisecurity.org/white-papers/cis-controls-v7-measures-metrics/" xr:uid="{8C1A9A51-5AD5-4091-9F79-A94B61B18CF7}"/>
    <hyperlink ref="C46:K47" r:id="rId2" display="https://www.betaalvereniging.nl/wp-content/uploads/Library-of-Cyber-Resilience-Metrics-Shared-Research-Program-Cybersecurity.pdf" xr:uid="{63E6B445-1847-4A7E-B86E-FB9D873C933D}"/>
  </hyperlinks>
  <pageMargins left="0.7" right="0.7" top="0.75" bottom="0.75" header="0.3" footer="0.3"/>
  <pageSetup paperSize="9" orientation="portrait" r:id="rId3"/>
  <drawing r:id="rId4"/>
  <legacyDrawing r:id="rId5"/>
  <mc:AlternateContent xmlns:mc="http://schemas.openxmlformats.org/markup-compatibility/2006">
    <mc:Choice Requires="x14">
      <controls>
        <mc:AlternateContent xmlns:mc="http://schemas.openxmlformats.org/markup-compatibility/2006">
          <mc:Choice Requires="x14">
            <control shapeId="72764" r:id="rId6" name="Drop Down 60">
              <controlPr defaultSize="0" autoLine="0" autoPict="0">
                <anchor moveWithCells="1">
                  <from>
                    <xdr:col>11</xdr:col>
                    <xdr:colOff>10886</xdr:colOff>
                    <xdr:row>9</xdr:row>
                    <xdr:rowOff>27214</xdr:rowOff>
                  </from>
                  <to>
                    <xdr:col>12</xdr:col>
                    <xdr:colOff>10886</xdr:colOff>
                    <xdr:row>9</xdr:row>
                    <xdr:rowOff>228600</xdr:rowOff>
                  </to>
                </anchor>
              </controlPr>
            </control>
          </mc:Choice>
        </mc:AlternateContent>
        <mc:AlternateContent xmlns:mc="http://schemas.openxmlformats.org/markup-compatibility/2006">
          <mc:Choice Requires="x14">
            <control shapeId="72765" r:id="rId7" name="Drop Down 61">
              <controlPr defaultSize="0" autoLine="0" autoPict="0">
                <anchor moveWithCells="1">
                  <from>
                    <xdr:col>11</xdr:col>
                    <xdr:colOff>10886</xdr:colOff>
                    <xdr:row>10</xdr:row>
                    <xdr:rowOff>27214</xdr:rowOff>
                  </from>
                  <to>
                    <xdr:col>12</xdr:col>
                    <xdr:colOff>10886</xdr:colOff>
                    <xdr:row>10</xdr:row>
                    <xdr:rowOff>228600</xdr:rowOff>
                  </to>
                </anchor>
              </controlPr>
            </control>
          </mc:Choice>
        </mc:AlternateContent>
        <mc:AlternateContent xmlns:mc="http://schemas.openxmlformats.org/markup-compatibility/2006">
          <mc:Choice Requires="x14">
            <control shapeId="72766" r:id="rId8" name="Drop Down 62">
              <controlPr defaultSize="0" autoLine="0" autoPict="0">
                <anchor moveWithCells="1">
                  <from>
                    <xdr:col>11</xdr:col>
                    <xdr:colOff>10886</xdr:colOff>
                    <xdr:row>11</xdr:row>
                    <xdr:rowOff>27214</xdr:rowOff>
                  </from>
                  <to>
                    <xdr:col>12</xdr:col>
                    <xdr:colOff>10886</xdr:colOff>
                    <xdr:row>11</xdr:row>
                    <xdr:rowOff>228600</xdr:rowOff>
                  </to>
                </anchor>
              </controlPr>
            </control>
          </mc:Choice>
        </mc:AlternateContent>
        <mc:AlternateContent xmlns:mc="http://schemas.openxmlformats.org/markup-compatibility/2006">
          <mc:Choice Requires="x14">
            <control shapeId="72767" r:id="rId9" name="Drop Down 63">
              <controlPr defaultSize="0" autoLine="0" autoPict="0">
                <anchor moveWithCells="1">
                  <from>
                    <xdr:col>11</xdr:col>
                    <xdr:colOff>10886</xdr:colOff>
                    <xdr:row>12</xdr:row>
                    <xdr:rowOff>27214</xdr:rowOff>
                  </from>
                  <to>
                    <xdr:col>12</xdr:col>
                    <xdr:colOff>10886</xdr:colOff>
                    <xdr:row>12</xdr:row>
                    <xdr:rowOff>228600</xdr:rowOff>
                  </to>
                </anchor>
              </controlPr>
            </control>
          </mc:Choice>
        </mc:AlternateContent>
        <mc:AlternateContent xmlns:mc="http://schemas.openxmlformats.org/markup-compatibility/2006">
          <mc:Choice Requires="x14">
            <control shapeId="72768" r:id="rId10" name="Drop Down 64">
              <controlPr defaultSize="0" autoLine="0" autoPict="0">
                <anchor moveWithCells="1">
                  <from>
                    <xdr:col>11</xdr:col>
                    <xdr:colOff>10886</xdr:colOff>
                    <xdr:row>13</xdr:row>
                    <xdr:rowOff>27214</xdr:rowOff>
                  </from>
                  <to>
                    <xdr:col>12</xdr:col>
                    <xdr:colOff>10886</xdr:colOff>
                    <xdr:row>13</xdr:row>
                    <xdr:rowOff>228600</xdr:rowOff>
                  </to>
                </anchor>
              </controlPr>
            </control>
          </mc:Choice>
        </mc:AlternateContent>
        <mc:AlternateContent xmlns:mc="http://schemas.openxmlformats.org/markup-compatibility/2006">
          <mc:Choice Requires="x14">
            <control shapeId="72769" r:id="rId11" name="Drop Down 65">
              <controlPr defaultSize="0" autoLine="0" autoPict="0">
                <anchor moveWithCells="1">
                  <from>
                    <xdr:col>11</xdr:col>
                    <xdr:colOff>10886</xdr:colOff>
                    <xdr:row>16</xdr:row>
                    <xdr:rowOff>27214</xdr:rowOff>
                  </from>
                  <to>
                    <xdr:col>12</xdr:col>
                    <xdr:colOff>10886</xdr:colOff>
                    <xdr:row>16</xdr:row>
                    <xdr:rowOff>228600</xdr:rowOff>
                  </to>
                </anchor>
              </controlPr>
            </control>
          </mc:Choice>
        </mc:AlternateContent>
        <mc:AlternateContent xmlns:mc="http://schemas.openxmlformats.org/markup-compatibility/2006">
          <mc:Choice Requires="x14">
            <control shapeId="72770" r:id="rId12" name="Drop Down 66">
              <controlPr defaultSize="0" autoLine="0" autoPict="0">
                <anchor moveWithCells="1">
                  <from>
                    <xdr:col>11</xdr:col>
                    <xdr:colOff>10886</xdr:colOff>
                    <xdr:row>17</xdr:row>
                    <xdr:rowOff>27214</xdr:rowOff>
                  </from>
                  <to>
                    <xdr:col>12</xdr:col>
                    <xdr:colOff>10886</xdr:colOff>
                    <xdr:row>17</xdr:row>
                    <xdr:rowOff>228600</xdr:rowOff>
                  </to>
                </anchor>
              </controlPr>
            </control>
          </mc:Choice>
        </mc:AlternateContent>
        <mc:AlternateContent xmlns:mc="http://schemas.openxmlformats.org/markup-compatibility/2006">
          <mc:Choice Requires="x14">
            <control shapeId="72771" r:id="rId13" name="Drop Down 67">
              <controlPr defaultSize="0" autoLine="0" autoPict="0">
                <anchor moveWithCells="1">
                  <from>
                    <xdr:col>11</xdr:col>
                    <xdr:colOff>10886</xdr:colOff>
                    <xdr:row>18</xdr:row>
                    <xdr:rowOff>27214</xdr:rowOff>
                  </from>
                  <to>
                    <xdr:col>12</xdr:col>
                    <xdr:colOff>10886</xdr:colOff>
                    <xdr:row>18</xdr:row>
                    <xdr:rowOff>228600</xdr:rowOff>
                  </to>
                </anchor>
              </controlPr>
            </control>
          </mc:Choice>
        </mc:AlternateContent>
        <mc:AlternateContent xmlns:mc="http://schemas.openxmlformats.org/markup-compatibility/2006">
          <mc:Choice Requires="x14">
            <control shapeId="72772" r:id="rId14" name="Drop Down 68">
              <controlPr defaultSize="0" autoLine="0" autoPict="0">
                <anchor moveWithCells="1">
                  <from>
                    <xdr:col>11</xdr:col>
                    <xdr:colOff>10886</xdr:colOff>
                    <xdr:row>19</xdr:row>
                    <xdr:rowOff>27214</xdr:rowOff>
                  </from>
                  <to>
                    <xdr:col>12</xdr:col>
                    <xdr:colOff>10886</xdr:colOff>
                    <xdr:row>19</xdr:row>
                    <xdr:rowOff>228600</xdr:rowOff>
                  </to>
                </anchor>
              </controlPr>
            </control>
          </mc:Choice>
        </mc:AlternateContent>
        <mc:AlternateContent xmlns:mc="http://schemas.openxmlformats.org/markup-compatibility/2006">
          <mc:Choice Requires="x14">
            <control shapeId="72773" r:id="rId15" name="Drop Down 69">
              <controlPr defaultSize="0" autoLine="0" autoPict="0">
                <anchor moveWithCells="1">
                  <from>
                    <xdr:col>11</xdr:col>
                    <xdr:colOff>10886</xdr:colOff>
                    <xdr:row>20</xdr:row>
                    <xdr:rowOff>27214</xdr:rowOff>
                  </from>
                  <to>
                    <xdr:col>12</xdr:col>
                    <xdr:colOff>10886</xdr:colOff>
                    <xdr:row>20</xdr:row>
                    <xdr:rowOff>228600</xdr:rowOff>
                  </to>
                </anchor>
              </controlPr>
            </control>
          </mc:Choice>
        </mc:AlternateContent>
        <mc:AlternateContent xmlns:mc="http://schemas.openxmlformats.org/markup-compatibility/2006">
          <mc:Choice Requires="x14">
            <control shapeId="72774" r:id="rId16" name="Drop Down 70">
              <controlPr defaultSize="0" autoLine="0" autoPict="0">
                <anchor moveWithCells="1">
                  <from>
                    <xdr:col>11</xdr:col>
                    <xdr:colOff>10886</xdr:colOff>
                    <xdr:row>21</xdr:row>
                    <xdr:rowOff>27214</xdr:rowOff>
                  </from>
                  <to>
                    <xdr:col>12</xdr:col>
                    <xdr:colOff>10886</xdr:colOff>
                    <xdr:row>21</xdr:row>
                    <xdr:rowOff>228600</xdr:rowOff>
                  </to>
                </anchor>
              </controlPr>
            </control>
          </mc:Choice>
        </mc:AlternateContent>
        <mc:AlternateContent xmlns:mc="http://schemas.openxmlformats.org/markup-compatibility/2006">
          <mc:Choice Requires="x14">
            <control shapeId="72775" r:id="rId17" name="Drop Down 71">
              <controlPr defaultSize="0" autoLine="0" autoPict="0">
                <anchor moveWithCells="1">
                  <from>
                    <xdr:col>11</xdr:col>
                    <xdr:colOff>10886</xdr:colOff>
                    <xdr:row>22</xdr:row>
                    <xdr:rowOff>27214</xdr:rowOff>
                  </from>
                  <to>
                    <xdr:col>12</xdr:col>
                    <xdr:colOff>10886</xdr:colOff>
                    <xdr:row>22</xdr:row>
                    <xdr:rowOff>228600</xdr:rowOff>
                  </to>
                </anchor>
              </controlPr>
            </control>
          </mc:Choice>
        </mc:AlternateContent>
        <mc:AlternateContent xmlns:mc="http://schemas.openxmlformats.org/markup-compatibility/2006">
          <mc:Choice Requires="x14">
            <control shapeId="72776" r:id="rId18" name="Drop Down 72">
              <controlPr defaultSize="0" autoLine="0" autoPict="0">
                <anchor moveWithCells="1">
                  <from>
                    <xdr:col>11</xdr:col>
                    <xdr:colOff>10886</xdr:colOff>
                    <xdr:row>26</xdr:row>
                    <xdr:rowOff>27214</xdr:rowOff>
                  </from>
                  <to>
                    <xdr:col>12</xdr:col>
                    <xdr:colOff>10886</xdr:colOff>
                    <xdr:row>26</xdr:row>
                    <xdr:rowOff>228600</xdr:rowOff>
                  </to>
                </anchor>
              </controlPr>
            </control>
          </mc:Choice>
        </mc:AlternateContent>
        <mc:AlternateContent xmlns:mc="http://schemas.openxmlformats.org/markup-compatibility/2006">
          <mc:Choice Requires="x14">
            <control shapeId="72777" r:id="rId19" name="Drop Down 73">
              <controlPr defaultSize="0" autoLine="0" autoPict="0">
                <anchor moveWithCells="1">
                  <from>
                    <xdr:col>11</xdr:col>
                    <xdr:colOff>10886</xdr:colOff>
                    <xdr:row>27</xdr:row>
                    <xdr:rowOff>27214</xdr:rowOff>
                  </from>
                  <to>
                    <xdr:col>12</xdr:col>
                    <xdr:colOff>10886</xdr:colOff>
                    <xdr:row>27</xdr:row>
                    <xdr:rowOff>228600</xdr:rowOff>
                  </to>
                </anchor>
              </controlPr>
            </control>
          </mc:Choice>
        </mc:AlternateContent>
        <mc:AlternateContent xmlns:mc="http://schemas.openxmlformats.org/markup-compatibility/2006">
          <mc:Choice Requires="x14">
            <control shapeId="72778" r:id="rId20" name="Drop Down 74">
              <controlPr defaultSize="0" autoLine="0" autoPict="0">
                <anchor moveWithCells="1">
                  <from>
                    <xdr:col>11</xdr:col>
                    <xdr:colOff>10886</xdr:colOff>
                    <xdr:row>28</xdr:row>
                    <xdr:rowOff>27214</xdr:rowOff>
                  </from>
                  <to>
                    <xdr:col>12</xdr:col>
                    <xdr:colOff>10886</xdr:colOff>
                    <xdr:row>28</xdr:row>
                    <xdr:rowOff>228600</xdr:rowOff>
                  </to>
                </anchor>
              </controlPr>
            </control>
          </mc:Choice>
        </mc:AlternateContent>
        <mc:AlternateContent xmlns:mc="http://schemas.openxmlformats.org/markup-compatibility/2006">
          <mc:Choice Requires="x14">
            <control shapeId="72779" r:id="rId21" name="Drop Down 75">
              <controlPr defaultSize="0" autoLine="0" autoPict="0">
                <anchor moveWithCells="1">
                  <from>
                    <xdr:col>11</xdr:col>
                    <xdr:colOff>10886</xdr:colOff>
                    <xdr:row>29</xdr:row>
                    <xdr:rowOff>27214</xdr:rowOff>
                  </from>
                  <to>
                    <xdr:col>12</xdr:col>
                    <xdr:colOff>10886</xdr:colOff>
                    <xdr:row>29</xdr:row>
                    <xdr:rowOff>228600</xdr:rowOff>
                  </to>
                </anchor>
              </controlPr>
            </control>
          </mc:Choice>
        </mc:AlternateContent>
        <mc:AlternateContent xmlns:mc="http://schemas.openxmlformats.org/markup-compatibility/2006">
          <mc:Choice Requires="x14">
            <control shapeId="72780" r:id="rId22" name="Drop Down 76">
              <controlPr defaultSize="0" autoLine="0" autoPict="0">
                <anchor moveWithCells="1">
                  <from>
                    <xdr:col>11</xdr:col>
                    <xdr:colOff>10886</xdr:colOff>
                    <xdr:row>31</xdr:row>
                    <xdr:rowOff>27214</xdr:rowOff>
                  </from>
                  <to>
                    <xdr:col>12</xdr:col>
                    <xdr:colOff>10886</xdr:colOff>
                    <xdr:row>31</xdr:row>
                    <xdr:rowOff>228600</xdr:rowOff>
                  </to>
                </anchor>
              </controlPr>
            </control>
          </mc:Choice>
        </mc:AlternateContent>
        <mc:AlternateContent xmlns:mc="http://schemas.openxmlformats.org/markup-compatibility/2006">
          <mc:Choice Requires="x14">
            <control shapeId="72781" r:id="rId23" name="Drop Down 77">
              <controlPr defaultSize="0" autoLine="0" autoPict="0">
                <anchor moveWithCells="1">
                  <from>
                    <xdr:col>13</xdr:col>
                    <xdr:colOff>10886</xdr:colOff>
                    <xdr:row>9</xdr:row>
                    <xdr:rowOff>27214</xdr:rowOff>
                  </from>
                  <to>
                    <xdr:col>14</xdr:col>
                    <xdr:colOff>10886</xdr:colOff>
                    <xdr:row>9</xdr:row>
                    <xdr:rowOff>228600</xdr:rowOff>
                  </to>
                </anchor>
              </controlPr>
            </control>
          </mc:Choice>
        </mc:AlternateContent>
        <mc:AlternateContent xmlns:mc="http://schemas.openxmlformats.org/markup-compatibility/2006">
          <mc:Choice Requires="x14">
            <control shapeId="72782" r:id="rId24" name="Drop Down 78">
              <controlPr defaultSize="0" autoLine="0" autoPict="0">
                <anchor moveWithCells="1">
                  <from>
                    <xdr:col>13</xdr:col>
                    <xdr:colOff>10886</xdr:colOff>
                    <xdr:row>10</xdr:row>
                    <xdr:rowOff>27214</xdr:rowOff>
                  </from>
                  <to>
                    <xdr:col>14</xdr:col>
                    <xdr:colOff>10886</xdr:colOff>
                    <xdr:row>10</xdr:row>
                    <xdr:rowOff>228600</xdr:rowOff>
                  </to>
                </anchor>
              </controlPr>
            </control>
          </mc:Choice>
        </mc:AlternateContent>
        <mc:AlternateContent xmlns:mc="http://schemas.openxmlformats.org/markup-compatibility/2006">
          <mc:Choice Requires="x14">
            <control shapeId="72783" r:id="rId25" name="Drop Down 79">
              <controlPr defaultSize="0" autoLine="0" autoPict="0">
                <anchor moveWithCells="1">
                  <from>
                    <xdr:col>13</xdr:col>
                    <xdr:colOff>10886</xdr:colOff>
                    <xdr:row>11</xdr:row>
                    <xdr:rowOff>27214</xdr:rowOff>
                  </from>
                  <to>
                    <xdr:col>14</xdr:col>
                    <xdr:colOff>10886</xdr:colOff>
                    <xdr:row>11</xdr:row>
                    <xdr:rowOff>228600</xdr:rowOff>
                  </to>
                </anchor>
              </controlPr>
            </control>
          </mc:Choice>
        </mc:AlternateContent>
        <mc:AlternateContent xmlns:mc="http://schemas.openxmlformats.org/markup-compatibility/2006">
          <mc:Choice Requires="x14">
            <control shapeId="72784" r:id="rId26" name="Drop Down 80">
              <controlPr defaultSize="0" autoLine="0" autoPict="0">
                <anchor moveWithCells="1">
                  <from>
                    <xdr:col>13</xdr:col>
                    <xdr:colOff>10886</xdr:colOff>
                    <xdr:row>12</xdr:row>
                    <xdr:rowOff>27214</xdr:rowOff>
                  </from>
                  <to>
                    <xdr:col>14</xdr:col>
                    <xdr:colOff>10886</xdr:colOff>
                    <xdr:row>12</xdr:row>
                    <xdr:rowOff>228600</xdr:rowOff>
                  </to>
                </anchor>
              </controlPr>
            </control>
          </mc:Choice>
        </mc:AlternateContent>
        <mc:AlternateContent xmlns:mc="http://schemas.openxmlformats.org/markup-compatibility/2006">
          <mc:Choice Requires="x14">
            <control shapeId="72785" r:id="rId27" name="Drop Down 81">
              <controlPr defaultSize="0" autoLine="0" autoPict="0">
                <anchor moveWithCells="1">
                  <from>
                    <xdr:col>13</xdr:col>
                    <xdr:colOff>10886</xdr:colOff>
                    <xdr:row>13</xdr:row>
                    <xdr:rowOff>27214</xdr:rowOff>
                  </from>
                  <to>
                    <xdr:col>14</xdr:col>
                    <xdr:colOff>10886</xdr:colOff>
                    <xdr:row>13</xdr:row>
                    <xdr:rowOff>228600</xdr:rowOff>
                  </to>
                </anchor>
              </controlPr>
            </control>
          </mc:Choice>
        </mc:AlternateContent>
        <mc:AlternateContent xmlns:mc="http://schemas.openxmlformats.org/markup-compatibility/2006">
          <mc:Choice Requires="x14">
            <control shapeId="72786" r:id="rId28" name="Drop Down 82">
              <controlPr defaultSize="0" autoLine="0" autoPict="0">
                <anchor moveWithCells="1">
                  <from>
                    <xdr:col>13</xdr:col>
                    <xdr:colOff>10886</xdr:colOff>
                    <xdr:row>16</xdr:row>
                    <xdr:rowOff>27214</xdr:rowOff>
                  </from>
                  <to>
                    <xdr:col>14</xdr:col>
                    <xdr:colOff>10886</xdr:colOff>
                    <xdr:row>16</xdr:row>
                    <xdr:rowOff>228600</xdr:rowOff>
                  </to>
                </anchor>
              </controlPr>
            </control>
          </mc:Choice>
        </mc:AlternateContent>
        <mc:AlternateContent xmlns:mc="http://schemas.openxmlformats.org/markup-compatibility/2006">
          <mc:Choice Requires="x14">
            <control shapeId="72787" r:id="rId29" name="Drop Down 83">
              <controlPr defaultSize="0" autoLine="0" autoPict="0">
                <anchor moveWithCells="1">
                  <from>
                    <xdr:col>13</xdr:col>
                    <xdr:colOff>10886</xdr:colOff>
                    <xdr:row>17</xdr:row>
                    <xdr:rowOff>27214</xdr:rowOff>
                  </from>
                  <to>
                    <xdr:col>14</xdr:col>
                    <xdr:colOff>10886</xdr:colOff>
                    <xdr:row>17</xdr:row>
                    <xdr:rowOff>228600</xdr:rowOff>
                  </to>
                </anchor>
              </controlPr>
            </control>
          </mc:Choice>
        </mc:AlternateContent>
        <mc:AlternateContent xmlns:mc="http://schemas.openxmlformats.org/markup-compatibility/2006">
          <mc:Choice Requires="x14">
            <control shapeId="72788" r:id="rId30" name="Drop Down 84">
              <controlPr defaultSize="0" autoLine="0" autoPict="0">
                <anchor moveWithCells="1">
                  <from>
                    <xdr:col>13</xdr:col>
                    <xdr:colOff>10886</xdr:colOff>
                    <xdr:row>18</xdr:row>
                    <xdr:rowOff>27214</xdr:rowOff>
                  </from>
                  <to>
                    <xdr:col>14</xdr:col>
                    <xdr:colOff>10886</xdr:colOff>
                    <xdr:row>18</xdr:row>
                    <xdr:rowOff>228600</xdr:rowOff>
                  </to>
                </anchor>
              </controlPr>
            </control>
          </mc:Choice>
        </mc:AlternateContent>
        <mc:AlternateContent xmlns:mc="http://schemas.openxmlformats.org/markup-compatibility/2006">
          <mc:Choice Requires="x14">
            <control shapeId="72789" r:id="rId31" name="Drop Down 85">
              <controlPr defaultSize="0" autoLine="0" autoPict="0">
                <anchor moveWithCells="1">
                  <from>
                    <xdr:col>13</xdr:col>
                    <xdr:colOff>10886</xdr:colOff>
                    <xdr:row>19</xdr:row>
                    <xdr:rowOff>27214</xdr:rowOff>
                  </from>
                  <to>
                    <xdr:col>14</xdr:col>
                    <xdr:colOff>10886</xdr:colOff>
                    <xdr:row>19</xdr:row>
                    <xdr:rowOff>228600</xdr:rowOff>
                  </to>
                </anchor>
              </controlPr>
            </control>
          </mc:Choice>
        </mc:AlternateContent>
        <mc:AlternateContent xmlns:mc="http://schemas.openxmlformats.org/markup-compatibility/2006">
          <mc:Choice Requires="x14">
            <control shapeId="72790" r:id="rId32" name="Drop Down 86">
              <controlPr defaultSize="0" autoLine="0" autoPict="0">
                <anchor moveWithCells="1">
                  <from>
                    <xdr:col>13</xdr:col>
                    <xdr:colOff>10886</xdr:colOff>
                    <xdr:row>20</xdr:row>
                    <xdr:rowOff>27214</xdr:rowOff>
                  </from>
                  <to>
                    <xdr:col>14</xdr:col>
                    <xdr:colOff>10886</xdr:colOff>
                    <xdr:row>20</xdr:row>
                    <xdr:rowOff>228600</xdr:rowOff>
                  </to>
                </anchor>
              </controlPr>
            </control>
          </mc:Choice>
        </mc:AlternateContent>
        <mc:AlternateContent xmlns:mc="http://schemas.openxmlformats.org/markup-compatibility/2006">
          <mc:Choice Requires="x14">
            <control shapeId="72791" r:id="rId33" name="Drop Down 87">
              <controlPr defaultSize="0" autoLine="0" autoPict="0">
                <anchor moveWithCells="1">
                  <from>
                    <xdr:col>13</xdr:col>
                    <xdr:colOff>10886</xdr:colOff>
                    <xdr:row>21</xdr:row>
                    <xdr:rowOff>27214</xdr:rowOff>
                  </from>
                  <to>
                    <xdr:col>14</xdr:col>
                    <xdr:colOff>10886</xdr:colOff>
                    <xdr:row>21</xdr:row>
                    <xdr:rowOff>228600</xdr:rowOff>
                  </to>
                </anchor>
              </controlPr>
            </control>
          </mc:Choice>
        </mc:AlternateContent>
        <mc:AlternateContent xmlns:mc="http://schemas.openxmlformats.org/markup-compatibility/2006">
          <mc:Choice Requires="x14">
            <control shapeId="72792" r:id="rId34" name="Drop Down 88">
              <controlPr defaultSize="0" autoLine="0" autoPict="0">
                <anchor moveWithCells="1">
                  <from>
                    <xdr:col>13</xdr:col>
                    <xdr:colOff>10886</xdr:colOff>
                    <xdr:row>22</xdr:row>
                    <xdr:rowOff>27214</xdr:rowOff>
                  </from>
                  <to>
                    <xdr:col>14</xdr:col>
                    <xdr:colOff>10886</xdr:colOff>
                    <xdr:row>22</xdr:row>
                    <xdr:rowOff>228600</xdr:rowOff>
                  </to>
                </anchor>
              </controlPr>
            </control>
          </mc:Choice>
        </mc:AlternateContent>
        <mc:AlternateContent xmlns:mc="http://schemas.openxmlformats.org/markup-compatibility/2006">
          <mc:Choice Requires="x14">
            <control shapeId="72793" r:id="rId35" name="Drop Down 89">
              <controlPr defaultSize="0" autoLine="0" autoPict="0">
                <anchor moveWithCells="1">
                  <from>
                    <xdr:col>13</xdr:col>
                    <xdr:colOff>10886</xdr:colOff>
                    <xdr:row>26</xdr:row>
                    <xdr:rowOff>38100</xdr:rowOff>
                  </from>
                  <to>
                    <xdr:col>14</xdr:col>
                    <xdr:colOff>10886</xdr:colOff>
                    <xdr:row>26</xdr:row>
                    <xdr:rowOff>239486</xdr:rowOff>
                  </to>
                </anchor>
              </controlPr>
            </control>
          </mc:Choice>
        </mc:AlternateContent>
        <mc:AlternateContent xmlns:mc="http://schemas.openxmlformats.org/markup-compatibility/2006">
          <mc:Choice Requires="x14">
            <control shapeId="72794" r:id="rId36" name="Drop Down 90">
              <controlPr defaultSize="0" autoLine="0" autoPict="0">
                <anchor moveWithCells="1">
                  <from>
                    <xdr:col>13</xdr:col>
                    <xdr:colOff>10886</xdr:colOff>
                    <xdr:row>27</xdr:row>
                    <xdr:rowOff>38100</xdr:rowOff>
                  </from>
                  <to>
                    <xdr:col>14</xdr:col>
                    <xdr:colOff>10886</xdr:colOff>
                    <xdr:row>27</xdr:row>
                    <xdr:rowOff>239486</xdr:rowOff>
                  </to>
                </anchor>
              </controlPr>
            </control>
          </mc:Choice>
        </mc:AlternateContent>
        <mc:AlternateContent xmlns:mc="http://schemas.openxmlformats.org/markup-compatibility/2006">
          <mc:Choice Requires="x14">
            <control shapeId="72795" r:id="rId37" name="Drop Down 91">
              <controlPr defaultSize="0" autoLine="0" autoPict="0">
                <anchor moveWithCells="1">
                  <from>
                    <xdr:col>13</xdr:col>
                    <xdr:colOff>10886</xdr:colOff>
                    <xdr:row>28</xdr:row>
                    <xdr:rowOff>38100</xdr:rowOff>
                  </from>
                  <to>
                    <xdr:col>14</xdr:col>
                    <xdr:colOff>10886</xdr:colOff>
                    <xdr:row>28</xdr:row>
                    <xdr:rowOff>239486</xdr:rowOff>
                  </to>
                </anchor>
              </controlPr>
            </control>
          </mc:Choice>
        </mc:AlternateContent>
        <mc:AlternateContent xmlns:mc="http://schemas.openxmlformats.org/markup-compatibility/2006">
          <mc:Choice Requires="x14">
            <control shapeId="72796" r:id="rId38" name="Drop Down 92">
              <controlPr defaultSize="0" autoLine="0" autoPict="0">
                <anchor moveWithCells="1">
                  <from>
                    <xdr:col>13</xdr:col>
                    <xdr:colOff>10886</xdr:colOff>
                    <xdr:row>29</xdr:row>
                    <xdr:rowOff>38100</xdr:rowOff>
                  </from>
                  <to>
                    <xdr:col>14</xdr:col>
                    <xdr:colOff>10886</xdr:colOff>
                    <xdr:row>29</xdr:row>
                    <xdr:rowOff>239486</xdr:rowOff>
                  </to>
                </anchor>
              </controlPr>
            </control>
          </mc:Choice>
        </mc:AlternateContent>
        <mc:AlternateContent xmlns:mc="http://schemas.openxmlformats.org/markup-compatibility/2006">
          <mc:Choice Requires="x14">
            <control shapeId="72797" r:id="rId39" name="Drop Down 93">
              <controlPr defaultSize="0" autoLine="0" autoPict="0">
                <anchor moveWithCells="1">
                  <from>
                    <xdr:col>13</xdr:col>
                    <xdr:colOff>10886</xdr:colOff>
                    <xdr:row>31</xdr:row>
                    <xdr:rowOff>38100</xdr:rowOff>
                  </from>
                  <to>
                    <xdr:col>14</xdr:col>
                    <xdr:colOff>10886</xdr:colOff>
                    <xdr:row>31</xdr:row>
                    <xdr:rowOff>239486</xdr:rowOff>
                  </to>
                </anchor>
              </controlPr>
            </control>
          </mc:Choice>
        </mc:AlternateContent>
        <mc:AlternateContent xmlns:mc="http://schemas.openxmlformats.org/markup-compatibility/2006">
          <mc:Choice Requires="x14">
            <control shapeId="72798" r:id="rId40" name="Drop Down 94">
              <controlPr defaultSize="0" autoLine="0" autoPict="0">
                <anchor moveWithCells="1">
                  <from>
                    <xdr:col>11</xdr:col>
                    <xdr:colOff>10886</xdr:colOff>
                    <xdr:row>33</xdr:row>
                    <xdr:rowOff>27214</xdr:rowOff>
                  </from>
                  <to>
                    <xdr:col>12</xdr:col>
                    <xdr:colOff>10886</xdr:colOff>
                    <xdr:row>33</xdr:row>
                    <xdr:rowOff>228600</xdr:rowOff>
                  </to>
                </anchor>
              </controlPr>
            </control>
          </mc:Choice>
        </mc:AlternateContent>
        <mc:AlternateContent xmlns:mc="http://schemas.openxmlformats.org/markup-compatibility/2006">
          <mc:Choice Requires="x14">
            <control shapeId="72799" r:id="rId41" name="Drop Down 95">
              <controlPr defaultSize="0" autoLine="0" autoPict="0">
                <anchor moveWithCells="1">
                  <from>
                    <xdr:col>11</xdr:col>
                    <xdr:colOff>10886</xdr:colOff>
                    <xdr:row>34</xdr:row>
                    <xdr:rowOff>27214</xdr:rowOff>
                  </from>
                  <to>
                    <xdr:col>12</xdr:col>
                    <xdr:colOff>10886</xdr:colOff>
                    <xdr:row>34</xdr:row>
                    <xdr:rowOff>228600</xdr:rowOff>
                  </to>
                </anchor>
              </controlPr>
            </control>
          </mc:Choice>
        </mc:AlternateContent>
        <mc:AlternateContent xmlns:mc="http://schemas.openxmlformats.org/markup-compatibility/2006">
          <mc:Choice Requires="x14">
            <control shapeId="72800" r:id="rId42" name="Drop Down 96">
              <controlPr defaultSize="0" autoLine="0" autoPict="0">
                <anchor moveWithCells="1">
                  <from>
                    <xdr:col>11</xdr:col>
                    <xdr:colOff>10886</xdr:colOff>
                    <xdr:row>35</xdr:row>
                    <xdr:rowOff>27214</xdr:rowOff>
                  </from>
                  <to>
                    <xdr:col>12</xdr:col>
                    <xdr:colOff>10886</xdr:colOff>
                    <xdr:row>35</xdr:row>
                    <xdr:rowOff>228600</xdr:rowOff>
                  </to>
                </anchor>
              </controlPr>
            </control>
          </mc:Choice>
        </mc:AlternateContent>
        <mc:AlternateContent xmlns:mc="http://schemas.openxmlformats.org/markup-compatibility/2006">
          <mc:Choice Requires="x14">
            <control shapeId="72801" r:id="rId43" name="Drop Down 97">
              <controlPr defaultSize="0" autoLine="0" autoPict="0">
                <anchor moveWithCells="1">
                  <from>
                    <xdr:col>13</xdr:col>
                    <xdr:colOff>10886</xdr:colOff>
                    <xdr:row>33</xdr:row>
                    <xdr:rowOff>38100</xdr:rowOff>
                  </from>
                  <to>
                    <xdr:col>14</xdr:col>
                    <xdr:colOff>10886</xdr:colOff>
                    <xdr:row>33</xdr:row>
                    <xdr:rowOff>239486</xdr:rowOff>
                  </to>
                </anchor>
              </controlPr>
            </control>
          </mc:Choice>
        </mc:AlternateContent>
        <mc:AlternateContent xmlns:mc="http://schemas.openxmlformats.org/markup-compatibility/2006">
          <mc:Choice Requires="x14">
            <control shapeId="72802" r:id="rId44" name="Drop Down 98">
              <controlPr defaultSize="0" autoLine="0" autoPict="0">
                <anchor moveWithCells="1">
                  <from>
                    <xdr:col>13</xdr:col>
                    <xdr:colOff>10886</xdr:colOff>
                    <xdr:row>34</xdr:row>
                    <xdr:rowOff>38100</xdr:rowOff>
                  </from>
                  <to>
                    <xdr:col>14</xdr:col>
                    <xdr:colOff>10886</xdr:colOff>
                    <xdr:row>34</xdr:row>
                    <xdr:rowOff>239486</xdr:rowOff>
                  </to>
                </anchor>
              </controlPr>
            </control>
          </mc:Choice>
        </mc:AlternateContent>
        <mc:AlternateContent xmlns:mc="http://schemas.openxmlformats.org/markup-compatibility/2006">
          <mc:Choice Requires="x14">
            <control shapeId="72803" r:id="rId45" name="Drop Down 99">
              <controlPr defaultSize="0" autoLine="0" autoPict="0">
                <anchor moveWithCells="1">
                  <from>
                    <xdr:col>13</xdr:col>
                    <xdr:colOff>10886</xdr:colOff>
                    <xdr:row>35</xdr:row>
                    <xdr:rowOff>38100</xdr:rowOff>
                  </from>
                  <to>
                    <xdr:col>14</xdr:col>
                    <xdr:colOff>10886</xdr:colOff>
                    <xdr:row>35</xdr:row>
                    <xdr:rowOff>239486</xdr:rowOff>
                  </to>
                </anchor>
              </controlPr>
            </control>
          </mc:Choice>
        </mc:AlternateContent>
        <mc:AlternateContent xmlns:mc="http://schemas.openxmlformats.org/markup-compatibility/2006">
          <mc:Choice Requires="x14">
            <control shapeId="72804" r:id="rId46" name="Drop Down 100">
              <controlPr defaultSize="0" autoLine="0" autoPict="0">
                <anchor moveWithCells="1">
                  <from>
                    <xdr:col>11</xdr:col>
                    <xdr:colOff>10886</xdr:colOff>
                    <xdr:row>14</xdr:row>
                    <xdr:rowOff>27214</xdr:rowOff>
                  </from>
                  <to>
                    <xdr:col>12</xdr:col>
                    <xdr:colOff>10886</xdr:colOff>
                    <xdr:row>14</xdr:row>
                    <xdr:rowOff>228600</xdr:rowOff>
                  </to>
                </anchor>
              </controlPr>
            </control>
          </mc:Choice>
        </mc:AlternateContent>
        <mc:AlternateContent xmlns:mc="http://schemas.openxmlformats.org/markup-compatibility/2006">
          <mc:Choice Requires="x14">
            <control shapeId="72805" r:id="rId47" name="Drop Down 101">
              <controlPr defaultSize="0" autoLine="0" autoPict="0">
                <anchor moveWithCells="1">
                  <from>
                    <xdr:col>13</xdr:col>
                    <xdr:colOff>10886</xdr:colOff>
                    <xdr:row>14</xdr:row>
                    <xdr:rowOff>27214</xdr:rowOff>
                  </from>
                  <to>
                    <xdr:col>14</xdr:col>
                    <xdr:colOff>10886</xdr:colOff>
                    <xdr:row>14</xdr:row>
                    <xdr:rowOff>228600</xdr:rowOff>
                  </to>
                </anchor>
              </controlPr>
            </control>
          </mc:Choice>
        </mc:AlternateContent>
        <mc:AlternateContent xmlns:mc="http://schemas.openxmlformats.org/markup-compatibility/2006">
          <mc:Choice Requires="x14">
            <control shapeId="72833" r:id="rId48" name="Drop Down 129">
              <controlPr defaultSize="0" autoLine="0" autoPict="0">
                <anchor moveWithCells="1">
                  <from>
                    <xdr:col>11</xdr:col>
                    <xdr:colOff>10886</xdr:colOff>
                    <xdr:row>24</xdr:row>
                    <xdr:rowOff>27214</xdr:rowOff>
                  </from>
                  <to>
                    <xdr:col>12</xdr:col>
                    <xdr:colOff>10886</xdr:colOff>
                    <xdr:row>24</xdr:row>
                    <xdr:rowOff>228600</xdr:rowOff>
                  </to>
                </anchor>
              </controlPr>
            </control>
          </mc:Choice>
        </mc:AlternateContent>
        <mc:AlternateContent xmlns:mc="http://schemas.openxmlformats.org/markup-compatibility/2006">
          <mc:Choice Requires="x14">
            <control shapeId="72834" r:id="rId49" name="Drop Down 130">
              <controlPr defaultSize="0" autoLine="0" autoPict="0">
                <anchor moveWithCells="1">
                  <from>
                    <xdr:col>13</xdr:col>
                    <xdr:colOff>10886</xdr:colOff>
                    <xdr:row>24</xdr:row>
                    <xdr:rowOff>38100</xdr:rowOff>
                  </from>
                  <to>
                    <xdr:col>14</xdr:col>
                    <xdr:colOff>10886</xdr:colOff>
                    <xdr:row>24</xdr:row>
                    <xdr:rowOff>239486</xdr:rowOff>
                  </to>
                </anchor>
              </controlPr>
            </control>
          </mc:Choice>
        </mc:AlternateContent>
        <mc:AlternateContent xmlns:mc="http://schemas.openxmlformats.org/markup-compatibility/2006">
          <mc:Choice Requires="x14">
            <control shapeId="72835" r:id="rId50" name="Drop Down 131">
              <controlPr defaultSize="0" autoLine="0" autoPict="0">
                <anchor moveWithCells="1">
                  <from>
                    <xdr:col>11</xdr:col>
                    <xdr:colOff>10886</xdr:colOff>
                    <xdr:row>37</xdr:row>
                    <xdr:rowOff>27214</xdr:rowOff>
                  </from>
                  <to>
                    <xdr:col>12</xdr:col>
                    <xdr:colOff>10886</xdr:colOff>
                    <xdr:row>37</xdr:row>
                    <xdr:rowOff>228600</xdr:rowOff>
                  </to>
                </anchor>
              </controlPr>
            </control>
          </mc:Choice>
        </mc:AlternateContent>
        <mc:AlternateContent xmlns:mc="http://schemas.openxmlformats.org/markup-compatibility/2006">
          <mc:Choice Requires="x14">
            <control shapeId="72837" r:id="rId51" name="Drop Down 133">
              <controlPr defaultSize="0" autoLine="0" autoPict="0">
                <anchor moveWithCells="1">
                  <from>
                    <xdr:col>13</xdr:col>
                    <xdr:colOff>10886</xdr:colOff>
                    <xdr:row>37</xdr:row>
                    <xdr:rowOff>38100</xdr:rowOff>
                  </from>
                  <to>
                    <xdr:col>14</xdr:col>
                    <xdr:colOff>10886</xdr:colOff>
                    <xdr:row>37</xdr:row>
                    <xdr:rowOff>239486</xdr:rowOff>
                  </to>
                </anchor>
              </controlPr>
            </control>
          </mc:Choice>
        </mc:AlternateContent>
        <mc:AlternateContent xmlns:mc="http://schemas.openxmlformats.org/markup-compatibility/2006">
          <mc:Choice Requires="x14">
            <control shapeId="72839" r:id="rId52" name="Drop Down 135">
              <controlPr defaultSize="0" autoLine="0" autoPict="0">
                <anchor moveWithCells="1">
                  <from>
                    <xdr:col>11</xdr:col>
                    <xdr:colOff>10886</xdr:colOff>
                    <xdr:row>38</xdr:row>
                    <xdr:rowOff>27214</xdr:rowOff>
                  </from>
                  <to>
                    <xdr:col>12</xdr:col>
                    <xdr:colOff>10886</xdr:colOff>
                    <xdr:row>38</xdr:row>
                    <xdr:rowOff>228600</xdr:rowOff>
                  </to>
                </anchor>
              </controlPr>
            </control>
          </mc:Choice>
        </mc:AlternateContent>
        <mc:AlternateContent xmlns:mc="http://schemas.openxmlformats.org/markup-compatibility/2006">
          <mc:Choice Requires="x14">
            <control shapeId="72840" r:id="rId53" name="Drop Down 136">
              <controlPr defaultSize="0" autoLine="0" autoPict="0">
                <anchor moveWithCells="1">
                  <from>
                    <xdr:col>13</xdr:col>
                    <xdr:colOff>10886</xdr:colOff>
                    <xdr:row>38</xdr:row>
                    <xdr:rowOff>38100</xdr:rowOff>
                  </from>
                  <to>
                    <xdr:col>14</xdr:col>
                    <xdr:colOff>10886</xdr:colOff>
                    <xdr:row>38</xdr:row>
                    <xdr:rowOff>239486</xdr:rowOff>
                  </to>
                </anchor>
              </controlPr>
            </control>
          </mc:Choice>
        </mc:AlternateContent>
        <mc:AlternateContent xmlns:mc="http://schemas.openxmlformats.org/markup-compatibility/2006">
          <mc:Choice Requires="x14">
            <control shapeId="72843" r:id="rId54" name="Drop Down 139">
              <controlPr defaultSize="0" autoLine="0" autoPict="0">
                <anchor moveWithCells="1">
                  <from>
                    <xdr:col>11</xdr:col>
                    <xdr:colOff>10886</xdr:colOff>
                    <xdr:row>23</xdr:row>
                    <xdr:rowOff>27214</xdr:rowOff>
                  </from>
                  <to>
                    <xdr:col>12</xdr:col>
                    <xdr:colOff>10886</xdr:colOff>
                    <xdr:row>23</xdr:row>
                    <xdr:rowOff>228600</xdr:rowOff>
                  </to>
                </anchor>
              </controlPr>
            </control>
          </mc:Choice>
        </mc:AlternateContent>
        <mc:AlternateContent xmlns:mc="http://schemas.openxmlformats.org/markup-compatibility/2006">
          <mc:Choice Requires="x14">
            <control shapeId="72844" r:id="rId55" name="Drop Down 140">
              <controlPr defaultSize="0" autoLine="0" autoPict="0">
                <anchor moveWithCells="1">
                  <from>
                    <xdr:col>13</xdr:col>
                    <xdr:colOff>10886</xdr:colOff>
                    <xdr:row>23</xdr:row>
                    <xdr:rowOff>27214</xdr:rowOff>
                  </from>
                  <to>
                    <xdr:col>14</xdr:col>
                    <xdr:colOff>10886</xdr:colOff>
                    <xdr:row>23</xdr:row>
                    <xdr:rowOff>228600</xdr:rowOff>
                  </to>
                </anchor>
              </controlPr>
            </control>
          </mc:Choice>
        </mc:AlternateContent>
        <mc:AlternateContent xmlns:mc="http://schemas.openxmlformats.org/markup-compatibility/2006">
          <mc:Choice Requires="x14">
            <control shapeId="72845" r:id="rId56" name="Drop Down 141">
              <controlPr defaultSize="0" autoLine="0" autoPict="0">
                <anchor moveWithCells="1">
                  <from>
                    <xdr:col>11</xdr:col>
                    <xdr:colOff>10886</xdr:colOff>
                    <xdr:row>30</xdr:row>
                    <xdr:rowOff>27214</xdr:rowOff>
                  </from>
                  <to>
                    <xdr:col>12</xdr:col>
                    <xdr:colOff>10886</xdr:colOff>
                    <xdr:row>30</xdr:row>
                    <xdr:rowOff>228600</xdr:rowOff>
                  </to>
                </anchor>
              </controlPr>
            </control>
          </mc:Choice>
        </mc:AlternateContent>
        <mc:AlternateContent xmlns:mc="http://schemas.openxmlformats.org/markup-compatibility/2006">
          <mc:Choice Requires="x14">
            <control shapeId="72846" r:id="rId57" name="Drop Down 142">
              <controlPr defaultSize="0" autoLine="0" autoPict="0">
                <anchor moveWithCells="1">
                  <from>
                    <xdr:col>13</xdr:col>
                    <xdr:colOff>10886</xdr:colOff>
                    <xdr:row>30</xdr:row>
                    <xdr:rowOff>38100</xdr:rowOff>
                  </from>
                  <to>
                    <xdr:col>14</xdr:col>
                    <xdr:colOff>10886</xdr:colOff>
                    <xdr:row>30</xdr:row>
                    <xdr:rowOff>239486</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8"/>
  <dimension ref="A1:O542"/>
  <sheetViews>
    <sheetView zoomScaleNormal="100" workbookViewId="0">
      <pane ySplit="1" topLeftCell="A296" activePane="bottomLeft" state="frozen"/>
      <selection activeCell="R11" sqref="R11:R14"/>
      <selection pane="bottomLeft" activeCell="D320" sqref="D320"/>
    </sheetView>
  </sheetViews>
  <sheetFormatPr defaultRowHeight="14.6" x14ac:dyDescent="0.4"/>
  <cols>
    <col min="1" max="1" width="33.84375" style="22" bestFit="1" customWidth="1"/>
    <col min="2" max="2" width="8.3046875" style="417" bestFit="1" customWidth="1"/>
    <col min="3" max="3" width="5" style="439" bestFit="1" customWidth="1"/>
    <col min="4" max="5" width="15.69140625" style="22" customWidth="1"/>
    <col min="6" max="7" width="13.84375" style="22" customWidth="1"/>
    <col min="8" max="8" width="25.84375" style="22" bestFit="1" customWidth="1"/>
    <col min="9" max="9" width="13.84375" style="22" bestFit="1" customWidth="1"/>
    <col min="10" max="11" width="13.84375" style="22" customWidth="1"/>
    <col min="12" max="12" width="49.53515625" style="22" customWidth="1"/>
  </cols>
  <sheetData>
    <row r="1" spans="1:14" ht="29.15" x14ac:dyDescent="0.4">
      <c r="A1" s="60"/>
      <c r="B1" s="403" t="s">
        <v>996</v>
      </c>
      <c r="C1" s="425" t="s">
        <v>981</v>
      </c>
      <c r="D1" s="60" t="s">
        <v>21</v>
      </c>
      <c r="E1" s="60" t="s">
        <v>121</v>
      </c>
      <c r="F1" s="625" t="s">
        <v>1626</v>
      </c>
      <c r="G1" s="625" t="s">
        <v>1822</v>
      </c>
      <c r="H1" s="57" t="s">
        <v>323</v>
      </c>
      <c r="I1" s="45" t="s">
        <v>138</v>
      </c>
      <c r="J1" s="45" t="s">
        <v>322</v>
      </c>
      <c r="K1" s="45" t="s">
        <v>324</v>
      </c>
      <c r="L1" s="60" t="s">
        <v>61</v>
      </c>
    </row>
    <row r="2" spans="1:14" ht="15" thickBot="1" x14ac:dyDescent="0.45">
      <c r="A2" s="248" t="s">
        <v>513</v>
      </c>
      <c r="B2" s="404"/>
      <c r="C2" s="426"/>
      <c r="D2" s="249"/>
      <c r="E2" s="249"/>
      <c r="F2" s="249"/>
      <c r="G2" s="249"/>
      <c r="H2" s="249"/>
      <c r="I2" s="249"/>
      <c r="J2" s="249"/>
      <c r="K2" s="249"/>
      <c r="L2" s="250"/>
      <c r="N2" s="123"/>
    </row>
    <row r="3" spans="1:14" x14ac:dyDescent="0.4">
      <c r="A3" s="65" t="s">
        <v>166</v>
      </c>
      <c r="B3" s="405"/>
      <c r="C3" s="427"/>
      <c r="D3" s="83"/>
      <c r="E3" s="83"/>
      <c r="F3" s="235"/>
      <c r="G3" s="235"/>
      <c r="H3" s="58"/>
      <c r="I3" s="46"/>
      <c r="J3" s="46"/>
      <c r="K3" s="46"/>
      <c r="L3" s="66"/>
      <c r="N3" s="123"/>
    </row>
    <row r="4" spans="1:14" x14ac:dyDescent="0.4">
      <c r="A4" s="90" t="s">
        <v>13</v>
      </c>
      <c r="B4" s="402">
        <v>1</v>
      </c>
      <c r="C4" s="428" t="s">
        <v>982</v>
      </c>
      <c r="D4" s="84">
        <v>0</v>
      </c>
      <c r="E4" s="84">
        <v>3</v>
      </c>
      <c r="F4" s="236" t="s">
        <v>865</v>
      </c>
      <c r="G4" s="236" t="str">
        <f>IF(B4=1,F4,"")</f>
        <v>ID.BE-5</v>
      </c>
      <c r="H4" s="47">
        <f>VLOOKUP(E4,'_Score matrix'!$B$31:$C$35,2,FALSE)</f>
        <v>1</v>
      </c>
      <c r="I4" s="47">
        <f>D4*H4</f>
        <v>0</v>
      </c>
      <c r="J4" s="47">
        <f>5*H4</f>
        <v>5</v>
      </c>
      <c r="K4" s="47">
        <f>IF(ROUND(100*(I4-H4)/(J4-H4),2) &lt; 0, 0, ROUND(100*(I4-H4)/(J4-H4),2))</f>
        <v>0</v>
      </c>
      <c r="L4" s="67"/>
      <c r="N4" s="123"/>
    </row>
    <row r="5" spans="1:14" x14ac:dyDescent="0.4">
      <c r="A5" s="90" t="s">
        <v>14</v>
      </c>
      <c r="B5" s="402">
        <v>1</v>
      </c>
      <c r="C5" s="428" t="s">
        <v>982</v>
      </c>
      <c r="D5" s="84">
        <v>0</v>
      </c>
      <c r="E5" s="84">
        <v>3</v>
      </c>
      <c r="F5" s="236" t="s">
        <v>865</v>
      </c>
      <c r="G5" s="236" t="str">
        <f>IF(B5=1,F5,"")</f>
        <v>ID.BE-5</v>
      </c>
      <c r="H5" s="47">
        <f>VLOOKUP(E5,'_Score matrix'!$B$31:$C$35,2,FALSE)</f>
        <v>1</v>
      </c>
      <c r="I5" s="47">
        <f>D5*H5</f>
        <v>0</v>
      </c>
      <c r="J5" s="47">
        <f t="shared" ref="J5:J8" si="0">5*H5</f>
        <v>5</v>
      </c>
      <c r="K5" s="47">
        <f t="shared" ref="K5:K8" si="1">IF(ROUND(100*(I5-H5)/(J5-H5),2) &lt; 0, 0, ROUND(100*(I5-H5)/(J5-H5),2))</f>
        <v>0</v>
      </c>
      <c r="L5" s="67"/>
      <c r="N5" s="123"/>
    </row>
    <row r="6" spans="1:14" x14ac:dyDescent="0.4">
      <c r="A6" s="90" t="s">
        <v>15</v>
      </c>
      <c r="B6" s="402">
        <v>1</v>
      </c>
      <c r="C6" s="428" t="s">
        <v>982</v>
      </c>
      <c r="D6" s="84">
        <v>0</v>
      </c>
      <c r="E6" s="84">
        <v>3</v>
      </c>
      <c r="F6" s="236" t="s">
        <v>865</v>
      </c>
      <c r="G6" s="236" t="str">
        <f>IF(B6=1,F6,"")</f>
        <v>ID.BE-5</v>
      </c>
      <c r="H6" s="47">
        <f>VLOOKUP(E6,'_Score matrix'!$B$31:$C$35,2,FALSE)</f>
        <v>1</v>
      </c>
      <c r="I6" s="47">
        <f>D6*H6</f>
        <v>0</v>
      </c>
      <c r="J6" s="47">
        <f t="shared" si="0"/>
        <v>5</v>
      </c>
      <c r="K6" s="47">
        <f t="shared" si="1"/>
        <v>0</v>
      </c>
      <c r="L6" s="67"/>
      <c r="N6" s="123"/>
    </row>
    <row r="7" spans="1:14" x14ac:dyDescent="0.4">
      <c r="A7" s="90" t="s">
        <v>129</v>
      </c>
      <c r="B7" s="402">
        <v>1</v>
      </c>
      <c r="C7" s="428" t="s">
        <v>982</v>
      </c>
      <c r="D7" s="84">
        <v>0</v>
      </c>
      <c r="E7" s="84">
        <v>3</v>
      </c>
      <c r="F7" s="236" t="s">
        <v>865</v>
      </c>
      <c r="G7" s="236" t="str">
        <f>IF(B7=1,F7,"")</f>
        <v>ID.BE-5</v>
      </c>
      <c r="H7" s="47">
        <f>VLOOKUP(E7,'_Score matrix'!$B$31:$C$35,2,FALSE)</f>
        <v>1</v>
      </c>
      <c r="I7" s="47">
        <f>D7*H7</f>
        <v>0</v>
      </c>
      <c r="J7" s="47">
        <f t="shared" si="0"/>
        <v>5</v>
      </c>
      <c r="K7" s="47">
        <f t="shared" si="1"/>
        <v>0</v>
      </c>
      <c r="L7" s="67"/>
      <c r="N7" s="123"/>
    </row>
    <row r="8" spans="1:14" ht="15" thickBot="1" x14ac:dyDescent="0.45">
      <c r="A8" s="91" t="s">
        <v>130</v>
      </c>
      <c r="B8" s="406">
        <v>1</v>
      </c>
      <c r="C8" s="429" t="s">
        <v>982</v>
      </c>
      <c r="D8" s="85">
        <v>0</v>
      </c>
      <c r="E8" s="85">
        <v>3</v>
      </c>
      <c r="F8" s="237" t="s">
        <v>864</v>
      </c>
      <c r="G8" s="236" t="str">
        <f>IF(B8=1,F8,"")</f>
        <v>ID.BE-4</v>
      </c>
      <c r="H8" s="48">
        <f>VLOOKUP(E8,'_Score matrix'!$B$31:$C$35,2,FALSE)</f>
        <v>1</v>
      </c>
      <c r="I8" s="48">
        <f>D8*H8</f>
        <v>0</v>
      </c>
      <c r="J8" s="48">
        <f t="shared" si="0"/>
        <v>5</v>
      </c>
      <c r="K8" s="47">
        <f t="shared" si="1"/>
        <v>0</v>
      </c>
      <c r="L8" s="68"/>
      <c r="N8" s="123"/>
    </row>
    <row r="9" spans="1:14" ht="15" thickBot="1" x14ac:dyDescent="0.45">
      <c r="A9" s="92" t="s">
        <v>305</v>
      </c>
      <c r="B9" s="407"/>
      <c r="C9" s="430"/>
      <c r="D9" s="23">
        <f>SUM(D4:D8)</f>
        <v>0</v>
      </c>
      <c r="E9" s="23">
        <f>SUM(E4:E8)</f>
        <v>15</v>
      </c>
      <c r="F9" s="238"/>
      <c r="G9" s="238"/>
      <c r="H9" s="42">
        <f>SUM(H4:H8)</f>
        <v>5</v>
      </c>
      <c r="I9" s="42">
        <f>SUM(I4:I8)</f>
        <v>0</v>
      </c>
      <c r="J9" s="42">
        <f>SUM(J4:J8)</f>
        <v>25</v>
      </c>
      <c r="K9" s="42">
        <f>IF(ROUND(100*(I9-H9)/(J9-H9),2) &lt; 0, 0, ROUND(100*(I9-H9)/(J9-H9),2))</f>
        <v>0</v>
      </c>
      <c r="L9" s="69"/>
      <c r="N9" s="123"/>
    </row>
    <row r="10" spans="1:14" ht="15" thickBot="1" x14ac:dyDescent="0.45">
      <c r="A10" s="70"/>
      <c r="B10" s="408"/>
      <c r="C10" s="431"/>
      <c r="D10" s="70"/>
      <c r="E10" s="70"/>
      <c r="F10" s="49"/>
      <c r="G10" s="49"/>
      <c r="H10" s="49"/>
      <c r="I10" s="49"/>
      <c r="J10" s="49"/>
      <c r="K10" s="49"/>
      <c r="L10" s="70"/>
      <c r="N10" s="123"/>
    </row>
    <row r="11" spans="1:14" x14ac:dyDescent="0.4">
      <c r="A11" s="65" t="s">
        <v>167</v>
      </c>
      <c r="B11" s="405"/>
      <c r="C11" s="427"/>
      <c r="D11" s="83"/>
      <c r="E11" s="83"/>
      <c r="F11" s="235"/>
      <c r="G11" s="235"/>
      <c r="H11" s="46"/>
      <c r="I11" s="46"/>
      <c r="J11" s="46"/>
      <c r="K11" s="46"/>
      <c r="L11" s="71"/>
      <c r="N11" s="123"/>
    </row>
    <row r="12" spans="1:14" x14ac:dyDescent="0.4">
      <c r="A12" s="90" t="s">
        <v>131</v>
      </c>
      <c r="B12" s="402">
        <v>1</v>
      </c>
      <c r="C12" s="428" t="s">
        <v>982</v>
      </c>
      <c r="D12" s="84">
        <v>0</v>
      </c>
      <c r="E12" s="84">
        <v>3</v>
      </c>
      <c r="F12" s="236" t="s">
        <v>859</v>
      </c>
      <c r="G12" s="236" t="str">
        <f>IF(B12=1,F12,"")</f>
        <v>ID.AM-6</v>
      </c>
      <c r="H12" s="47">
        <f>VLOOKUP(E12,'_Score matrix'!$B$31:$C$35,2,FALSE)</f>
        <v>1</v>
      </c>
      <c r="I12" s="47">
        <f>D12*H12</f>
        <v>0</v>
      </c>
      <c r="J12" s="47">
        <f>5*H12</f>
        <v>5</v>
      </c>
      <c r="K12" s="47"/>
      <c r="L12" s="67"/>
      <c r="N12" s="123"/>
    </row>
    <row r="13" spans="1:14" x14ac:dyDescent="0.4">
      <c r="A13" s="90" t="s">
        <v>132</v>
      </c>
      <c r="B13" s="402"/>
      <c r="C13" s="428"/>
      <c r="D13" s="84"/>
      <c r="E13" s="84"/>
      <c r="F13" s="236"/>
      <c r="G13" s="236"/>
      <c r="H13" s="47"/>
      <c r="I13" s="47"/>
      <c r="J13" s="47"/>
      <c r="K13" s="47"/>
      <c r="L13" s="67" t="s">
        <v>999</v>
      </c>
      <c r="N13" s="123"/>
    </row>
    <row r="14" spans="1:14" x14ac:dyDescent="0.4">
      <c r="A14" s="90" t="s">
        <v>182</v>
      </c>
      <c r="B14" s="402"/>
      <c r="C14" s="428"/>
      <c r="D14" s="84">
        <v>1</v>
      </c>
      <c r="E14" s="84"/>
      <c r="F14" s="236"/>
      <c r="G14" s="236"/>
      <c r="H14" s="47"/>
      <c r="I14" s="47"/>
      <c r="J14" s="47"/>
      <c r="K14" s="47"/>
      <c r="L14" s="67"/>
      <c r="N14" s="123"/>
    </row>
    <row r="15" spans="1:14" x14ac:dyDescent="0.4">
      <c r="A15" s="90" t="s">
        <v>183</v>
      </c>
      <c r="B15" s="402"/>
      <c r="C15" s="428"/>
      <c r="D15" s="84">
        <v>1</v>
      </c>
      <c r="E15" s="84"/>
      <c r="F15" s="236"/>
      <c r="G15" s="236"/>
      <c r="H15" s="47"/>
      <c r="I15" s="47"/>
      <c r="J15" s="47"/>
      <c r="K15" s="47"/>
      <c r="L15" s="67"/>
      <c r="N15" s="123"/>
    </row>
    <row r="16" spans="1:14" x14ac:dyDescent="0.4">
      <c r="A16" s="90" t="s">
        <v>184</v>
      </c>
      <c r="B16" s="402"/>
      <c r="C16" s="428"/>
      <c r="D16" s="84">
        <v>1</v>
      </c>
      <c r="E16" s="84"/>
      <c r="F16" s="236"/>
      <c r="G16" s="236"/>
      <c r="H16" s="47"/>
      <c r="I16" s="47"/>
      <c r="J16" s="47"/>
      <c r="K16" s="47"/>
      <c r="L16" s="67"/>
      <c r="N16" s="123"/>
    </row>
    <row r="17" spans="1:14" x14ac:dyDescent="0.4">
      <c r="A17" s="90" t="s">
        <v>185</v>
      </c>
      <c r="B17" s="402"/>
      <c r="C17" s="428"/>
      <c r="D17" s="84">
        <v>1</v>
      </c>
      <c r="E17" s="84"/>
      <c r="F17" s="236"/>
      <c r="G17" s="236"/>
      <c r="H17" s="47"/>
      <c r="I17" s="47"/>
      <c r="J17" s="47"/>
      <c r="K17" s="47"/>
      <c r="L17" s="67"/>
      <c r="N17" s="123"/>
    </row>
    <row r="18" spans="1:14" x14ac:dyDescent="0.4">
      <c r="A18" s="90" t="s">
        <v>186</v>
      </c>
      <c r="B18" s="402"/>
      <c r="C18" s="428"/>
      <c r="D18" s="84">
        <v>1</v>
      </c>
      <c r="E18" s="84"/>
      <c r="F18" s="236"/>
      <c r="G18" s="236"/>
      <c r="H18" s="47"/>
      <c r="I18" s="47"/>
      <c r="J18" s="47"/>
      <c r="K18" s="47"/>
      <c r="L18" s="67"/>
      <c r="N18" s="123"/>
    </row>
    <row r="19" spans="1:14" x14ac:dyDescent="0.4">
      <c r="A19" s="90" t="s">
        <v>187</v>
      </c>
      <c r="B19" s="402"/>
      <c r="C19" s="428"/>
      <c r="D19" s="84">
        <v>1</v>
      </c>
      <c r="E19" s="84"/>
      <c r="F19" s="236"/>
      <c r="G19" s="236"/>
      <c r="H19" s="47"/>
      <c r="I19" s="47"/>
      <c r="J19" s="47"/>
      <c r="K19" s="47"/>
      <c r="L19" s="67"/>
      <c r="N19" s="123"/>
    </row>
    <row r="20" spans="1:14" x14ac:dyDescent="0.4">
      <c r="A20" s="90" t="s">
        <v>188</v>
      </c>
      <c r="B20" s="402"/>
      <c r="C20" s="428"/>
      <c r="D20" s="84">
        <v>1</v>
      </c>
      <c r="E20" s="84"/>
      <c r="F20" s="236"/>
      <c r="G20" s="236"/>
      <c r="H20" s="47"/>
      <c r="I20" s="47"/>
      <c r="J20" s="47"/>
      <c r="K20" s="47"/>
      <c r="L20" s="67"/>
      <c r="N20" s="123"/>
    </row>
    <row r="21" spans="1:14" x14ac:dyDescent="0.4">
      <c r="A21" s="90" t="s">
        <v>189</v>
      </c>
      <c r="B21" s="402"/>
      <c r="C21" s="428"/>
      <c r="D21" s="84">
        <v>1</v>
      </c>
      <c r="E21" s="84"/>
      <c r="F21" s="236"/>
      <c r="G21" s="236"/>
      <c r="H21" s="47"/>
      <c r="I21" s="47"/>
      <c r="J21" s="47"/>
      <c r="K21" s="47"/>
      <c r="L21" s="67"/>
      <c r="N21" s="123"/>
    </row>
    <row r="22" spans="1:14" x14ac:dyDescent="0.4">
      <c r="A22" s="90" t="s">
        <v>2141</v>
      </c>
      <c r="B22" s="402"/>
      <c r="C22" s="428"/>
      <c r="D22" s="84"/>
      <c r="E22" s="84"/>
      <c r="F22" s="236"/>
      <c r="G22" s="236"/>
      <c r="H22" s="47"/>
      <c r="I22" s="47"/>
      <c r="J22" s="47"/>
      <c r="K22" s="47"/>
      <c r="L22" s="67"/>
      <c r="N22" s="123"/>
    </row>
    <row r="23" spans="1:14" x14ac:dyDescent="0.4">
      <c r="A23" s="90" t="s">
        <v>133</v>
      </c>
      <c r="B23" s="402">
        <v>1</v>
      </c>
      <c r="C23" s="428" t="s">
        <v>982</v>
      </c>
      <c r="D23" s="84">
        <v>0</v>
      </c>
      <c r="E23" s="84">
        <v>3</v>
      </c>
      <c r="F23" s="236" t="s">
        <v>859</v>
      </c>
      <c r="G23" s="236" t="str">
        <f>IF(B23=1,F23,"")</f>
        <v>ID.AM-6</v>
      </c>
      <c r="H23" s="47">
        <f>VLOOKUP(E23,'_Score matrix'!$B$31:$C$35,2,FALSE)</f>
        <v>1</v>
      </c>
      <c r="I23" s="47">
        <f>D23*H23</f>
        <v>0</v>
      </c>
      <c r="J23" s="47">
        <f>5*H23</f>
        <v>5</v>
      </c>
      <c r="K23" s="47"/>
      <c r="L23" s="67"/>
      <c r="N23" s="123"/>
    </row>
    <row r="24" spans="1:14" x14ac:dyDescent="0.4">
      <c r="A24" s="90" t="s">
        <v>134</v>
      </c>
      <c r="B24" s="402">
        <v>1</v>
      </c>
      <c r="C24" s="428" t="s">
        <v>982</v>
      </c>
      <c r="D24" s="84">
        <v>0</v>
      </c>
      <c r="E24" s="84">
        <v>3</v>
      </c>
      <c r="F24" s="236" t="s">
        <v>859</v>
      </c>
      <c r="G24" s="236" t="str">
        <f>IF(B24=1,F24,"")</f>
        <v>ID.AM-6</v>
      </c>
      <c r="H24" s="47">
        <f>VLOOKUP(E24,'_Score matrix'!$B$31:$C$35,2,FALSE)</f>
        <v>1</v>
      </c>
      <c r="I24" s="47">
        <f>D24*H24</f>
        <v>0</v>
      </c>
      <c r="J24" s="47">
        <f>5*H24</f>
        <v>5</v>
      </c>
      <c r="K24" s="47"/>
      <c r="L24" s="67"/>
      <c r="N24" s="123"/>
    </row>
    <row r="25" spans="1:14" x14ac:dyDescent="0.4">
      <c r="A25" s="90" t="s">
        <v>145</v>
      </c>
      <c r="B25" s="402">
        <v>1</v>
      </c>
      <c r="C25" s="428" t="s">
        <v>982</v>
      </c>
      <c r="D25" s="84">
        <v>0</v>
      </c>
      <c r="E25" s="84">
        <v>3</v>
      </c>
      <c r="F25" s="236" t="s">
        <v>859</v>
      </c>
      <c r="G25" s="236" t="str">
        <f>IF(B25=1,F25,"")</f>
        <v>ID.AM-6</v>
      </c>
      <c r="H25" s="47">
        <f>VLOOKUP(E25,'_Score matrix'!$B$31:$C$35,2,FALSE)</f>
        <v>1</v>
      </c>
      <c r="I25" s="47">
        <f>D25*H25</f>
        <v>0</v>
      </c>
      <c r="J25" s="47">
        <f>5*H25</f>
        <v>5</v>
      </c>
      <c r="K25" s="47"/>
      <c r="L25" s="67"/>
      <c r="N25" s="123"/>
    </row>
    <row r="26" spans="1:14" x14ac:dyDescent="0.4">
      <c r="A26" s="91" t="s">
        <v>190</v>
      </c>
      <c r="B26" s="406">
        <v>1</v>
      </c>
      <c r="C26" s="429" t="s">
        <v>982</v>
      </c>
      <c r="D26" s="85">
        <v>0</v>
      </c>
      <c r="E26" s="85">
        <v>3</v>
      </c>
      <c r="F26" s="237" t="s">
        <v>859</v>
      </c>
      <c r="G26" s="236" t="str">
        <f>IF(B26=1,F26,"")</f>
        <v>ID.AM-6</v>
      </c>
      <c r="H26" s="47">
        <f>VLOOKUP(E26,'_Score matrix'!$B$31:$C$35,2,FALSE)</f>
        <v>1</v>
      </c>
      <c r="I26" s="47">
        <f>D26*H26</f>
        <v>0</v>
      </c>
      <c r="J26" s="47">
        <f t="shared" ref="J26:J27" si="2">5*H26</f>
        <v>5</v>
      </c>
      <c r="K26" s="48"/>
      <c r="L26" s="68"/>
      <c r="N26" s="123"/>
    </row>
    <row r="27" spans="1:14" ht="15" thickBot="1" x14ac:dyDescent="0.45">
      <c r="A27" s="91" t="s">
        <v>1418</v>
      </c>
      <c r="B27" s="406">
        <v>1</v>
      </c>
      <c r="C27" s="429" t="s">
        <v>982</v>
      </c>
      <c r="D27" s="85">
        <v>0</v>
      </c>
      <c r="E27" s="85">
        <v>3</v>
      </c>
      <c r="F27" s="237" t="s">
        <v>859</v>
      </c>
      <c r="G27" s="236" t="str">
        <f>IF(B27=1,F27,"")</f>
        <v>ID.AM-6</v>
      </c>
      <c r="H27" s="47">
        <f>VLOOKUP(E27,'_Score matrix'!$B$31:$C$35,2,FALSE)</f>
        <v>1</v>
      </c>
      <c r="I27" s="47">
        <f>D27*H27</f>
        <v>0</v>
      </c>
      <c r="J27" s="47">
        <f t="shared" si="2"/>
        <v>5</v>
      </c>
      <c r="K27" s="48"/>
      <c r="L27" s="68"/>
      <c r="N27" s="123"/>
    </row>
    <row r="28" spans="1:14" ht="15" thickBot="1" x14ac:dyDescent="0.45">
      <c r="A28" s="92" t="s">
        <v>305</v>
      </c>
      <c r="B28" s="407"/>
      <c r="C28" s="430"/>
      <c r="D28" s="23">
        <f>SUM(D12,D23:D27)</f>
        <v>0</v>
      </c>
      <c r="E28" s="23">
        <f>SUM(E12,E23:E27)</f>
        <v>18</v>
      </c>
      <c r="F28" s="238"/>
      <c r="G28" s="238"/>
      <c r="H28" s="42">
        <f>SUM(H12,H23:H27)</f>
        <v>6</v>
      </c>
      <c r="I28" s="42">
        <f>SUM(I12,I23:I27)</f>
        <v>0</v>
      </c>
      <c r="J28" s="42">
        <f>SUM(J12,J23:J27)</f>
        <v>30</v>
      </c>
      <c r="K28" s="42">
        <f>IF(ROUND(100*(I28-H28)/(J28-H28),2) &lt; 0, 0, ROUND(100*(I28-H28)/(J28-H28),2))</f>
        <v>0</v>
      </c>
      <c r="L28" s="72"/>
      <c r="N28" s="123"/>
    </row>
    <row r="29" spans="1:14" ht="15" thickBot="1" x14ac:dyDescent="0.45">
      <c r="A29" s="70"/>
      <c r="B29" s="408"/>
      <c r="C29" s="431"/>
      <c r="D29" s="70"/>
      <c r="E29" s="70"/>
      <c r="F29" s="49"/>
      <c r="G29" s="49"/>
      <c r="H29" s="49"/>
      <c r="I29" s="49"/>
      <c r="J29" s="49"/>
      <c r="K29" s="49"/>
      <c r="L29" s="70"/>
      <c r="N29" s="123"/>
    </row>
    <row r="30" spans="1:14" x14ac:dyDescent="0.4">
      <c r="A30" s="65" t="s">
        <v>2633</v>
      </c>
      <c r="B30" s="405"/>
      <c r="C30" s="427"/>
      <c r="D30" s="83"/>
      <c r="E30" s="83"/>
      <c r="F30" s="235"/>
      <c r="G30" s="235"/>
      <c r="H30" s="46"/>
      <c r="I30" s="46"/>
      <c r="J30" s="46"/>
      <c r="K30" s="46"/>
      <c r="L30" s="71"/>
      <c r="N30" s="123"/>
    </row>
    <row r="31" spans="1:14" x14ac:dyDescent="0.4">
      <c r="A31" s="90" t="s">
        <v>105</v>
      </c>
      <c r="B31" s="402">
        <v>1</v>
      </c>
      <c r="C31" s="428" t="s">
        <v>982</v>
      </c>
      <c r="D31" s="84">
        <v>0</v>
      </c>
      <c r="E31" s="84">
        <v>3</v>
      </c>
      <c r="F31" s="236" t="s">
        <v>863</v>
      </c>
      <c r="G31" s="236" t="str">
        <f>IF(B31=1,F31,"")</f>
        <v>ID.BE-3</v>
      </c>
      <c r="H31" s="47">
        <f>VLOOKUP(E31,'_Score matrix'!$B$31:$C$35,2,FALSE)</f>
        <v>1</v>
      </c>
      <c r="I31" s="47">
        <f>D31*H31</f>
        <v>0</v>
      </c>
      <c r="J31" s="47">
        <f>5*H31</f>
        <v>5</v>
      </c>
      <c r="K31" s="47"/>
      <c r="L31" s="67"/>
      <c r="N31" s="123"/>
    </row>
    <row r="32" spans="1:14" x14ac:dyDescent="0.4">
      <c r="A32" s="90" t="s">
        <v>53</v>
      </c>
      <c r="B32" s="402"/>
      <c r="C32" s="428"/>
      <c r="D32" s="84" t="str">
        <f>'Business - CHT'!L23</f>
        <v>Incomplete</v>
      </c>
      <c r="E32" s="84"/>
      <c r="F32" s="236"/>
      <c r="G32" s="236"/>
      <c r="H32" s="47"/>
      <c r="I32" s="47"/>
      <c r="J32" s="47"/>
      <c r="K32" s="47"/>
      <c r="L32" s="67" t="s">
        <v>325</v>
      </c>
      <c r="N32" s="123"/>
    </row>
    <row r="33" spans="1:14" x14ac:dyDescent="0.4">
      <c r="A33" s="90" t="s">
        <v>37</v>
      </c>
      <c r="B33" s="402"/>
      <c r="C33" s="428"/>
      <c r="D33" s="84">
        <v>1</v>
      </c>
      <c r="E33" s="84"/>
      <c r="F33" s="236"/>
      <c r="G33" s="236"/>
      <c r="H33" s="47"/>
      <c r="I33" s="47"/>
      <c r="J33" s="47"/>
      <c r="K33" s="47"/>
      <c r="L33" s="67"/>
      <c r="N33" s="123"/>
    </row>
    <row r="34" spans="1:14" x14ac:dyDescent="0.4">
      <c r="A34" s="90" t="s">
        <v>38</v>
      </c>
      <c r="B34" s="402"/>
      <c r="C34" s="428"/>
      <c r="D34" s="84">
        <v>1</v>
      </c>
      <c r="E34" s="84"/>
      <c r="F34" s="236"/>
      <c r="G34" s="236"/>
      <c r="H34" s="47"/>
      <c r="I34" s="47"/>
      <c r="J34" s="47"/>
      <c r="K34" s="47"/>
      <c r="L34" s="67"/>
      <c r="N34" s="123"/>
    </row>
    <row r="35" spans="1:14" x14ac:dyDescent="0.4">
      <c r="A35" s="90" t="s">
        <v>39</v>
      </c>
      <c r="B35" s="402"/>
      <c r="C35" s="428"/>
      <c r="D35" s="84">
        <v>1</v>
      </c>
      <c r="E35" s="84"/>
      <c r="F35" s="236"/>
      <c r="G35" s="236"/>
      <c r="H35" s="47"/>
      <c r="I35" s="47"/>
      <c r="J35" s="47"/>
      <c r="K35" s="47"/>
      <c r="L35" s="67"/>
      <c r="N35" s="123"/>
    </row>
    <row r="36" spans="1:14" x14ac:dyDescent="0.4">
      <c r="A36" s="90" t="s">
        <v>40</v>
      </c>
      <c r="B36" s="402"/>
      <c r="C36" s="428"/>
      <c r="D36" s="84">
        <v>1</v>
      </c>
      <c r="E36" s="84"/>
      <c r="F36" s="236"/>
      <c r="G36" s="236"/>
      <c r="H36" s="47"/>
      <c r="I36" s="47"/>
      <c r="J36" s="47"/>
      <c r="K36" s="47"/>
      <c r="L36" s="67"/>
      <c r="N36" s="123"/>
    </row>
    <row r="37" spans="1:14" x14ac:dyDescent="0.4">
      <c r="A37" s="90" t="s">
        <v>41</v>
      </c>
      <c r="B37" s="402"/>
      <c r="C37" s="428"/>
      <c r="D37" s="84">
        <v>1</v>
      </c>
      <c r="E37" s="84"/>
      <c r="F37" s="236"/>
      <c r="G37" s="236"/>
      <c r="H37" s="47"/>
      <c r="I37" s="47"/>
      <c r="J37" s="47"/>
      <c r="K37" s="47"/>
      <c r="L37" s="67"/>
      <c r="N37" s="123"/>
    </row>
    <row r="38" spans="1:14" x14ac:dyDescent="0.4">
      <c r="A38" s="90" t="s">
        <v>42</v>
      </c>
      <c r="B38" s="402"/>
      <c r="C38" s="428"/>
      <c r="D38" s="84">
        <v>1</v>
      </c>
      <c r="E38" s="84"/>
      <c r="F38" s="236"/>
      <c r="G38" s="236"/>
      <c r="H38" s="47"/>
      <c r="I38" s="47"/>
      <c r="J38" s="47"/>
      <c r="K38" s="47"/>
      <c r="L38" s="67"/>
      <c r="N38" s="123"/>
    </row>
    <row r="39" spans="1:14" x14ac:dyDescent="0.4">
      <c r="A39" s="90" t="s">
        <v>43</v>
      </c>
      <c r="B39" s="402"/>
      <c r="C39" s="428"/>
      <c r="D39" s="84">
        <v>1</v>
      </c>
      <c r="E39" s="84"/>
      <c r="F39" s="236"/>
      <c r="G39" s="236"/>
      <c r="H39" s="47"/>
      <c r="I39" s="47"/>
      <c r="J39" s="47"/>
      <c r="K39" s="47"/>
      <c r="L39" s="67"/>
      <c r="N39" s="123"/>
    </row>
    <row r="40" spans="1:14" x14ac:dyDescent="0.4">
      <c r="A40" s="90" t="s">
        <v>44</v>
      </c>
      <c r="B40" s="402"/>
      <c r="C40" s="428"/>
      <c r="D40" s="84">
        <v>1</v>
      </c>
      <c r="E40" s="84"/>
      <c r="F40" s="236"/>
      <c r="G40" s="236"/>
      <c r="H40" s="47"/>
      <c r="I40" s="47"/>
      <c r="J40" s="47"/>
      <c r="K40" s="47"/>
      <c r="L40" s="67"/>
      <c r="N40" s="123"/>
    </row>
    <row r="41" spans="1:14" x14ac:dyDescent="0.4">
      <c r="A41" s="90" t="s">
        <v>45</v>
      </c>
      <c r="B41" s="402"/>
      <c r="C41" s="428"/>
      <c r="D41" s="84">
        <v>1</v>
      </c>
      <c r="E41" s="84"/>
      <c r="F41" s="236"/>
      <c r="G41" s="236"/>
      <c r="H41" s="47"/>
      <c r="I41" s="47"/>
      <c r="J41" s="47"/>
      <c r="K41" s="47"/>
      <c r="L41" s="67"/>
      <c r="N41" s="123"/>
    </row>
    <row r="42" spans="1:14" x14ac:dyDescent="0.4">
      <c r="A42" s="90" t="s">
        <v>174</v>
      </c>
      <c r="B42" s="402"/>
      <c r="C42" s="428"/>
      <c r="D42" s="84">
        <v>1</v>
      </c>
      <c r="E42" s="84"/>
      <c r="F42" s="236"/>
      <c r="G42" s="236"/>
      <c r="H42" s="47"/>
      <c r="I42" s="47"/>
      <c r="J42" s="47"/>
      <c r="K42" s="47"/>
      <c r="L42" s="67"/>
      <c r="N42" s="123"/>
    </row>
    <row r="43" spans="1:14" x14ac:dyDescent="0.4">
      <c r="A43" s="90" t="s">
        <v>1774</v>
      </c>
      <c r="B43" s="402"/>
      <c r="C43" s="428"/>
      <c r="D43" s="84">
        <v>1</v>
      </c>
      <c r="E43" s="84"/>
      <c r="F43" s="236"/>
      <c r="G43" s="236"/>
      <c r="H43" s="47"/>
      <c r="I43" s="47"/>
      <c r="J43" s="47"/>
      <c r="K43" s="47"/>
      <c r="L43" s="67"/>
      <c r="N43" s="123"/>
    </row>
    <row r="44" spans="1:14" x14ac:dyDescent="0.4">
      <c r="A44" s="90" t="s">
        <v>64</v>
      </c>
      <c r="B44" s="402">
        <v>1</v>
      </c>
      <c r="C44" s="428" t="s">
        <v>982</v>
      </c>
      <c r="D44" s="84">
        <v>0</v>
      </c>
      <c r="E44" s="84">
        <v>3</v>
      </c>
      <c r="F44" s="236" t="s">
        <v>863</v>
      </c>
      <c r="G44" s="236" t="str">
        <f>IF(B44=1,F44,"")</f>
        <v>ID.BE-3</v>
      </c>
      <c r="H44" s="47">
        <f>VLOOKUP(E44,'_Score matrix'!$B$31:$C$35,2,FALSE)</f>
        <v>1</v>
      </c>
      <c r="I44" s="47">
        <f>D44*H44</f>
        <v>0</v>
      </c>
      <c r="J44" s="47">
        <f>5*H44</f>
        <v>5</v>
      </c>
      <c r="K44" s="47"/>
      <c r="L44" s="67"/>
      <c r="N44" s="123"/>
    </row>
    <row r="45" spans="1:14" x14ac:dyDescent="0.4">
      <c r="A45" s="90" t="s">
        <v>65</v>
      </c>
      <c r="B45" s="402">
        <v>1</v>
      </c>
      <c r="C45" s="428" t="s">
        <v>982</v>
      </c>
      <c r="D45" s="84">
        <v>0</v>
      </c>
      <c r="E45" s="84">
        <v>3</v>
      </c>
      <c r="F45" s="236" t="s">
        <v>863</v>
      </c>
      <c r="G45" s="236" t="str">
        <f>IF(B45=1,F45,"")</f>
        <v>ID.BE-3</v>
      </c>
      <c r="H45" s="47">
        <f>VLOOKUP(E45,'_Score matrix'!$B$31:$C$35,2,FALSE)</f>
        <v>1</v>
      </c>
      <c r="I45" s="47">
        <f>D45*H45</f>
        <v>0</v>
      </c>
      <c r="J45" s="47">
        <f t="shared" ref="J45:J46" si="3">5*H45</f>
        <v>5</v>
      </c>
      <c r="K45" s="47"/>
      <c r="L45" s="67"/>
      <c r="N45" s="123"/>
    </row>
    <row r="46" spans="1:14" ht="15" thickBot="1" x14ac:dyDescent="0.45">
      <c r="A46" s="213" t="s">
        <v>164</v>
      </c>
      <c r="B46" s="409">
        <v>1</v>
      </c>
      <c r="C46" s="432" t="s">
        <v>982</v>
      </c>
      <c r="D46" s="87">
        <v>0</v>
      </c>
      <c r="E46" s="87">
        <v>3</v>
      </c>
      <c r="F46" s="239" t="s">
        <v>863</v>
      </c>
      <c r="G46" s="236" t="str">
        <f>IF(B46=1,F46,"")</f>
        <v>ID.BE-3</v>
      </c>
      <c r="H46" s="56">
        <f>VLOOKUP(E46,'_Score matrix'!$B$31:$C$35,2,FALSE)</f>
        <v>1</v>
      </c>
      <c r="I46" s="56">
        <f>D46*H46</f>
        <v>0</v>
      </c>
      <c r="J46" s="56">
        <f t="shared" si="3"/>
        <v>5</v>
      </c>
      <c r="K46" s="56"/>
      <c r="L46" s="79"/>
      <c r="N46" s="123"/>
    </row>
    <row r="47" spans="1:14" ht="15" thickBot="1" x14ac:dyDescent="0.45">
      <c r="A47" s="92" t="s">
        <v>305</v>
      </c>
      <c r="B47" s="407"/>
      <c r="C47" s="430"/>
      <c r="D47" s="23">
        <f>SUM(D31,D44:D46)</f>
        <v>0</v>
      </c>
      <c r="E47" s="23">
        <f>SUM(E31,E44:E46)</f>
        <v>12</v>
      </c>
      <c r="F47" s="238"/>
      <c r="G47" s="238"/>
      <c r="H47" s="42">
        <f>SUM(H31,H44:H46)</f>
        <v>4</v>
      </c>
      <c r="I47" s="42">
        <f>SUM(I31,I44:I46)</f>
        <v>0</v>
      </c>
      <c r="J47" s="42">
        <f>SUM(J31,J44:J46)</f>
        <v>20</v>
      </c>
      <c r="K47" s="42">
        <f>IF(ROUND(100*(I47-H47)/(J47-H47),2) &lt; 0, 0, ROUND(100*(I47-H47)/(J47-H47),2))</f>
        <v>0</v>
      </c>
      <c r="L47" s="72"/>
      <c r="N47" s="123"/>
    </row>
    <row r="48" spans="1:14" ht="15" thickBot="1" x14ac:dyDescent="0.45">
      <c r="A48" s="70"/>
      <c r="B48" s="408"/>
      <c r="C48" s="431"/>
      <c r="D48" s="70"/>
      <c r="E48" s="70"/>
      <c r="F48" s="49"/>
      <c r="G48" s="49"/>
      <c r="H48" s="49"/>
      <c r="I48" s="49"/>
      <c r="J48" s="49"/>
      <c r="K48" s="49"/>
      <c r="L48" s="70"/>
      <c r="N48" s="123"/>
    </row>
    <row r="49" spans="1:14" x14ac:dyDescent="0.4">
      <c r="A49" s="65" t="s">
        <v>165</v>
      </c>
      <c r="B49" s="405"/>
      <c r="C49" s="427"/>
      <c r="D49" s="83"/>
      <c r="E49" s="83"/>
      <c r="F49" s="235"/>
      <c r="G49" s="235"/>
      <c r="H49" s="46"/>
      <c r="I49" s="46"/>
      <c r="J49" s="46"/>
      <c r="K49" s="46"/>
      <c r="L49" s="71"/>
      <c r="N49" s="123"/>
    </row>
    <row r="50" spans="1:14" x14ac:dyDescent="0.4">
      <c r="A50" s="90" t="s">
        <v>89</v>
      </c>
      <c r="B50" s="402">
        <v>1</v>
      </c>
      <c r="C50" s="428" t="s">
        <v>982</v>
      </c>
      <c r="D50" s="84">
        <v>0</v>
      </c>
      <c r="E50" s="84">
        <v>3</v>
      </c>
      <c r="F50" s="236" t="s">
        <v>870</v>
      </c>
      <c r="G50" s="236" t="str">
        <f>IF(B50=1,F50,"")</f>
        <v>ID.GV-3</v>
      </c>
      <c r="H50" s="47">
        <f>VLOOKUP(E50,'_Score matrix'!$B$31:$C$35,2,FALSE)</f>
        <v>1</v>
      </c>
      <c r="I50" s="47">
        <f>D50*H50</f>
        <v>0</v>
      </c>
      <c r="J50" s="47">
        <f>5*H50</f>
        <v>5</v>
      </c>
      <c r="K50" s="47"/>
      <c r="L50" s="67"/>
      <c r="N50" s="123"/>
    </row>
    <row r="51" spans="1:14" x14ac:dyDescent="0.4">
      <c r="A51" s="90" t="s">
        <v>90</v>
      </c>
      <c r="B51" s="402">
        <v>1</v>
      </c>
      <c r="C51" s="428" t="s">
        <v>982</v>
      </c>
      <c r="D51" s="84">
        <v>0</v>
      </c>
      <c r="E51" s="84">
        <v>3</v>
      </c>
      <c r="F51" s="236" t="s">
        <v>868</v>
      </c>
      <c r="G51" s="236" t="str">
        <f>IF(B51=1,F51,"")</f>
        <v>ID.GV-1</v>
      </c>
      <c r="H51" s="47">
        <f>VLOOKUP(E51,'_Score matrix'!$B$31:$C$35,2,FALSE)</f>
        <v>1</v>
      </c>
      <c r="I51" s="47">
        <f>D51*H51</f>
        <v>0</v>
      </c>
      <c r="J51" s="47">
        <f>5*H51</f>
        <v>5</v>
      </c>
      <c r="K51" s="47"/>
      <c r="L51" s="67"/>
      <c r="N51" s="123"/>
    </row>
    <row r="52" spans="1:14" x14ac:dyDescent="0.4">
      <c r="A52" s="90" t="s">
        <v>91</v>
      </c>
      <c r="B52" s="402"/>
      <c r="C52" s="428"/>
      <c r="D52" s="84" t="str">
        <f>'Business - GOV'!L27</f>
        <v>Incomplete</v>
      </c>
      <c r="E52" s="84"/>
      <c r="F52" s="236"/>
      <c r="G52" s="236"/>
      <c r="H52" s="47"/>
      <c r="I52" s="47"/>
      <c r="J52" s="47"/>
      <c r="K52" s="47"/>
      <c r="L52" s="67" t="s">
        <v>340</v>
      </c>
      <c r="N52" s="123"/>
    </row>
    <row r="53" spans="1:14" x14ac:dyDescent="0.4">
      <c r="A53" s="90" t="s">
        <v>92</v>
      </c>
      <c r="B53" s="402"/>
      <c r="C53" s="428"/>
      <c r="D53" s="84">
        <v>1</v>
      </c>
      <c r="E53" s="84"/>
      <c r="F53" s="236"/>
      <c r="G53" s="236"/>
      <c r="H53" s="47"/>
      <c r="I53" s="47"/>
      <c r="J53" s="47"/>
      <c r="K53" s="47"/>
      <c r="L53" s="67"/>
      <c r="N53" s="123"/>
    </row>
    <row r="54" spans="1:14" x14ac:dyDescent="0.4">
      <c r="A54" s="90" t="s">
        <v>93</v>
      </c>
      <c r="B54" s="402"/>
      <c r="C54" s="428"/>
      <c r="D54" s="84">
        <v>1</v>
      </c>
      <c r="E54" s="84"/>
      <c r="F54" s="236"/>
      <c r="G54" s="236"/>
      <c r="H54" s="47"/>
      <c r="I54" s="47"/>
      <c r="J54" s="47"/>
      <c r="K54" s="47"/>
      <c r="L54" s="67"/>
      <c r="N54" s="123"/>
    </row>
    <row r="55" spans="1:14" x14ac:dyDescent="0.4">
      <c r="A55" s="90" t="s">
        <v>94</v>
      </c>
      <c r="B55" s="402"/>
      <c r="C55" s="428"/>
      <c r="D55" s="84">
        <v>1</v>
      </c>
      <c r="E55" s="84"/>
      <c r="F55" s="236"/>
      <c r="G55" s="236"/>
      <c r="H55" s="47"/>
      <c r="I55" s="47"/>
      <c r="J55" s="47"/>
      <c r="K55" s="47"/>
      <c r="L55" s="67"/>
      <c r="N55" s="123"/>
    </row>
    <row r="56" spans="1:14" x14ac:dyDescent="0.4">
      <c r="A56" s="90" t="s">
        <v>95</v>
      </c>
      <c r="B56" s="402"/>
      <c r="C56" s="428"/>
      <c r="D56" s="84">
        <v>1</v>
      </c>
      <c r="E56" s="84"/>
      <c r="F56" s="236"/>
      <c r="G56" s="236"/>
      <c r="H56" s="47"/>
      <c r="I56" s="47"/>
      <c r="J56" s="47"/>
      <c r="K56" s="47"/>
      <c r="L56" s="67"/>
      <c r="N56" s="123"/>
    </row>
    <row r="57" spans="1:14" x14ac:dyDescent="0.4">
      <c r="A57" s="90" t="s">
        <v>96</v>
      </c>
      <c r="B57" s="402"/>
      <c r="C57" s="428"/>
      <c r="D57" s="84">
        <v>1</v>
      </c>
      <c r="E57" s="84"/>
      <c r="F57" s="236"/>
      <c r="G57" s="236"/>
      <c r="H57" s="47"/>
      <c r="I57" s="47"/>
      <c r="J57" s="47"/>
      <c r="K57" s="47"/>
      <c r="L57" s="67"/>
      <c r="N57" s="123"/>
    </row>
    <row r="58" spans="1:14" x14ac:dyDescent="0.4">
      <c r="A58" s="90" t="s">
        <v>97</v>
      </c>
      <c r="B58" s="402"/>
      <c r="C58" s="428"/>
      <c r="D58" s="84">
        <v>1</v>
      </c>
      <c r="E58" s="84"/>
      <c r="F58" s="236"/>
      <c r="G58" s="236"/>
      <c r="H58" s="47"/>
      <c r="I58" s="47"/>
      <c r="J58" s="47"/>
      <c r="K58" s="47"/>
      <c r="L58" s="67"/>
      <c r="N58" s="123"/>
    </row>
    <row r="59" spans="1:14" x14ac:dyDescent="0.4">
      <c r="A59" s="90" t="s">
        <v>98</v>
      </c>
      <c r="B59" s="402"/>
      <c r="C59" s="428"/>
      <c r="D59" s="84">
        <v>1</v>
      </c>
      <c r="E59" s="84"/>
      <c r="F59" s="236"/>
      <c r="G59" s="236"/>
      <c r="H59" s="47"/>
      <c r="I59" s="47"/>
      <c r="J59" s="47"/>
      <c r="K59" s="47"/>
      <c r="L59" s="67"/>
      <c r="N59" s="123"/>
    </row>
    <row r="60" spans="1:14" x14ac:dyDescent="0.4">
      <c r="A60" s="90" t="s">
        <v>99</v>
      </c>
      <c r="B60" s="402"/>
      <c r="C60" s="428"/>
      <c r="D60" s="84">
        <v>1</v>
      </c>
      <c r="E60" s="84"/>
      <c r="F60" s="236"/>
      <c r="G60" s="236"/>
      <c r="H60" s="47"/>
      <c r="I60" s="47"/>
      <c r="J60" s="47"/>
      <c r="K60" s="47"/>
      <c r="L60" s="67"/>
      <c r="N60" s="123"/>
    </row>
    <row r="61" spans="1:14" x14ac:dyDescent="0.4">
      <c r="A61" s="90" t="s">
        <v>100</v>
      </c>
      <c r="B61" s="402"/>
      <c r="C61" s="428"/>
      <c r="D61" s="84">
        <v>1</v>
      </c>
      <c r="E61" s="84"/>
      <c r="F61" s="236"/>
      <c r="G61" s="236"/>
      <c r="H61" s="47"/>
      <c r="I61" s="47"/>
      <c r="J61" s="47"/>
      <c r="K61" s="47"/>
      <c r="L61" s="67"/>
      <c r="N61" s="123"/>
    </row>
    <row r="62" spans="1:14" x14ac:dyDescent="0.4">
      <c r="A62" s="90" t="s">
        <v>101</v>
      </c>
      <c r="B62" s="402"/>
      <c r="C62" s="428"/>
      <c r="D62" s="84">
        <v>1</v>
      </c>
      <c r="E62" s="84"/>
      <c r="F62" s="236"/>
      <c r="G62" s="236"/>
      <c r="H62" s="47"/>
      <c r="I62" s="47"/>
      <c r="J62" s="47"/>
      <c r="K62" s="47"/>
      <c r="L62" s="67"/>
      <c r="N62" s="123"/>
    </row>
    <row r="63" spans="1:14" x14ac:dyDescent="0.4">
      <c r="A63" s="90" t="s">
        <v>102</v>
      </c>
      <c r="B63" s="402"/>
      <c r="C63" s="428"/>
      <c r="D63" s="84">
        <v>1</v>
      </c>
      <c r="E63" s="84"/>
      <c r="F63" s="236"/>
      <c r="G63" s="236"/>
      <c r="H63" s="47"/>
      <c r="I63" s="47"/>
      <c r="J63" s="47"/>
      <c r="K63" s="47"/>
      <c r="L63" s="67"/>
      <c r="N63" s="123"/>
    </row>
    <row r="64" spans="1:14" x14ac:dyDescent="0.4">
      <c r="A64" s="90" t="s">
        <v>103</v>
      </c>
      <c r="B64" s="402"/>
      <c r="C64" s="428"/>
      <c r="D64" s="84">
        <v>1</v>
      </c>
      <c r="E64" s="84"/>
      <c r="F64" s="236"/>
      <c r="G64" s="236"/>
      <c r="H64" s="47"/>
      <c r="I64" s="47"/>
      <c r="J64" s="47"/>
      <c r="K64" s="47"/>
      <c r="L64" s="67"/>
      <c r="N64" s="123"/>
    </row>
    <row r="65" spans="1:14" x14ac:dyDescent="0.4">
      <c r="A65" s="90" t="s">
        <v>104</v>
      </c>
      <c r="B65" s="402"/>
      <c r="C65" s="428"/>
      <c r="D65" s="84">
        <v>1</v>
      </c>
      <c r="E65" s="84"/>
      <c r="F65" s="236"/>
      <c r="G65" s="236"/>
      <c r="H65" s="47"/>
      <c r="I65" s="47"/>
      <c r="J65" s="47"/>
      <c r="K65" s="47"/>
      <c r="L65" s="67"/>
      <c r="N65" s="123"/>
    </row>
    <row r="66" spans="1:14" x14ac:dyDescent="0.4">
      <c r="A66" s="90" t="s">
        <v>2683</v>
      </c>
      <c r="B66" s="402"/>
      <c r="C66" s="428"/>
      <c r="D66" s="84">
        <v>1</v>
      </c>
      <c r="E66" s="84"/>
      <c r="F66" s="236"/>
      <c r="G66" s="236"/>
      <c r="H66" s="47"/>
      <c r="I66" s="47"/>
      <c r="J66" s="47"/>
      <c r="K66" s="47"/>
      <c r="L66" s="67"/>
      <c r="N66" s="123"/>
    </row>
    <row r="67" spans="1:14" x14ac:dyDescent="0.4">
      <c r="A67" s="90" t="s">
        <v>175</v>
      </c>
      <c r="B67" s="402">
        <v>1</v>
      </c>
      <c r="C67" s="428" t="s">
        <v>982</v>
      </c>
      <c r="D67" s="84">
        <v>0</v>
      </c>
      <c r="E67" s="84">
        <v>3</v>
      </c>
      <c r="F67" s="236" t="s">
        <v>864</v>
      </c>
      <c r="G67" s="236" t="str">
        <f>IF(B67=1,F67,"")</f>
        <v>ID.BE-4</v>
      </c>
      <c r="H67" s="47">
        <f>VLOOKUP(E67,'_Score matrix'!$B$31:$C$35,2,FALSE)</f>
        <v>1</v>
      </c>
      <c r="I67" s="47">
        <f>D67*H67</f>
        <v>0</v>
      </c>
      <c r="J67" s="47">
        <f>5*H67</f>
        <v>5</v>
      </c>
      <c r="K67" s="47"/>
      <c r="L67" s="67"/>
      <c r="N67" s="123"/>
    </row>
    <row r="68" spans="1:14" x14ac:dyDescent="0.4">
      <c r="A68" s="90" t="s">
        <v>176</v>
      </c>
      <c r="B68" s="402"/>
      <c r="C68" s="428"/>
      <c r="D68" s="84" t="str">
        <f>'Business - GOV'!L38</f>
        <v>Incomplete</v>
      </c>
      <c r="E68" s="84"/>
      <c r="F68" s="236"/>
      <c r="G68" s="236"/>
      <c r="H68" s="47"/>
      <c r="I68" s="47"/>
      <c r="J68" s="47"/>
      <c r="K68" s="47"/>
      <c r="L68" s="67"/>
      <c r="N68" s="123"/>
    </row>
    <row r="69" spans="1:14" x14ac:dyDescent="0.4">
      <c r="A69" s="90" t="s">
        <v>1753</v>
      </c>
      <c r="B69" s="402"/>
      <c r="C69" s="428"/>
      <c r="D69" s="84">
        <v>1</v>
      </c>
      <c r="E69" s="84"/>
      <c r="F69" s="236"/>
      <c r="G69" s="236"/>
      <c r="H69" s="47"/>
      <c r="I69" s="47"/>
      <c r="J69" s="47"/>
      <c r="K69" s="47"/>
      <c r="L69" s="67"/>
      <c r="N69" s="123"/>
    </row>
    <row r="70" spans="1:14" x14ac:dyDescent="0.4">
      <c r="A70" s="90" t="s">
        <v>1754</v>
      </c>
      <c r="B70" s="402"/>
      <c r="C70" s="428"/>
      <c r="D70" s="84">
        <v>1</v>
      </c>
      <c r="E70" s="84"/>
      <c r="F70" s="236"/>
      <c r="G70" s="236"/>
      <c r="H70" s="47"/>
      <c r="I70" s="47"/>
      <c r="J70" s="47"/>
      <c r="K70" s="47"/>
      <c r="L70" s="67"/>
      <c r="N70" s="123"/>
    </row>
    <row r="71" spans="1:14" x14ac:dyDescent="0.4">
      <c r="A71" s="90" t="s">
        <v>1755</v>
      </c>
      <c r="B71" s="402"/>
      <c r="C71" s="428"/>
      <c r="D71" s="84">
        <v>1</v>
      </c>
      <c r="E71" s="84"/>
      <c r="F71" s="236"/>
      <c r="G71" s="236"/>
      <c r="H71" s="47"/>
      <c r="I71" s="47"/>
      <c r="J71" s="47"/>
      <c r="K71" s="47"/>
      <c r="L71" s="67"/>
      <c r="N71" s="123"/>
    </row>
    <row r="72" spans="1:14" x14ac:dyDescent="0.4">
      <c r="A72" s="90" t="s">
        <v>1756</v>
      </c>
      <c r="B72" s="402"/>
      <c r="C72" s="428"/>
      <c r="D72" s="84">
        <v>1</v>
      </c>
      <c r="E72" s="84"/>
      <c r="F72" s="236"/>
      <c r="G72" s="236"/>
      <c r="H72" s="47"/>
      <c r="I72" s="47"/>
      <c r="J72" s="47"/>
      <c r="K72" s="47"/>
      <c r="L72" s="67"/>
      <c r="N72" s="123"/>
    </row>
    <row r="73" spans="1:14" x14ac:dyDescent="0.4">
      <c r="A73" s="90" t="s">
        <v>1757</v>
      </c>
      <c r="B73" s="402"/>
      <c r="C73" s="428"/>
      <c r="D73" s="84">
        <v>1</v>
      </c>
      <c r="E73" s="84"/>
      <c r="F73" s="236"/>
      <c r="G73" s="236"/>
      <c r="H73" s="47"/>
      <c r="I73" s="47"/>
      <c r="J73" s="47"/>
      <c r="K73" s="47"/>
      <c r="L73" s="67"/>
      <c r="N73" s="123"/>
    </row>
    <row r="74" spans="1:14" x14ac:dyDescent="0.4">
      <c r="A74" s="90" t="s">
        <v>1758</v>
      </c>
      <c r="B74" s="402"/>
      <c r="C74" s="428"/>
      <c r="D74" s="84">
        <v>1</v>
      </c>
      <c r="E74" s="84"/>
      <c r="F74" s="236"/>
      <c r="G74" s="236"/>
      <c r="H74" s="47"/>
      <c r="I74" s="47"/>
      <c r="J74" s="47"/>
      <c r="K74" s="47"/>
      <c r="L74" s="67"/>
      <c r="N74" s="123"/>
    </row>
    <row r="75" spans="1:14" x14ac:dyDescent="0.4">
      <c r="A75" s="90" t="s">
        <v>1759</v>
      </c>
      <c r="B75" s="402"/>
      <c r="C75" s="428"/>
      <c r="D75" s="84">
        <v>1</v>
      </c>
      <c r="E75" s="84"/>
      <c r="F75" s="236"/>
      <c r="G75" s="236"/>
      <c r="H75" s="47"/>
      <c r="I75" s="47"/>
      <c r="J75" s="47"/>
      <c r="K75" s="47"/>
      <c r="L75" s="67"/>
      <c r="N75" s="123"/>
    </row>
    <row r="76" spans="1:14" x14ac:dyDescent="0.4">
      <c r="A76" s="90" t="s">
        <v>1760</v>
      </c>
      <c r="B76" s="402"/>
      <c r="C76" s="428"/>
      <c r="D76" s="84">
        <v>1</v>
      </c>
      <c r="E76" s="84"/>
      <c r="F76" s="236"/>
      <c r="G76" s="236"/>
      <c r="H76" s="47"/>
      <c r="I76" s="47"/>
      <c r="J76" s="47"/>
      <c r="K76" s="47"/>
      <c r="L76" s="67"/>
      <c r="N76" s="123"/>
    </row>
    <row r="77" spans="1:14" x14ac:dyDescent="0.4">
      <c r="A77" s="90" t="s">
        <v>610</v>
      </c>
      <c r="B77" s="402">
        <v>1</v>
      </c>
      <c r="C77" s="428" t="s">
        <v>982</v>
      </c>
      <c r="D77" s="84">
        <v>0</v>
      </c>
      <c r="E77" s="84">
        <v>3</v>
      </c>
      <c r="F77" s="236" t="s">
        <v>868</v>
      </c>
      <c r="G77" s="236" t="str">
        <f t="shared" ref="G77:G82" si="4">IF(B77=1,F77,"")</f>
        <v>ID.GV-1</v>
      </c>
      <c r="H77" s="47">
        <f>VLOOKUP(E77,'_Score matrix'!$B$31:$C$35,2,FALSE)</f>
        <v>1</v>
      </c>
      <c r="I77" s="47">
        <f t="shared" ref="I77:I82" si="5">D77*H77</f>
        <v>0</v>
      </c>
      <c r="J77" s="47">
        <f t="shared" ref="J77:J82" si="6">5*H77</f>
        <v>5</v>
      </c>
      <c r="K77" s="47"/>
      <c r="L77" s="67"/>
      <c r="N77" s="123"/>
    </row>
    <row r="78" spans="1:14" x14ac:dyDescent="0.4">
      <c r="A78" s="90" t="s">
        <v>820</v>
      </c>
      <c r="B78" s="402">
        <v>1</v>
      </c>
      <c r="C78" s="428" t="s">
        <v>982</v>
      </c>
      <c r="D78" s="84">
        <v>0</v>
      </c>
      <c r="E78" s="84">
        <v>3</v>
      </c>
      <c r="F78" s="236" t="s">
        <v>870</v>
      </c>
      <c r="G78" s="236" t="str">
        <f t="shared" si="4"/>
        <v>ID.GV-3</v>
      </c>
      <c r="H78" s="47">
        <f>VLOOKUP(E78,'_Score matrix'!$B$31:$C$35,2,FALSE)</f>
        <v>1</v>
      </c>
      <c r="I78" s="47">
        <f t="shared" si="5"/>
        <v>0</v>
      </c>
      <c r="J78" s="47">
        <f t="shared" si="6"/>
        <v>5</v>
      </c>
      <c r="K78" s="47"/>
      <c r="L78" s="67"/>
      <c r="N78" s="123"/>
    </row>
    <row r="79" spans="1:14" x14ac:dyDescent="0.4">
      <c r="A79" s="90" t="s">
        <v>1761</v>
      </c>
      <c r="B79" s="402">
        <v>1</v>
      </c>
      <c r="C79" s="428" t="s">
        <v>982</v>
      </c>
      <c r="D79" s="84">
        <v>0</v>
      </c>
      <c r="E79" s="84">
        <v>3</v>
      </c>
      <c r="F79" s="236" t="s">
        <v>869</v>
      </c>
      <c r="G79" s="236" t="str">
        <f t="shared" si="4"/>
        <v>ID.GV-2</v>
      </c>
      <c r="H79" s="47">
        <f>VLOOKUP(E79,'_Score matrix'!$B$31:$C$35,2,FALSE)</f>
        <v>1</v>
      </c>
      <c r="I79" s="47">
        <f t="shared" si="5"/>
        <v>0</v>
      </c>
      <c r="J79" s="47">
        <f t="shared" si="6"/>
        <v>5</v>
      </c>
      <c r="K79" s="47"/>
      <c r="L79" s="67"/>
      <c r="N79" s="123"/>
    </row>
    <row r="80" spans="1:14" x14ac:dyDescent="0.4">
      <c r="A80" s="90" t="s">
        <v>1762</v>
      </c>
      <c r="B80" s="402">
        <v>1</v>
      </c>
      <c r="C80" s="428" t="s">
        <v>982</v>
      </c>
      <c r="D80" s="84">
        <v>0</v>
      </c>
      <c r="E80" s="84">
        <v>3</v>
      </c>
      <c r="F80" s="236" t="s">
        <v>871</v>
      </c>
      <c r="G80" s="236" t="str">
        <f t="shared" si="4"/>
        <v>ID.GV-4</v>
      </c>
      <c r="H80" s="47">
        <f>VLOOKUP(E80,'_Score matrix'!$B$31:$C$35,2,FALSE)</f>
        <v>1</v>
      </c>
      <c r="I80" s="47">
        <f t="shared" si="5"/>
        <v>0</v>
      </c>
      <c r="J80" s="47">
        <f t="shared" si="6"/>
        <v>5</v>
      </c>
      <c r="K80" s="47"/>
      <c r="L80" s="67"/>
      <c r="N80" s="123"/>
    </row>
    <row r="81" spans="1:14" x14ac:dyDescent="0.4">
      <c r="A81" s="90" t="s">
        <v>2503</v>
      </c>
      <c r="B81" s="402">
        <v>1</v>
      </c>
      <c r="C81" s="428" t="s">
        <v>982</v>
      </c>
      <c r="D81" s="84">
        <v>0</v>
      </c>
      <c r="E81" s="84">
        <v>3</v>
      </c>
      <c r="F81" s="236" t="s">
        <v>868</v>
      </c>
      <c r="G81" s="236" t="str">
        <f t="shared" si="4"/>
        <v>ID.GV-1</v>
      </c>
      <c r="H81" s="47">
        <f>VLOOKUP(E81,'_Score matrix'!$B$31:$C$35,2,FALSE)</f>
        <v>1</v>
      </c>
      <c r="I81" s="47">
        <f t="shared" si="5"/>
        <v>0</v>
      </c>
      <c r="J81" s="47">
        <f t="shared" si="6"/>
        <v>5</v>
      </c>
      <c r="K81" s="47"/>
      <c r="L81" s="67"/>
      <c r="N81" s="123"/>
    </row>
    <row r="82" spans="1:14" ht="15" thickBot="1" x14ac:dyDescent="0.45">
      <c r="A82" s="755" t="s">
        <v>2676</v>
      </c>
      <c r="B82" s="410">
        <v>1</v>
      </c>
      <c r="C82" s="433" t="s">
        <v>982</v>
      </c>
      <c r="D82" s="211">
        <v>0</v>
      </c>
      <c r="E82" s="211">
        <v>3</v>
      </c>
      <c r="F82" s="240" t="s">
        <v>965</v>
      </c>
      <c r="G82" s="135" t="str">
        <f t="shared" si="4"/>
        <v>RS.CO-5</v>
      </c>
      <c r="H82" s="47">
        <f>VLOOKUP(E82,'_Score matrix'!$B$31:$C$35,2,FALSE)</f>
        <v>1</v>
      </c>
      <c r="I82" s="47">
        <f t="shared" si="5"/>
        <v>0</v>
      </c>
      <c r="J82" s="47">
        <f t="shared" si="6"/>
        <v>5</v>
      </c>
      <c r="K82" s="212"/>
      <c r="L82" s="82"/>
      <c r="N82" s="123"/>
    </row>
    <row r="83" spans="1:14" ht="15" thickBot="1" x14ac:dyDescent="0.45">
      <c r="A83" s="92" t="s">
        <v>330</v>
      </c>
      <c r="B83" s="407"/>
      <c r="C83" s="430"/>
      <c r="D83" s="23">
        <f>SUM(D50:D51,D67,D77:D82)</f>
        <v>0</v>
      </c>
      <c r="E83" s="23">
        <f>SUM(E50:E51,E67,E77:E82)</f>
        <v>27</v>
      </c>
      <c r="F83" s="238"/>
      <c r="G83" s="238"/>
      <c r="H83" s="42">
        <f>SUM(H50:H51,H67,H77:H81)</f>
        <v>8</v>
      </c>
      <c r="I83" s="42">
        <f>SUM(I50:I51,I67,I77:I81)</f>
        <v>0</v>
      </c>
      <c r="J83" s="42">
        <f>SUM(J50:J51,J67,J77:J81)</f>
        <v>40</v>
      </c>
      <c r="K83" s="42">
        <f>IF(ROUND(100*(I83-H83)/(J83-H83),2) &lt; 0, 0, ROUND(100*(I83-H83)/(J83-H83),2))</f>
        <v>0</v>
      </c>
      <c r="L83" s="72"/>
      <c r="N83" s="123"/>
    </row>
    <row r="84" spans="1:14" ht="15" thickBot="1" x14ac:dyDescent="0.45">
      <c r="A84" s="93"/>
      <c r="B84" s="411"/>
      <c r="C84" s="434"/>
      <c r="D84" s="32"/>
      <c r="E84" s="32"/>
      <c r="F84" s="51"/>
      <c r="G84" s="51"/>
      <c r="H84" s="50"/>
      <c r="I84" s="50"/>
      <c r="J84" s="50"/>
      <c r="K84" s="59"/>
      <c r="L84" s="73"/>
      <c r="N84" s="123"/>
    </row>
    <row r="85" spans="1:14" x14ac:dyDescent="0.4">
      <c r="A85" s="65" t="s">
        <v>2634</v>
      </c>
      <c r="B85" s="405"/>
      <c r="C85" s="427"/>
      <c r="D85" s="83"/>
      <c r="E85" s="83"/>
      <c r="F85" s="235"/>
      <c r="G85" s="235"/>
      <c r="H85" s="46"/>
      <c r="I85" s="46"/>
      <c r="J85" s="46"/>
      <c r="K85" s="46"/>
      <c r="L85" s="71"/>
      <c r="N85" s="123"/>
    </row>
    <row r="86" spans="1:14" x14ac:dyDescent="0.4">
      <c r="A86" s="27" t="s">
        <v>812</v>
      </c>
      <c r="B86" s="412">
        <v>1</v>
      </c>
      <c r="C86" s="435" t="s">
        <v>982</v>
      </c>
      <c r="D86" s="27">
        <v>0</v>
      </c>
      <c r="E86" s="27">
        <v>3</v>
      </c>
      <c r="F86" s="236" t="s">
        <v>868</v>
      </c>
      <c r="G86" s="236" t="str">
        <f t="shared" ref="G86:G93" si="7">IF(B86=1,F86,"")</f>
        <v>ID.GV-1</v>
      </c>
      <c r="H86" s="47">
        <f>VLOOKUP(E86,'_Score matrix'!$B$31:$C$35,2,FALSE)</f>
        <v>1</v>
      </c>
      <c r="I86" s="47">
        <f>D86*H86</f>
        <v>0</v>
      </c>
      <c r="J86" s="47">
        <f>5*H86</f>
        <v>5</v>
      </c>
      <c r="K86" s="47"/>
      <c r="L86" s="67"/>
      <c r="N86" s="123"/>
    </row>
    <row r="87" spans="1:14" x14ac:dyDescent="0.4">
      <c r="A87" s="29" t="s">
        <v>813</v>
      </c>
      <c r="B87" s="413">
        <v>1</v>
      </c>
      <c r="C87" s="436" t="s">
        <v>982</v>
      </c>
      <c r="D87" s="27">
        <v>0</v>
      </c>
      <c r="E87" s="27">
        <v>3</v>
      </c>
      <c r="F87" s="236" t="s">
        <v>870</v>
      </c>
      <c r="G87" s="236" t="str">
        <f t="shared" si="7"/>
        <v>ID.GV-3</v>
      </c>
      <c r="H87" s="47">
        <f>VLOOKUP(E87,'_Score matrix'!$B$31:$C$35,2,FALSE)</f>
        <v>1</v>
      </c>
      <c r="I87" s="47">
        <f>D87*H87</f>
        <v>0</v>
      </c>
      <c r="J87" s="47">
        <f t="shared" ref="J87:J93" si="8">5*H87</f>
        <v>5</v>
      </c>
      <c r="K87" s="47"/>
      <c r="L87" s="67"/>
      <c r="N87" s="123"/>
    </row>
    <row r="88" spans="1:14" x14ac:dyDescent="0.4">
      <c r="A88" s="626" t="str">
        <f t="shared" ref="A88:E89" si="9">A87</f>
        <v>B 5.2</v>
      </c>
      <c r="B88" s="621">
        <f t="shared" si="9"/>
        <v>1</v>
      </c>
      <c r="C88" s="627" t="str">
        <f t="shared" si="9"/>
        <v>M</v>
      </c>
      <c r="D88" s="394">
        <f t="shared" si="9"/>
        <v>0</v>
      </c>
      <c r="E88" s="394">
        <f t="shared" si="9"/>
        <v>3</v>
      </c>
      <c r="F88" s="395" t="s">
        <v>903</v>
      </c>
      <c r="G88" s="395" t="str">
        <f t="shared" si="7"/>
        <v>PR.IP-6</v>
      </c>
      <c r="H88" s="396">
        <f t="shared" ref="H88:J89" si="10">H87</f>
        <v>1</v>
      </c>
      <c r="I88" s="396">
        <f t="shared" si="10"/>
        <v>0</v>
      </c>
      <c r="J88" s="396">
        <f t="shared" si="10"/>
        <v>5</v>
      </c>
      <c r="K88" s="394"/>
      <c r="L88" s="629" t="str">
        <f>CONCATENATE("Scoring connected to ", A88)</f>
        <v>Scoring connected to B 5.2</v>
      </c>
      <c r="N88" s="123"/>
    </row>
    <row r="89" spans="1:14" x14ac:dyDescent="0.4">
      <c r="A89" s="626" t="str">
        <f t="shared" si="9"/>
        <v>B 5.2</v>
      </c>
      <c r="B89" s="621">
        <f t="shared" si="9"/>
        <v>1</v>
      </c>
      <c r="C89" s="627" t="str">
        <f t="shared" si="9"/>
        <v>M</v>
      </c>
      <c r="D89" s="394">
        <f t="shared" si="9"/>
        <v>0</v>
      </c>
      <c r="E89" s="394">
        <f t="shared" si="9"/>
        <v>3</v>
      </c>
      <c r="F89" s="395" t="s">
        <v>895</v>
      </c>
      <c r="G89" s="395" t="str">
        <f t="shared" si="7"/>
        <v>PR.DS-5</v>
      </c>
      <c r="H89" s="396">
        <f t="shared" si="10"/>
        <v>1</v>
      </c>
      <c r="I89" s="396">
        <f t="shared" si="10"/>
        <v>0</v>
      </c>
      <c r="J89" s="396">
        <f t="shared" si="10"/>
        <v>5</v>
      </c>
      <c r="K89" s="394"/>
      <c r="L89" s="629" t="str">
        <f>CONCATENATE("Scoring connected to ", A89)</f>
        <v>Scoring connected to B 5.2</v>
      </c>
      <c r="N89" s="123"/>
    </row>
    <row r="90" spans="1:14" x14ac:dyDescent="0.4">
      <c r="A90" s="29" t="s">
        <v>814</v>
      </c>
      <c r="B90" s="413">
        <v>1</v>
      </c>
      <c r="C90" s="436" t="s">
        <v>982</v>
      </c>
      <c r="D90" s="27">
        <v>0</v>
      </c>
      <c r="E90" s="27">
        <v>3</v>
      </c>
      <c r="F90" s="236" t="s">
        <v>870</v>
      </c>
      <c r="G90" s="236" t="str">
        <f t="shared" si="7"/>
        <v>ID.GV-3</v>
      </c>
      <c r="H90" s="47">
        <f>VLOOKUP(E90,'_Score matrix'!$B$31:$C$35,2,FALSE)</f>
        <v>1</v>
      </c>
      <c r="I90" s="47">
        <f>D90*H90</f>
        <v>0</v>
      </c>
      <c r="J90" s="47">
        <f t="shared" si="8"/>
        <v>5</v>
      </c>
      <c r="K90" s="47"/>
      <c r="L90" s="67"/>
      <c r="N90" s="123"/>
    </row>
    <row r="91" spans="1:14" x14ac:dyDescent="0.4">
      <c r="A91" s="29" t="s">
        <v>815</v>
      </c>
      <c r="B91" s="413">
        <v>1</v>
      </c>
      <c r="C91" s="436" t="s">
        <v>982</v>
      </c>
      <c r="D91" s="27">
        <v>0</v>
      </c>
      <c r="E91" s="27">
        <v>3</v>
      </c>
      <c r="F91" s="236" t="s">
        <v>870</v>
      </c>
      <c r="G91" s="236" t="str">
        <f t="shared" si="7"/>
        <v>ID.GV-3</v>
      </c>
      <c r="H91" s="47">
        <f>VLOOKUP(E91,'_Score matrix'!$B$31:$C$35,2,FALSE)</f>
        <v>1</v>
      </c>
      <c r="I91" s="47">
        <f>D91*H91</f>
        <v>0</v>
      </c>
      <c r="J91" s="47">
        <f t="shared" si="8"/>
        <v>5</v>
      </c>
      <c r="K91" s="47"/>
      <c r="L91" s="67"/>
      <c r="N91" s="123"/>
    </row>
    <row r="92" spans="1:14" x14ac:dyDescent="0.4">
      <c r="A92" s="29" t="s">
        <v>816</v>
      </c>
      <c r="B92" s="413">
        <v>1</v>
      </c>
      <c r="C92" s="436" t="s">
        <v>982</v>
      </c>
      <c r="D92" s="27">
        <v>0</v>
      </c>
      <c r="E92" s="27">
        <v>3</v>
      </c>
      <c r="F92" s="236" t="s">
        <v>870</v>
      </c>
      <c r="G92" s="236" t="str">
        <f t="shared" si="7"/>
        <v>ID.GV-3</v>
      </c>
      <c r="H92" s="47">
        <f>VLOOKUP(E92,'_Score matrix'!$B$31:$C$35,2,FALSE)</f>
        <v>1</v>
      </c>
      <c r="I92" s="47">
        <f>D92*H92</f>
        <v>0</v>
      </c>
      <c r="J92" s="47">
        <f t="shared" si="8"/>
        <v>5</v>
      </c>
      <c r="K92" s="47"/>
      <c r="L92" s="67"/>
      <c r="N92" s="123"/>
    </row>
    <row r="93" spans="1:14" ht="15" thickBot="1" x14ac:dyDescent="0.45">
      <c r="A93" s="210" t="s">
        <v>817</v>
      </c>
      <c r="B93" s="414">
        <v>1</v>
      </c>
      <c r="C93" s="437" t="s">
        <v>982</v>
      </c>
      <c r="D93" s="393">
        <v>0</v>
      </c>
      <c r="E93" s="393">
        <v>3</v>
      </c>
      <c r="F93" s="239" t="s">
        <v>870</v>
      </c>
      <c r="G93" s="236" t="str">
        <f t="shared" si="7"/>
        <v>ID.GV-3</v>
      </c>
      <c r="H93" s="56">
        <f>VLOOKUP(E93,'_Score matrix'!$B$31:$C$35,2,FALSE)</f>
        <v>1</v>
      </c>
      <c r="I93" s="56">
        <f>D93*H93</f>
        <v>0</v>
      </c>
      <c r="J93" s="56">
        <f t="shared" si="8"/>
        <v>5</v>
      </c>
      <c r="K93" s="56"/>
      <c r="L93" s="79"/>
      <c r="N93" s="123"/>
    </row>
    <row r="94" spans="1:14" ht="15" thickBot="1" x14ac:dyDescent="0.45">
      <c r="A94" s="92" t="s">
        <v>330</v>
      </c>
      <c r="B94" s="407"/>
      <c r="C94" s="430"/>
      <c r="D94" s="23">
        <f>SUM(D86:D87,D90:D93)</f>
        <v>0</v>
      </c>
      <c r="E94" s="23">
        <f>SUM(E86:E87,E90:E93)</f>
        <v>18</v>
      </c>
      <c r="F94" s="42"/>
      <c r="G94" s="42"/>
      <c r="H94" s="42">
        <f>SUM(H86:H87,H90:H93)</f>
        <v>6</v>
      </c>
      <c r="I94" s="42">
        <f>SUM(I86:I87,I90:I93)</f>
        <v>0</v>
      </c>
      <c r="J94" s="42">
        <f>SUM(J86:J87,J90:J93)</f>
        <v>30</v>
      </c>
      <c r="K94" s="42">
        <f>IF(ROUND(100*(I94-H94)/(J94-H94),2) &lt; 0, 0, ROUND(100*(I94-H94)/(J94-H94),2))</f>
        <v>0</v>
      </c>
      <c r="L94" s="72"/>
      <c r="N94" s="123"/>
    </row>
    <row r="95" spans="1:14" ht="15" thickBot="1" x14ac:dyDescent="0.45">
      <c r="A95" s="93"/>
      <c r="B95" s="411"/>
      <c r="C95" s="434"/>
      <c r="D95" s="32"/>
      <c r="E95" s="32"/>
      <c r="F95" s="51"/>
      <c r="G95" s="51"/>
      <c r="H95" s="50"/>
      <c r="I95" s="50"/>
      <c r="J95" s="50"/>
      <c r="K95" s="59"/>
      <c r="L95" s="73"/>
      <c r="N95" s="123"/>
    </row>
    <row r="96" spans="1:14" ht="15" thickBot="1" x14ac:dyDescent="0.45">
      <c r="A96" s="251" t="s">
        <v>512</v>
      </c>
      <c r="B96" s="415"/>
      <c r="C96" s="400"/>
      <c r="D96" s="252"/>
      <c r="E96" s="252"/>
      <c r="F96" s="252"/>
      <c r="G96" s="252"/>
      <c r="H96" s="252"/>
      <c r="I96" s="252"/>
      <c r="J96" s="252"/>
      <c r="K96" s="252"/>
      <c r="L96" s="253"/>
      <c r="N96" s="123"/>
    </row>
    <row r="97" spans="1:14" x14ac:dyDescent="0.4">
      <c r="A97" s="65" t="s">
        <v>2635</v>
      </c>
      <c r="B97" s="405"/>
      <c r="C97" s="427"/>
      <c r="D97" s="83"/>
      <c r="E97" s="83"/>
      <c r="F97" s="235"/>
      <c r="G97" s="235"/>
      <c r="H97" s="46"/>
      <c r="I97" s="46"/>
      <c r="J97" s="46"/>
      <c r="K97" s="46"/>
      <c r="L97" s="71"/>
      <c r="N97" s="123"/>
    </row>
    <row r="98" spans="1:14" x14ac:dyDescent="0.4">
      <c r="A98" s="90" t="s">
        <v>284</v>
      </c>
      <c r="B98" s="402"/>
      <c r="C98" s="428"/>
      <c r="D98" s="84">
        <f>'People - EMP'!L10</f>
        <v>0</v>
      </c>
      <c r="E98" s="84"/>
      <c r="F98" s="236"/>
      <c r="G98" s="236"/>
      <c r="H98" s="47"/>
      <c r="I98" s="47"/>
      <c r="J98" s="47"/>
      <c r="K98" s="47"/>
      <c r="L98" s="67"/>
      <c r="N98" s="123"/>
    </row>
    <row r="99" spans="1:14" x14ac:dyDescent="0.4">
      <c r="A99" s="90" t="s">
        <v>285</v>
      </c>
      <c r="B99" s="402"/>
      <c r="C99" s="428"/>
      <c r="D99" s="84">
        <v>1</v>
      </c>
      <c r="E99" s="84"/>
      <c r="F99" s="236"/>
      <c r="G99" s="236"/>
      <c r="H99" s="47"/>
      <c r="I99" s="47"/>
      <c r="J99" s="47"/>
      <c r="K99" s="47"/>
      <c r="L99" s="67"/>
      <c r="N99" s="123"/>
    </row>
    <row r="100" spans="1:14" x14ac:dyDescent="0.4">
      <c r="A100" s="90" t="s">
        <v>289</v>
      </c>
      <c r="B100" s="402"/>
      <c r="C100" s="428"/>
      <c r="D100" s="84">
        <v>0</v>
      </c>
      <c r="E100" s="84"/>
      <c r="F100" s="236"/>
      <c r="G100" s="236"/>
      <c r="H100" s="47"/>
      <c r="I100" s="47"/>
      <c r="J100" s="47"/>
      <c r="K100" s="47"/>
      <c r="L100" s="67"/>
      <c r="N100" s="123"/>
    </row>
    <row r="101" spans="1:14" x14ac:dyDescent="0.4">
      <c r="A101" s="90" t="s">
        <v>286</v>
      </c>
      <c r="B101" s="402">
        <v>1</v>
      </c>
      <c r="C101" s="428" t="s">
        <v>982</v>
      </c>
      <c r="D101" s="84">
        <v>0</v>
      </c>
      <c r="E101" s="84">
        <v>3</v>
      </c>
      <c r="F101" s="236"/>
      <c r="G101" s="236"/>
      <c r="H101" s="47">
        <f>VLOOKUP(E101,'_Score matrix'!$B$31:$C$35,2,FALSE)</f>
        <v>1</v>
      </c>
      <c r="I101" s="47">
        <f t="shared" ref="I101:I108" si="11">D101*H101</f>
        <v>0</v>
      </c>
      <c r="J101" s="47">
        <f>5*H101</f>
        <v>5</v>
      </c>
      <c r="K101" s="47"/>
      <c r="L101" s="67"/>
      <c r="N101" s="123"/>
    </row>
    <row r="102" spans="1:14" x14ac:dyDescent="0.4">
      <c r="A102" s="90" t="s">
        <v>287</v>
      </c>
      <c r="B102" s="402">
        <v>1</v>
      </c>
      <c r="C102" s="428" t="s">
        <v>982</v>
      </c>
      <c r="D102" s="84">
        <v>0</v>
      </c>
      <c r="E102" s="84">
        <v>3</v>
      </c>
      <c r="F102" s="236"/>
      <c r="G102" s="236"/>
      <c r="H102" s="47">
        <f>VLOOKUP(E102,'_Score matrix'!$B$31:$C$35,2,FALSE)</f>
        <v>1</v>
      </c>
      <c r="I102" s="47">
        <f t="shared" si="11"/>
        <v>0</v>
      </c>
      <c r="J102" s="47">
        <f t="shared" ref="J102:J103" si="12">5*H102</f>
        <v>5</v>
      </c>
      <c r="K102" s="47"/>
      <c r="L102" s="67"/>
      <c r="N102" s="123"/>
    </row>
    <row r="103" spans="1:14" x14ac:dyDescent="0.4">
      <c r="A103" s="84" t="s">
        <v>288</v>
      </c>
      <c r="B103" s="416">
        <v>1</v>
      </c>
      <c r="C103" s="438" t="s">
        <v>982</v>
      </c>
      <c r="D103" s="84">
        <v>0</v>
      </c>
      <c r="E103" s="84">
        <v>3</v>
      </c>
      <c r="F103" s="236"/>
      <c r="G103" s="236"/>
      <c r="H103" s="47">
        <f>VLOOKUP(E103,'_Score matrix'!$B$31:$C$35,2,FALSE)</f>
        <v>1</v>
      </c>
      <c r="I103" s="47">
        <f t="shared" si="11"/>
        <v>0</v>
      </c>
      <c r="J103" s="47">
        <f t="shared" si="12"/>
        <v>5</v>
      </c>
      <c r="K103" s="47"/>
      <c r="L103" s="67"/>
      <c r="N103" s="123"/>
    </row>
    <row r="104" spans="1:14" x14ac:dyDescent="0.4">
      <c r="A104" s="84" t="s">
        <v>545</v>
      </c>
      <c r="B104" s="416">
        <v>1</v>
      </c>
      <c r="C104" s="438" t="s">
        <v>982</v>
      </c>
      <c r="D104" s="84">
        <v>0</v>
      </c>
      <c r="E104" s="84">
        <v>3</v>
      </c>
      <c r="F104" s="208"/>
      <c r="G104" s="208"/>
      <c r="H104" s="47">
        <f>VLOOKUP(E104,'_Score matrix'!$B$31:$C$35,2,FALSE)</f>
        <v>1</v>
      </c>
      <c r="I104" s="47">
        <f t="shared" si="11"/>
        <v>0</v>
      </c>
      <c r="J104" s="47">
        <f t="shared" ref="J104" si="13">5*H104</f>
        <v>5</v>
      </c>
      <c r="K104" s="47"/>
      <c r="L104" s="108"/>
      <c r="N104" s="123"/>
    </row>
    <row r="105" spans="1:14" x14ac:dyDescent="0.4">
      <c r="A105" s="84" t="s">
        <v>546</v>
      </c>
      <c r="B105" s="416">
        <v>1</v>
      </c>
      <c r="C105" s="438" t="s">
        <v>982</v>
      </c>
      <c r="D105" s="84">
        <v>0</v>
      </c>
      <c r="E105" s="84">
        <v>3</v>
      </c>
      <c r="F105" s="208"/>
      <c r="G105" s="208"/>
      <c r="H105" s="47">
        <f>VLOOKUP(E105,'_Score matrix'!$B$31:$C$35,2,FALSE)</f>
        <v>1</v>
      </c>
      <c r="I105" s="47">
        <f t="shared" si="11"/>
        <v>0</v>
      </c>
      <c r="J105" s="47">
        <f t="shared" ref="J105:J106" si="14">5*H105</f>
        <v>5</v>
      </c>
      <c r="K105" s="47"/>
      <c r="L105" s="108"/>
      <c r="N105" s="123"/>
    </row>
    <row r="106" spans="1:14" x14ac:dyDescent="0.4">
      <c r="A106" s="84" t="s">
        <v>1794</v>
      </c>
      <c r="B106" s="416">
        <v>1</v>
      </c>
      <c r="C106" s="438" t="s">
        <v>982</v>
      </c>
      <c r="D106" s="84">
        <v>0</v>
      </c>
      <c r="E106" s="84">
        <v>3</v>
      </c>
      <c r="F106" s="208"/>
      <c r="G106" s="208"/>
      <c r="H106" s="47">
        <f>VLOOKUP(E106,'_Score matrix'!$B$31:$C$35,2,FALSE)</f>
        <v>1</v>
      </c>
      <c r="I106" s="47">
        <f t="shared" si="11"/>
        <v>0</v>
      </c>
      <c r="J106" s="47">
        <f t="shared" si="14"/>
        <v>5</v>
      </c>
      <c r="K106" s="47"/>
      <c r="L106" s="108"/>
      <c r="N106" s="123"/>
    </row>
    <row r="107" spans="1:14" x14ac:dyDescent="0.4">
      <c r="A107" s="84" t="s">
        <v>2199</v>
      </c>
      <c r="B107" s="416">
        <v>1</v>
      </c>
      <c r="C107" s="438" t="s">
        <v>982</v>
      </c>
      <c r="D107" s="84">
        <v>0</v>
      </c>
      <c r="E107" s="84">
        <v>3</v>
      </c>
      <c r="F107" s="208"/>
      <c r="G107" s="208"/>
      <c r="H107" s="47">
        <f>VLOOKUP(E107,'_Score matrix'!$B$31:$C$35,2,FALSE)</f>
        <v>1</v>
      </c>
      <c r="I107" s="47">
        <f t="shared" si="11"/>
        <v>0</v>
      </c>
      <c r="J107" s="47">
        <f t="shared" ref="J107:J108" si="15">5*H107</f>
        <v>5</v>
      </c>
      <c r="K107" s="47"/>
      <c r="L107" s="108"/>
      <c r="N107" s="123"/>
    </row>
    <row r="108" spans="1:14" ht="15" thickBot="1" x14ac:dyDescent="0.45">
      <c r="A108" s="84" t="s">
        <v>2200</v>
      </c>
      <c r="B108" s="416">
        <v>1</v>
      </c>
      <c r="C108" s="438" t="s">
        <v>982</v>
      </c>
      <c r="D108" s="84">
        <v>0</v>
      </c>
      <c r="E108" s="84">
        <v>3</v>
      </c>
      <c r="F108" s="208"/>
      <c r="G108" s="208"/>
      <c r="H108" s="47">
        <f>VLOOKUP(E108,'_Score matrix'!$B$31:$C$35,2,FALSE)</f>
        <v>1</v>
      </c>
      <c r="I108" s="47">
        <f t="shared" si="11"/>
        <v>0</v>
      </c>
      <c r="J108" s="47">
        <f t="shared" si="15"/>
        <v>5</v>
      </c>
      <c r="K108" s="47"/>
      <c r="L108" s="108"/>
      <c r="N108" s="123"/>
    </row>
    <row r="109" spans="1:14" ht="15" thickBot="1" x14ac:dyDescent="0.45">
      <c r="A109" s="92" t="s">
        <v>330</v>
      </c>
      <c r="B109" s="407"/>
      <c r="C109" s="430"/>
      <c r="D109" s="23">
        <f>SUM(D101:D108)</f>
        <v>0</v>
      </c>
      <c r="E109" s="23">
        <f>SUM(E101:E108)</f>
        <v>24</v>
      </c>
      <c r="F109" s="238"/>
      <c r="G109" s="238"/>
      <c r="H109" s="42">
        <f>SUM(H101:H108)</f>
        <v>8</v>
      </c>
      <c r="I109" s="42">
        <f>SUM(I101:I108)</f>
        <v>0</v>
      </c>
      <c r="J109" s="42">
        <f>SUM(J101:J108)</f>
        <v>40</v>
      </c>
      <c r="K109" s="42">
        <f>IF(ROUND(100*(I109-H109)/(J109-H109),2) &lt; 0, 0, ROUND(100*(I109-H109)/(J109-H109),2))</f>
        <v>0</v>
      </c>
      <c r="L109" s="72"/>
      <c r="N109" s="123"/>
    </row>
    <row r="110" spans="1:14" ht="15" thickBot="1" x14ac:dyDescent="0.45">
      <c r="F110" s="25"/>
      <c r="G110" s="25"/>
      <c r="H110" s="25"/>
      <c r="I110" s="25"/>
      <c r="J110" s="25"/>
      <c r="K110" s="25"/>
      <c r="N110" s="123"/>
    </row>
    <row r="111" spans="1:14" x14ac:dyDescent="0.4">
      <c r="A111" s="65" t="s">
        <v>2636</v>
      </c>
      <c r="B111" s="405"/>
      <c r="C111" s="427"/>
      <c r="D111" s="83"/>
      <c r="E111" s="83"/>
      <c r="F111" s="235"/>
      <c r="G111" s="235"/>
      <c r="H111" s="46"/>
      <c r="I111" s="46"/>
      <c r="J111" s="46"/>
      <c r="K111" s="46"/>
      <c r="L111" s="71"/>
      <c r="N111" s="123"/>
    </row>
    <row r="112" spans="1:14" x14ac:dyDescent="0.4">
      <c r="A112" s="90" t="s">
        <v>229</v>
      </c>
      <c r="B112" s="402">
        <v>1</v>
      </c>
      <c r="C112" s="428" t="s">
        <v>982</v>
      </c>
      <c r="D112" s="84">
        <v>0</v>
      </c>
      <c r="E112" s="84">
        <v>3</v>
      </c>
      <c r="F112" s="236" t="s">
        <v>859</v>
      </c>
      <c r="G112" s="236" t="str">
        <f>IF(B112=1,F112,"")</f>
        <v>ID.AM-6</v>
      </c>
      <c r="H112" s="47">
        <f>VLOOKUP(E112,'_Score matrix'!$B$31:$C$35,2,FALSE)</f>
        <v>1</v>
      </c>
      <c r="I112" s="47">
        <f>D112*H112</f>
        <v>0</v>
      </c>
      <c r="J112" s="47">
        <f>5*H112</f>
        <v>5</v>
      </c>
      <c r="K112" s="47"/>
      <c r="L112" s="67"/>
      <c r="N112" s="123"/>
    </row>
    <row r="113" spans="1:14" x14ac:dyDescent="0.4">
      <c r="A113" s="626" t="str">
        <f t="shared" ref="A113:E113" si="16">A112</f>
        <v>P 2.1</v>
      </c>
      <c r="B113" s="621">
        <f t="shared" si="16"/>
        <v>1</v>
      </c>
      <c r="C113" s="627" t="str">
        <f t="shared" si="16"/>
        <v>M</v>
      </c>
      <c r="D113" s="394">
        <f t="shared" si="16"/>
        <v>0</v>
      </c>
      <c r="E113" s="394">
        <f t="shared" si="16"/>
        <v>3</v>
      </c>
      <c r="F113" s="395" t="s">
        <v>869</v>
      </c>
      <c r="G113" s="395" t="str">
        <f>IF(B113=1,F113,"")</f>
        <v>ID.GV-2</v>
      </c>
      <c r="H113" s="396">
        <f t="shared" ref="H113:J113" si="17">H112</f>
        <v>1</v>
      </c>
      <c r="I113" s="396">
        <f t="shared" si="17"/>
        <v>0</v>
      </c>
      <c r="J113" s="396">
        <f t="shared" si="17"/>
        <v>5</v>
      </c>
      <c r="K113" s="394"/>
      <c r="L113" s="629" t="str">
        <f>CONCATENATE("Scoring connected to ", A113)</f>
        <v>Scoring connected to P 2.1</v>
      </c>
      <c r="N113" s="123"/>
    </row>
    <row r="114" spans="1:14" x14ac:dyDescent="0.4">
      <c r="A114" s="90" t="s">
        <v>230</v>
      </c>
      <c r="B114" s="402"/>
      <c r="C114" s="428"/>
      <c r="D114" s="84"/>
      <c r="E114" s="84"/>
      <c r="F114" s="236"/>
      <c r="G114" s="236"/>
      <c r="H114" s="47"/>
      <c r="I114" s="47"/>
      <c r="J114" s="47"/>
      <c r="K114" s="47"/>
      <c r="L114" s="67" t="s">
        <v>341</v>
      </c>
      <c r="N114" s="123"/>
    </row>
    <row r="115" spans="1:14" x14ac:dyDescent="0.4">
      <c r="A115" s="90" t="s">
        <v>231</v>
      </c>
      <c r="B115" s="402"/>
      <c r="C115" s="428"/>
      <c r="D115" s="84">
        <v>1</v>
      </c>
      <c r="E115" s="84"/>
      <c r="F115" s="236"/>
      <c r="G115" s="236"/>
      <c r="H115" s="47"/>
      <c r="I115" s="47"/>
      <c r="J115" s="47"/>
      <c r="K115" s="47"/>
      <c r="L115" s="67"/>
      <c r="N115" s="123"/>
    </row>
    <row r="116" spans="1:14" x14ac:dyDescent="0.4">
      <c r="A116" s="90" t="s">
        <v>232</v>
      </c>
      <c r="B116" s="402"/>
      <c r="C116" s="428"/>
      <c r="D116" s="84">
        <v>1</v>
      </c>
      <c r="E116" s="84"/>
      <c r="F116" s="236"/>
      <c r="G116" s="236"/>
      <c r="H116" s="47"/>
      <c r="I116" s="47"/>
      <c r="J116" s="47"/>
      <c r="K116" s="47"/>
      <c r="L116" s="67"/>
      <c r="N116" s="123"/>
    </row>
    <row r="117" spans="1:14" x14ac:dyDescent="0.4">
      <c r="A117" s="90" t="s">
        <v>233</v>
      </c>
      <c r="B117" s="402"/>
      <c r="C117" s="428"/>
      <c r="D117" s="84">
        <v>1</v>
      </c>
      <c r="E117" s="84"/>
      <c r="F117" s="236"/>
      <c r="G117" s="236"/>
      <c r="H117" s="47"/>
      <c r="I117" s="47"/>
      <c r="J117" s="47"/>
      <c r="K117" s="47"/>
      <c r="L117" s="67"/>
      <c r="N117" s="123"/>
    </row>
    <row r="118" spans="1:14" x14ac:dyDescent="0.4">
      <c r="A118" s="90" t="s">
        <v>234</v>
      </c>
      <c r="B118" s="402"/>
      <c r="C118" s="428"/>
      <c r="D118" s="84">
        <v>1</v>
      </c>
      <c r="E118" s="84"/>
      <c r="F118" s="236"/>
      <c r="G118" s="236"/>
      <c r="H118" s="47"/>
      <c r="I118" s="47"/>
      <c r="J118" s="47"/>
      <c r="K118" s="47"/>
      <c r="L118" s="67"/>
      <c r="N118" s="123"/>
    </row>
    <row r="119" spans="1:14" x14ac:dyDescent="0.4">
      <c r="A119" s="90" t="s">
        <v>235</v>
      </c>
      <c r="B119" s="402"/>
      <c r="C119" s="428"/>
      <c r="D119" s="84">
        <v>1</v>
      </c>
      <c r="E119" s="84"/>
      <c r="F119" s="236"/>
      <c r="G119" s="236"/>
      <c r="H119" s="47"/>
      <c r="I119" s="47"/>
      <c r="J119" s="47"/>
      <c r="K119" s="47"/>
      <c r="L119" s="67"/>
      <c r="N119" s="123"/>
    </row>
    <row r="120" spans="1:14" x14ac:dyDescent="0.4">
      <c r="A120" s="90" t="s">
        <v>236</v>
      </c>
      <c r="B120" s="402"/>
      <c r="C120" s="428"/>
      <c r="D120" s="84">
        <v>1</v>
      </c>
      <c r="E120" s="84"/>
      <c r="F120" s="236"/>
      <c r="G120" s="236"/>
      <c r="H120" s="47"/>
      <c r="I120" s="47"/>
      <c r="J120" s="47"/>
      <c r="K120" s="47"/>
      <c r="L120" s="67"/>
      <c r="N120" s="123"/>
    </row>
    <row r="121" spans="1:14" x14ac:dyDescent="0.4">
      <c r="A121" s="90" t="s">
        <v>237</v>
      </c>
      <c r="B121" s="402"/>
      <c r="C121" s="428"/>
      <c r="D121" s="84">
        <v>1</v>
      </c>
      <c r="E121" s="84"/>
      <c r="F121" s="236"/>
      <c r="G121" s="236"/>
      <c r="H121" s="47"/>
      <c r="I121" s="47"/>
      <c r="J121" s="47"/>
      <c r="K121" s="47"/>
      <c r="L121" s="67"/>
      <c r="N121" s="123"/>
    </row>
    <row r="122" spans="1:14" x14ac:dyDescent="0.4">
      <c r="A122" s="90" t="s">
        <v>238</v>
      </c>
      <c r="B122" s="402"/>
      <c r="C122" s="428"/>
      <c r="D122" s="84"/>
      <c r="E122" s="84"/>
      <c r="F122" s="236"/>
      <c r="G122" s="236"/>
      <c r="H122" s="47"/>
      <c r="I122" s="47"/>
      <c r="J122" s="47"/>
      <c r="K122" s="47"/>
      <c r="L122" s="67"/>
      <c r="N122" s="123"/>
    </row>
    <row r="123" spans="1:14" x14ac:dyDescent="0.4">
      <c r="A123" s="90" t="s">
        <v>240</v>
      </c>
      <c r="B123" s="402">
        <v>1</v>
      </c>
      <c r="C123" s="428" t="s">
        <v>982</v>
      </c>
      <c r="D123" s="84">
        <v>0</v>
      </c>
      <c r="E123" s="84">
        <v>3</v>
      </c>
      <c r="F123" s="236" t="s">
        <v>859</v>
      </c>
      <c r="G123" s="236" t="str">
        <f>IF(B123=1,F123,"")</f>
        <v>ID.AM-6</v>
      </c>
      <c r="H123" s="47">
        <f>VLOOKUP(E123,'_Score matrix'!$B$31:$C$35,2,FALSE)</f>
        <v>1</v>
      </c>
      <c r="I123" s="47">
        <f>D123*H123</f>
        <v>0</v>
      </c>
      <c r="J123" s="47">
        <f>5*H123</f>
        <v>5</v>
      </c>
      <c r="K123" s="47"/>
      <c r="L123" s="67"/>
      <c r="N123" s="123"/>
    </row>
    <row r="124" spans="1:14" x14ac:dyDescent="0.4">
      <c r="A124" s="90" t="s">
        <v>241</v>
      </c>
      <c r="B124" s="402">
        <v>1</v>
      </c>
      <c r="C124" s="428" t="s">
        <v>982</v>
      </c>
      <c r="D124" s="84">
        <v>0</v>
      </c>
      <c r="E124" s="84">
        <v>3</v>
      </c>
      <c r="F124" s="236" t="s">
        <v>859</v>
      </c>
      <c r="G124" s="236" t="str">
        <f>IF(B124=1,F124,"")</f>
        <v>ID.AM-6</v>
      </c>
      <c r="H124" s="47">
        <f>VLOOKUP(E124,'_Score matrix'!$B$31:$C$35,2,FALSE)</f>
        <v>1</v>
      </c>
      <c r="I124" s="47">
        <f>D124*H124</f>
        <v>0</v>
      </c>
      <c r="J124" s="47">
        <f>5*H124</f>
        <v>5</v>
      </c>
      <c r="K124" s="47"/>
      <c r="L124" s="67"/>
      <c r="N124" s="123"/>
    </row>
    <row r="125" spans="1:14" x14ac:dyDescent="0.4">
      <c r="A125" s="90" t="s">
        <v>1030</v>
      </c>
      <c r="B125" s="402"/>
      <c r="C125" s="428"/>
      <c r="D125" s="84"/>
      <c r="E125" s="84"/>
      <c r="F125" s="236"/>
      <c r="G125" s="236"/>
      <c r="H125" s="47"/>
      <c r="I125" s="47"/>
      <c r="J125" s="47"/>
      <c r="K125" s="47"/>
      <c r="L125" s="67"/>
      <c r="N125" s="123"/>
    </row>
    <row r="126" spans="1:14" x14ac:dyDescent="0.4">
      <c r="A126" s="90" t="s">
        <v>242</v>
      </c>
      <c r="B126" s="402">
        <v>1</v>
      </c>
      <c r="C126" s="428" t="s">
        <v>982</v>
      </c>
      <c r="D126" s="84">
        <v>0</v>
      </c>
      <c r="E126" s="84">
        <v>3</v>
      </c>
      <c r="F126" s="236" t="s">
        <v>859</v>
      </c>
      <c r="G126" s="236" t="str">
        <f>IF(B126=1,F126,"")</f>
        <v>ID.AM-6</v>
      </c>
      <c r="H126" s="47">
        <f>VLOOKUP(E126,'_Score matrix'!$B$31:$C$35,2,FALSE)</f>
        <v>1</v>
      </c>
      <c r="I126" s="47">
        <f>D126*H126</f>
        <v>0</v>
      </c>
      <c r="J126" s="47">
        <f>5*H126</f>
        <v>5</v>
      </c>
      <c r="K126" s="47"/>
      <c r="L126" s="67"/>
      <c r="N126" s="123"/>
    </row>
    <row r="127" spans="1:14" x14ac:dyDescent="0.4">
      <c r="A127" s="90" t="s">
        <v>243</v>
      </c>
      <c r="B127" s="402">
        <v>1</v>
      </c>
      <c r="C127" s="428" t="s">
        <v>982</v>
      </c>
      <c r="D127" s="84">
        <v>0</v>
      </c>
      <c r="E127" s="84">
        <v>3</v>
      </c>
      <c r="F127" s="236" t="s">
        <v>859</v>
      </c>
      <c r="G127" s="236" t="str">
        <f>IF(B127=1,F127,"")</f>
        <v>ID.AM-6</v>
      </c>
      <c r="H127" s="47">
        <f>VLOOKUP(E127,'_Score matrix'!$B$31:$C$35,2,FALSE)</f>
        <v>1</v>
      </c>
      <c r="I127" s="47">
        <f>D127*H127</f>
        <v>0</v>
      </c>
      <c r="J127" s="47">
        <f>5*H127</f>
        <v>5</v>
      </c>
      <c r="K127" s="47"/>
      <c r="L127" s="67"/>
      <c r="N127" s="123"/>
    </row>
    <row r="128" spans="1:14" x14ac:dyDescent="0.4">
      <c r="A128" s="626" t="str">
        <f t="shared" ref="A128:E128" si="18">A127</f>
        <v>P 2.6</v>
      </c>
      <c r="B128" s="621">
        <f t="shared" si="18"/>
        <v>1</v>
      </c>
      <c r="C128" s="627" t="str">
        <f t="shared" si="18"/>
        <v>M</v>
      </c>
      <c r="D128" s="394">
        <f t="shared" si="18"/>
        <v>0</v>
      </c>
      <c r="E128" s="394">
        <f t="shared" si="18"/>
        <v>3</v>
      </c>
      <c r="F128" s="395" t="s">
        <v>869</v>
      </c>
      <c r="G128" s="395" t="str">
        <f>IF(B128=1,F128,"")</f>
        <v>ID.GV-2</v>
      </c>
      <c r="H128" s="396">
        <f t="shared" ref="H128:J128" si="19">H127</f>
        <v>1</v>
      </c>
      <c r="I128" s="396">
        <f t="shared" si="19"/>
        <v>0</v>
      </c>
      <c r="J128" s="396">
        <f t="shared" si="19"/>
        <v>5</v>
      </c>
      <c r="K128" s="394"/>
      <c r="L128" s="629" t="str">
        <f>CONCATENATE("Scoring connected to ", A128)</f>
        <v>Scoring connected to P 2.6</v>
      </c>
      <c r="N128" s="123"/>
    </row>
    <row r="129" spans="1:14" x14ac:dyDescent="0.4">
      <c r="A129" s="90" t="s">
        <v>244</v>
      </c>
      <c r="B129" s="402"/>
      <c r="C129" s="428"/>
      <c r="D129" s="84"/>
      <c r="E129" s="84"/>
      <c r="F129" s="236"/>
      <c r="G129" s="236"/>
      <c r="H129" s="47"/>
      <c r="I129" s="47"/>
      <c r="J129" s="47"/>
      <c r="K129" s="47"/>
      <c r="L129" s="67"/>
      <c r="N129" s="123"/>
    </row>
    <row r="130" spans="1:14" x14ac:dyDescent="0.4">
      <c r="A130" s="90" t="s">
        <v>1710</v>
      </c>
      <c r="B130" s="402"/>
      <c r="C130" s="428"/>
      <c r="D130" s="84">
        <v>1</v>
      </c>
      <c r="E130" s="84"/>
      <c r="F130" s="236"/>
      <c r="G130" s="236"/>
      <c r="H130" s="47"/>
      <c r="I130" s="47"/>
      <c r="J130" s="47"/>
      <c r="K130" s="47"/>
      <c r="L130" s="67"/>
      <c r="N130" s="123"/>
    </row>
    <row r="131" spans="1:14" x14ac:dyDescent="0.4">
      <c r="A131" s="90" t="s">
        <v>1711</v>
      </c>
      <c r="B131" s="402"/>
      <c r="C131" s="428"/>
      <c r="D131" s="84">
        <v>1</v>
      </c>
      <c r="E131" s="84"/>
      <c r="F131" s="236"/>
      <c r="G131" s="236"/>
      <c r="H131" s="47"/>
      <c r="I131" s="47"/>
      <c r="J131" s="47"/>
      <c r="K131" s="47"/>
      <c r="L131" s="67"/>
      <c r="N131" s="123"/>
    </row>
    <row r="132" spans="1:14" x14ac:dyDescent="0.4">
      <c r="A132" s="90" t="s">
        <v>1712</v>
      </c>
      <c r="B132" s="402"/>
      <c r="C132" s="428"/>
      <c r="D132" s="84">
        <v>1</v>
      </c>
      <c r="E132" s="84"/>
      <c r="F132" s="236"/>
      <c r="G132" s="236"/>
      <c r="H132" s="47"/>
      <c r="I132" s="47"/>
      <c r="J132" s="47"/>
      <c r="K132" s="47"/>
      <c r="L132" s="67"/>
      <c r="N132" s="123"/>
    </row>
    <row r="133" spans="1:14" x14ac:dyDescent="0.4">
      <c r="A133" s="90" t="s">
        <v>1713</v>
      </c>
      <c r="B133" s="402"/>
      <c r="C133" s="428"/>
      <c r="D133" s="84">
        <v>1</v>
      </c>
      <c r="E133" s="84"/>
      <c r="F133" s="236"/>
      <c r="G133" s="236"/>
      <c r="H133" s="47"/>
      <c r="I133" s="47"/>
      <c r="J133" s="47"/>
      <c r="K133" s="47"/>
      <c r="L133" s="67"/>
      <c r="N133" s="123"/>
    </row>
    <row r="134" spans="1:14" x14ac:dyDescent="0.4">
      <c r="A134" s="90" t="s">
        <v>1714</v>
      </c>
      <c r="B134" s="402"/>
      <c r="C134" s="428"/>
      <c r="D134" s="84">
        <v>1</v>
      </c>
      <c r="E134" s="84"/>
      <c r="F134" s="236"/>
      <c r="G134" s="236"/>
      <c r="H134" s="47"/>
      <c r="I134" s="47"/>
      <c r="J134" s="47"/>
      <c r="K134" s="47"/>
      <c r="L134" s="67"/>
      <c r="N134" s="123"/>
    </row>
    <row r="135" spans="1:14" x14ac:dyDescent="0.4">
      <c r="A135" s="90" t="s">
        <v>1715</v>
      </c>
      <c r="B135" s="402"/>
      <c r="C135" s="428"/>
      <c r="D135" s="84">
        <v>1</v>
      </c>
      <c r="E135" s="84"/>
      <c r="F135" s="236"/>
      <c r="G135" s="236"/>
      <c r="H135" s="47"/>
      <c r="I135" s="47"/>
      <c r="J135" s="47"/>
      <c r="K135" s="47"/>
      <c r="L135" s="67"/>
      <c r="N135" s="123"/>
    </row>
    <row r="136" spans="1:14" x14ac:dyDescent="0.4">
      <c r="A136" s="90" t="s">
        <v>1716</v>
      </c>
      <c r="B136" s="402"/>
      <c r="C136" s="428"/>
      <c r="D136" s="84">
        <v>1</v>
      </c>
      <c r="E136" s="84"/>
      <c r="F136" s="236"/>
      <c r="G136" s="236"/>
      <c r="H136" s="47"/>
      <c r="I136" s="47"/>
      <c r="J136" s="47"/>
      <c r="K136" s="47"/>
      <c r="L136" s="67"/>
      <c r="N136" s="123"/>
    </row>
    <row r="137" spans="1:14" x14ac:dyDescent="0.4">
      <c r="A137" s="90" t="s">
        <v>1717</v>
      </c>
      <c r="B137" s="402"/>
      <c r="C137" s="428"/>
      <c r="D137" s="84">
        <v>1</v>
      </c>
      <c r="E137" s="84"/>
      <c r="F137" s="236"/>
      <c r="G137" s="236"/>
      <c r="H137" s="47"/>
      <c r="I137" s="47"/>
      <c r="J137" s="47"/>
      <c r="K137" s="47"/>
      <c r="L137" s="67"/>
      <c r="N137" s="123"/>
    </row>
    <row r="138" spans="1:14" x14ac:dyDescent="0.4">
      <c r="A138" s="90" t="s">
        <v>247</v>
      </c>
      <c r="B138" s="402">
        <v>1</v>
      </c>
      <c r="C138" s="428" t="s">
        <v>982</v>
      </c>
      <c r="D138" s="84">
        <v>0</v>
      </c>
      <c r="E138" s="84">
        <v>3</v>
      </c>
      <c r="F138" s="236" t="s">
        <v>859</v>
      </c>
      <c r="G138" s="236" t="str">
        <f>IF(B138=1,F138,"")</f>
        <v>ID.AM-6</v>
      </c>
      <c r="H138" s="47">
        <f>VLOOKUP(E138,'_Score matrix'!$B$31:$C$35,2,FALSE)</f>
        <v>1</v>
      </c>
      <c r="I138" s="47">
        <f>D138*H138</f>
        <v>0</v>
      </c>
      <c r="J138" s="47">
        <f>5*H138</f>
        <v>5</v>
      </c>
      <c r="K138" s="47"/>
      <c r="L138" s="67"/>
      <c r="N138" s="123"/>
    </row>
    <row r="139" spans="1:14" x14ac:dyDescent="0.4">
      <c r="A139" s="626" t="str">
        <f t="shared" ref="A139:E139" si="20">A138</f>
        <v>P 2.8</v>
      </c>
      <c r="B139" s="621">
        <f t="shared" si="20"/>
        <v>1</v>
      </c>
      <c r="C139" s="627" t="str">
        <f t="shared" si="20"/>
        <v>M</v>
      </c>
      <c r="D139" s="394">
        <f t="shared" si="20"/>
        <v>0</v>
      </c>
      <c r="E139" s="394">
        <f t="shared" si="20"/>
        <v>3</v>
      </c>
      <c r="F139" s="395" t="s">
        <v>941</v>
      </c>
      <c r="G139" s="395" t="str">
        <f>IF(B139=1,F139,"")</f>
        <v>PR.AT-5</v>
      </c>
      <c r="H139" s="396">
        <f t="shared" ref="H139:J139" si="21">H138</f>
        <v>1</v>
      </c>
      <c r="I139" s="396">
        <f t="shared" si="21"/>
        <v>0</v>
      </c>
      <c r="J139" s="396">
        <f t="shared" si="21"/>
        <v>5</v>
      </c>
      <c r="K139" s="394"/>
      <c r="L139" s="629" t="str">
        <f>CONCATENATE("Scoring connected to ", A139)</f>
        <v>Scoring connected to P 2.8</v>
      </c>
      <c r="N139" s="123"/>
    </row>
    <row r="140" spans="1:14" x14ac:dyDescent="0.4">
      <c r="A140" s="91" t="s">
        <v>1006</v>
      </c>
      <c r="B140" s="406">
        <v>1</v>
      </c>
      <c r="C140" s="429" t="s">
        <v>982</v>
      </c>
      <c r="D140" s="85">
        <v>0</v>
      </c>
      <c r="E140" s="85">
        <v>3</v>
      </c>
      <c r="F140" s="237" t="s">
        <v>859</v>
      </c>
      <c r="G140" s="236" t="str">
        <f>IF(B140=1,F140,"")</f>
        <v>ID.AM-6</v>
      </c>
      <c r="H140" s="48">
        <f>VLOOKUP(E140,'_Score matrix'!$B$31:$C$35,2,FALSE)</f>
        <v>1</v>
      </c>
      <c r="I140" s="48">
        <f>D140*H140</f>
        <v>0</v>
      </c>
      <c r="J140" s="48">
        <f>5*H140</f>
        <v>5</v>
      </c>
      <c r="K140" s="48"/>
      <c r="L140" s="68"/>
      <c r="N140" s="123"/>
    </row>
    <row r="141" spans="1:14" ht="15" thickBot="1" x14ac:dyDescent="0.45">
      <c r="A141" s="91" t="s">
        <v>1621</v>
      </c>
      <c r="B141" s="406">
        <v>1</v>
      </c>
      <c r="C141" s="429" t="s">
        <v>982</v>
      </c>
      <c r="D141" s="85">
        <v>0</v>
      </c>
      <c r="E141" s="85">
        <v>3</v>
      </c>
      <c r="F141" s="237" t="s">
        <v>859</v>
      </c>
      <c r="G141" s="236" t="str">
        <f>IF(B141=1,F141,"")</f>
        <v>ID.AM-6</v>
      </c>
      <c r="H141" s="48">
        <f>VLOOKUP(E141,'_Score matrix'!$B$31:$C$35,2,FALSE)</f>
        <v>1</v>
      </c>
      <c r="I141" s="48">
        <f>D141*H141</f>
        <v>0</v>
      </c>
      <c r="J141" s="48">
        <f>5*H141</f>
        <v>5</v>
      </c>
      <c r="K141" s="48"/>
      <c r="L141" s="68"/>
      <c r="N141" s="123"/>
    </row>
    <row r="142" spans="1:14" ht="15" thickBot="1" x14ac:dyDescent="0.45">
      <c r="A142" s="92" t="s">
        <v>330</v>
      </c>
      <c r="B142" s="407"/>
      <c r="C142" s="430"/>
      <c r="D142" s="23">
        <f>SUM(D112,D123,D124,D126:D127,D138,D140:D141)</f>
        <v>0</v>
      </c>
      <c r="E142" s="23">
        <f>SUM(E112,E123,E124,E126:E127,E138,E140:E141)</f>
        <v>24</v>
      </c>
      <c r="F142" s="238"/>
      <c r="G142" s="238"/>
      <c r="H142" s="238">
        <f>SUM(H112,H123,H124,H126:H127,H138,H140:H141)</f>
        <v>8</v>
      </c>
      <c r="I142" s="238">
        <f>SUM(I112,I123,I124,I126:I127,I138,I140:I141)</f>
        <v>0</v>
      </c>
      <c r="J142" s="238">
        <f>SUM(J112,J123,J124,J126:J127,J138,J140:J141)</f>
        <v>40</v>
      </c>
      <c r="K142" s="42">
        <f>IF(ROUND(100*(I142-H142)/(J142-H142),2) &lt; 0, 0, ROUND(100*(I142-H142)/(J142-H142),2))</f>
        <v>0</v>
      </c>
      <c r="L142" s="72"/>
      <c r="N142" s="123"/>
    </row>
    <row r="143" spans="1:14" ht="15" thickBot="1" x14ac:dyDescent="0.45">
      <c r="A143" s="21"/>
      <c r="B143" s="418"/>
      <c r="C143" s="440"/>
      <c r="D143" s="21"/>
      <c r="E143" s="21"/>
      <c r="F143" s="51"/>
      <c r="G143" s="51"/>
      <c r="H143" s="51"/>
      <c r="I143" s="51"/>
      <c r="J143" s="51"/>
      <c r="K143" s="51"/>
      <c r="N143" s="123"/>
    </row>
    <row r="144" spans="1:14" x14ac:dyDescent="0.4">
      <c r="A144" s="65" t="s">
        <v>2637</v>
      </c>
      <c r="B144" s="405"/>
      <c r="C144" s="427"/>
      <c r="D144" s="86"/>
      <c r="E144" s="86"/>
      <c r="F144" s="241"/>
      <c r="G144" s="241"/>
      <c r="H144" s="52"/>
      <c r="I144" s="52"/>
      <c r="J144" s="52"/>
      <c r="K144" s="52"/>
      <c r="L144" s="71"/>
      <c r="N144" s="123"/>
    </row>
    <row r="145" spans="1:14" x14ac:dyDescent="0.4">
      <c r="A145" s="90" t="s">
        <v>253</v>
      </c>
      <c r="B145" s="402">
        <v>1</v>
      </c>
      <c r="C145" s="428" t="s">
        <v>982</v>
      </c>
      <c r="D145" s="84">
        <v>0</v>
      </c>
      <c r="E145" s="84">
        <v>3</v>
      </c>
      <c r="F145" s="236"/>
      <c r="G145" s="236"/>
      <c r="H145" s="47">
        <f>VLOOKUP(E145,'_Score matrix'!$B$31:$C$35,2,FALSE)</f>
        <v>1</v>
      </c>
      <c r="I145" s="47">
        <f t="shared" ref="I145:I158" si="22">D145*H145</f>
        <v>0</v>
      </c>
      <c r="J145" s="47">
        <f>5*H145</f>
        <v>5</v>
      </c>
      <c r="K145" s="47"/>
      <c r="L145" s="67"/>
      <c r="N145" s="123"/>
    </row>
    <row r="146" spans="1:14" x14ac:dyDescent="0.4">
      <c r="A146" s="90" t="s">
        <v>254</v>
      </c>
      <c r="B146" s="402">
        <v>1</v>
      </c>
      <c r="C146" s="428" t="s">
        <v>982</v>
      </c>
      <c r="D146" s="84">
        <v>0</v>
      </c>
      <c r="E146" s="84">
        <v>3</v>
      </c>
      <c r="F146" s="236"/>
      <c r="G146" s="236"/>
      <c r="H146" s="47">
        <f>VLOOKUP(E146,'_Score matrix'!$B$31:$C$35,2,FALSE)</f>
        <v>1</v>
      </c>
      <c r="I146" s="47">
        <f t="shared" si="22"/>
        <v>0</v>
      </c>
      <c r="J146" s="47">
        <f t="shared" ref="J146:J152" si="23">5*H146</f>
        <v>5</v>
      </c>
      <c r="K146" s="47"/>
      <c r="L146" s="67"/>
      <c r="N146" s="123"/>
    </row>
    <row r="147" spans="1:14" x14ac:dyDescent="0.4">
      <c r="A147" s="90" t="s">
        <v>255</v>
      </c>
      <c r="B147" s="402">
        <v>1</v>
      </c>
      <c r="C147" s="428" t="s">
        <v>982</v>
      </c>
      <c r="D147" s="84">
        <v>0</v>
      </c>
      <c r="E147" s="84">
        <v>3</v>
      </c>
      <c r="F147" s="236"/>
      <c r="G147" s="236"/>
      <c r="H147" s="47">
        <f>VLOOKUP(E147,'_Score matrix'!$B$31:$C$35,2,FALSE)</f>
        <v>1</v>
      </c>
      <c r="I147" s="47">
        <f t="shared" si="22"/>
        <v>0</v>
      </c>
      <c r="J147" s="47">
        <f t="shared" ref="J147" si="24">5*H147</f>
        <v>5</v>
      </c>
      <c r="K147" s="47"/>
      <c r="L147" s="67"/>
      <c r="N147" s="123"/>
    </row>
    <row r="148" spans="1:14" x14ac:dyDescent="0.4">
      <c r="A148" s="90" t="s">
        <v>256</v>
      </c>
      <c r="B148" s="402">
        <v>1</v>
      </c>
      <c r="C148" s="428" t="s">
        <v>982</v>
      </c>
      <c r="D148" s="84">
        <v>0</v>
      </c>
      <c r="E148" s="84">
        <v>3</v>
      </c>
      <c r="F148" s="236"/>
      <c r="G148" s="236"/>
      <c r="H148" s="47">
        <f>VLOOKUP(E148,'_Score matrix'!$B$31:$C$35,2,FALSE)</f>
        <v>1</v>
      </c>
      <c r="I148" s="47">
        <f t="shared" si="22"/>
        <v>0</v>
      </c>
      <c r="J148" s="47">
        <f t="shared" si="23"/>
        <v>5</v>
      </c>
      <c r="K148" s="47"/>
      <c r="L148" s="67"/>
      <c r="N148" s="123"/>
    </row>
    <row r="149" spans="1:14" x14ac:dyDescent="0.4">
      <c r="A149" s="90" t="s">
        <v>257</v>
      </c>
      <c r="B149" s="402">
        <v>1</v>
      </c>
      <c r="C149" s="428" t="s">
        <v>982</v>
      </c>
      <c r="D149" s="84">
        <v>0</v>
      </c>
      <c r="E149" s="84">
        <v>3</v>
      </c>
      <c r="F149" s="236"/>
      <c r="G149" s="236"/>
      <c r="H149" s="47">
        <f>VLOOKUP(E149,'_Score matrix'!$B$31:$C$35,2,FALSE)</f>
        <v>1</v>
      </c>
      <c r="I149" s="47">
        <f t="shared" si="22"/>
        <v>0</v>
      </c>
      <c r="J149" s="47">
        <f t="shared" ref="J149:J150" si="25">5*H149</f>
        <v>5</v>
      </c>
      <c r="K149" s="47"/>
      <c r="L149" s="67"/>
      <c r="N149" s="123"/>
    </row>
    <row r="150" spans="1:14" x14ac:dyDescent="0.4">
      <c r="A150" s="90" t="s">
        <v>258</v>
      </c>
      <c r="B150" s="402">
        <v>1</v>
      </c>
      <c r="C150" s="428" t="s">
        <v>982</v>
      </c>
      <c r="D150" s="84">
        <v>0</v>
      </c>
      <c r="E150" s="84">
        <v>3</v>
      </c>
      <c r="F150" s="236"/>
      <c r="G150" s="236"/>
      <c r="H150" s="47">
        <f>VLOOKUP(E150,'_Score matrix'!$B$31:$C$35,2,FALSE)</f>
        <v>1</v>
      </c>
      <c r="I150" s="47">
        <f t="shared" si="22"/>
        <v>0</v>
      </c>
      <c r="J150" s="47">
        <f t="shared" si="25"/>
        <v>5</v>
      </c>
      <c r="K150" s="47"/>
      <c r="L150" s="67"/>
      <c r="N150" s="123"/>
    </row>
    <row r="151" spans="1:14" x14ac:dyDescent="0.4">
      <c r="A151" s="90" t="s">
        <v>454</v>
      </c>
      <c r="B151" s="402">
        <v>1</v>
      </c>
      <c r="C151" s="428" t="s">
        <v>982</v>
      </c>
      <c r="D151" s="84">
        <v>0</v>
      </c>
      <c r="E151" s="84">
        <v>3</v>
      </c>
      <c r="F151" s="236"/>
      <c r="G151" s="236"/>
      <c r="H151" s="47">
        <f>VLOOKUP(E151,'_Score matrix'!$B$31:$C$35,2,FALSE)</f>
        <v>1</v>
      </c>
      <c r="I151" s="47">
        <f t="shared" si="22"/>
        <v>0</v>
      </c>
      <c r="J151" s="47">
        <f t="shared" si="23"/>
        <v>5</v>
      </c>
      <c r="K151" s="47"/>
      <c r="L151" s="67"/>
      <c r="N151" s="123"/>
    </row>
    <row r="152" spans="1:14" x14ac:dyDescent="0.4">
      <c r="A152" s="90" t="s">
        <v>1011</v>
      </c>
      <c r="B152" s="402">
        <v>1</v>
      </c>
      <c r="C152" s="428" t="s">
        <v>982</v>
      </c>
      <c r="D152" s="84">
        <v>0</v>
      </c>
      <c r="E152" s="84">
        <v>3</v>
      </c>
      <c r="F152" s="236" t="s">
        <v>937</v>
      </c>
      <c r="G152" s="236" t="str">
        <f>IF(B152=1,F152,"")</f>
        <v>PR.AT-1</v>
      </c>
      <c r="H152" s="47">
        <f>VLOOKUP(E152,'_Score matrix'!$B$31:$C$35,2,FALSE)</f>
        <v>1</v>
      </c>
      <c r="I152" s="47">
        <f t="shared" si="22"/>
        <v>0</v>
      </c>
      <c r="J152" s="47">
        <f t="shared" si="23"/>
        <v>5</v>
      </c>
      <c r="K152" s="47"/>
      <c r="L152" s="67"/>
      <c r="N152" s="123"/>
    </row>
    <row r="153" spans="1:14" x14ac:dyDescent="0.4">
      <c r="A153" s="90" t="s">
        <v>1232</v>
      </c>
      <c r="B153" s="402">
        <v>1</v>
      </c>
      <c r="C153" s="428" t="s">
        <v>982</v>
      </c>
      <c r="D153" s="84">
        <v>0</v>
      </c>
      <c r="E153" s="84">
        <v>3</v>
      </c>
      <c r="F153" s="236" t="s">
        <v>916</v>
      </c>
      <c r="G153" s="236" t="str">
        <f>IF(B153=1,F153,"")</f>
        <v>PR.IP-11</v>
      </c>
      <c r="H153" s="47">
        <f>VLOOKUP(E153,'_Score matrix'!$B$31:$C$35,2,FALSE)</f>
        <v>1</v>
      </c>
      <c r="I153" s="47">
        <f t="shared" si="22"/>
        <v>0</v>
      </c>
      <c r="J153" s="47">
        <f t="shared" ref="J153" si="26">5*H153</f>
        <v>5</v>
      </c>
      <c r="K153" s="47"/>
      <c r="L153" s="67"/>
      <c r="N153" s="123"/>
    </row>
    <row r="154" spans="1:14" x14ac:dyDescent="0.4">
      <c r="A154" s="90" t="s">
        <v>1793</v>
      </c>
      <c r="B154" s="402">
        <v>1</v>
      </c>
      <c r="C154" s="428" t="s">
        <v>982</v>
      </c>
      <c r="D154" s="84">
        <v>0</v>
      </c>
      <c r="E154" s="84">
        <v>3</v>
      </c>
      <c r="F154" s="236"/>
      <c r="G154" s="236"/>
      <c r="H154" s="47">
        <f>VLOOKUP(E154,'_Score matrix'!$B$31:$C$35,2,FALSE)</f>
        <v>1</v>
      </c>
      <c r="I154" s="47">
        <f t="shared" si="22"/>
        <v>0</v>
      </c>
      <c r="J154" s="47">
        <f t="shared" ref="J154" si="27">5*H154</f>
        <v>5</v>
      </c>
      <c r="K154" s="47"/>
      <c r="L154" s="67"/>
      <c r="N154" s="123"/>
    </row>
    <row r="155" spans="1:14" x14ac:dyDescent="0.4">
      <c r="A155" s="90" t="s">
        <v>2169</v>
      </c>
      <c r="B155" s="402">
        <v>1</v>
      </c>
      <c r="C155" s="428" t="s">
        <v>982</v>
      </c>
      <c r="D155" s="84">
        <v>0</v>
      </c>
      <c r="E155" s="84">
        <v>3</v>
      </c>
      <c r="F155" s="236"/>
      <c r="G155" s="236"/>
      <c r="H155" s="47">
        <f>VLOOKUP(E155,'_Score matrix'!$B$31:$C$35,2,FALSE)</f>
        <v>1</v>
      </c>
      <c r="I155" s="47">
        <f t="shared" si="22"/>
        <v>0</v>
      </c>
      <c r="J155" s="47">
        <f t="shared" ref="J155" si="28">5*H155</f>
        <v>5</v>
      </c>
      <c r="K155" s="47"/>
      <c r="L155" s="67"/>
      <c r="N155" s="123"/>
    </row>
    <row r="156" spans="1:14" x14ac:dyDescent="0.4">
      <c r="A156" s="90" t="s">
        <v>2170</v>
      </c>
      <c r="B156" s="402">
        <v>1</v>
      </c>
      <c r="C156" s="428" t="s">
        <v>982</v>
      </c>
      <c r="D156" s="84">
        <v>0</v>
      </c>
      <c r="E156" s="84">
        <v>3</v>
      </c>
      <c r="F156" s="236"/>
      <c r="G156" s="236"/>
      <c r="H156" s="47">
        <f>VLOOKUP(E156,'_Score matrix'!$B$31:$C$35,2,FALSE)</f>
        <v>1</v>
      </c>
      <c r="I156" s="47">
        <f t="shared" si="22"/>
        <v>0</v>
      </c>
      <c r="J156" s="47">
        <f t="shared" ref="J156" si="29">5*H156</f>
        <v>5</v>
      </c>
      <c r="K156" s="47"/>
      <c r="L156" s="67"/>
      <c r="N156" s="123"/>
    </row>
    <row r="157" spans="1:14" x14ac:dyDescent="0.4">
      <c r="A157" s="90" t="s">
        <v>2171</v>
      </c>
      <c r="B157" s="402">
        <v>1</v>
      </c>
      <c r="C157" s="428" t="s">
        <v>982</v>
      </c>
      <c r="D157" s="84">
        <v>0</v>
      </c>
      <c r="E157" s="84">
        <v>3</v>
      </c>
      <c r="F157" s="236"/>
      <c r="G157" s="236"/>
      <c r="H157" s="47">
        <f>VLOOKUP(E157,'_Score matrix'!$B$31:$C$35,2,FALSE)</f>
        <v>1</v>
      </c>
      <c r="I157" s="47">
        <f t="shared" si="22"/>
        <v>0</v>
      </c>
      <c r="J157" s="47">
        <f t="shared" ref="J157:J158" si="30">5*H157</f>
        <v>5</v>
      </c>
      <c r="K157" s="47"/>
      <c r="L157" s="67"/>
      <c r="N157" s="123"/>
    </row>
    <row r="158" spans="1:14" ht="15" thickBot="1" x14ac:dyDescent="0.45">
      <c r="A158" s="90" t="s">
        <v>2172</v>
      </c>
      <c r="B158" s="402">
        <v>1</v>
      </c>
      <c r="C158" s="428" t="s">
        <v>982</v>
      </c>
      <c r="D158" s="84">
        <v>0</v>
      </c>
      <c r="E158" s="84">
        <v>3</v>
      </c>
      <c r="F158" s="236"/>
      <c r="G158" s="236"/>
      <c r="H158" s="47">
        <f>VLOOKUP(E158,'_Score matrix'!$B$31:$C$35,2,FALSE)</f>
        <v>1</v>
      </c>
      <c r="I158" s="47">
        <f t="shared" si="22"/>
        <v>0</v>
      </c>
      <c r="J158" s="47">
        <f t="shared" si="30"/>
        <v>5</v>
      </c>
      <c r="K158" s="47"/>
      <c r="L158" s="67"/>
      <c r="N158" s="123"/>
    </row>
    <row r="159" spans="1:14" ht="15" thickBot="1" x14ac:dyDescent="0.45">
      <c r="A159" s="92" t="s">
        <v>330</v>
      </c>
      <c r="B159" s="407"/>
      <c r="C159" s="430"/>
      <c r="D159" s="23">
        <f>SUM(D145:D158)</f>
        <v>0</v>
      </c>
      <c r="E159" s="23">
        <f>SUM(E145:E158)</f>
        <v>42</v>
      </c>
      <c r="F159" s="238"/>
      <c r="G159" s="238"/>
      <c r="H159" s="42">
        <f>SUM(H145:H158)</f>
        <v>14</v>
      </c>
      <c r="I159" s="42">
        <f>SUM(I145:I158)</f>
        <v>0</v>
      </c>
      <c r="J159" s="42">
        <f>SUM(J145:J158)</f>
        <v>70</v>
      </c>
      <c r="K159" s="42">
        <f>IF(ROUND(100*(I159-H159)/(J159-H159),2) &lt; 0, 0, ROUND(100*(I159-H159)/(J159-H159),2))</f>
        <v>0</v>
      </c>
      <c r="L159" s="72"/>
      <c r="N159" s="123"/>
    </row>
    <row r="160" spans="1:14" ht="15" thickBot="1" x14ac:dyDescent="0.45">
      <c r="A160" s="21"/>
      <c r="B160" s="418"/>
      <c r="C160" s="440"/>
      <c r="D160" s="21"/>
      <c r="E160" s="21"/>
      <c r="F160" s="51"/>
      <c r="G160" s="51"/>
      <c r="H160" s="51"/>
      <c r="I160" s="51"/>
      <c r="J160" s="51"/>
      <c r="K160" s="51"/>
      <c r="L160" s="73"/>
      <c r="N160" s="123"/>
    </row>
    <row r="161" spans="1:14" x14ac:dyDescent="0.4">
      <c r="A161" s="65" t="s">
        <v>350</v>
      </c>
      <c r="B161" s="405"/>
      <c r="C161" s="427"/>
      <c r="D161" s="28"/>
      <c r="E161" s="28"/>
      <c r="F161" s="242"/>
      <c r="G161" s="242"/>
      <c r="H161" s="53"/>
      <c r="I161" s="53"/>
      <c r="J161" s="53"/>
      <c r="K161" s="53"/>
      <c r="L161" s="71"/>
      <c r="N161" s="123"/>
    </row>
    <row r="162" spans="1:14" x14ac:dyDescent="0.4">
      <c r="A162" s="29" t="s">
        <v>271</v>
      </c>
      <c r="B162" s="413">
        <v>1</v>
      </c>
      <c r="C162" s="436" t="s">
        <v>982</v>
      </c>
      <c r="D162" s="27">
        <v>0</v>
      </c>
      <c r="E162" s="27">
        <v>3</v>
      </c>
      <c r="F162" s="243"/>
      <c r="G162" s="243"/>
      <c r="H162" s="47">
        <f>VLOOKUP(E162,'_Score matrix'!$B$31:$C$35,2,FALSE)</f>
        <v>1</v>
      </c>
      <c r="I162" s="47">
        <f>D162*H162</f>
        <v>0</v>
      </c>
      <c r="J162" s="47">
        <f>5*H162</f>
        <v>5</v>
      </c>
      <c r="K162" s="54"/>
      <c r="L162" s="75"/>
      <c r="N162" s="123"/>
    </row>
    <row r="163" spans="1:14" x14ac:dyDescent="0.4">
      <c r="A163" s="29" t="s">
        <v>272</v>
      </c>
      <c r="B163" s="413"/>
      <c r="C163" s="436"/>
      <c r="D163" s="84"/>
      <c r="E163" s="84"/>
      <c r="F163" s="236"/>
      <c r="G163" s="236"/>
      <c r="H163" s="47"/>
      <c r="I163" s="47"/>
      <c r="J163" s="47"/>
      <c r="K163" s="47"/>
      <c r="L163" s="67"/>
      <c r="N163" s="123"/>
    </row>
    <row r="164" spans="1:14" x14ac:dyDescent="0.4">
      <c r="A164" s="90" t="s">
        <v>273</v>
      </c>
      <c r="B164" s="402">
        <v>1</v>
      </c>
      <c r="C164" s="428" t="s">
        <v>982</v>
      </c>
      <c r="D164" s="84">
        <v>0</v>
      </c>
      <c r="E164" s="84">
        <v>3</v>
      </c>
      <c r="F164" s="236"/>
      <c r="G164" s="236"/>
      <c r="H164" s="47">
        <f>VLOOKUP(E164,'_Score matrix'!$B$31:$C$35,2,FALSE)</f>
        <v>1</v>
      </c>
      <c r="I164" s="47">
        <f t="shared" ref="I164:I169" si="31">D164*H164</f>
        <v>0</v>
      </c>
      <c r="J164" s="47">
        <f t="shared" ref="J164:J169" si="32">5*H164</f>
        <v>5</v>
      </c>
      <c r="K164" s="47"/>
      <c r="L164" s="67"/>
      <c r="N164" s="123"/>
    </row>
    <row r="165" spans="1:14" x14ac:dyDescent="0.4">
      <c r="A165" s="90" t="s">
        <v>274</v>
      </c>
      <c r="B165" s="402">
        <v>1</v>
      </c>
      <c r="C165" s="428" t="s">
        <v>982</v>
      </c>
      <c r="D165" s="84">
        <v>0</v>
      </c>
      <c r="E165" s="84">
        <v>3</v>
      </c>
      <c r="F165" s="236"/>
      <c r="G165" s="236"/>
      <c r="H165" s="47">
        <f>VLOOKUP(E165,'_Score matrix'!$B$31:$C$35,2,FALSE)</f>
        <v>1</v>
      </c>
      <c r="I165" s="47">
        <f t="shared" si="31"/>
        <v>0</v>
      </c>
      <c r="J165" s="47">
        <f t="shared" si="32"/>
        <v>5</v>
      </c>
      <c r="K165" s="47"/>
      <c r="L165" s="67"/>
      <c r="N165" s="123"/>
    </row>
    <row r="166" spans="1:14" x14ac:dyDescent="0.4">
      <c r="A166" s="90" t="s">
        <v>275</v>
      </c>
      <c r="B166" s="402">
        <v>1</v>
      </c>
      <c r="C166" s="428" t="s">
        <v>982</v>
      </c>
      <c r="D166" s="84">
        <v>0</v>
      </c>
      <c r="E166" s="84">
        <v>3</v>
      </c>
      <c r="F166" s="236"/>
      <c r="G166" s="236"/>
      <c r="H166" s="47">
        <f>VLOOKUP(E166,'_Score matrix'!$B$31:$C$35,2,FALSE)</f>
        <v>1</v>
      </c>
      <c r="I166" s="47">
        <f t="shared" si="31"/>
        <v>0</v>
      </c>
      <c r="J166" s="47">
        <f t="shared" ref="J166" si="33">5*H166</f>
        <v>5</v>
      </c>
      <c r="K166" s="47"/>
      <c r="L166" s="67"/>
      <c r="N166" s="123"/>
    </row>
    <row r="167" spans="1:14" x14ac:dyDescent="0.4">
      <c r="A167" s="90" t="s">
        <v>276</v>
      </c>
      <c r="B167" s="402">
        <v>1</v>
      </c>
      <c r="C167" s="428" t="s">
        <v>982</v>
      </c>
      <c r="D167" s="84">
        <v>0</v>
      </c>
      <c r="E167" s="84">
        <v>3</v>
      </c>
      <c r="F167" s="236"/>
      <c r="G167" s="236"/>
      <c r="H167" s="47">
        <f>VLOOKUP(E167,'_Score matrix'!$B$31:$C$35,2,FALSE)</f>
        <v>1</v>
      </c>
      <c r="I167" s="47">
        <f t="shared" si="31"/>
        <v>0</v>
      </c>
      <c r="J167" s="47">
        <f t="shared" si="32"/>
        <v>5</v>
      </c>
      <c r="K167" s="47"/>
      <c r="L167" s="67"/>
      <c r="N167" s="123"/>
    </row>
    <row r="168" spans="1:14" x14ac:dyDescent="0.4">
      <c r="A168" s="90" t="s">
        <v>281</v>
      </c>
      <c r="B168" s="402">
        <v>1</v>
      </c>
      <c r="C168" s="428" t="s">
        <v>982</v>
      </c>
      <c r="D168" s="84">
        <v>0</v>
      </c>
      <c r="E168" s="84">
        <v>3</v>
      </c>
      <c r="F168" s="236"/>
      <c r="G168" s="236"/>
      <c r="H168" s="47">
        <f>VLOOKUP(E168,'_Score matrix'!$B$31:$C$35,2,FALSE)</f>
        <v>1</v>
      </c>
      <c r="I168" s="47">
        <f t="shared" si="31"/>
        <v>0</v>
      </c>
      <c r="J168" s="47">
        <f t="shared" si="32"/>
        <v>5</v>
      </c>
      <c r="K168" s="47"/>
      <c r="L168" s="67"/>
      <c r="N168" s="123"/>
    </row>
    <row r="169" spans="1:14" x14ac:dyDescent="0.4">
      <c r="A169" s="90" t="s">
        <v>568</v>
      </c>
      <c r="B169" s="402">
        <v>1</v>
      </c>
      <c r="C169" s="428" t="s">
        <v>982</v>
      </c>
      <c r="D169" s="84">
        <v>0</v>
      </c>
      <c r="E169" s="84">
        <v>3</v>
      </c>
      <c r="F169" s="236"/>
      <c r="G169" s="236"/>
      <c r="H169" s="47">
        <f>VLOOKUP(E169,'_Score matrix'!$B$31:$C$35,2,FALSE)</f>
        <v>1</v>
      </c>
      <c r="I169" s="47">
        <f t="shared" si="31"/>
        <v>0</v>
      </c>
      <c r="J169" s="47">
        <f t="shared" si="32"/>
        <v>5</v>
      </c>
      <c r="K169" s="47"/>
      <c r="L169" s="67"/>
      <c r="N169" s="123"/>
    </row>
    <row r="170" spans="1:14" x14ac:dyDescent="0.4">
      <c r="A170" s="90" t="s">
        <v>277</v>
      </c>
      <c r="B170" s="402"/>
      <c r="C170" s="428"/>
      <c r="D170" s="84"/>
      <c r="E170" s="84"/>
      <c r="F170" s="236"/>
      <c r="G170" s="236"/>
      <c r="H170" s="47"/>
      <c r="I170" s="47"/>
      <c r="J170" s="47"/>
      <c r="K170" s="47"/>
      <c r="L170" s="67"/>
      <c r="N170" s="123"/>
    </row>
    <row r="171" spans="1:14" x14ac:dyDescent="0.4">
      <c r="A171" s="90" t="s">
        <v>353</v>
      </c>
      <c r="B171" s="402">
        <v>1</v>
      </c>
      <c r="C171" s="428" t="s">
        <v>982</v>
      </c>
      <c r="D171" s="84">
        <v>0</v>
      </c>
      <c r="E171" s="84">
        <v>3</v>
      </c>
      <c r="F171" s="236"/>
      <c r="G171" s="236"/>
      <c r="H171" s="47">
        <f>VLOOKUP(E171,'_Score matrix'!$B$31:$C$35,2,FALSE)</f>
        <v>1</v>
      </c>
      <c r="I171" s="47">
        <f>D171*H171</f>
        <v>0</v>
      </c>
      <c r="J171" s="47">
        <f t="shared" ref="J171:J179" si="34">5*H171</f>
        <v>5</v>
      </c>
      <c r="K171" s="47"/>
      <c r="L171" s="67"/>
      <c r="N171" s="123"/>
    </row>
    <row r="172" spans="1:14" x14ac:dyDescent="0.4">
      <c r="A172" s="90" t="s">
        <v>354</v>
      </c>
      <c r="B172" s="402">
        <v>1</v>
      </c>
      <c r="C172" s="428" t="s">
        <v>982</v>
      </c>
      <c r="D172" s="84">
        <v>0</v>
      </c>
      <c r="E172" s="84">
        <v>3</v>
      </c>
      <c r="F172" s="236"/>
      <c r="G172" s="236"/>
      <c r="H172" s="47">
        <f>VLOOKUP(E172,'_Score matrix'!$B$31:$C$35,2,FALSE)</f>
        <v>1</v>
      </c>
      <c r="I172" s="47">
        <f>D172*H172</f>
        <v>0</v>
      </c>
      <c r="J172" s="47">
        <f t="shared" si="34"/>
        <v>5</v>
      </c>
      <c r="K172" s="47"/>
      <c r="L172" s="67"/>
      <c r="N172" s="123"/>
    </row>
    <row r="173" spans="1:14" x14ac:dyDescent="0.4">
      <c r="A173" s="90" t="s">
        <v>355</v>
      </c>
      <c r="B173" s="402">
        <v>1</v>
      </c>
      <c r="C173" s="428" t="s">
        <v>982</v>
      </c>
      <c r="D173" s="84">
        <v>0</v>
      </c>
      <c r="E173" s="84">
        <v>3</v>
      </c>
      <c r="F173" s="236"/>
      <c r="G173" s="236"/>
      <c r="H173" s="47">
        <f>VLOOKUP(E173,'_Score matrix'!$B$31:$C$35,2,FALSE)</f>
        <v>1</v>
      </c>
      <c r="I173" s="47">
        <f>D173*H173</f>
        <v>0</v>
      </c>
      <c r="J173" s="47">
        <f t="shared" ref="J173" si="35">5*H173</f>
        <v>5</v>
      </c>
      <c r="K173" s="47"/>
      <c r="L173" s="67"/>
      <c r="N173" s="123"/>
    </row>
    <row r="174" spans="1:14" x14ac:dyDescent="0.4">
      <c r="A174" s="90" t="s">
        <v>356</v>
      </c>
      <c r="B174" s="402">
        <v>1</v>
      </c>
      <c r="C174" s="428" t="s">
        <v>982</v>
      </c>
      <c r="D174" s="84">
        <v>0</v>
      </c>
      <c r="E174" s="84">
        <v>3</v>
      </c>
      <c r="F174" s="236"/>
      <c r="G174" s="236"/>
      <c r="H174" s="47">
        <f>VLOOKUP(E174,'_Score matrix'!$B$31:$C$35,2,FALSE)</f>
        <v>1</v>
      </c>
      <c r="I174" s="47">
        <f>D174*H174</f>
        <v>0</v>
      </c>
      <c r="J174" s="47">
        <f t="shared" si="34"/>
        <v>5</v>
      </c>
      <c r="K174" s="47"/>
      <c r="L174" s="67"/>
      <c r="N174" s="123"/>
    </row>
    <row r="175" spans="1:14" x14ac:dyDescent="0.4">
      <c r="A175" s="90" t="s">
        <v>1808</v>
      </c>
      <c r="B175" s="402">
        <v>1</v>
      </c>
      <c r="C175" s="428" t="s">
        <v>982</v>
      </c>
      <c r="D175" s="84">
        <v>0</v>
      </c>
      <c r="E175" s="84">
        <v>3</v>
      </c>
      <c r="F175" s="236"/>
      <c r="G175" s="236"/>
      <c r="H175" s="47">
        <f>VLOOKUP(E175,'_Score matrix'!$B$31:$C$35,2,FALSE)</f>
        <v>1</v>
      </c>
      <c r="I175" s="47">
        <f>D175*H175</f>
        <v>0</v>
      </c>
      <c r="J175" s="47">
        <f t="shared" si="34"/>
        <v>5</v>
      </c>
      <c r="K175" s="47"/>
      <c r="L175" s="67"/>
      <c r="N175" s="123"/>
    </row>
    <row r="176" spans="1:14" x14ac:dyDescent="0.4">
      <c r="A176" s="91" t="s">
        <v>278</v>
      </c>
      <c r="B176" s="406"/>
      <c r="C176" s="429"/>
      <c r="D176" s="85"/>
      <c r="E176" s="85"/>
      <c r="F176" s="237"/>
      <c r="G176" s="237"/>
      <c r="H176" s="47"/>
      <c r="I176" s="47"/>
      <c r="J176" s="47"/>
      <c r="K176" s="48"/>
      <c r="L176" s="68"/>
      <c r="N176" s="123"/>
    </row>
    <row r="177" spans="1:14" x14ac:dyDescent="0.4">
      <c r="A177" s="91" t="s">
        <v>2176</v>
      </c>
      <c r="B177" s="406">
        <v>1</v>
      </c>
      <c r="C177" s="429" t="s">
        <v>982</v>
      </c>
      <c r="D177" s="85">
        <v>0</v>
      </c>
      <c r="E177" s="85">
        <v>3</v>
      </c>
      <c r="F177" s="237"/>
      <c r="G177" s="237"/>
      <c r="H177" s="47">
        <f>VLOOKUP(E177,'_Score matrix'!$B$31:$C$35,2,FALSE)</f>
        <v>1</v>
      </c>
      <c r="I177" s="47">
        <f>D177*H177</f>
        <v>0</v>
      </c>
      <c r="J177" s="47">
        <f t="shared" ref="J177" si="36">5*H177</f>
        <v>5</v>
      </c>
      <c r="K177" s="48"/>
      <c r="L177" s="68"/>
      <c r="N177" s="123"/>
    </row>
    <row r="178" spans="1:14" x14ac:dyDescent="0.4">
      <c r="A178" s="91" t="s">
        <v>1002</v>
      </c>
      <c r="B178" s="406">
        <v>1</v>
      </c>
      <c r="C178" s="429" t="s">
        <v>982</v>
      </c>
      <c r="D178" s="85">
        <v>0</v>
      </c>
      <c r="E178" s="85">
        <v>3</v>
      </c>
      <c r="F178" s="237"/>
      <c r="G178" s="237"/>
      <c r="H178" s="47">
        <f>VLOOKUP(E178,'_Score matrix'!$B$31:$C$35,2,FALSE)</f>
        <v>1</v>
      </c>
      <c r="I178" s="47">
        <f>D178*H178</f>
        <v>0</v>
      </c>
      <c r="J178" s="47">
        <f t="shared" si="34"/>
        <v>5</v>
      </c>
      <c r="K178" s="48"/>
      <c r="L178" s="68"/>
      <c r="N178" s="123"/>
    </row>
    <row r="179" spans="1:14" ht="15" thickBot="1" x14ac:dyDescent="0.45">
      <c r="A179" s="84" t="s">
        <v>2175</v>
      </c>
      <c r="B179" s="416">
        <v>1</v>
      </c>
      <c r="C179" s="438" t="s">
        <v>982</v>
      </c>
      <c r="D179" s="84">
        <v>0</v>
      </c>
      <c r="E179" s="84">
        <v>3</v>
      </c>
      <c r="F179" s="47"/>
      <c r="G179" s="47"/>
      <c r="H179" s="47">
        <f>VLOOKUP(E179,'_Score matrix'!$B$31:$C$35,2,FALSE)</f>
        <v>1</v>
      </c>
      <c r="I179" s="47">
        <f>D179*H179</f>
        <v>0</v>
      </c>
      <c r="J179" s="47">
        <f t="shared" si="34"/>
        <v>5</v>
      </c>
      <c r="K179" s="47"/>
      <c r="L179" s="74"/>
      <c r="N179" s="123"/>
    </row>
    <row r="180" spans="1:14" ht="15" thickBot="1" x14ac:dyDescent="0.45">
      <c r="A180" s="92" t="s">
        <v>330</v>
      </c>
      <c r="B180" s="407"/>
      <c r="C180" s="430"/>
      <c r="D180" s="23">
        <f>SUM(D162,D164:D169,D171:D175,D177:D179)</f>
        <v>0</v>
      </c>
      <c r="E180" s="23">
        <f>SUM(E162,E164:E169,E171:E175,E177:E179)</f>
        <v>45</v>
      </c>
      <c r="F180" s="238"/>
      <c r="G180" s="238"/>
      <c r="H180" s="42">
        <f>SUM(H162,H164:H169,H171:H175,H177:H179)</f>
        <v>15</v>
      </c>
      <c r="I180" s="42">
        <f>SUM(I162,I164:I169,I171:I175,I177:I179)</f>
        <v>0</v>
      </c>
      <c r="J180" s="42">
        <f>SUM(J162,J164:J169,J171:J175,J177:J179)</f>
        <v>75</v>
      </c>
      <c r="K180" s="42">
        <f>IF(ROUND(100*(I180-H180)/(J180-H180),2) &lt; 0, 0, ROUND(100*(I180-H180)/(J180-H180),2))</f>
        <v>0</v>
      </c>
      <c r="L180" s="76"/>
      <c r="N180" s="123"/>
    </row>
    <row r="181" spans="1:14" ht="15" thickBot="1" x14ac:dyDescent="0.45">
      <c r="A181" s="26"/>
      <c r="B181" s="419"/>
      <c r="C181" s="441"/>
      <c r="D181" s="26"/>
      <c r="E181" s="26"/>
      <c r="F181" s="5"/>
      <c r="G181" s="5"/>
      <c r="H181" s="5"/>
      <c r="I181" s="5"/>
      <c r="J181" s="5"/>
      <c r="K181" s="5"/>
      <c r="L181" s="26"/>
      <c r="N181" s="123"/>
    </row>
    <row r="182" spans="1:14" x14ac:dyDescent="0.4">
      <c r="A182" s="65" t="s">
        <v>357</v>
      </c>
      <c r="B182" s="405"/>
      <c r="C182" s="427"/>
      <c r="D182" s="86"/>
      <c r="E182" s="86"/>
      <c r="F182" s="241"/>
      <c r="G182" s="241"/>
      <c r="H182" s="52"/>
      <c r="I182" s="52"/>
      <c r="J182" s="52"/>
      <c r="K182" s="52"/>
      <c r="L182" s="71"/>
      <c r="N182" s="123"/>
    </row>
    <row r="183" spans="1:14" x14ac:dyDescent="0.4">
      <c r="A183" s="90" t="s">
        <v>367</v>
      </c>
      <c r="B183" s="402">
        <v>1</v>
      </c>
      <c r="C183" s="428" t="s">
        <v>982</v>
      </c>
      <c r="D183" s="84">
        <v>0</v>
      </c>
      <c r="E183" s="84">
        <v>3</v>
      </c>
      <c r="F183" s="236" t="s">
        <v>937</v>
      </c>
      <c r="G183" s="236" t="str">
        <f>IF(B183=1,F183,"")</f>
        <v>PR.AT-1</v>
      </c>
      <c r="H183" s="47">
        <f>VLOOKUP(E183,'_Score matrix'!$B$31:$C$35,2,FALSE)</f>
        <v>1</v>
      </c>
      <c r="I183" s="47">
        <f>D183*H183</f>
        <v>0</v>
      </c>
      <c r="J183" s="47">
        <f t="shared" ref="J183" si="37">5*H183</f>
        <v>5</v>
      </c>
      <c r="K183" s="47"/>
      <c r="L183" s="67"/>
      <c r="N183" s="123"/>
    </row>
    <row r="184" spans="1:14" x14ac:dyDescent="0.4">
      <c r="A184" s="90" t="s">
        <v>368</v>
      </c>
      <c r="B184" s="402"/>
      <c r="C184" s="428"/>
      <c r="D184" s="84"/>
      <c r="E184" s="84"/>
      <c r="F184" s="236"/>
      <c r="G184" s="236"/>
      <c r="H184" s="47"/>
      <c r="I184" s="47"/>
      <c r="J184" s="47"/>
      <c r="K184" s="47"/>
      <c r="L184" s="67"/>
      <c r="N184" s="123"/>
    </row>
    <row r="185" spans="1:14" x14ac:dyDescent="0.4">
      <c r="A185" s="90" t="s">
        <v>369</v>
      </c>
      <c r="B185" s="402"/>
      <c r="C185" s="428"/>
      <c r="D185" s="84">
        <v>1</v>
      </c>
      <c r="E185" s="84"/>
      <c r="F185" s="236"/>
      <c r="G185" s="236"/>
      <c r="H185" s="47"/>
      <c r="I185" s="47"/>
      <c r="J185" s="47"/>
      <c r="K185" s="47"/>
      <c r="L185" s="67"/>
      <c r="N185" s="123"/>
    </row>
    <row r="186" spans="1:14" x14ac:dyDescent="0.4">
      <c r="A186" s="90" t="s">
        <v>370</v>
      </c>
      <c r="B186" s="402"/>
      <c r="C186" s="428"/>
      <c r="D186" s="84">
        <v>1</v>
      </c>
      <c r="E186" s="84"/>
      <c r="F186" s="236"/>
      <c r="G186" s="236"/>
      <c r="H186" s="47"/>
      <c r="I186" s="47"/>
      <c r="J186" s="47"/>
      <c r="K186" s="47"/>
      <c r="L186" s="67"/>
      <c r="N186" s="123"/>
    </row>
    <row r="187" spans="1:14" x14ac:dyDescent="0.4">
      <c r="A187" s="90" t="s">
        <v>371</v>
      </c>
      <c r="B187" s="402"/>
      <c r="C187" s="428"/>
      <c r="D187" s="84">
        <v>1</v>
      </c>
      <c r="E187" s="84"/>
      <c r="F187" s="236"/>
      <c r="G187" s="236"/>
      <c r="H187" s="47"/>
      <c r="I187" s="47"/>
      <c r="J187" s="47"/>
      <c r="K187" s="47"/>
      <c r="L187" s="67"/>
      <c r="N187" s="123"/>
    </row>
    <row r="188" spans="1:14" x14ac:dyDescent="0.4">
      <c r="A188" s="90" t="s">
        <v>372</v>
      </c>
      <c r="B188" s="402"/>
      <c r="C188" s="428"/>
      <c r="D188" s="84">
        <v>1</v>
      </c>
      <c r="E188" s="84"/>
      <c r="F188" s="236"/>
      <c r="G188" s="236"/>
      <c r="H188" s="47"/>
      <c r="I188" s="47"/>
      <c r="J188" s="47"/>
      <c r="K188" s="47"/>
      <c r="L188" s="67"/>
      <c r="N188" s="123"/>
    </row>
    <row r="189" spans="1:14" x14ac:dyDescent="0.4">
      <c r="A189" s="90" t="s">
        <v>373</v>
      </c>
      <c r="B189" s="402"/>
      <c r="C189" s="428"/>
      <c r="D189" s="84">
        <v>1</v>
      </c>
      <c r="E189" s="84"/>
      <c r="F189" s="236"/>
      <c r="G189" s="236"/>
      <c r="H189" s="47"/>
      <c r="I189" s="47"/>
      <c r="J189" s="47"/>
      <c r="K189" s="47"/>
      <c r="L189" s="67"/>
      <c r="N189" s="123"/>
    </row>
    <row r="190" spans="1:14" x14ac:dyDescent="0.4">
      <c r="A190" s="90" t="s">
        <v>374</v>
      </c>
      <c r="B190" s="402"/>
      <c r="C190" s="428"/>
      <c r="D190" s="84">
        <v>1</v>
      </c>
      <c r="E190" s="84"/>
      <c r="F190" s="236"/>
      <c r="G190" s="236"/>
      <c r="H190" s="47"/>
      <c r="I190" s="47"/>
      <c r="J190" s="47"/>
      <c r="K190" s="47"/>
      <c r="L190" s="67"/>
      <c r="N190" s="123"/>
    </row>
    <row r="191" spans="1:14" x14ac:dyDescent="0.4">
      <c r="A191" s="90" t="s">
        <v>375</v>
      </c>
      <c r="B191" s="402">
        <v>1</v>
      </c>
      <c r="C191" s="428" t="s">
        <v>982</v>
      </c>
      <c r="D191" s="84">
        <v>0</v>
      </c>
      <c r="E191" s="84">
        <v>3</v>
      </c>
      <c r="F191" s="236"/>
      <c r="G191" s="236"/>
      <c r="H191" s="47">
        <f>VLOOKUP(E191,'_Score matrix'!$B$31:$C$35,2,FALSE)</f>
        <v>1</v>
      </c>
      <c r="I191" s="47">
        <f>D191*H191</f>
        <v>0</v>
      </c>
      <c r="J191" s="47">
        <f t="shared" ref="J191" si="38">5*H191</f>
        <v>5</v>
      </c>
      <c r="K191" s="47"/>
      <c r="L191" s="67"/>
      <c r="N191" s="123"/>
    </row>
    <row r="192" spans="1:14" x14ac:dyDescent="0.4">
      <c r="A192" s="90" t="s">
        <v>376</v>
      </c>
      <c r="B192" s="402"/>
      <c r="C192" s="428"/>
      <c r="D192" s="84"/>
      <c r="E192" s="84"/>
      <c r="F192" s="236"/>
      <c r="G192" s="236"/>
      <c r="H192" s="47"/>
      <c r="I192" s="47"/>
      <c r="J192" s="47"/>
      <c r="K192" s="47"/>
      <c r="L192" s="67"/>
      <c r="N192" s="123"/>
    </row>
    <row r="193" spans="1:14" x14ac:dyDescent="0.4">
      <c r="A193" s="90" t="s">
        <v>377</v>
      </c>
      <c r="B193" s="402"/>
      <c r="C193" s="428"/>
      <c r="D193" s="84">
        <v>1</v>
      </c>
      <c r="E193" s="84"/>
      <c r="F193" s="236"/>
      <c r="G193" s="236"/>
      <c r="H193" s="47"/>
      <c r="I193" s="47"/>
      <c r="J193" s="47"/>
      <c r="K193" s="47"/>
      <c r="L193" s="67"/>
      <c r="N193" s="123"/>
    </row>
    <row r="194" spans="1:14" x14ac:dyDescent="0.4">
      <c r="A194" s="90" t="s">
        <v>378</v>
      </c>
      <c r="B194" s="402"/>
      <c r="C194" s="428"/>
      <c r="D194" s="84">
        <v>1</v>
      </c>
      <c r="E194" s="84"/>
      <c r="F194" s="236"/>
      <c r="G194" s="236"/>
      <c r="H194" s="47"/>
      <c r="I194" s="47"/>
      <c r="J194" s="47"/>
      <c r="K194" s="47"/>
      <c r="L194" s="67"/>
      <c r="N194" s="123"/>
    </row>
    <row r="195" spans="1:14" x14ac:dyDescent="0.4">
      <c r="A195" s="90" t="s">
        <v>379</v>
      </c>
      <c r="B195" s="402"/>
      <c r="C195" s="428"/>
      <c r="D195" s="84">
        <v>1</v>
      </c>
      <c r="E195" s="84"/>
      <c r="F195" s="236"/>
      <c r="G195" s="236"/>
      <c r="H195" s="47"/>
      <c r="I195" s="47"/>
      <c r="J195" s="47"/>
      <c r="K195" s="47"/>
      <c r="L195" s="67"/>
      <c r="N195" s="123"/>
    </row>
    <row r="196" spans="1:14" x14ac:dyDescent="0.4">
      <c r="A196" s="90" t="s">
        <v>380</v>
      </c>
      <c r="B196" s="402">
        <v>1</v>
      </c>
      <c r="C196" s="428" t="s">
        <v>982</v>
      </c>
      <c r="D196" s="84">
        <v>0</v>
      </c>
      <c r="E196" s="84">
        <v>3</v>
      </c>
      <c r="F196" s="236" t="s">
        <v>937</v>
      </c>
      <c r="G196" s="236" t="str">
        <f>IF(B196=1,F196,"")</f>
        <v>PR.AT-1</v>
      </c>
      <c r="H196" s="47">
        <f>VLOOKUP(E196,'_Score matrix'!$B$31:$C$35,2,FALSE)</f>
        <v>1</v>
      </c>
      <c r="I196" s="47">
        <f>D196*H196</f>
        <v>0</v>
      </c>
      <c r="J196" s="47">
        <f t="shared" ref="J196" si="39">5*H196</f>
        <v>5</v>
      </c>
      <c r="K196" s="47"/>
      <c r="L196" s="67"/>
      <c r="N196" s="123"/>
    </row>
    <row r="197" spans="1:14" x14ac:dyDescent="0.4">
      <c r="A197" s="90" t="s">
        <v>381</v>
      </c>
      <c r="B197" s="402">
        <v>1</v>
      </c>
      <c r="C197" s="428" t="s">
        <v>982</v>
      </c>
      <c r="D197" s="84">
        <v>0</v>
      </c>
      <c r="E197" s="84">
        <v>3</v>
      </c>
      <c r="F197" s="236" t="s">
        <v>937</v>
      </c>
      <c r="G197" s="236" t="str">
        <f>IF(B197=1,F197,"")</f>
        <v>PR.AT-1</v>
      </c>
      <c r="H197" s="47">
        <f>VLOOKUP(E197,'_Score matrix'!$B$31:$C$35,2,FALSE)</f>
        <v>1</v>
      </c>
      <c r="I197" s="47">
        <f>D197*H197</f>
        <v>0</v>
      </c>
      <c r="J197" s="47">
        <f t="shared" ref="J197" si="40">5*H197</f>
        <v>5</v>
      </c>
      <c r="K197" s="47"/>
      <c r="L197" s="67"/>
      <c r="N197" s="123"/>
    </row>
    <row r="198" spans="1:14" x14ac:dyDescent="0.4">
      <c r="A198" s="90" t="s">
        <v>382</v>
      </c>
      <c r="B198" s="402">
        <v>1</v>
      </c>
      <c r="C198" s="428" t="s">
        <v>982</v>
      </c>
      <c r="D198" s="84">
        <v>0</v>
      </c>
      <c r="E198" s="84">
        <v>3</v>
      </c>
      <c r="F198" s="236" t="s">
        <v>937</v>
      </c>
      <c r="G198" s="236" t="str">
        <f>IF(B198=1,F198,"")</f>
        <v>PR.AT-1</v>
      </c>
      <c r="H198" s="47">
        <f>VLOOKUP(E198,'_Score matrix'!$B$31:$C$35,2,FALSE)</f>
        <v>1</v>
      </c>
      <c r="I198" s="47">
        <f>D198*H198</f>
        <v>0</v>
      </c>
      <c r="J198" s="47">
        <f t="shared" ref="J198:J200" si="41">5*H198</f>
        <v>5</v>
      </c>
      <c r="K198" s="47"/>
      <c r="L198" s="67"/>
      <c r="N198" s="123"/>
    </row>
    <row r="199" spans="1:14" x14ac:dyDescent="0.4">
      <c r="A199" s="90" t="s">
        <v>383</v>
      </c>
      <c r="B199" s="402">
        <v>1</v>
      </c>
      <c r="C199" s="428" t="s">
        <v>982</v>
      </c>
      <c r="D199" s="84">
        <v>0</v>
      </c>
      <c r="E199" s="84">
        <v>3</v>
      </c>
      <c r="F199" s="236"/>
      <c r="G199" s="236"/>
      <c r="H199" s="47">
        <f>VLOOKUP(E199,'_Score matrix'!$B$31:$C$35,2,FALSE)</f>
        <v>1</v>
      </c>
      <c r="I199" s="47">
        <f>D199*H199</f>
        <v>0</v>
      </c>
      <c r="J199" s="47">
        <f t="shared" si="41"/>
        <v>5</v>
      </c>
      <c r="K199" s="47"/>
      <c r="L199" s="67"/>
      <c r="N199" s="123"/>
    </row>
    <row r="200" spans="1:14" ht="15" thickBot="1" x14ac:dyDescent="0.45">
      <c r="A200" s="90" t="s">
        <v>1010</v>
      </c>
      <c r="B200" s="406">
        <v>1</v>
      </c>
      <c r="C200" s="429" t="s">
        <v>982</v>
      </c>
      <c r="D200" s="85">
        <v>0</v>
      </c>
      <c r="E200" s="85">
        <v>3</v>
      </c>
      <c r="F200" s="237" t="s">
        <v>937</v>
      </c>
      <c r="G200" s="236" t="str">
        <f>IF(B200=1,F200,"")</f>
        <v>PR.AT-1</v>
      </c>
      <c r="H200" s="48">
        <f>VLOOKUP(E200,'_Score matrix'!$B$31:$C$35,2,FALSE)</f>
        <v>1</v>
      </c>
      <c r="I200" s="48">
        <f>D200*H200</f>
        <v>0</v>
      </c>
      <c r="J200" s="48">
        <f t="shared" si="41"/>
        <v>5</v>
      </c>
      <c r="K200" s="48"/>
      <c r="L200" s="68"/>
      <c r="N200" s="123"/>
    </row>
    <row r="201" spans="1:14" ht="15" thickBot="1" x14ac:dyDescent="0.45">
      <c r="A201" s="92" t="s">
        <v>330</v>
      </c>
      <c r="B201" s="407"/>
      <c r="C201" s="430"/>
      <c r="D201" s="23">
        <f>SUM(D183,D191,D196:D200)</f>
        <v>0</v>
      </c>
      <c r="E201" s="23">
        <f>SUM(E183,E191,E196:E200)</f>
        <v>21</v>
      </c>
      <c r="F201" s="238"/>
      <c r="G201" s="238"/>
      <c r="H201" s="42">
        <f>SUM(H183,H191,H196:H200)</f>
        <v>7</v>
      </c>
      <c r="I201" s="42">
        <f>SUM(I183,I191,I196:I200)</f>
        <v>0</v>
      </c>
      <c r="J201" s="42">
        <f>SUM(J183,J191,J196:J200)</f>
        <v>35</v>
      </c>
      <c r="K201" s="42">
        <f>IF(ROUND(100*(I201-H201)/(J201-H201),2) &lt; 0, 0, ROUND(100*(I201-H201)/(J201-H201),2))</f>
        <v>0</v>
      </c>
      <c r="L201" s="72"/>
      <c r="N201" s="123"/>
    </row>
    <row r="202" spans="1:14" ht="15" thickBot="1" x14ac:dyDescent="0.45">
      <c r="A202" s="21"/>
      <c r="B202" s="418"/>
      <c r="C202" s="440"/>
      <c r="D202" s="21"/>
      <c r="E202" s="21"/>
      <c r="F202" s="51"/>
      <c r="G202" s="51"/>
      <c r="H202" s="51"/>
      <c r="I202" s="51"/>
      <c r="J202" s="51"/>
      <c r="K202" s="51"/>
      <c r="L202" s="73"/>
      <c r="N202" s="123"/>
    </row>
    <row r="203" spans="1:14" ht="15" thickBot="1" x14ac:dyDescent="0.45">
      <c r="A203" s="251" t="s">
        <v>511</v>
      </c>
      <c r="B203" s="415"/>
      <c r="C203" s="400"/>
      <c r="D203" s="252"/>
      <c r="E203" s="252"/>
      <c r="F203" s="252"/>
      <c r="G203" s="252"/>
      <c r="H203" s="252"/>
      <c r="I203" s="252"/>
      <c r="J203" s="252"/>
      <c r="K203" s="252"/>
      <c r="L203" s="253"/>
      <c r="N203" s="123"/>
    </row>
    <row r="204" spans="1:14" x14ac:dyDescent="0.4">
      <c r="A204" s="65" t="s">
        <v>2638</v>
      </c>
      <c r="B204" s="405"/>
      <c r="C204" s="427"/>
      <c r="D204" s="28"/>
      <c r="E204" s="28"/>
      <c r="F204" s="242"/>
      <c r="G204" s="242"/>
      <c r="H204" s="53"/>
      <c r="I204" s="53"/>
      <c r="J204" s="53"/>
      <c r="K204" s="53"/>
      <c r="L204" s="71"/>
      <c r="N204" s="123"/>
    </row>
    <row r="205" spans="1:14" x14ac:dyDescent="0.4">
      <c r="A205" s="29" t="s">
        <v>427</v>
      </c>
      <c r="B205" s="413">
        <v>1</v>
      </c>
      <c r="C205" s="436" t="s">
        <v>982</v>
      </c>
      <c r="D205" s="27">
        <v>0</v>
      </c>
      <c r="E205" s="27">
        <v>3</v>
      </c>
      <c r="F205" s="243"/>
      <c r="G205" s="243"/>
      <c r="H205" s="47">
        <f>VLOOKUP(E205,'_Score matrix'!$B$31:$C$35,2,FALSE)</f>
        <v>1</v>
      </c>
      <c r="I205" s="47">
        <f>D205*H205</f>
        <v>0</v>
      </c>
      <c r="J205" s="47">
        <f>5*H205</f>
        <v>5</v>
      </c>
      <c r="K205" s="54"/>
      <c r="L205" s="75"/>
      <c r="N205" s="123"/>
    </row>
    <row r="206" spans="1:14" x14ac:dyDescent="0.4">
      <c r="A206" s="29" t="s">
        <v>428</v>
      </c>
      <c r="B206" s="413">
        <v>1</v>
      </c>
      <c r="C206" s="436" t="s">
        <v>982</v>
      </c>
      <c r="D206" s="27">
        <v>0</v>
      </c>
      <c r="E206" s="27">
        <v>3</v>
      </c>
      <c r="F206" s="243"/>
      <c r="G206" s="243"/>
      <c r="H206" s="47">
        <f>VLOOKUP(E206,'_Score matrix'!$B$31:$C$35,2,FALSE)</f>
        <v>1</v>
      </c>
      <c r="I206" s="47">
        <f>D206*H206</f>
        <v>0</v>
      </c>
      <c r="J206" s="47">
        <f>5*H206</f>
        <v>5</v>
      </c>
      <c r="K206" s="54"/>
      <c r="L206" s="75"/>
      <c r="N206" s="123"/>
    </row>
    <row r="207" spans="1:14" x14ac:dyDescent="0.4">
      <c r="A207" s="29" t="s">
        <v>429</v>
      </c>
      <c r="B207" s="413"/>
      <c r="C207" s="436"/>
      <c r="D207" s="27"/>
      <c r="E207" s="27"/>
      <c r="F207" s="243"/>
      <c r="G207" s="243"/>
      <c r="H207" s="54"/>
      <c r="I207" s="54"/>
      <c r="J207" s="54"/>
      <c r="K207" s="54"/>
      <c r="L207" s="75"/>
      <c r="N207" s="123"/>
    </row>
    <row r="208" spans="1:14" x14ac:dyDescent="0.4">
      <c r="A208" s="29" t="s">
        <v>430</v>
      </c>
      <c r="B208" s="413"/>
      <c r="C208" s="436"/>
      <c r="D208" s="27">
        <v>1</v>
      </c>
      <c r="E208" s="27"/>
      <c r="F208" s="243"/>
      <c r="G208" s="243"/>
      <c r="H208" s="54"/>
      <c r="I208" s="54"/>
      <c r="J208" s="54"/>
      <c r="K208" s="54"/>
      <c r="L208" s="75"/>
      <c r="N208" s="123"/>
    </row>
    <row r="209" spans="1:14" x14ac:dyDescent="0.4">
      <c r="A209" s="29" t="s">
        <v>431</v>
      </c>
      <c r="B209" s="413"/>
      <c r="C209" s="436"/>
      <c r="D209" s="27">
        <v>1</v>
      </c>
      <c r="E209" s="27"/>
      <c r="F209" s="243"/>
      <c r="G209" s="243"/>
      <c r="H209" s="54"/>
      <c r="I209" s="54"/>
      <c r="J209" s="54"/>
      <c r="K209" s="54"/>
      <c r="L209" s="75"/>
      <c r="N209" s="123"/>
    </row>
    <row r="210" spans="1:14" x14ac:dyDescent="0.4">
      <c r="A210" s="29" t="s">
        <v>432</v>
      </c>
      <c r="B210" s="413"/>
      <c r="C210" s="436"/>
      <c r="D210" s="27">
        <v>1</v>
      </c>
      <c r="E210" s="27"/>
      <c r="F210" s="243"/>
      <c r="G210" s="243"/>
      <c r="H210" s="54"/>
      <c r="I210" s="54"/>
      <c r="J210" s="54"/>
      <c r="K210" s="54"/>
      <c r="L210" s="75"/>
      <c r="N210" s="123"/>
    </row>
    <row r="211" spans="1:14" x14ac:dyDescent="0.4">
      <c r="A211" s="29" t="s">
        <v>433</v>
      </c>
      <c r="B211" s="413"/>
      <c r="C211" s="436"/>
      <c r="D211" s="27">
        <v>1</v>
      </c>
      <c r="E211" s="27"/>
      <c r="F211" s="243"/>
      <c r="G211" s="243"/>
      <c r="H211" s="54"/>
      <c r="I211" s="54"/>
      <c r="J211" s="54"/>
      <c r="K211" s="54"/>
      <c r="L211" s="75"/>
      <c r="N211" s="123"/>
    </row>
    <row r="212" spans="1:14" x14ac:dyDescent="0.4">
      <c r="A212" s="29" t="s">
        <v>434</v>
      </c>
      <c r="B212" s="413"/>
      <c r="C212" s="436"/>
      <c r="D212" s="27">
        <v>1</v>
      </c>
      <c r="E212" s="27"/>
      <c r="F212" s="243"/>
      <c r="G212" s="243"/>
      <c r="H212" s="54"/>
      <c r="I212" s="54"/>
      <c r="J212" s="54"/>
      <c r="K212" s="54"/>
      <c r="L212" s="75"/>
      <c r="N212" s="123"/>
    </row>
    <row r="213" spans="1:14" x14ac:dyDescent="0.4">
      <c r="A213" s="29" t="s">
        <v>435</v>
      </c>
      <c r="B213" s="413"/>
      <c r="C213" s="436"/>
      <c r="D213" s="27">
        <v>1</v>
      </c>
      <c r="E213" s="27"/>
      <c r="F213" s="243"/>
      <c r="G213" s="243"/>
      <c r="H213" s="54"/>
      <c r="I213" s="54"/>
      <c r="J213" s="54"/>
      <c r="K213" s="54"/>
      <c r="L213" s="75"/>
      <c r="N213" s="123"/>
    </row>
    <row r="214" spans="1:14" x14ac:dyDescent="0.4">
      <c r="A214" s="29" t="s">
        <v>436</v>
      </c>
      <c r="B214" s="413"/>
      <c r="C214" s="436"/>
      <c r="D214" s="27">
        <v>1</v>
      </c>
      <c r="E214" s="27"/>
      <c r="F214" s="243"/>
      <c r="G214" s="243"/>
      <c r="H214" s="54"/>
      <c r="I214" s="54"/>
      <c r="J214" s="54"/>
      <c r="K214" s="54"/>
      <c r="L214" s="75"/>
      <c r="N214" s="123"/>
    </row>
    <row r="215" spans="1:14" x14ac:dyDescent="0.4">
      <c r="A215" s="29" t="s">
        <v>437</v>
      </c>
      <c r="B215" s="413"/>
      <c r="C215" s="436"/>
      <c r="D215" s="27">
        <v>1</v>
      </c>
      <c r="E215" s="27"/>
      <c r="F215" s="243"/>
      <c r="G215" s="243"/>
      <c r="H215" s="54"/>
      <c r="I215" s="54"/>
      <c r="J215" s="54"/>
      <c r="K215" s="54"/>
      <c r="L215" s="75"/>
      <c r="N215" s="123"/>
    </row>
    <row r="216" spans="1:14" x14ac:dyDescent="0.4">
      <c r="A216" s="29" t="s">
        <v>438</v>
      </c>
      <c r="B216" s="413"/>
      <c r="C216" s="436"/>
      <c r="D216" s="27">
        <v>1</v>
      </c>
      <c r="E216" s="27"/>
      <c r="F216" s="243"/>
      <c r="G216" s="243"/>
      <c r="H216" s="54"/>
      <c r="I216" s="54"/>
      <c r="J216" s="54"/>
      <c r="K216" s="54"/>
      <c r="L216" s="75"/>
      <c r="N216" s="123"/>
    </row>
    <row r="217" spans="1:14" x14ac:dyDescent="0.4">
      <c r="A217" s="29" t="s">
        <v>1167</v>
      </c>
      <c r="B217" s="413"/>
      <c r="C217" s="436"/>
      <c r="D217" s="27">
        <v>1</v>
      </c>
      <c r="E217" s="27"/>
      <c r="F217" s="243"/>
      <c r="G217" s="243"/>
      <c r="H217" s="54"/>
      <c r="I217" s="54"/>
      <c r="J217" s="54"/>
      <c r="K217" s="54"/>
      <c r="L217" s="75"/>
      <c r="N217" s="123"/>
    </row>
    <row r="218" spans="1:14" x14ac:dyDescent="0.4">
      <c r="A218" s="29" t="s">
        <v>439</v>
      </c>
      <c r="B218" s="413">
        <v>1</v>
      </c>
      <c r="C218" s="436" t="s">
        <v>982</v>
      </c>
      <c r="D218" s="27">
        <v>0</v>
      </c>
      <c r="E218" s="27">
        <v>3</v>
      </c>
      <c r="F218" s="243"/>
      <c r="G218" s="243"/>
      <c r="H218" s="47">
        <f>VLOOKUP(E218,'_Score matrix'!$B$31:$C$35,2,FALSE)</f>
        <v>1</v>
      </c>
      <c r="I218" s="47">
        <f>D218*H218</f>
        <v>0</v>
      </c>
      <c r="J218" s="47">
        <f>5*H218</f>
        <v>5</v>
      </c>
      <c r="K218" s="54"/>
      <c r="L218" s="75"/>
      <c r="N218" s="123"/>
    </row>
    <row r="219" spans="1:14" ht="15" thickBot="1" x14ac:dyDescent="0.45">
      <c r="A219" s="30" t="s">
        <v>440</v>
      </c>
      <c r="B219" s="420">
        <v>1</v>
      </c>
      <c r="C219" s="442" t="s">
        <v>982</v>
      </c>
      <c r="D219" s="31">
        <v>0</v>
      </c>
      <c r="E219" s="31">
        <v>3</v>
      </c>
      <c r="F219" s="244"/>
      <c r="G219" s="244"/>
      <c r="H219" s="48">
        <f>VLOOKUP(E219,'_Score matrix'!$B$31:$C$35,2,FALSE)</f>
        <v>1</v>
      </c>
      <c r="I219" s="48">
        <f>D219*H219</f>
        <v>0</v>
      </c>
      <c r="J219" s="48">
        <f>5*H219</f>
        <v>5</v>
      </c>
      <c r="K219" s="55"/>
      <c r="L219" s="77"/>
      <c r="N219" s="123"/>
    </row>
    <row r="220" spans="1:14" ht="15" thickBot="1" x14ac:dyDescent="0.45">
      <c r="A220" s="92" t="s">
        <v>330</v>
      </c>
      <c r="B220" s="407"/>
      <c r="C220" s="430"/>
      <c r="D220" s="23">
        <f>SUM(D205:D206,D218:D219)</f>
        <v>0</v>
      </c>
      <c r="E220" s="23">
        <f>SUM(E205:E206,E218:E219)</f>
        <v>12</v>
      </c>
      <c r="F220" s="238"/>
      <c r="G220" s="238"/>
      <c r="H220" s="42">
        <f>SUM(H205:H206,H218:H219)</f>
        <v>4</v>
      </c>
      <c r="I220" s="42">
        <f>SUM(I205:I206,I218:I219)</f>
        <v>0</v>
      </c>
      <c r="J220" s="42">
        <f>SUM(J205:J206,J218:J219)</f>
        <v>20</v>
      </c>
      <c r="K220" s="42">
        <f>IF(ROUND(100*(I220-H220)/(J220-H220),2) &lt; 0, 0, ROUND(100*(I220-H220)/(J220-H220),2))</f>
        <v>0</v>
      </c>
      <c r="L220" s="72"/>
      <c r="N220" s="123"/>
    </row>
    <row r="221" spans="1:14" ht="15" thickBot="1" x14ac:dyDescent="0.45">
      <c r="A221" s="78"/>
      <c r="B221" s="421"/>
      <c r="C221" s="443"/>
      <c r="D221" s="78"/>
      <c r="E221" s="78"/>
      <c r="F221" s="43"/>
      <c r="G221" s="43"/>
      <c r="H221" s="43"/>
      <c r="I221" s="43"/>
      <c r="J221" s="43"/>
      <c r="K221" s="43"/>
      <c r="L221" s="78"/>
      <c r="N221" s="123"/>
    </row>
    <row r="222" spans="1:14" x14ac:dyDescent="0.4">
      <c r="A222" s="94" t="s">
        <v>2639</v>
      </c>
      <c r="B222" s="422"/>
      <c r="C222" s="444"/>
      <c r="D222" s="28"/>
      <c r="E222" s="28"/>
      <c r="F222" s="242"/>
      <c r="G222" s="242"/>
      <c r="H222" s="53"/>
      <c r="I222" s="53"/>
      <c r="J222" s="53"/>
      <c r="K222" s="53"/>
      <c r="L222" s="71"/>
      <c r="N222" s="123"/>
    </row>
    <row r="223" spans="1:14" x14ac:dyDescent="0.4">
      <c r="A223" s="95" t="s">
        <v>426</v>
      </c>
      <c r="B223" s="402"/>
      <c r="C223" s="428"/>
      <c r="D223" s="84"/>
      <c r="E223" s="84"/>
      <c r="F223" s="236"/>
      <c r="G223" s="236"/>
      <c r="H223" s="47"/>
      <c r="I223" s="47"/>
      <c r="J223" s="47"/>
      <c r="K223" s="47"/>
      <c r="L223" s="67"/>
      <c r="N223" s="123"/>
    </row>
    <row r="224" spans="1:14" x14ac:dyDescent="0.4">
      <c r="A224" s="95" t="s">
        <v>402</v>
      </c>
      <c r="B224" s="402">
        <v>1</v>
      </c>
      <c r="C224" s="428" t="s">
        <v>982</v>
      </c>
      <c r="D224" s="84">
        <v>0</v>
      </c>
      <c r="E224" s="84">
        <v>3</v>
      </c>
      <c r="F224" s="236" t="s">
        <v>918</v>
      </c>
      <c r="G224" s="236" t="str">
        <f>IF(B224=1,F224,"")</f>
        <v>PR.IP-10</v>
      </c>
      <c r="H224" s="47">
        <f>VLOOKUP(E224,'_Score matrix'!$B$31:$C$35,2,FALSE)</f>
        <v>1</v>
      </c>
      <c r="I224" s="47">
        <f t="shared" ref="I224:I229" si="42">D224*H224</f>
        <v>0</v>
      </c>
      <c r="J224" s="47">
        <f t="shared" ref="J224:J229" si="43">5*H224</f>
        <v>5</v>
      </c>
      <c r="K224" s="47"/>
      <c r="L224" s="67"/>
      <c r="N224" s="123"/>
    </row>
    <row r="225" spans="1:14" x14ac:dyDescent="0.4">
      <c r="A225" s="95" t="s">
        <v>403</v>
      </c>
      <c r="B225" s="402">
        <v>1</v>
      </c>
      <c r="C225" s="428" t="s">
        <v>982</v>
      </c>
      <c r="D225" s="84">
        <v>0</v>
      </c>
      <c r="E225" s="84">
        <v>3</v>
      </c>
      <c r="F225" s="236"/>
      <c r="G225" s="236"/>
      <c r="H225" s="47">
        <f>VLOOKUP(E225,'_Score matrix'!$B$31:$C$35,2,FALSE)</f>
        <v>1</v>
      </c>
      <c r="I225" s="47">
        <f t="shared" si="42"/>
        <v>0</v>
      </c>
      <c r="J225" s="47">
        <f t="shared" si="43"/>
        <v>5</v>
      </c>
      <c r="K225" s="47"/>
      <c r="L225" s="67"/>
      <c r="N225" s="123"/>
    </row>
    <row r="226" spans="1:14" x14ac:dyDescent="0.4">
      <c r="A226" s="95" t="s">
        <v>404</v>
      </c>
      <c r="B226" s="402">
        <v>1</v>
      </c>
      <c r="C226" s="428" t="s">
        <v>982</v>
      </c>
      <c r="D226" s="84">
        <v>0</v>
      </c>
      <c r="E226" s="84">
        <v>3</v>
      </c>
      <c r="F226" s="236"/>
      <c r="G226" s="236"/>
      <c r="H226" s="47">
        <f>VLOOKUP(E226,'_Score matrix'!$B$31:$C$35,2,FALSE)</f>
        <v>1</v>
      </c>
      <c r="I226" s="47">
        <f t="shared" si="42"/>
        <v>0</v>
      </c>
      <c r="J226" s="47">
        <f t="shared" si="43"/>
        <v>5</v>
      </c>
      <c r="K226" s="47"/>
      <c r="L226" s="67"/>
      <c r="N226" s="123"/>
    </row>
    <row r="227" spans="1:14" x14ac:dyDescent="0.4">
      <c r="A227" s="95" t="s">
        <v>405</v>
      </c>
      <c r="B227" s="402">
        <v>1</v>
      </c>
      <c r="C227" s="428" t="s">
        <v>982</v>
      </c>
      <c r="D227" s="84">
        <v>0</v>
      </c>
      <c r="E227" s="84">
        <v>3</v>
      </c>
      <c r="F227" s="236"/>
      <c r="G227" s="236"/>
      <c r="H227" s="47">
        <f>VLOOKUP(E227,'_Score matrix'!$B$31:$C$35,2,FALSE)</f>
        <v>1</v>
      </c>
      <c r="I227" s="47">
        <f t="shared" si="42"/>
        <v>0</v>
      </c>
      <c r="J227" s="47">
        <f t="shared" si="43"/>
        <v>5</v>
      </c>
      <c r="K227" s="47"/>
      <c r="L227" s="67"/>
      <c r="N227" s="123"/>
    </row>
    <row r="228" spans="1:14" x14ac:dyDescent="0.4">
      <c r="A228" s="95" t="s">
        <v>406</v>
      </c>
      <c r="B228" s="402">
        <v>1</v>
      </c>
      <c r="C228" s="428" t="s">
        <v>982</v>
      </c>
      <c r="D228" s="84">
        <v>0</v>
      </c>
      <c r="E228" s="84">
        <v>3</v>
      </c>
      <c r="F228" s="236"/>
      <c r="G228" s="236"/>
      <c r="H228" s="47">
        <f>VLOOKUP(E228,'_Score matrix'!$B$31:$C$35,2,FALSE)</f>
        <v>1</v>
      </c>
      <c r="I228" s="47">
        <f t="shared" si="42"/>
        <v>0</v>
      </c>
      <c r="J228" s="47">
        <f t="shared" si="43"/>
        <v>5</v>
      </c>
      <c r="K228" s="47"/>
      <c r="L228" s="67"/>
      <c r="N228" s="123"/>
    </row>
    <row r="229" spans="1:14" x14ac:dyDescent="0.4">
      <c r="A229" s="95" t="s">
        <v>2702</v>
      </c>
      <c r="B229" s="402">
        <v>1</v>
      </c>
      <c r="C229" s="428" t="s">
        <v>982</v>
      </c>
      <c r="D229" s="84">
        <v>0</v>
      </c>
      <c r="E229" s="84">
        <v>3</v>
      </c>
      <c r="F229" s="236"/>
      <c r="G229" s="236"/>
      <c r="H229" s="47">
        <f>VLOOKUP(E229,'_Score matrix'!$B$31:$C$35,2,FALSE)</f>
        <v>1</v>
      </c>
      <c r="I229" s="47">
        <f t="shared" si="42"/>
        <v>0</v>
      </c>
      <c r="J229" s="47">
        <f t="shared" si="43"/>
        <v>5</v>
      </c>
      <c r="K229" s="47"/>
      <c r="L229" s="67"/>
      <c r="N229" s="123"/>
    </row>
    <row r="230" spans="1:14" x14ac:dyDescent="0.4">
      <c r="A230" s="95" t="s">
        <v>407</v>
      </c>
      <c r="B230" s="402"/>
      <c r="C230" s="428"/>
      <c r="D230" s="84"/>
      <c r="E230" s="84"/>
      <c r="F230" s="236"/>
      <c r="G230" s="236"/>
      <c r="H230" s="47"/>
      <c r="I230" s="47"/>
      <c r="J230" s="47"/>
      <c r="K230" s="47"/>
      <c r="L230" s="67"/>
      <c r="N230" s="123"/>
    </row>
    <row r="231" spans="1:14" x14ac:dyDescent="0.4">
      <c r="A231" s="95" t="s">
        <v>408</v>
      </c>
      <c r="B231" s="402">
        <v>1</v>
      </c>
      <c r="C231" s="428" t="s">
        <v>982</v>
      </c>
      <c r="D231" s="84">
        <v>0</v>
      </c>
      <c r="E231" s="84">
        <v>3</v>
      </c>
      <c r="F231" s="236"/>
      <c r="G231" s="236"/>
      <c r="H231" s="47">
        <f>VLOOKUP(E231,'_Score matrix'!$B$31:$C$35,2,FALSE)</f>
        <v>1</v>
      </c>
      <c r="I231" s="47">
        <f>D231*H231</f>
        <v>0</v>
      </c>
      <c r="J231" s="47">
        <f>5*H231</f>
        <v>5</v>
      </c>
      <c r="K231" s="47"/>
      <c r="L231" s="67"/>
      <c r="N231" s="123"/>
    </row>
    <row r="232" spans="1:14" x14ac:dyDescent="0.4">
      <c r="A232" s="95" t="s">
        <v>409</v>
      </c>
      <c r="B232" s="402">
        <v>1</v>
      </c>
      <c r="C232" s="428" t="s">
        <v>982</v>
      </c>
      <c r="D232" s="84">
        <v>0</v>
      </c>
      <c r="E232" s="84">
        <v>3</v>
      </c>
      <c r="F232" s="236" t="s">
        <v>900</v>
      </c>
      <c r="G232" s="236" t="str">
        <f>IF(B232=1,F232,"")</f>
        <v>PR.IP-3</v>
      </c>
      <c r="H232" s="47">
        <f>VLOOKUP(E232,'_Score matrix'!$B$31:$C$35,2,FALSE)</f>
        <v>1</v>
      </c>
      <c r="I232" s="47">
        <f>D232*H232</f>
        <v>0</v>
      </c>
      <c r="J232" s="47">
        <f>5*H232</f>
        <v>5</v>
      </c>
      <c r="K232" s="47"/>
      <c r="L232" s="67"/>
      <c r="N232" s="123"/>
    </row>
    <row r="233" spans="1:14" x14ac:dyDescent="0.4">
      <c r="A233" s="95" t="s">
        <v>410</v>
      </c>
      <c r="B233" s="402">
        <v>1</v>
      </c>
      <c r="C233" s="428" t="s">
        <v>982</v>
      </c>
      <c r="D233" s="84">
        <v>0</v>
      </c>
      <c r="E233" s="84">
        <v>3</v>
      </c>
      <c r="F233" s="236"/>
      <c r="G233" s="236"/>
      <c r="H233" s="47">
        <f>VLOOKUP(E233,'_Score matrix'!$B$31:$C$35,2,FALSE)</f>
        <v>1</v>
      </c>
      <c r="I233" s="47">
        <f>D233*H233</f>
        <v>0</v>
      </c>
      <c r="J233" s="47">
        <f>5*H233</f>
        <v>5</v>
      </c>
      <c r="K233" s="47"/>
      <c r="L233" s="67"/>
      <c r="N233" s="123"/>
    </row>
    <row r="234" spans="1:14" x14ac:dyDescent="0.4">
      <c r="A234" s="95" t="s">
        <v>411</v>
      </c>
      <c r="B234" s="402">
        <v>1</v>
      </c>
      <c r="C234" s="428" t="s">
        <v>982</v>
      </c>
      <c r="D234" s="84">
        <v>0</v>
      </c>
      <c r="E234" s="84">
        <v>3</v>
      </c>
      <c r="F234" s="236"/>
      <c r="G234" s="236"/>
      <c r="H234" s="47">
        <f>VLOOKUP(E234,'_Score matrix'!$B$31:$C$35,2,FALSE)</f>
        <v>1</v>
      </c>
      <c r="I234" s="47">
        <f>D234*H234</f>
        <v>0</v>
      </c>
      <c r="J234" s="47">
        <f>5*H234</f>
        <v>5</v>
      </c>
      <c r="K234" s="47"/>
      <c r="L234" s="67"/>
      <c r="N234" s="123"/>
    </row>
    <row r="235" spans="1:14" x14ac:dyDescent="0.4">
      <c r="A235" s="95" t="s">
        <v>412</v>
      </c>
      <c r="B235" s="402">
        <v>1</v>
      </c>
      <c r="C235" s="428" t="s">
        <v>982</v>
      </c>
      <c r="D235" s="84">
        <v>0</v>
      </c>
      <c r="E235" s="84">
        <v>3</v>
      </c>
      <c r="F235" s="236"/>
      <c r="G235" s="236"/>
      <c r="H235" s="47">
        <f>VLOOKUP(E235,'_Score matrix'!$B$31:$C$35,2,FALSE)</f>
        <v>1</v>
      </c>
      <c r="I235" s="47">
        <f>D235*H235</f>
        <v>0</v>
      </c>
      <c r="J235" s="47">
        <f>5*H235</f>
        <v>5</v>
      </c>
      <c r="K235" s="47"/>
      <c r="L235" s="67"/>
      <c r="N235" s="123"/>
    </row>
    <row r="236" spans="1:14" x14ac:dyDescent="0.4">
      <c r="A236" s="95" t="s">
        <v>413</v>
      </c>
      <c r="B236" s="402"/>
      <c r="C236" s="428"/>
      <c r="D236" s="84"/>
      <c r="E236" s="84"/>
      <c r="F236" s="236"/>
      <c r="G236" s="236"/>
      <c r="H236" s="47"/>
      <c r="I236" s="47"/>
      <c r="J236" s="47"/>
      <c r="K236" s="47"/>
      <c r="L236" s="67"/>
      <c r="N236" s="123"/>
    </row>
    <row r="237" spans="1:14" x14ac:dyDescent="0.4">
      <c r="A237" s="95" t="s">
        <v>414</v>
      </c>
      <c r="B237" s="402">
        <v>1</v>
      </c>
      <c r="C237" s="428" t="s">
        <v>982</v>
      </c>
      <c r="D237" s="84">
        <v>0</v>
      </c>
      <c r="E237" s="84">
        <v>3</v>
      </c>
      <c r="F237" s="236" t="s">
        <v>902</v>
      </c>
      <c r="G237" s="236" t="str">
        <f>IF(B237=1,F237,"")</f>
        <v>PR.IP-5</v>
      </c>
      <c r="H237" s="47">
        <f>VLOOKUP(E237,'_Score matrix'!$B$31:$C$35,2,FALSE)</f>
        <v>1</v>
      </c>
      <c r="I237" s="47">
        <f t="shared" ref="I237:I243" si="44">D237*H237</f>
        <v>0</v>
      </c>
      <c r="J237" s="47">
        <f t="shared" ref="J237:J243" si="45">5*H237</f>
        <v>5</v>
      </c>
      <c r="K237" s="47"/>
      <c r="L237" s="67"/>
      <c r="N237" s="123"/>
    </row>
    <row r="238" spans="1:14" x14ac:dyDescent="0.4">
      <c r="A238" s="95" t="s">
        <v>415</v>
      </c>
      <c r="B238" s="402">
        <v>1</v>
      </c>
      <c r="C238" s="428" t="s">
        <v>982</v>
      </c>
      <c r="D238" s="84">
        <v>0</v>
      </c>
      <c r="E238" s="84">
        <v>3</v>
      </c>
      <c r="F238" s="236" t="s">
        <v>936</v>
      </c>
      <c r="G238" s="236" t="str">
        <f>IF(B238=1,F238,"")</f>
        <v>PR.AC-5</v>
      </c>
      <c r="H238" s="47">
        <f>VLOOKUP(E238,'_Score matrix'!$B$31:$C$35,2,FALSE)</f>
        <v>1</v>
      </c>
      <c r="I238" s="47">
        <f t="shared" si="44"/>
        <v>0</v>
      </c>
      <c r="J238" s="47">
        <f t="shared" si="45"/>
        <v>5</v>
      </c>
      <c r="K238" s="47"/>
      <c r="L238" s="67"/>
      <c r="N238" s="123"/>
    </row>
    <row r="239" spans="1:14" x14ac:dyDescent="0.4">
      <c r="A239" s="95" t="s">
        <v>416</v>
      </c>
      <c r="B239" s="402">
        <v>1</v>
      </c>
      <c r="C239" s="428" t="s">
        <v>982</v>
      </c>
      <c r="D239" s="84">
        <v>0</v>
      </c>
      <c r="E239" s="84">
        <v>3</v>
      </c>
      <c r="F239" s="236" t="s">
        <v>933</v>
      </c>
      <c r="G239" s="236" t="str">
        <f>IF(B239=1,F239,"")</f>
        <v>PR.AC-2</v>
      </c>
      <c r="H239" s="47">
        <f>VLOOKUP(E239,'_Score matrix'!$B$31:$C$35,2,FALSE)</f>
        <v>1</v>
      </c>
      <c r="I239" s="47">
        <f t="shared" si="44"/>
        <v>0</v>
      </c>
      <c r="J239" s="47">
        <f t="shared" si="45"/>
        <v>5</v>
      </c>
      <c r="K239" s="47"/>
      <c r="L239" s="67"/>
      <c r="N239" s="123"/>
    </row>
    <row r="240" spans="1:14" x14ac:dyDescent="0.4">
      <c r="A240" s="95" t="s">
        <v>417</v>
      </c>
      <c r="B240" s="402">
        <v>1</v>
      </c>
      <c r="C240" s="428" t="s">
        <v>982</v>
      </c>
      <c r="D240" s="84">
        <v>0</v>
      </c>
      <c r="E240" s="84">
        <v>3</v>
      </c>
      <c r="F240" s="236"/>
      <c r="G240" s="236"/>
      <c r="H240" s="47">
        <f>VLOOKUP(E240,'_Score matrix'!$B$31:$C$35,2,FALSE)</f>
        <v>1</v>
      </c>
      <c r="I240" s="47">
        <f t="shared" si="44"/>
        <v>0</v>
      </c>
      <c r="J240" s="47">
        <f t="shared" si="45"/>
        <v>5</v>
      </c>
      <c r="K240" s="47"/>
      <c r="L240" s="67"/>
      <c r="N240" s="123"/>
    </row>
    <row r="241" spans="1:14" x14ac:dyDescent="0.4">
      <c r="A241" s="95" t="s">
        <v>456</v>
      </c>
      <c r="B241" s="402">
        <v>1</v>
      </c>
      <c r="C241" s="428" t="s">
        <v>982</v>
      </c>
      <c r="D241" s="84">
        <v>0</v>
      </c>
      <c r="E241" s="84">
        <v>3</v>
      </c>
      <c r="F241" s="236" t="s">
        <v>933</v>
      </c>
      <c r="G241" s="236" t="str">
        <f>IF(B241=1,F241,"")</f>
        <v>PR.AC-2</v>
      </c>
      <c r="H241" s="47">
        <f>VLOOKUP(E241,'_Score matrix'!$B$31:$C$35,2,FALSE)</f>
        <v>1</v>
      </c>
      <c r="I241" s="47">
        <f t="shared" si="44"/>
        <v>0</v>
      </c>
      <c r="J241" s="47">
        <f t="shared" ref="J241" si="46">5*H241</f>
        <v>5</v>
      </c>
      <c r="K241" s="47"/>
      <c r="L241" s="67"/>
      <c r="N241" s="123"/>
    </row>
    <row r="242" spans="1:14" x14ac:dyDescent="0.4">
      <c r="A242" s="95" t="s">
        <v>1625</v>
      </c>
      <c r="B242" s="402">
        <v>1</v>
      </c>
      <c r="C242" s="428" t="s">
        <v>982</v>
      </c>
      <c r="D242" s="84">
        <v>0</v>
      </c>
      <c r="E242" s="84">
        <v>3</v>
      </c>
      <c r="F242" s="236"/>
      <c r="G242" s="236"/>
      <c r="H242" s="47">
        <f>VLOOKUP(E242,'_Score matrix'!$B$31:$C$35,2,FALSE)</f>
        <v>1</v>
      </c>
      <c r="I242" s="47">
        <f t="shared" si="44"/>
        <v>0</v>
      </c>
      <c r="J242" s="47">
        <f t="shared" si="45"/>
        <v>5</v>
      </c>
      <c r="K242" s="47"/>
      <c r="L242" s="67"/>
      <c r="N242" s="123"/>
    </row>
    <row r="243" spans="1:14" x14ac:dyDescent="0.4">
      <c r="A243" s="95" t="s">
        <v>2300</v>
      </c>
      <c r="B243" s="402">
        <v>1</v>
      </c>
      <c r="C243" s="428" t="s">
        <v>982</v>
      </c>
      <c r="D243" s="84">
        <v>0</v>
      </c>
      <c r="E243" s="84">
        <v>3</v>
      </c>
      <c r="F243" s="236"/>
      <c r="G243" s="236"/>
      <c r="H243" s="47">
        <f>VLOOKUP(E243,'_Score matrix'!$B$31:$C$35,2,FALSE)</f>
        <v>1</v>
      </c>
      <c r="I243" s="47">
        <f t="shared" si="44"/>
        <v>0</v>
      </c>
      <c r="J243" s="47">
        <f t="shared" si="45"/>
        <v>5</v>
      </c>
      <c r="K243" s="47"/>
      <c r="L243" s="67"/>
      <c r="N243" s="123"/>
    </row>
    <row r="244" spans="1:14" x14ac:dyDescent="0.4">
      <c r="A244" s="95" t="s">
        <v>418</v>
      </c>
      <c r="B244" s="402"/>
      <c r="C244" s="428"/>
      <c r="D244" s="84"/>
      <c r="E244" s="84"/>
      <c r="F244" s="236"/>
      <c r="G244" s="236"/>
      <c r="H244" s="47"/>
      <c r="I244" s="47"/>
      <c r="J244" s="47"/>
      <c r="K244" s="47"/>
      <c r="L244" s="67"/>
      <c r="N244" s="123"/>
    </row>
    <row r="245" spans="1:14" x14ac:dyDescent="0.4">
      <c r="A245" s="95" t="s">
        <v>419</v>
      </c>
      <c r="B245" s="402">
        <v>1</v>
      </c>
      <c r="C245" s="428" t="s">
        <v>982</v>
      </c>
      <c r="D245" s="84">
        <v>0</v>
      </c>
      <c r="E245" s="84">
        <v>3</v>
      </c>
      <c r="F245" s="236"/>
      <c r="G245" s="236"/>
      <c r="H245" s="47">
        <f>VLOOKUP(E245,'_Score matrix'!$B$31:$C$35,2,FALSE)</f>
        <v>1</v>
      </c>
      <c r="I245" s="47">
        <f t="shared" ref="I245:I250" si="47">D245*H245</f>
        <v>0</v>
      </c>
      <c r="J245" s="47">
        <f t="shared" ref="J245:J250" si="48">5*H245</f>
        <v>5</v>
      </c>
      <c r="K245" s="47"/>
      <c r="L245" s="67"/>
      <c r="N245" s="123"/>
    </row>
    <row r="246" spans="1:14" x14ac:dyDescent="0.4">
      <c r="A246" s="95" t="s">
        <v>420</v>
      </c>
      <c r="B246" s="402">
        <v>1</v>
      </c>
      <c r="C246" s="428" t="s">
        <v>982</v>
      </c>
      <c r="D246" s="84">
        <v>0</v>
      </c>
      <c r="E246" s="84">
        <v>3</v>
      </c>
      <c r="F246" s="236"/>
      <c r="G246" s="236"/>
      <c r="H246" s="47">
        <f>VLOOKUP(E246,'_Score matrix'!$B$31:$C$35,2,FALSE)</f>
        <v>1</v>
      </c>
      <c r="I246" s="47">
        <f t="shared" si="47"/>
        <v>0</v>
      </c>
      <c r="J246" s="47">
        <f t="shared" si="48"/>
        <v>5</v>
      </c>
      <c r="K246" s="47"/>
      <c r="L246" s="67"/>
      <c r="N246" s="123"/>
    </row>
    <row r="247" spans="1:14" x14ac:dyDescent="0.4">
      <c r="A247" s="95" t="s">
        <v>421</v>
      </c>
      <c r="B247" s="402">
        <v>1</v>
      </c>
      <c r="C247" s="428" t="s">
        <v>982</v>
      </c>
      <c r="D247" s="84">
        <v>0</v>
      </c>
      <c r="E247" s="84">
        <v>3</v>
      </c>
      <c r="F247" s="236"/>
      <c r="G247" s="236"/>
      <c r="H247" s="47">
        <f>VLOOKUP(E247,'_Score matrix'!$B$31:$C$35,2,FALSE)</f>
        <v>1</v>
      </c>
      <c r="I247" s="47">
        <f t="shared" si="47"/>
        <v>0</v>
      </c>
      <c r="J247" s="47">
        <f t="shared" si="48"/>
        <v>5</v>
      </c>
      <c r="K247" s="47"/>
      <c r="L247" s="67"/>
      <c r="N247" s="123"/>
    </row>
    <row r="248" spans="1:14" x14ac:dyDescent="0.4">
      <c r="A248" s="95" t="s">
        <v>422</v>
      </c>
      <c r="B248" s="402">
        <v>1</v>
      </c>
      <c r="C248" s="428" t="s">
        <v>982</v>
      </c>
      <c r="D248" s="84">
        <v>0</v>
      </c>
      <c r="E248" s="84">
        <v>3</v>
      </c>
      <c r="F248" s="236"/>
      <c r="G248" s="236"/>
      <c r="H248" s="47">
        <f>VLOOKUP(E248,'_Score matrix'!$B$31:$C$35,2,FALSE)</f>
        <v>1</v>
      </c>
      <c r="I248" s="47">
        <f t="shared" si="47"/>
        <v>0</v>
      </c>
      <c r="J248" s="47">
        <f t="shared" si="48"/>
        <v>5</v>
      </c>
      <c r="K248" s="47"/>
      <c r="L248" s="67"/>
      <c r="N248" s="123"/>
    </row>
    <row r="249" spans="1:14" x14ac:dyDescent="0.4">
      <c r="A249" s="95" t="s">
        <v>1235</v>
      </c>
      <c r="B249" s="402">
        <v>1</v>
      </c>
      <c r="C249" s="428" t="s">
        <v>982</v>
      </c>
      <c r="D249" s="84">
        <v>0</v>
      </c>
      <c r="E249" s="84">
        <v>3</v>
      </c>
      <c r="F249" s="236"/>
      <c r="G249" s="236"/>
      <c r="H249" s="47">
        <f>VLOOKUP(E249,'_Score matrix'!$B$31:$C$35,2,FALSE)</f>
        <v>1</v>
      </c>
      <c r="I249" s="47">
        <f t="shared" si="47"/>
        <v>0</v>
      </c>
      <c r="J249" s="47">
        <f t="shared" si="48"/>
        <v>5</v>
      </c>
      <c r="K249" s="47"/>
      <c r="L249" s="67"/>
      <c r="N249" s="123"/>
    </row>
    <row r="250" spans="1:14" x14ac:dyDescent="0.4">
      <c r="A250" s="95" t="s">
        <v>2301</v>
      </c>
      <c r="B250" s="402">
        <v>1</v>
      </c>
      <c r="C250" s="428" t="s">
        <v>982</v>
      </c>
      <c r="D250" s="84">
        <v>0</v>
      </c>
      <c r="E250" s="84">
        <v>3</v>
      </c>
      <c r="F250" s="236"/>
      <c r="G250" s="236"/>
      <c r="H250" s="47">
        <f>VLOOKUP(E250,'_Score matrix'!$B$31:$C$35,2,FALSE)</f>
        <v>1</v>
      </c>
      <c r="I250" s="47">
        <f t="shared" si="47"/>
        <v>0</v>
      </c>
      <c r="J250" s="47">
        <f t="shared" si="48"/>
        <v>5</v>
      </c>
      <c r="K250" s="47"/>
      <c r="L250" s="67"/>
      <c r="N250" s="123"/>
    </row>
    <row r="251" spans="1:14" x14ac:dyDescent="0.4">
      <c r="A251" s="95" t="s">
        <v>423</v>
      </c>
      <c r="B251" s="402"/>
      <c r="C251" s="428"/>
      <c r="D251" s="84"/>
      <c r="E251" s="84"/>
      <c r="F251" s="236"/>
      <c r="G251" s="236"/>
      <c r="H251" s="47"/>
      <c r="I251" s="47"/>
      <c r="J251" s="47"/>
      <c r="K251" s="47"/>
      <c r="L251" s="67"/>
      <c r="N251" s="123"/>
    </row>
    <row r="252" spans="1:14" x14ac:dyDescent="0.4">
      <c r="A252" s="95" t="s">
        <v>424</v>
      </c>
      <c r="B252" s="402">
        <v>1</v>
      </c>
      <c r="C252" s="428" t="s">
        <v>982</v>
      </c>
      <c r="D252" s="84">
        <v>0</v>
      </c>
      <c r="E252" s="84">
        <v>3</v>
      </c>
      <c r="F252" s="236"/>
      <c r="G252" s="236"/>
      <c r="H252" s="47">
        <f>VLOOKUP(E252,'_Score matrix'!$B$31:$C$35,2,FALSE)</f>
        <v>1</v>
      </c>
      <c r="I252" s="47">
        <f>D252*H252</f>
        <v>0</v>
      </c>
      <c r="J252" s="47">
        <f>5*H252</f>
        <v>5</v>
      </c>
      <c r="K252" s="47"/>
      <c r="L252" s="67"/>
      <c r="N252" s="123"/>
    </row>
    <row r="253" spans="1:14" ht="15" thickBot="1" x14ac:dyDescent="0.45">
      <c r="A253" s="95" t="s">
        <v>425</v>
      </c>
      <c r="B253" s="402">
        <v>1</v>
      </c>
      <c r="C253" s="428" t="s">
        <v>982</v>
      </c>
      <c r="D253" s="84">
        <v>0</v>
      </c>
      <c r="E253" s="84">
        <v>3</v>
      </c>
      <c r="F253" s="236"/>
      <c r="G253" s="236"/>
      <c r="H253" s="47">
        <f>VLOOKUP(E253,'_Score matrix'!$B$31:$C$35,2,FALSE)</f>
        <v>1</v>
      </c>
      <c r="I253" s="47">
        <f>D253*H253</f>
        <v>0</v>
      </c>
      <c r="J253" s="47">
        <f>5*H253</f>
        <v>5</v>
      </c>
      <c r="K253" s="47"/>
      <c r="L253" s="67"/>
      <c r="N253" s="123"/>
    </row>
    <row r="254" spans="1:14" ht="15" thickBot="1" x14ac:dyDescent="0.45">
      <c r="A254" s="92" t="s">
        <v>330</v>
      </c>
      <c r="B254" s="407"/>
      <c r="C254" s="430"/>
      <c r="D254" s="23">
        <f>SUM(D224:D229,D231:D235,D237:D243,D245:D250,D252:D253)</f>
        <v>0</v>
      </c>
      <c r="E254" s="23">
        <f>SUM(E224:E229,E231:E235,E237:E243,E245:E250,E252:E253)</f>
        <v>78</v>
      </c>
      <c r="F254" s="238"/>
      <c r="G254" s="238"/>
      <c r="H254" s="42">
        <f>SUM(H224:H229,H231:H235,H237:H243,H245:H250,H252:H253,)</f>
        <v>26</v>
      </c>
      <c r="I254" s="42">
        <f>SUM(I224:I229,I231:I235,I237:I243,I245:I250,I252:I253)</f>
        <v>0</v>
      </c>
      <c r="J254" s="42">
        <f>SUM(J224:J229,J231:J235,J237:J243,J245:J250,J252:J253)</f>
        <v>130</v>
      </c>
      <c r="K254" s="42">
        <f>IF(ROUND(100*(I254-H254)/(J254-H254),2) &lt; 0, 0, ROUND(100*(I254-H254)/(J254-H254),2))</f>
        <v>0</v>
      </c>
      <c r="L254" s="72"/>
      <c r="N254" s="123"/>
    </row>
    <row r="255" spans="1:14" ht="15" thickBot="1" x14ac:dyDescent="0.45">
      <c r="A255" s="21"/>
      <c r="B255" s="418"/>
      <c r="C255" s="440"/>
      <c r="D255" s="21"/>
      <c r="E255" s="21"/>
      <c r="F255" s="51"/>
      <c r="G255" s="51"/>
      <c r="H255" s="51"/>
      <c r="I255" s="51"/>
      <c r="J255" s="51"/>
      <c r="K255" s="51"/>
      <c r="L255" s="73"/>
      <c r="N255" s="123"/>
    </row>
    <row r="256" spans="1:14" x14ac:dyDescent="0.4">
      <c r="A256" s="94" t="s">
        <v>473</v>
      </c>
      <c r="B256" s="422"/>
      <c r="C256" s="444"/>
      <c r="D256" s="28"/>
      <c r="E256" s="28"/>
      <c r="F256" s="242"/>
      <c r="G256" s="242"/>
      <c r="H256" s="53"/>
      <c r="I256" s="53"/>
      <c r="J256" s="53"/>
      <c r="K256" s="53"/>
      <c r="L256" s="71"/>
      <c r="N256" s="123"/>
    </row>
    <row r="257" spans="1:14" x14ac:dyDescent="0.4">
      <c r="A257" s="29" t="s">
        <v>474</v>
      </c>
      <c r="B257" s="413">
        <v>1</v>
      </c>
      <c r="C257" s="436" t="s">
        <v>982</v>
      </c>
      <c r="D257" s="27">
        <v>0</v>
      </c>
      <c r="E257" s="27">
        <v>3</v>
      </c>
      <c r="F257" s="243"/>
      <c r="G257" s="243"/>
      <c r="H257" s="47">
        <f>VLOOKUP(E257,'_Score matrix'!$B$31:$C$35,2,FALSE)</f>
        <v>1</v>
      </c>
      <c r="I257" s="47">
        <f t="shared" ref="I257:I262" si="49">D257*H257</f>
        <v>0</v>
      </c>
      <c r="J257" s="47">
        <f t="shared" ref="J257:J262" si="50">5*H257</f>
        <v>5</v>
      </c>
      <c r="K257" s="54"/>
      <c r="L257" s="67"/>
      <c r="N257" s="123"/>
    </row>
    <row r="258" spans="1:14" x14ac:dyDescent="0.4">
      <c r="A258" s="29" t="s">
        <v>475</v>
      </c>
      <c r="B258" s="413">
        <v>1</v>
      </c>
      <c r="C258" s="436" t="s">
        <v>982</v>
      </c>
      <c r="D258" s="27">
        <v>0</v>
      </c>
      <c r="E258" s="27">
        <v>3</v>
      </c>
      <c r="F258" s="243"/>
      <c r="G258" s="243"/>
      <c r="H258" s="47">
        <f>VLOOKUP(E258,'_Score matrix'!$B$31:$C$35,2,FALSE)</f>
        <v>1</v>
      </c>
      <c r="I258" s="47">
        <f t="shared" si="49"/>
        <v>0</v>
      </c>
      <c r="J258" s="47">
        <f t="shared" si="50"/>
        <v>5</v>
      </c>
      <c r="K258" s="54"/>
      <c r="L258" s="67"/>
      <c r="N258" s="123"/>
    </row>
    <row r="259" spans="1:14" x14ac:dyDescent="0.4">
      <c r="A259" s="29" t="s">
        <v>476</v>
      </c>
      <c r="B259" s="413">
        <v>1</v>
      </c>
      <c r="C259" s="436" t="s">
        <v>982</v>
      </c>
      <c r="D259" s="27">
        <v>0</v>
      </c>
      <c r="E259" s="27">
        <v>3</v>
      </c>
      <c r="F259" s="243"/>
      <c r="G259" s="243"/>
      <c r="H259" s="47">
        <f>VLOOKUP(E259,'_Score matrix'!$B$31:$C$35,2,FALSE)</f>
        <v>1</v>
      </c>
      <c r="I259" s="47">
        <f t="shared" si="49"/>
        <v>0</v>
      </c>
      <c r="J259" s="47">
        <f t="shared" si="50"/>
        <v>5</v>
      </c>
      <c r="K259" s="54"/>
      <c r="L259" s="67"/>
      <c r="N259" s="123"/>
    </row>
    <row r="260" spans="1:14" x14ac:dyDescent="0.4">
      <c r="A260" s="29" t="s">
        <v>477</v>
      </c>
      <c r="B260" s="413">
        <v>1</v>
      </c>
      <c r="C260" s="436" t="s">
        <v>982</v>
      </c>
      <c r="D260" s="27">
        <v>0</v>
      </c>
      <c r="E260" s="27">
        <v>3</v>
      </c>
      <c r="F260" s="243"/>
      <c r="G260" s="243"/>
      <c r="H260" s="47">
        <f>VLOOKUP(E260,'_Score matrix'!$B$31:$C$35,2,FALSE)</f>
        <v>1</v>
      </c>
      <c r="I260" s="47">
        <f t="shared" si="49"/>
        <v>0</v>
      </c>
      <c r="J260" s="47">
        <f t="shared" si="50"/>
        <v>5</v>
      </c>
      <c r="K260" s="54"/>
      <c r="L260" s="67"/>
      <c r="N260" s="123"/>
    </row>
    <row r="261" spans="1:14" x14ac:dyDescent="0.4">
      <c r="A261" s="29" t="s">
        <v>478</v>
      </c>
      <c r="B261" s="413">
        <v>1</v>
      </c>
      <c r="C261" s="436" t="s">
        <v>982</v>
      </c>
      <c r="D261" s="27">
        <v>0</v>
      </c>
      <c r="E261" s="27">
        <v>3</v>
      </c>
      <c r="F261" s="243"/>
      <c r="G261" s="243"/>
      <c r="H261" s="47">
        <f>VLOOKUP(E261,'_Score matrix'!$B$31:$C$35,2,FALSE)</f>
        <v>1</v>
      </c>
      <c r="I261" s="47">
        <f t="shared" si="49"/>
        <v>0</v>
      </c>
      <c r="J261" s="47">
        <f t="shared" si="50"/>
        <v>5</v>
      </c>
      <c r="K261" s="54"/>
      <c r="L261" s="67"/>
      <c r="N261" s="123"/>
    </row>
    <row r="262" spans="1:14" x14ac:dyDescent="0.4">
      <c r="A262" s="29" t="s">
        <v>479</v>
      </c>
      <c r="B262" s="413">
        <v>1</v>
      </c>
      <c r="C262" s="436" t="s">
        <v>982</v>
      </c>
      <c r="D262" s="27">
        <v>0</v>
      </c>
      <c r="E262" s="27">
        <v>3</v>
      </c>
      <c r="F262" s="243"/>
      <c r="G262" s="243"/>
      <c r="H262" s="47">
        <f>VLOOKUP(E262,'_Score matrix'!$B$31:$C$35,2,FALSE)</f>
        <v>1</v>
      </c>
      <c r="I262" s="47">
        <f t="shared" si="49"/>
        <v>0</v>
      </c>
      <c r="J262" s="47">
        <f t="shared" si="50"/>
        <v>5</v>
      </c>
      <c r="K262" s="54"/>
      <c r="L262" s="67"/>
      <c r="N262" s="123"/>
    </row>
    <row r="263" spans="1:14" x14ac:dyDescent="0.4">
      <c r="A263" s="29" t="s">
        <v>480</v>
      </c>
      <c r="B263" s="413"/>
      <c r="C263" s="436"/>
      <c r="D263" s="27"/>
      <c r="E263" s="27"/>
      <c r="F263" s="243"/>
      <c r="G263" s="243"/>
      <c r="H263" s="54"/>
      <c r="I263" s="54"/>
      <c r="J263" s="54"/>
      <c r="K263" s="54"/>
      <c r="L263" s="67"/>
      <c r="N263" s="123"/>
    </row>
    <row r="264" spans="1:14" x14ac:dyDescent="0.4">
      <c r="A264" s="29" t="s">
        <v>481</v>
      </c>
      <c r="B264" s="413">
        <v>1</v>
      </c>
      <c r="C264" s="436" t="s">
        <v>982</v>
      </c>
      <c r="D264" s="27">
        <v>0</v>
      </c>
      <c r="E264" s="27">
        <v>3</v>
      </c>
      <c r="F264" s="243"/>
      <c r="G264" s="243"/>
      <c r="H264" s="47">
        <f>VLOOKUP(E264,'_Score matrix'!$B$31:$C$35,2,FALSE)</f>
        <v>1</v>
      </c>
      <c r="I264" s="47">
        <f t="shared" ref="I264:I272" si="51">D264*H264</f>
        <v>0</v>
      </c>
      <c r="J264" s="47">
        <f t="shared" ref="J264:J270" si="52">5*H264</f>
        <v>5</v>
      </c>
      <c r="K264" s="54"/>
      <c r="L264" s="67"/>
      <c r="N264" s="123"/>
    </row>
    <row r="265" spans="1:14" x14ac:dyDescent="0.4">
      <c r="A265" s="29" t="s">
        <v>482</v>
      </c>
      <c r="B265" s="413">
        <v>1</v>
      </c>
      <c r="C265" s="436" t="s">
        <v>982</v>
      </c>
      <c r="D265" s="27">
        <v>0</v>
      </c>
      <c r="E265" s="27">
        <v>3</v>
      </c>
      <c r="F265" s="243"/>
      <c r="G265" s="243"/>
      <c r="H265" s="47">
        <f>VLOOKUP(E265,'_Score matrix'!$B$31:$C$35,2,FALSE)</f>
        <v>1</v>
      </c>
      <c r="I265" s="47">
        <f t="shared" si="51"/>
        <v>0</v>
      </c>
      <c r="J265" s="47">
        <f t="shared" si="52"/>
        <v>5</v>
      </c>
      <c r="K265" s="54"/>
      <c r="L265" s="67"/>
      <c r="N265" s="123"/>
    </row>
    <row r="266" spans="1:14" x14ac:dyDescent="0.4">
      <c r="A266" s="29" t="s">
        <v>483</v>
      </c>
      <c r="B266" s="413">
        <v>1</v>
      </c>
      <c r="C266" s="436" t="s">
        <v>982</v>
      </c>
      <c r="D266" s="27">
        <v>0</v>
      </c>
      <c r="E266" s="27">
        <v>3</v>
      </c>
      <c r="F266" s="243"/>
      <c r="G266" s="243"/>
      <c r="H266" s="47">
        <f>VLOOKUP(E266,'_Score matrix'!$B$31:$C$35,2,FALSE)</f>
        <v>1</v>
      </c>
      <c r="I266" s="47">
        <f t="shared" si="51"/>
        <v>0</v>
      </c>
      <c r="J266" s="47">
        <f t="shared" si="52"/>
        <v>5</v>
      </c>
      <c r="K266" s="54"/>
      <c r="L266" s="67"/>
      <c r="N266" s="123"/>
    </row>
    <row r="267" spans="1:14" x14ac:dyDescent="0.4">
      <c r="A267" s="29" t="s">
        <v>484</v>
      </c>
      <c r="B267" s="413">
        <v>1</v>
      </c>
      <c r="C267" s="436" t="s">
        <v>982</v>
      </c>
      <c r="D267" s="27">
        <v>0</v>
      </c>
      <c r="E267" s="27">
        <v>3</v>
      </c>
      <c r="F267" s="243" t="s">
        <v>962</v>
      </c>
      <c r="G267" s="236" t="str">
        <f>IF(B267=1,F267,"")</f>
        <v>RS.CO-2</v>
      </c>
      <c r="H267" s="47">
        <f>VLOOKUP(E267,'_Score matrix'!$B$31:$C$35,2,FALSE)</f>
        <v>1</v>
      </c>
      <c r="I267" s="47">
        <f t="shared" si="51"/>
        <v>0</v>
      </c>
      <c r="J267" s="47">
        <f t="shared" si="52"/>
        <v>5</v>
      </c>
      <c r="K267" s="54"/>
      <c r="L267" s="67"/>
      <c r="N267" s="123"/>
    </row>
    <row r="268" spans="1:14" x14ac:dyDescent="0.4">
      <c r="A268" s="29" t="s">
        <v>485</v>
      </c>
      <c r="B268" s="413">
        <v>1</v>
      </c>
      <c r="C268" s="436" t="s">
        <v>982</v>
      </c>
      <c r="D268" s="27">
        <v>0</v>
      </c>
      <c r="E268" s="27">
        <v>3</v>
      </c>
      <c r="F268" s="243"/>
      <c r="G268" s="243"/>
      <c r="H268" s="47">
        <f>VLOOKUP(E268,'_Score matrix'!$B$31:$C$35,2,FALSE)</f>
        <v>1</v>
      </c>
      <c r="I268" s="47">
        <f t="shared" si="51"/>
        <v>0</v>
      </c>
      <c r="J268" s="47">
        <f t="shared" si="52"/>
        <v>5</v>
      </c>
      <c r="K268" s="54"/>
      <c r="L268" s="67"/>
      <c r="N268" s="123"/>
    </row>
    <row r="269" spans="1:14" x14ac:dyDescent="0.4">
      <c r="A269" s="29" t="s">
        <v>605</v>
      </c>
      <c r="B269" s="413">
        <v>1</v>
      </c>
      <c r="C269" s="436" t="s">
        <v>982</v>
      </c>
      <c r="D269" s="27">
        <v>0</v>
      </c>
      <c r="E269" s="27">
        <v>3</v>
      </c>
      <c r="F269" s="243"/>
      <c r="G269" s="243"/>
      <c r="H269" s="47">
        <f>VLOOKUP(E269,'_Score matrix'!$B$31:$C$35,2,FALSE)</f>
        <v>1</v>
      </c>
      <c r="I269" s="47">
        <f t="shared" si="51"/>
        <v>0</v>
      </c>
      <c r="J269" s="47">
        <f t="shared" si="52"/>
        <v>5</v>
      </c>
      <c r="K269" s="54"/>
      <c r="L269" s="67"/>
      <c r="N269" s="123"/>
    </row>
    <row r="270" spans="1:14" x14ac:dyDescent="0.4">
      <c r="A270" s="29" t="s">
        <v>606</v>
      </c>
      <c r="B270" s="413">
        <v>1</v>
      </c>
      <c r="C270" s="436" t="s">
        <v>982</v>
      </c>
      <c r="D270" s="27">
        <v>0</v>
      </c>
      <c r="E270" s="27">
        <v>3</v>
      </c>
      <c r="F270" s="243"/>
      <c r="G270" s="243"/>
      <c r="H270" s="47">
        <f>VLOOKUP(E270,'_Score matrix'!$B$31:$C$35,2,FALSE)</f>
        <v>1</v>
      </c>
      <c r="I270" s="47">
        <f t="shared" si="51"/>
        <v>0</v>
      </c>
      <c r="J270" s="47">
        <f t="shared" si="52"/>
        <v>5</v>
      </c>
      <c r="K270" s="54"/>
      <c r="L270" s="67"/>
      <c r="N270" s="123"/>
    </row>
    <row r="271" spans="1:14" x14ac:dyDescent="0.4">
      <c r="A271" s="29" t="s">
        <v>1312</v>
      </c>
      <c r="B271" s="413">
        <v>1</v>
      </c>
      <c r="C271" s="436" t="s">
        <v>982</v>
      </c>
      <c r="D271" s="27">
        <v>0</v>
      </c>
      <c r="E271" s="27">
        <v>3</v>
      </c>
      <c r="F271" s="243"/>
      <c r="G271" s="243"/>
      <c r="H271" s="47">
        <f>VLOOKUP(E271,'_Score matrix'!$B$31:$C$35,2,FALSE)</f>
        <v>1</v>
      </c>
      <c r="I271" s="47">
        <f t="shared" si="51"/>
        <v>0</v>
      </c>
      <c r="J271" s="47">
        <f t="shared" ref="J271" si="53">5*H271</f>
        <v>5</v>
      </c>
      <c r="K271" s="54"/>
      <c r="L271" s="67"/>
      <c r="N271" s="123"/>
    </row>
    <row r="272" spans="1:14" x14ac:dyDescent="0.4">
      <c r="A272" s="29" t="s">
        <v>2320</v>
      </c>
      <c r="B272" s="413">
        <v>1</v>
      </c>
      <c r="C272" s="436" t="s">
        <v>982</v>
      </c>
      <c r="D272" s="27">
        <v>0</v>
      </c>
      <c r="E272" s="27">
        <v>3</v>
      </c>
      <c r="F272" s="243"/>
      <c r="G272" s="243"/>
      <c r="H272" s="47">
        <f>VLOOKUP(E272,'_Score matrix'!$B$31:$C$35,2,FALSE)</f>
        <v>1</v>
      </c>
      <c r="I272" s="47">
        <f t="shared" si="51"/>
        <v>0</v>
      </c>
      <c r="J272" s="47">
        <f t="shared" ref="J272" si="54">5*H272</f>
        <v>5</v>
      </c>
      <c r="K272" s="54"/>
      <c r="L272" s="67"/>
      <c r="N272" s="123"/>
    </row>
    <row r="273" spans="1:14" x14ac:dyDescent="0.4">
      <c r="A273" s="29" t="s">
        <v>486</v>
      </c>
      <c r="B273" s="413"/>
      <c r="C273" s="436"/>
      <c r="D273" s="27"/>
      <c r="E273" s="27"/>
      <c r="F273" s="243"/>
      <c r="G273" s="243"/>
      <c r="H273" s="54"/>
      <c r="I273" s="54"/>
      <c r="J273" s="54"/>
      <c r="K273" s="54"/>
      <c r="L273" s="67"/>
      <c r="N273" s="123"/>
    </row>
    <row r="274" spans="1:14" x14ac:dyDescent="0.4">
      <c r="A274" s="29" t="s">
        <v>487</v>
      </c>
      <c r="B274" s="413">
        <v>1</v>
      </c>
      <c r="C274" s="436" t="s">
        <v>982</v>
      </c>
      <c r="D274" s="27">
        <v>0</v>
      </c>
      <c r="E274" s="27">
        <v>3</v>
      </c>
      <c r="F274" s="243"/>
      <c r="G274" s="243"/>
      <c r="H274" s="47">
        <f>VLOOKUP(E274,'_Score matrix'!$B$31:$C$35,2,FALSE)</f>
        <v>1</v>
      </c>
      <c r="I274" s="47">
        <f t="shared" ref="I274:I279" si="55">D274*H274</f>
        <v>0</v>
      </c>
      <c r="J274" s="47">
        <f t="shared" ref="J274:J279" si="56">5*H274</f>
        <v>5</v>
      </c>
      <c r="K274" s="54"/>
      <c r="L274" s="67"/>
      <c r="N274" s="123"/>
    </row>
    <row r="275" spans="1:14" x14ac:dyDescent="0.4">
      <c r="A275" s="29" t="s">
        <v>488</v>
      </c>
      <c r="B275" s="413">
        <v>1</v>
      </c>
      <c r="C275" s="436" t="s">
        <v>982</v>
      </c>
      <c r="D275" s="27">
        <v>0</v>
      </c>
      <c r="E275" s="27">
        <v>3</v>
      </c>
      <c r="F275" s="243"/>
      <c r="G275" s="243"/>
      <c r="H275" s="47">
        <f>VLOOKUP(E275,'_Score matrix'!$B$31:$C$35,2,FALSE)</f>
        <v>1</v>
      </c>
      <c r="I275" s="47">
        <f t="shared" si="55"/>
        <v>0</v>
      </c>
      <c r="J275" s="47">
        <f t="shared" si="56"/>
        <v>5</v>
      </c>
      <c r="K275" s="54"/>
      <c r="L275" s="67"/>
      <c r="N275" s="123"/>
    </row>
    <row r="276" spans="1:14" x14ac:dyDescent="0.4">
      <c r="A276" s="29" t="s">
        <v>489</v>
      </c>
      <c r="B276" s="413">
        <v>1</v>
      </c>
      <c r="C276" s="436" t="s">
        <v>982</v>
      </c>
      <c r="D276" s="27">
        <v>0</v>
      </c>
      <c r="E276" s="27">
        <v>3</v>
      </c>
      <c r="F276" s="243"/>
      <c r="G276" s="243"/>
      <c r="H276" s="47">
        <f>VLOOKUP(E276,'_Score matrix'!$B$31:$C$35,2,FALSE)</f>
        <v>1</v>
      </c>
      <c r="I276" s="47">
        <f t="shared" si="55"/>
        <v>0</v>
      </c>
      <c r="J276" s="47">
        <f t="shared" si="56"/>
        <v>5</v>
      </c>
      <c r="K276" s="54"/>
      <c r="L276" s="67"/>
      <c r="N276" s="123"/>
    </row>
    <row r="277" spans="1:14" x14ac:dyDescent="0.4">
      <c r="A277" s="29" t="s">
        <v>607</v>
      </c>
      <c r="B277" s="413">
        <v>1</v>
      </c>
      <c r="C277" s="436" t="s">
        <v>982</v>
      </c>
      <c r="D277" s="27">
        <v>0</v>
      </c>
      <c r="E277" s="27">
        <v>3</v>
      </c>
      <c r="F277" s="243"/>
      <c r="G277" s="243"/>
      <c r="H277" s="47">
        <f>VLOOKUP(E277,'_Score matrix'!$B$31:$C$35,2,FALSE)</f>
        <v>1</v>
      </c>
      <c r="I277" s="47">
        <f t="shared" si="55"/>
        <v>0</v>
      </c>
      <c r="J277" s="47">
        <f t="shared" si="56"/>
        <v>5</v>
      </c>
      <c r="K277" s="54"/>
      <c r="L277" s="67"/>
      <c r="N277" s="123"/>
    </row>
    <row r="278" spans="1:14" x14ac:dyDescent="0.4">
      <c r="A278" s="29" t="s">
        <v>608</v>
      </c>
      <c r="B278" s="413">
        <v>1</v>
      </c>
      <c r="C278" s="436" t="s">
        <v>982</v>
      </c>
      <c r="D278" s="27">
        <v>0</v>
      </c>
      <c r="E278" s="27">
        <v>3</v>
      </c>
      <c r="F278" s="243"/>
      <c r="G278" s="243"/>
      <c r="H278" s="47">
        <f>VLOOKUP(E278,'_Score matrix'!$B$31:$C$35,2,FALSE)</f>
        <v>1</v>
      </c>
      <c r="I278" s="47">
        <f t="shared" si="55"/>
        <v>0</v>
      </c>
      <c r="J278" s="47">
        <f t="shared" si="56"/>
        <v>5</v>
      </c>
      <c r="K278" s="54"/>
      <c r="L278" s="67"/>
      <c r="N278" s="123"/>
    </row>
    <row r="279" spans="1:14" x14ac:dyDescent="0.4">
      <c r="A279" s="29" t="s">
        <v>2316</v>
      </c>
      <c r="B279" s="413">
        <v>1</v>
      </c>
      <c r="C279" s="436" t="s">
        <v>982</v>
      </c>
      <c r="D279" s="27">
        <v>0</v>
      </c>
      <c r="E279" s="27">
        <v>3</v>
      </c>
      <c r="F279" s="243"/>
      <c r="G279" s="243"/>
      <c r="H279" s="47">
        <f>VLOOKUP(E279,'_Score matrix'!$B$31:$C$35,2,FALSE)</f>
        <v>1</v>
      </c>
      <c r="I279" s="47">
        <f t="shared" si="55"/>
        <v>0</v>
      </c>
      <c r="J279" s="47">
        <f t="shared" si="56"/>
        <v>5</v>
      </c>
      <c r="K279" s="54"/>
      <c r="L279" s="67"/>
      <c r="N279" s="123"/>
    </row>
    <row r="280" spans="1:14" x14ac:dyDescent="0.4">
      <c r="A280" s="29" t="s">
        <v>504</v>
      </c>
      <c r="B280" s="413"/>
      <c r="C280" s="436"/>
      <c r="D280" s="27"/>
      <c r="E280" s="27"/>
      <c r="F280" s="243"/>
      <c r="G280" s="243"/>
      <c r="H280" s="47"/>
      <c r="I280" s="47"/>
      <c r="J280" s="47"/>
      <c r="K280" s="54"/>
      <c r="L280" s="67"/>
      <c r="N280" s="123"/>
    </row>
    <row r="281" spans="1:14" x14ac:dyDescent="0.4">
      <c r="A281" s="29" t="s">
        <v>505</v>
      </c>
      <c r="B281" s="413">
        <v>1</v>
      </c>
      <c r="C281" s="436" t="s">
        <v>982</v>
      </c>
      <c r="D281" s="27">
        <v>0</v>
      </c>
      <c r="E281" s="27">
        <v>3</v>
      </c>
      <c r="F281" s="243"/>
      <c r="G281" s="243"/>
      <c r="H281" s="47">
        <f>VLOOKUP(E281,'_Score matrix'!$B$31:$C$35,2,FALSE)</f>
        <v>1</v>
      </c>
      <c r="I281" s="47">
        <f>D281*H281</f>
        <v>0</v>
      </c>
      <c r="J281" s="47">
        <f>5*H281</f>
        <v>5</v>
      </c>
      <c r="K281" s="54"/>
      <c r="L281" s="67"/>
      <c r="N281" s="123"/>
    </row>
    <row r="282" spans="1:14" x14ac:dyDescent="0.4">
      <c r="A282" s="29" t="s">
        <v>506</v>
      </c>
      <c r="B282" s="413">
        <v>1</v>
      </c>
      <c r="C282" s="436" t="s">
        <v>982</v>
      </c>
      <c r="D282" s="27">
        <v>0</v>
      </c>
      <c r="E282" s="27">
        <v>3</v>
      </c>
      <c r="F282" s="243"/>
      <c r="G282" s="243"/>
      <c r="H282" s="47">
        <f>VLOOKUP(E282,'_Score matrix'!$B$31:$C$35,2,FALSE)</f>
        <v>1</v>
      </c>
      <c r="I282" s="47">
        <f>D282*H282</f>
        <v>0</v>
      </c>
      <c r="J282" s="47">
        <f>5*H282</f>
        <v>5</v>
      </c>
      <c r="K282" s="54"/>
      <c r="L282" s="67"/>
      <c r="N282" s="123"/>
    </row>
    <row r="283" spans="1:14" x14ac:dyDescent="0.4">
      <c r="A283" s="29" t="s">
        <v>507</v>
      </c>
      <c r="B283" s="413">
        <v>1</v>
      </c>
      <c r="C283" s="436" t="s">
        <v>982</v>
      </c>
      <c r="D283" s="27">
        <v>0</v>
      </c>
      <c r="E283" s="27">
        <v>3</v>
      </c>
      <c r="F283" s="243"/>
      <c r="G283" s="243"/>
      <c r="H283" s="47">
        <f>VLOOKUP(E283,'_Score matrix'!$B$31:$C$35,2,FALSE)</f>
        <v>1</v>
      </c>
      <c r="I283" s="47">
        <f>D283*H283</f>
        <v>0</v>
      </c>
      <c r="J283" s="47">
        <f>5*H283</f>
        <v>5</v>
      </c>
      <c r="K283" s="54"/>
      <c r="L283" s="67"/>
      <c r="N283" s="123"/>
    </row>
    <row r="284" spans="1:14" x14ac:dyDescent="0.4">
      <c r="A284" s="29" t="s">
        <v>2178</v>
      </c>
      <c r="B284" s="413"/>
      <c r="C284" s="436"/>
      <c r="D284" s="27"/>
      <c r="E284" s="27"/>
      <c r="F284" s="243"/>
      <c r="G284" s="243"/>
      <c r="H284" s="47"/>
      <c r="I284" s="47"/>
      <c r="J284" s="47"/>
      <c r="K284" s="54"/>
      <c r="L284" s="67"/>
      <c r="N284" s="123"/>
    </row>
    <row r="285" spans="1:14" x14ac:dyDescent="0.4">
      <c r="A285" s="29" t="s">
        <v>2118</v>
      </c>
      <c r="B285" s="413">
        <v>1</v>
      </c>
      <c r="C285" s="436" t="s">
        <v>982</v>
      </c>
      <c r="D285" s="27">
        <v>0</v>
      </c>
      <c r="E285" s="27">
        <v>3</v>
      </c>
      <c r="F285" s="243" t="s">
        <v>937</v>
      </c>
      <c r="G285" s="236" t="str">
        <f>IF(B285=1,F285,"")</f>
        <v>PR.AT-1</v>
      </c>
      <c r="H285" s="47">
        <f>VLOOKUP(E285,'_Score matrix'!$B$31:$C$35,2,FALSE)</f>
        <v>1</v>
      </c>
      <c r="I285" s="47">
        <f>D285*H285</f>
        <v>0</v>
      </c>
      <c r="J285" s="47">
        <f t="shared" ref="J285:J286" si="57">5*H285</f>
        <v>5</v>
      </c>
      <c r="K285" s="54"/>
      <c r="L285" s="67"/>
      <c r="N285" s="123"/>
    </row>
    <row r="286" spans="1:14" ht="15" thickBot="1" x14ac:dyDescent="0.45">
      <c r="A286" s="29" t="s">
        <v>2119</v>
      </c>
      <c r="B286" s="744">
        <v>1</v>
      </c>
      <c r="C286" s="745" t="s">
        <v>982</v>
      </c>
      <c r="D286" s="27">
        <v>0</v>
      </c>
      <c r="E286" s="27">
        <v>3</v>
      </c>
      <c r="F286" s="243"/>
      <c r="G286" s="243"/>
      <c r="H286" s="47">
        <f>VLOOKUP(E286,'_Score matrix'!$B$31:$C$35,2,FALSE)</f>
        <v>1</v>
      </c>
      <c r="I286" s="47">
        <f>D286*H286</f>
        <v>0</v>
      </c>
      <c r="J286" s="47">
        <f t="shared" si="57"/>
        <v>5</v>
      </c>
      <c r="K286" s="54"/>
      <c r="L286" s="67"/>
      <c r="N286" s="123"/>
    </row>
    <row r="287" spans="1:14" ht="15" thickBot="1" x14ac:dyDescent="0.45">
      <c r="A287" s="92" t="s">
        <v>330</v>
      </c>
      <c r="B287" s="407"/>
      <c r="C287" s="430"/>
      <c r="D287" s="23">
        <f>SUM(D257:D262,D264:D272,D274:D279,D281:D283,D285:D286)</f>
        <v>0</v>
      </c>
      <c r="E287" s="23">
        <f>SUM(E257:E262,E264:E272,E274:E279,E281:E283,E285:E286)</f>
        <v>78</v>
      </c>
      <c r="F287" s="238"/>
      <c r="G287" s="238"/>
      <c r="H287" s="42">
        <f>SUM(H257:H262,H264:H272,H274:H279,H281:H283,H285:H286)</f>
        <v>26</v>
      </c>
      <c r="I287" s="42">
        <f>SUM(I257:I262,I264:I272,I274:I279,I281:I283,I285:I286)</f>
        <v>0</v>
      </c>
      <c r="J287" s="42">
        <f>SUM(J257:J262,J264:J272,J274:J279,J281:J283,J285:J286)</f>
        <v>130</v>
      </c>
      <c r="K287" s="42">
        <f>IF(ROUND(100*(I287-H287)/(J287-H287),2) &lt; 0, 0, ROUND(100*(I287-H287)/(J287-H287),2))</f>
        <v>0</v>
      </c>
      <c r="L287" s="72"/>
      <c r="N287" s="123"/>
    </row>
    <row r="288" spans="1:14" ht="15" thickBot="1" x14ac:dyDescent="0.45">
      <c r="A288" s="21"/>
      <c r="B288" s="418"/>
      <c r="C288" s="440"/>
      <c r="D288" s="21"/>
      <c r="E288" s="21"/>
      <c r="F288" s="51"/>
      <c r="G288" s="51"/>
      <c r="H288" s="51"/>
      <c r="I288" s="51"/>
      <c r="J288" s="51"/>
      <c r="K288" s="51"/>
      <c r="L288" s="73"/>
      <c r="N288" s="123"/>
    </row>
    <row r="289" spans="1:14" x14ac:dyDescent="0.4">
      <c r="A289" s="94" t="s">
        <v>2072</v>
      </c>
      <c r="B289" s="423"/>
      <c r="C289" s="445"/>
      <c r="D289" s="28"/>
      <c r="E289" s="28"/>
      <c r="F289" s="53"/>
      <c r="G289" s="53"/>
      <c r="H289" s="53"/>
      <c r="I289" s="53"/>
      <c r="J289" s="53"/>
      <c r="K289" s="53"/>
      <c r="L289" s="157"/>
      <c r="N289" s="123"/>
    </row>
    <row r="290" spans="1:14" x14ac:dyDescent="0.4">
      <c r="A290" s="29" t="s">
        <v>638</v>
      </c>
      <c r="B290" s="413">
        <v>1</v>
      </c>
      <c r="C290" s="436" t="s">
        <v>982</v>
      </c>
      <c r="D290" s="27">
        <v>0</v>
      </c>
      <c r="E290" s="27">
        <v>3</v>
      </c>
      <c r="F290" s="622" t="s">
        <v>875</v>
      </c>
      <c r="G290" s="236" t="str">
        <f t="shared" ref="G290:G326" si="58">IF(B290=1,F290,"")</f>
        <v>ID.RA-3</v>
      </c>
      <c r="H290" s="47">
        <f>VLOOKUP(E290,'_Score matrix'!$B$31:$C$35,2,FALSE)</f>
        <v>1</v>
      </c>
      <c r="I290" s="47">
        <f>D290*H290</f>
        <v>0</v>
      </c>
      <c r="J290" s="47">
        <f t="shared" ref="J290:J324" si="59">5*H290</f>
        <v>5</v>
      </c>
      <c r="K290" s="158"/>
      <c r="L290" s="67"/>
      <c r="N290" s="123"/>
    </row>
    <row r="291" spans="1:14" x14ac:dyDescent="0.4">
      <c r="A291" s="626" t="str">
        <f t="shared" ref="A291:E293" si="60">A290</f>
        <v>M 4.1</v>
      </c>
      <c r="B291" s="621">
        <f t="shared" si="60"/>
        <v>1</v>
      </c>
      <c r="C291" s="627" t="str">
        <f t="shared" si="60"/>
        <v>M</v>
      </c>
      <c r="D291" s="394">
        <f t="shared" si="60"/>
        <v>0</v>
      </c>
      <c r="E291" s="394">
        <f t="shared" si="60"/>
        <v>3</v>
      </c>
      <c r="F291" s="623" t="s">
        <v>876</v>
      </c>
      <c r="G291" s="395" t="str">
        <f t="shared" si="58"/>
        <v>ID.RA-4</v>
      </c>
      <c r="H291" s="396">
        <f t="shared" ref="H291:J293" si="61">H290</f>
        <v>1</v>
      </c>
      <c r="I291" s="396">
        <f t="shared" si="61"/>
        <v>0</v>
      </c>
      <c r="J291" s="396">
        <f t="shared" si="61"/>
        <v>5</v>
      </c>
      <c r="K291" s="394"/>
      <c r="L291" s="629" t="str">
        <f>CONCATENATE("Scoring connected to ", A291)</f>
        <v>Scoring connected to M 4.1</v>
      </c>
      <c r="N291" s="123"/>
    </row>
    <row r="292" spans="1:14" x14ac:dyDescent="0.4">
      <c r="A292" s="626" t="str">
        <f t="shared" si="60"/>
        <v>M 4.1</v>
      </c>
      <c r="B292" s="621">
        <f t="shared" si="60"/>
        <v>1</v>
      </c>
      <c r="C292" s="627" t="str">
        <f t="shared" si="60"/>
        <v>M</v>
      </c>
      <c r="D292" s="394">
        <f t="shared" si="60"/>
        <v>0</v>
      </c>
      <c r="E292" s="394">
        <f t="shared" si="60"/>
        <v>3</v>
      </c>
      <c r="F292" s="623" t="s">
        <v>877</v>
      </c>
      <c r="G292" s="395" t="str">
        <f t="shared" si="58"/>
        <v>ID.RA-5</v>
      </c>
      <c r="H292" s="396">
        <f t="shared" si="61"/>
        <v>1</v>
      </c>
      <c r="I292" s="396">
        <f t="shared" si="61"/>
        <v>0</v>
      </c>
      <c r="J292" s="396">
        <f t="shared" si="61"/>
        <v>5</v>
      </c>
      <c r="K292" s="394"/>
      <c r="L292" s="629" t="str">
        <f>CONCATENATE("Scoring connected to ", A292)</f>
        <v>Scoring connected to M 4.1</v>
      </c>
      <c r="N292" s="123"/>
    </row>
    <row r="293" spans="1:14" x14ac:dyDescent="0.4">
      <c r="A293" s="626" t="str">
        <f>A292</f>
        <v>M 4.1</v>
      </c>
      <c r="B293" s="621">
        <f t="shared" si="60"/>
        <v>1</v>
      </c>
      <c r="C293" s="627" t="str">
        <f t="shared" si="60"/>
        <v>M</v>
      </c>
      <c r="D293" s="394">
        <f t="shared" si="60"/>
        <v>0</v>
      </c>
      <c r="E293" s="394">
        <f t="shared" si="60"/>
        <v>3</v>
      </c>
      <c r="F293" s="623" t="s">
        <v>878</v>
      </c>
      <c r="G293" s="395" t="str">
        <f t="shared" ref="G293" si="62">IF(B293=1,F293,"")</f>
        <v>ID.RA-6</v>
      </c>
      <c r="H293" s="396">
        <f t="shared" si="61"/>
        <v>1</v>
      </c>
      <c r="I293" s="396">
        <f t="shared" si="61"/>
        <v>0</v>
      </c>
      <c r="J293" s="396">
        <f t="shared" si="61"/>
        <v>5</v>
      </c>
      <c r="K293" s="394"/>
      <c r="L293" s="629" t="str">
        <f>CONCATENATE("Scoring connected to ", A293)</f>
        <v>Scoring connected to M 4.1</v>
      </c>
      <c r="N293" s="123"/>
    </row>
    <row r="294" spans="1:14" x14ac:dyDescent="0.4">
      <c r="A294" s="29" t="s">
        <v>639</v>
      </c>
      <c r="B294" s="413">
        <v>1</v>
      </c>
      <c r="C294" s="436" t="s">
        <v>982</v>
      </c>
      <c r="D294" s="27">
        <v>0</v>
      </c>
      <c r="E294" s="27">
        <v>3</v>
      </c>
      <c r="F294" s="622" t="s">
        <v>875</v>
      </c>
      <c r="G294" s="236" t="str">
        <f t="shared" si="58"/>
        <v>ID.RA-3</v>
      </c>
      <c r="H294" s="47">
        <f>VLOOKUP(E294,'_Score matrix'!$B$31:$C$35,2,FALSE)</f>
        <v>1</v>
      </c>
      <c r="I294" s="47">
        <f>D294*H294</f>
        <v>0</v>
      </c>
      <c r="J294" s="47">
        <f t="shared" si="59"/>
        <v>5</v>
      </c>
      <c r="K294" s="158"/>
      <c r="L294" s="67"/>
      <c r="N294" s="123"/>
    </row>
    <row r="295" spans="1:14" x14ac:dyDescent="0.4">
      <c r="A295" s="626" t="str">
        <f t="shared" ref="A295:E297" si="63">A294</f>
        <v>M 4.2</v>
      </c>
      <c r="B295" s="621">
        <f t="shared" si="63"/>
        <v>1</v>
      </c>
      <c r="C295" s="627" t="str">
        <f t="shared" si="63"/>
        <v>M</v>
      </c>
      <c r="D295" s="394">
        <f t="shared" si="63"/>
        <v>0</v>
      </c>
      <c r="E295" s="394">
        <f t="shared" si="63"/>
        <v>3</v>
      </c>
      <c r="F295" s="623" t="s">
        <v>876</v>
      </c>
      <c r="G295" s="395" t="str">
        <f t="shared" si="58"/>
        <v>ID.RA-4</v>
      </c>
      <c r="H295" s="396">
        <f t="shared" ref="H295:J297" si="64">H294</f>
        <v>1</v>
      </c>
      <c r="I295" s="396">
        <f t="shared" si="64"/>
        <v>0</v>
      </c>
      <c r="J295" s="396">
        <f t="shared" si="64"/>
        <v>5</v>
      </c>
      <c r="K295" s="394"/>
      <c r="L295" s="629" t="str">
        <f>CONCATENATE("Scoring connected to ", A295)</f>
        <v>Scoring connected to M 4.2</v>
      </c>
      <c r="N295" s="123"/>
    </row>
    <row r="296" spans="1:14" x14ac:dyDescent="0.4">
      <c r="A296" s="626" t="str">
        <f t="shared" si="63"/>
        <v>M 4.2</v>
      </c>
      <c r="B296" s="621">
        <f t="shared" si="63"/>
        <v>1</v>
      </c>
      <c r="C296" s="627" t="str">
        <f t="shared" si="63"/>
        <v>M</v>
      </c>
      <c r="D296" s="394">
        <f t="shared" si="63"/>
        <v>0</v>
      </c>
      <c r="E296" s="394">
        <f t="shared" si="63"/>
        <v>3</v>
      </c>
      <c r="F296" s="623" t="s">
        <v>877</v>
      </c>
      <c r="G296" s="395" t="str">
        <f t="shared" si="58"/>
        <v>ID.RA-5</v>
      </c>
      <c r="H296" s="396">
        <f t="shared" si="64"/>
        <v>1</v>
      </c>
      <c r="I296" s="396">
        <f t="shared" si="64"/>
        <v>0</v>
      </c>
      <c r="J296" s="396">
        <f t="shared" si="64"/>
        <v>5</v>
      </c>
      <c r="K296" s="394"/>
      <c r="L296" s="629" t="str">
        <f>CONCATENATE("Scoring connected to ", A296)</f>
        <v>Scoring connected to M 4.2</v>
      </c>
      <c r="N296" s="123"/>
    </row>
    <row r="297" spans="1:14" x14ac:dyDescent="0.4">
      <c r="A297" s="626" t="str">
        <f>A296</f>
        <v>M 4.2</v>
      </c>
      <c r="B297" s="621">
        <f t="shared" si="63"/>
        <v>1</v>
      </c>
      <c r="C297" s="627" t="str">
        <f t="shared" si="63"/>
        <v>M</v>
      </c>
      <c r="D297" s="394">
        <f t="shared" si="63"/>
        <v>0</v>
      </c>
      <c r="E297" s="394">
        <f t="shared" si="63"/>
        <v>3</v>
      </c>
      <c r="F297" s="623" t="s">
        <v>878</v>
      </c>
      <c r="G297" s="395" t="str">
        <f t="shared" ref="G297" si="65">IF(B297=1,F297,"")</f>
        <v>ID.RA-6</v>
      </c>
      <c r="H297" s="396">
        <f t="shared" si="64"/>
        <v>1</v>
      </c>
      <c r="I297" s="396">
        <f t="shared" si="64"/>
        <v>0</v>
      </c>
      <c r="J297" s="396">
        <f t="shared" si="64"/>
        <v>5</v>
      </c>
      <c r="K297" s="394"/>
      <c r="L297" s="629" t="str">
        <f>CONCATENATE("Scoring connected to ", A297)</f>
        <v>Scoring connected to M 4.2</v>
      </c>
      <c r="N297" s="123"/>
    </row>
    <row r="298" spans="1:14" x14ac:dyDescent="0.4">
      <c r="A298" s="29" t="s">
        <v>640</v>
      </c>
      <c r="B298" s="413">
        <v>1</v>
      </c>
      <c r="C298" s="436" t="s">
        <v>982</v>
      </c>
      <c r="D298" s="27">
        <v>0</v>
      </c>
      <c r="E298" s="27">
        <v>3</v>
      </c>
      <c r="F298" s="622" t="s">
        <v>875</v>
      </c>
      <c r="G298" s="236" t="str">
        <f t="shared" si="58"/>
        <v>ID.RA-3</v>
      </c>
      <c r="H298" s="47">
        <f>VLOOKUP(E298,'_Score matrix'!$B$31:$C$35,2,FALSE)</f>
        <v>1</v>
      </c>
      <c r="I298" s="47">
        <f>D298*H298</f>
        <v>0</v>
      </c>
      <c r="J298" s="47">
        <f t="shared" si="59"/>
        <v>5</v>
      </c>
      <c r="K298" s="158"/>
      <c r="L298" s="67"/>
      <c r="N298" s="123"/>
    </row>
    <row r="299" spans="1:14" x14ac:dyDescent="0.4">
      <c r="A299" s="626" t="str">
        <f t="shared" ref="A299:E301" si="66">A298</f>
        <v>M 4.3</v>
      </c>
      <c r="B299" s="621">
        <f t="shared" si="66"/>
        <v>1</v>
      </c>
      <c r="C299" s="627" t="str">
        <f t="shared" si="66"/>
        <v>M</v>
      </c>
      <c r="D299" s="394">
        <f t="shared" si="66"/>
        <v>0</v>
      </c>
      <c r="E299" s="394">
        <f t="shared" si="66"/>
        <v>3</v>
      </c>
      <c r="F299" s="623" t="s">
        <v>876</v>
      </c>
      <c r="G299" s="395" t="str">
        <f t="shared" si="58"/>
        <v>ID.RA-4</v>
      </c>
      <c r="H299" s="396">
        <f t="shared" ref="H299:J301" si="67">H298</f>
        <v>1</v>
      </c>
      <c r="I299" s="396">
        <f t="shared" si="67"/>
        <v>0</v>
      </c>
      <c r="J299" s="396">
        <f t="shared" si="67"/>
        <v>5</v>
      </c>
      <c r="K299" s="394"/>
      <c r="L299" s="629" t="str">
        <f>CONCATENATE("Scoring connected to ", A299)</f>
        <v>Scoring connected to M 4.3</v>
      </c>
      <c r="N299" s="123"/>
    </row>
    <row r="300" spans="1:14" x14ac:dyDescent="0.4">
      <c r="A300" s="626" t="str">
        <f t="shared" si="66"/>
        <v>M 4.3</v>
      </c>
      <c r="B300" s="621">
        <f t="shared" si="66"/>
        <v>1</v>
      </c>
      <c r="C300" s="627" t="str">
        <f t="shared" si="66"/>
        <v>M</v>
      </c>
      <c r="D300" s="394">
        <f t="shared" si="66"/>
        <v>0</v>
      </c>
      <c r="E300" s="394">
        <f t="shared" si="66"/>
        <v>3</v>
      </c>
      <c r="F300" s="623" t="s">
        <v>877</v>
      </c>
      <c r="G300" s="395" t="str">
        <f t="shared" si="58"/>
        <v>ID.RA-5</v>
      </c>
      <c r="H300" s="396">
        <f t="shared" si="67"/>
        <v>1</v>
      </c>
      <c r="I300" s="396">
        <f t="shared" si="67"/>
        <v>0</v>
      </c>
      <c r="J300" s="396">
        <f t="shared" si="67"/>
        <v>5</v>
      </c>
      <c r="K300" s="394"/>
      <c r="L300" s="629" t="str">
        <f>CONCATENATE("Scoring connected to ", A300)</f>
        <v>Scoring connected to M 4.3</v>
      </c>
      <c r="N300" s="123"/>
    </row>
    <row r="301" spans="1:14" x14ac:dyDescent="0.4">
      <c r="A301" s="626" t="str">
        <f>A300</f>
        <v>M 4.3</v>
      </c>
      <c r="B301" s="621">
        <f t="shared" si="66"/>
        <v>1</v>
      </c>
      <c r="C301" s="627" t="str">
        <f t="shared" si="66"/>
        <v>M</v>
      </c>
      <c r="D301" s="394">
        <f t="shared" si="66"/>
        <v>0</v>
      </c>
      <c r="E301" s="394">
        <f t="shared" si="66"/>
        <v>3</v>
      </c>
      <c r="F301" s="623" t="s">
        <v>878</v>
      </c>
      <c r="G301" s="395" t="str">
        <f t="shared" ref="G301" si="68">IF(B301=1,F301,"")</f>
        <v>ID.RA-6</v>
      </c>
      <c r="H301" s="396">
        <f t="shared" si="67"/>
        <v>1</v>
      </c>
      <c r="I301" s="396">
        <f t="shared" si="67"/>
        <v>0</v>
      </c>
      <c r="J301" s="396">
        <f t="shared" si="67"/>
        <v>5</v>
      </c>
      <c r="K301" s="394"/>
      <c r="L301" s="629" t="str">
        <f>CONCATENATE("Scoring connected to ", A301)</f>
        <v>Scoring connected to M 4.3</v>
      </c>
      <c r="N301" s="123"/>
    </row>
    <row r="302" spans="1:14" x14ac:dyDescent="0.4">
      <c r="A302" s="29" t="s">
        <v>641</v>
      </c>
      <c r="B302" s="413">
        <v>1</v>
      </c>
      <c r="C302" s="436" t="s">
        <v>982</v>
      </c>
      <c r="D302" s="27">
        <v>0</v>
      </c>
      <c r="E302" s="27">
        <v>3</v>
      </c>
      <c r="F302" s="622" t="s">
        <v>875</v>
      </c>
      <c r="G302" s="236" t="str">
        <f t="shared" si="58"/>
        <v>ID.RA-3</v>
      </c>
      <c r="H302" s="47">
        <f>VLOOKUP(E302,'_Score matrix'!$B$31:$C$35,2,FALSE)</f>
        <v>1</v>
      </c>
      <c r="I302" s="47">
        <f>D302*H302</f>
        <v>0</v>
      </c>
      <c r="J302" s="47">
        <f t="shared" si="59"/>
        <v>5</v>
      </c>
      <c r="K302" s="158"/>
      <c r="L302" s="67"/>
      <c r="N302" s="123"/>
    </row>
    <row r="303" spans="1:14" x14ac:dyDescent="0.4">
      <c r="A303" s="626" t="str">
        <f t="shared" ref="A303:E306" si="69">A302</f>
        <v>M 4.4</v>
      </c>
      <c r="B303" s="621">
        <f t="shared" si="69"/>
        <v>1</v>
      </c>
      <c r="C303" s="627" t="str">
        <f t="shared" si="69"/>
        <v>M</v>
      </c>
      <c r="D303" s="394">
        <f t="shared" si="69"/>
        <v>0</v>
      </c>
      <c r="E303" s="394">
        <f t="shared" si="69"/>
        <v>3</v>
      </c>
      <c r="F303" s="623" t="s">
        <v>876</v>
      </c>
      <c r="G303" s="395" t="str">
        <f t="shared" si="58"/>
        <v>ID.RA-4</v>
      </c>
      <c r="H303" s="396">
        <f t="shared" ref="H303:J306" si="70">H302</f>
        <v>1</v>
      </c>
      <c r="I303" s="396">
        <f t="shared" si="70"/>
        <v>0</v>
      </c>
      <c r="J303" s="396">
        <f t="shared" si="70"/>
        <v>5</v>
      </c>
      <c r="K303" s="394"/>
      <c r="L303" s="629" t="str">
        <f>CONCATENATE("Scoring connected to ", A303)</f>
        <v>Scoring connected to M 4.4</v>
      </c>
      <c r="N303" s="123"/>
    </row>
    <row r="304" spans="1:14" x14ac:dyDescent="0.4">
      <c r="A304" s="626" t="str">
        <f t="shared" si="69"/>
        <v>M 4.4</v>
      </c>
      <c r="B304" s="621">
        <f t="shared" si="69"/>
        <v>1</v>
      </c>
      <c r="C304" s="627" t="str">
        <f t="shared" si="69"/>
        <v>M</v>
      </c>
      <c r="D304" s="394">
        <f t="shared" si="69"/>
        <v>0</v>
      </c>
      <c r="E304" s="394">
        <f t="shared" si="69"/>
        <v>3</v>
      </c>
      <c r="F304" s="623" t="s">
        <v>877</v>
      </c>
      <c r="G304" s="395" t="str">
        <f t="shared" si="58"/>
        <v>ID.RA-5</v>
      </c>
      <c r="H304" s="396">
        <f t="shared" si="70"/>
        <v>1</v>
      </c>
      <c r="I304" s="396">
        <f t="shared" si="70"/>
        <v>0</v>
      </c>
      <c r="J304" s="396">
        <f t="shared" si="70"/>
        <v>5</v>
      </c>
      <c r="K304" s="394"/>
      <c r="L304" s="629" t="str">
        <f>CONCATENATE("Scoring connected to ", A304)</f>
        <v>Scoring connected to M 4.4</v>
      </c>
      <c r="N304" s="123"/>
    </row>
    <row r="305" spans="1:14" x14ac:dyDescent="0.4">
      <c r="A305" s="626" t="str">
        <f t="shared" si="69"/>
        <v>M 4.4</v>
      </c>
      <c r="B305" s="621">
        <f t="shared" si="69"/>
        <v>1</v>
      </c>
      <c r="C305" s="627" t="str">
        <f t="shared" si="69"/>
        <v>M</v>
      </c>
      <c r="D305" s="394">
        <f t="shared" si="69"/>
        <v>0</v>
      </c>
      <c r="E305" s="394">
        <f t="shared" si="69"/>
        <v>3</v>
      </c>
      <c r="F305" s="623" t="s">
        <v>883</v>
      </c>
      <c r="G305" s="395" t="str">
        <f t="shared" si="58"/>
        <v>ID.RM-1</v>
      </c>
      <c r="H305" s="396">
        <f t="shared" si="70"/>
        <v>1</v>
      </c>
      <c r="I305" s="396">
        <f t="shared" si="70"/>
        <v>0</v>
      </c>
      <c r="J305" s="396">
        <f t="shared" si="70"/>
        <v>5</v>
      </c>
      <c r="K305" s="394"/>
      <c r="L305" s="629" t="str">
        <f>CONCATENATE("Scoring connected to ", A305)</f>
        <v>Scoring connected to M 4.4</v>
      </c>
      <c r="N305" s="123"/>
    </row>
    <row r="306" spans="1:14" x14ac:dyDescent="0.4">
      <c r="A306" s="626" t="str">
        <f>A305</f>
        <v>M 4.4</v>
      </c>
      <c r="B306" s="621">
        <f t="shared" si="69"/>
        <v>1</v>
      </c>
      <c r="C306" s="627" t="str">
        <f t="shared" si="69"/>
        <v>M</v>
      </c>
      <c r="D306" s="394">
        <f t="shared" si="69"/>
        <v>0</v>
      </c>
      <c r="E306" s="394">
        <f t="shared" si="69"/>
        <v>3</v>
      </c>
      <c r="F306" s="623" t="s">
        <v>878</v>
      </c>
      <c r="G306" s="395" t="str">
        <f t="shared" ref="G306" si="71">IF(B306=1,F306,"")</f>
        <v>ID.RA-6</v>
      </c>
      <c r="H306" s="396">
        <f t="shared" si="70"/>
        <v>1</v>
      </c>
      <c r="I306" s="396">
        <f t="shared" si="70"/>
        <v>0</v>
      </c>
      <c r="J306" s="396">
        <f t="shared" si="70"/>
        <v>5</v>
      </c>
      <c r="K306" s="394"/>
      <c r="L306" s="629" t="str">
        <f>CONCATENATE("Scoring connected to ", A306)</f>
        <v>Scoring connected to M 4.4</v>
      </c>
      <c r="N306" s="123"/>
    </row>
    <row r="307" spans="1:14" x14ac:dyDescent="0.4">
      <c r="A307" s="29" t="s">
        <v>642</v>
      </c>
      <c r="B307" s="413">
        <v>1</v>
      </c>
      <c r="C307" s="436" t="s">
        <v>982</v>
      </c>
      <c r="D307" s="27">
        <v>0</v>
      </c>
      <c r="E307" s="27">
        <v>3</v>
      </c>
      <c r="F307" s="622" t="s">
        <v>875</v>
      </c>
      <c r="G307" s="236" t="str">
        <f t="shared" si="58"/>
        <v>ID.RA-3</v>
      </c>
      <c r="H307" s="47">
        <f>VLOOKUP(E307,'_Score matrix'!$B$31:$C$35,2,FALSE)</f>
        <v>1</v>
      </c>
      <c r="I307" s="47">
        <f>D307*H307</f>
        <v>0</v>
      </c>
      <c r="J307" s="47">
        <f t="shared" si="59"/>
        <v>5</v>
      </c>
      <c r="K307" s="158"/>
      <c r="L307" s="67"/>
      <c r="N307" s="123"/>
    </row>
    <row r="308" spans="1:14" x14ac:dyDescent="0.4">
      <c r="A308" s="626" t="str">
        <f t="shared" ref="A308:E310" si="72">A307</f>
        <v>M 4.5</v>
      </c>
      <c r="B308" s="621">
        <f t="shared" si="72"/>
        <v>1</v>
      </c>
      <c r="C308" s="627" t="str">
        <f t="shared" si="72"/>
        <v>M</v>
      </c>
      <c r="D308" s="394">
        <f t="shared" si="72"/>
        <v>0</v>
      </c>
      <c r="E308" s="394">
        <f t="shared" si="72"/>
        <v>3</v>
      </c>
      <c r="F308" s="623" t="s">
        <v>876</v>
      </c>
      <c r="G308" s="395" t="str">
        <f t="shared" si="58"/>
        <v>ID.RA-4</v>
      </c>
      <c r="H308" s="396">
        <f t="shared" ref="H308:J310" si="73">H307</f>
        <v>1</v>
      </c>
      <c r="I308" s="396">
        <f t="shared" si="73"/>
        <v>0</v>
      </c>
      <c r="J308" s="396">
        <f t="shared" si="73"/>
        <v>5</v>
      </c>
      <c r="K308" s="394"/>
      <c r="L308" s="629" t="str">
        <f>CONCATENATE("Scoring connected to ", A308)</f>
        <v>Scoring connected to M 4.5</v>
      </c>
      <c r="N308" s="123"/>
    </row>
    <row r="309" spans="1:14" x14ac:dyDescent="0.4">
      <c r="A309" s="626" t="str">
        <f t="shared" si="72"/>
        <v>M 4.5</v>
      </c>
      <c r="B309" s="621">
        <f t="shared" si="72"/>
        <v>1</v>
      </c>
      <c r="C309" s="627" t="str">
        <f t="shared" si="72"/>
        <v>M</v>
      </c>
      <c r="D309" s="394">
        <f t="shared" si="72"/>
        <v>0</v>
      </c>
      <c r="E309" s="394">
        <f t="shared" si="72"/>
        <v>3</v>
      </c>
      <c r="F309" s="623" t="s">
        <v>877</v>
      </c>
      <c r="G309" s="395" t="str">
        <f t="shared" si="58"/>
        <v>ID.RA-5</v>
      </c>
      <c r="H309" s="396">
        <f t="shared" si="73"/>
        <v>1</v>
      </c>
      <c r="I309" s="396">
        <f t="shared" si="73"/>
        <v>0</v>
      </c>
      <c r="J309" s="396">
        <f t="shared" si="73"/>
        <v>5</v>
      </c>
      <c r="K309" s="394"/>
      <c r="L309" s="629" t="str">
        <f>CONCATENATE("Scoring connected to ", A309)</f>
        <v>Scoring connected to M 4.5</v>
      </c>
      <c r="N309" s="123"/>
    </row>
    <row r="310" spans="1:14" x14ac:dyDescent="0.4">
      <c r="A310" s="626" t="str">
        <f>A309</f>
        <v>M 4.5</v>
      </c>
      <c r="B310" s="621">
        <f t="shared" si="72"/>
        <v>1</v>
      </c>
      <c r="C310" s="627" t="str">
        <f t="shared" si="72"/>
        <v>M</v>
      </c>
      <c r="D310" s="394">
        <f t="shared" si="72"/>
        <v>0</v>
      </c>
      <c r="E310" s="394">
        <f t="shared" si="72"/>
        <v>3</v>
      </c>
      <c r="F310" s="623" t="s">
        <v>878</v>
      </c>
      <c r="G310" s="395" t="str">
        <f t="shared" ref="G310" si="74">IF(B310=1,F310,"")</f>
        <v>ID.RA-6</v>
      </c>
      <c r="H310" s="396">
        <f t="shared" si="73"/>
        <v>1</v>
      </c>
      <c r="I310" s="396">
        <f t="shared" si="73"/>
        <v>0</v>
      </c>
      <c r="J310" s="396">
        <f t="shared" si="73"/>
        <v>5</v>
      </c>
      <c r="K310" s="394"/>
      <c r="L310" s="629" t="str">
        <f>CONCATENATE("Scoring connected to ", A310)</f>
        <v>Scoring connected to M 4.5</v>
      </c>
      <c r="N310" s="123"/>
    </row>
    <row r="311" spans="1:14" x14ac:dyDescent="0.4">
      <c r="A311" s="29" t="s">
        <v>643</v>
      </c>
      <c r="B311" s="413">
        <v>1</v>
      </c>
      <c r="C311" s="436" t="s">
        <v>982</v>
      </c>
      <c r="D311" s="27">
        <v>0</v>
      </c>
      <c r="E311" s="27">
        <v>3</v>
      </c>
      <c r="F311" s="622" t="s">
        <v>875</v>
      </c>
      <c r="G311" s="236" t="str">
        <f t="shared" si="58"/>
        <v>ID.RA-3</v>
      </c>
      <c r="H311" s="47">
        <f>VLOOKUP(E311,'_Score matrix'!$B$31:$C$35,2,FALSE)</f>
        <v>1</v>
      </c>
      <c r="I311" s="47">
        <f>D311*H311</f>
        <v>0</v>
      </c>
      <c r="J311" s="47">
        <f t="shared" si="59"/>
        <v>5</v>
      </c>
      <c r="K311" s="158"/>
      <c r="L311" s="67"/>
      <c r="N311" s="123"/>
    </row>
    <row r="312" spans="1:14" x14ac:dyDescent="0.4">
      <c r="A312" s="626" t="str">
        <f t="shared" ref="A312:E314" si="75">A311</f>
        <v>M 4.6</v>
      </c>
      <c r="B312" s="621">
        <f t="shared" si="75"/>
        <v>1</v>
      </c>
      <c r="C312" s="627" t="str">
        <f t="shared" si="75"/>
        <v>M</v>
      </c>
      <c r="D312" s="394">
        <f t="shared" si="75"/>
        <v>0</v>
      </c>
      <c r="E312" s="394">
        <f t="shared" si="75"/>
        <v>3</v>
      </c>
      <c r="F312" s="623" t="s">
        <v>876</v>
      </c>
      <c r="G312" s="395" t="str">
        <f t="shared" si="58"/>
        <v>ID.RA-4</v>
      </c>
      <c r="H312" s="396">
        <f t="shared" ref="H312:J314" si="76">H311</f>
        <v>1</v>
      </c>
      <c r="I312" s="396">
        <f t="shared" si="76"/>
        <v>0</v>
      </c>
      <c r="J312" s="396">
        <f t="shared" si="76"/>
        <v>5</v>
      </c>
      <c r="K312" s="394"/>
      <c r="L312" s="629" t="str">
        <f>CONCATENATE("Scoring connected to ", A312)</f>
        <v>Scoring connected to M 4.6</v>
      </c>
      <c r="N312" s="123"/>
    </row>
    <row r="313" spans="1:14" x14ac:dyDescent="0.4">
      <c r="A313" s="626" t="str">
        <f t="shared" si="75"/>
        <v>M 4.6</v>
      </c>
      <c r="B313" s="621">
        <f t="shared" si="75"/>
        <v>1</v>
      </c>
      <c r="C313" s="627" t="str">
        <f t="shared" si="75"/>
        <v>M</v>
      </c>
      <c r="D313" s="394">
        <f t="shared" si="75"/>
        <v>0</v>
      </c>
      <c r="E313" s="394">
        <f t="shared" si="75"/>
        <v>3</v>
      </c>
      <c r="F313" s="623" t="s">
        <v>877</v>
      </c>
      <c r="G313" s="395" t="str">
        <f t="shared" si="58"/>
        <v>ID.RA-5</v>
      </c>
      <c r="H313" s="396">
        <f t="shared" si="76"/>
        <v>1</v>
      </c>
      <c r="I313" s="396">
        <f t="shared" si="76"/>
        <v>0</v>
      </c>
      <c r="J313" s="396">
        <f t="shared" si="76"/>
        <v>5</v>
      </c>
      <c r="K313" s="394"/>
      <c r="L313" s="629" t="str">
        <f>CONCATENATE("Scoring connected to ", A313)</f>
        <v>Scoring connected to M 4.6</v>
      </c>
      <c r="N313" s="123"/>
    </row>
    <row r="314" spans="1:14" x14ac:dyDescent="0.4">
      <c r="A314" s="626" t="str">
        <f>A313</f>
        <v>M 4.6</v>
      </c>
      <c r="B314" s="621">
        <f t="shared" si="75"/>
        <v>1</v>
      </c>
      <c r="C314" s="627" t="str">
        <f t="shared" si="75"/>
        <v>M</v>
      </c>
      <c r="D314" s="394">
        <f t="shared" si="75"/>
        <v>0</v>
      </c>
      <c r="E314" s="394">
        <f t="shared" si="75"/>
        <v>3</v>
      </c>
      <c r="F314" s="623" t="s">
        <v>878</v>
      </c>
      <c r="G314" s="395" t="str">
        <f t="shared" ref="G314" si="77">IF(B314=1,F314,"")</f>
        <v>ID.RA-6</v>
      </c>
      <c r="H314" s="396">
        <f t="shared" si="76"/>
        <v>1</v>
      </c>
      <c r="I314" s="396">
        <f t="shared" si="76"/>
        <v>0</v>
      </c>
      <c r="J314" s="396">
        <f t="shared" si="76"/>
        <v>5</v>
      </c>
      <c r="K314" s="394"/>
      <c r="L314" s="629" t="str">
        <f>CONCATENATE("Scoring connected to ", A314)</f>
        <v>Scoring connected to M 4.6</v>
      </c>
      <c r="N314" s="123"/>
    </row>
    <row r="315" spans="1:14" x14ac:dyDescent="0.4">
      <c r="A315" s="29" t="s">
        <v>644</v>
      </c>
      <c r="B315" s="413">
        <v>1</v>
      </c>
      <c r="C315" s="436" t="s">
        <v>982</v>
      </c>
      <c r="D315" s="27">
        <v>0</v>
      </c>
      <c r="E315" s="27">
        <v>3</v>
      </c>
      <c r="F315" s="622" t="s">
        <v>875</v>
      </c>
      <c r="G315" s="236" t="str">
        <f t="shared" si="58"/>
        <v>ID.RA-3</v>
      </c>
      <c r="H315" s="47">
        <f>VLOOKUP(E315,'_Score matrix'!$B$31:$C$35,2,FALSE)</f>
        <v>1</v>
      </c>
      <c r="I315" s="47">
        <f>D315*H315</f>
        <v>0</v>
      </c>
      <c r="J315" s="47">
        <f t="shared" si="59"/>
        <v>5</v>
      </c>
      <c r="K315" s="158"/>
      <c r="L315" s="67"/>
      <c r="N315" s="123"/>
    </row>
    <row r="316" spans="1:14" x14ac:dyDescent="0.4">
      <c r="A316" s="626" t="str">
        <f t="shared" ref="A316:E318" si="78">A315</f>
        <v>M 4.7</v>
      </c>
      <c r="B316" s="621">
        <f t="shared" si="78"/>
        <v>1</v>
      </c>
      <c r="C316" s="627" t="str">
        <f t="shared" si="78"/>
        <v>M</v>
      </c>
      <c r="D316" s="394">
        <f t="shared" si="78"/>
        <v>0</v>
      </c>
      <c r="E316" s="394">
        <f t="shared" si="78"/>
        <v>3</v>
      </c>
      <c r="F316" s="623" t="s">
        <v>876</v>
      </c>
      <c r="G316" s="395" t="str">
        <f t="shared" si="58"/>
        <v>ID.RA-4</v>
      </c>
      <c r="H316" s="396">
        <f t="shared" ref="H316:J318" si="79">H315</f>
        <v>1</v>
      </c>
      <c r="I316" s="396">
        <f t="shared" si="79"/>
        <v>0</v>
      </c>
      <c r="J316" s="396">
        <f t="shared" si="79"/>
        <v>5</v>
      </c>
      <c r="K316" s="394"/>
      <c r="L316" s="629" t="str">
        <f>CONCATENATE("Scoring connected to ", A316)</f>
        <v>Scoring connected to M 4.7</v>
      </c>
      <c r="N316" s="123"/>
    </row>
    <row r="317" spans="1:14" x14ac:dyDescent="0.4">
      <c r="A317" s="626" t="str">
        <f t="shared" si="78"/>
        <v>M 4.7</v>
      </c>
      <c r="B317" s="621">
        <f t="shared" si="78"/>
        <v>1</v>
      </c>
      <c r="C317" s="627" t="str">
        <f t="shared" si="78"/>
        <v>M</v>
      </c>
      <c r="D317" s="394">
        <f t="shared" si="78"/>
        <v>0</v>
      </c>
      <c r="E317" s="394">
        <f t="shared" si="78"/>
        <v>3</v>
      </c>
      <c r="F317" s="623" t="s">
        <v>877</v>
      </c>
      <c r="G317" s="395" t="str">
        <f t="shared" si="58"/>
        <v>ID.RA-5</v>
      </c>
      <c r="H317" s="396">
        <f t="shared" si="79"/>
        <v>1</v>
      </c>
      <c r="I317" s="396">
        <f t="shared" si="79"/>
        <v>0</v>
      </c>
      <c r="J317" s="396">
        <f t="shared" si="79"/>
        <v>5</v>
      </c>
      <c r="K317" s="394"/>
      <c r="L317" s="629" t="str">
        <f>CONCATENATE("Scoring connected to ", A317)</f>
        <v>Scoring connected to M 4.7</v>
      </c>
      <c r="N317" s="123"/>
    </row>
    <row r="318" spans="1:14" x14ac:dyDescent="0.4">
      <c r="A318" s="626" t="str">
        <f>A317</f>
        <v>M 4.7</v>
      </c>
      <c r="B318" s="621">
        <f t="shared" si="78"/>
        <v>1</v>
      </c>
      <c r="C318" s="627" t="str">
        <f t="shared" si="78"/>
        <v>M</v>
      </c>
      <c r="D318" s="394">
        <f t="shared" si="78"/>
        <v>0</v>
      </c>
      <c r="E318" s="394">
        <f t="shared" si="78"/>
        <v>3</v>
      </c>
      <c r="F318" s="623" t="s">
        <v>878</v>
      </c>
      <c r="G318" s="395" t="str">
        <f t="shared" ref="G318" si="80">IF(B318=1,F318,"")</f>
        <v>ID.RA-6</v>
      </c>
      <c r="H318" s="396">
        <f t="shared" si="79"/>
        <v>1</v>
      </c>
      <c r="I318" s="396">
        <f t="shared" si="79"/>
        <v>0</v>
      </c>
      <c r="J318" s="396">
        <f t="shared" si="79"/>
        <v>5</v>
      </c>
      <c r="K318" s="394"/>
      <c r="L318" s="629" t="str">
        <f>CONCATENATE("Scoring connected to ", A318)</f>
        <v>Scoring connected to M 4.7</v>
      </c>
      <c r="N318" s="123"/>
    </row>
    <row r="319" spans="1:14" x14ac:dyDescent="0.4">
      <c r="A319" s="29" t="s">
        <v>645</v>
      </c>
      <c r="B319" s="413">
        <v>1</v>
      </c>
      <c r="C319" s="436" t="s">
        <v>982</v>
      </c>
      <c r="D319" s="27">
        <v>0</v>
      </c>
      <c r="E319" s="27">
        <v>3</v>
      </c>
      <c r="F319" s="622" t="s">
        <v>875</v>
      </c>
      <c r="G319" s="236" t="str">
        <f t="shared" si="58"/>
        <v>ID.RA-3</v>
      </c>
      <c r="H319" s="47">
        <f>VLOOKUP(E319,'_Score matrix'!$B$31:$C$35,2,FALSE)</f>
        <v>1</v>
      </c>
      <c r="I319" s="47">
        <f>D319*H319</f>
        <v>0</v>
      </c>
      <c r="J319" s="47">
        <f t="shared" si="59"/>
        <v>5</v>
      </c>
      <c r="K319" s="158"/>
      <c r="L319" s="67"/>
      <c r="N319" s="123"/>
    </row>
    <row r="320" spans="1:14" x14ac:dyDescent="0.4">
      <c r="A320" s="626" t="str">
        <f t="shared" ref="A320:E321" si="81">A319</f>
        <v>M 4.8</v>
      </c>
      <c r="B320" s="621">
        <f t="shared" si="81"/>
        <v>1</v>
      </c>
      <c r="C320" s="627" t="str">
        <f t="shared" si="81"/>
        <v>M</v>
      </c>
      <c r="D320" s="394">
        <f t="shared" si="81"/>
        <v>0</v>
      </c>
      <c r="E320" s="394">
        <f t="shared" si="81"/>
        <v>3</v>
      </c>
      <c r="F320" s="623" t="s">
        <v>876</v>
      </c>
      <c r="G320" s="395" t="str">
        <f t="shared" si="58"/>
        <v>ID.RA-4</v>
      </c>
      <c r="H320" s="396">
        <f t="shared" ref="H320:J321" si="82">H319</f>
        <v>1</v>
      </c>
      <c r="I320" s="396">
        <f t="shared" si="82"/>
        <v>0</v>
      </c>
      <c r="J320" s="396">
        <f t="shared" si="82"/>
        <v>5</v>
      </c>
      <c r="K320" s="394"/>
      <c r="L320" s="629" t="str">
        <f>CONCATENATE("Scoring connected to ", A320)</f>
        <v>Scoring connected to M 4.8</v>
      </c>
      <c r="N320" s="123"/>
    </row>
    <row r="321" spans="1:15" x14ac:dyDescent="0.4">
      <c r="A321" s="626" t="str">
        <f t="shared" si="81"/>
        <v>M 4.8</v>
      </c>
      <c r="B321" s="621">
        <f t="shared" si="81"/>
        <v>1</v>
      </c>
      <c r="C321" s="627" t="str">
        <f t="shared" si="81"/>
        <v>M</v>
      </c>
      <c r="D321" s="394">
        <f t="shared" si="81"/>
        <v>0</v>
      </c>
      <c r="E321" s="394">
        <f t="shared" si="81"/>
        <v>3</v>
      </c>
      <c r="F321" s="623" t="s">
        <v>877</v>
      </c>
      <c r="G321" s="395" t="str">
        <f t="shared" si="58"/>
        <v>ID.RA-5</v>
      </c>
      <c r="H321" s="396">
        <f t="shared" si="82"/>
        <v>1</v>
      </c>
      <c r="I321" s="396">
        <f t="shared" si="82"/>
        <v>0</v>
      </c>
      <c r="J321" s="396">
        <f t="shared" si="82"/>
        <v>5</v>
      </c>
      <c r="K321" s="394"/>
      <c r="L321" s="629" t="str">
        <f>CONCATENATE("Scoring connected to ", A321)</f>
        <v>Scoring connected to M 4.8</v>
      </c>
      <c r="N321" s="123"/>
    </row>
    <row r="322" spans="1:15" x14ac:dyDescent="0.4">
      <c r="A322" s="626" t="str">
        <f>A321</f>
        <v>M 4.8</v>
      </c>
      <c r="B322" s="621">
        <f t="shared" ref="B322:J322" si="83">B321</f>
        <v>1</v>
      </c>
      <c r="C322" s="627" t="str">
        <f t="shared" si="83"/>
        <v>M</v>
      </c>
      <c r="D322" s="394">
        <f t="shared" si="83"/>
        <v>0</v>
      </c>
      <c r="E322" s="394">
        <f t="shared" si="83"/>
        <v>3</v>
      </c>
      <c r="F322" s="623" t="s">
        <v>878</v>
      </c>
      <c r="G322" s="395" t="str">
        <f t="shared" si="58"/>
        <v>ID.RA-6</v>
      </c>
      <c r="H322" s="396">
        <f t="shared" si="83"/>
        <v>1</v>
      </c>
      <c r="I322" s="396">
        <f t="shared" si="83"/>
        <v>0</v>
      </c>
      <c r="J322" s="396">
        <f t="shared" si="83"/>
        <v>5</v>
      </c>
      <c r="K322" s="394"/>
      <c r="L322" s="629" t="str">
        <f>CONCATENATE("Scoring connected to ", A322)</f>
        <v>Scoring connected to M 4.8</v>
      </c>
      <c r="N322" s="123"/>
    </row>
    <row r="323" spans="1:15" x14ac:dyDescent="0.4">
      <c r="A323" s="626" t="str">
        <f>A322</f>
        <v>M 4.8</v>
      </c>
      <c r="B323" s="621">
        <f t="shared" ref="B323" si="84">B322</f>
        <v>1</v>
      </c>
      <c r="C323" s="627" t="str">
        <f t="shared" ref="C323" si="85">C322</f>
        <v>M</v>
      </c>
      <c r="D323" s="394">
        <f t="shared" ref="D323" si="86">D322</f>
        <v>0</v>
      </c>
      <c r="E323" s="394">
        <f t="shared" ref="E323" si="87">E322</f>
        <v>3</v>
      </c>
      <c r="F323" s="623" t="s">
        <v>918</v>
      </c>
      <c r="G323" s="395" t="str">
        <f t="shared" ref="G323" si="88">IF(B323=1,F323,"")</f>
        <v>PR.IP-10</v>
      </c>
      <c r="H323" s="396">
        <f t="shared" ref="H323" si="89">H322</f>
        <v>1</v>
      </c>
      <c r="I323" s="396">
        <f t="shared" ref="I323" si="90">I322</f>
        <v>0</v>
      </c>
      <c r="J323" s="396">
        <f t="shared" ref="J323" si="91">J322</f>
        <v>5</v>
      </c>
      <c r="K323" s="394"/>
      <c r="L323" s="629" t="str">
        <f>CONCATENATE("Scoring connected to ", A323)</f>
        <v>Scoring connected to M 4.8</v>
      </c>
      <c r="N323" s="123"/>
    </row>
    <row r="324" spans="1:15" x14ac:dyDescent="0.4">
      <c r="A324" s="29" t="s">
        <v>646</v>
      </c>
      <c r="B324" s="413">
        <v>1</v>
      </c>
      <c r="C324" s="436" t="s">
        <v>982</v>
      </c>
      <c r="D324" s="27">
        <v>0</v>
      </c>
      <c r="E324" s="27">
        <v>3</v>
      </c>
      <c r="F324" s="622" t="s">
        <v>875</v>
      </c>
      <c r="G324" s="236" t="str">
        <f t="shared" si="58"/>
        <v>ID.RA-3</v>
      </c>
      <c r="H324" s="47">
        <f>VLOOKUP(E324,'_Score matrix'!$B$31:$C$35,2,FALSE)</f>
        <v>1</v>
      </c>
      <c r="I324" s="47">
        <f>D324*H324</f>
        <v>0</v>
      </c>
      <c r="J324" s="47">
        <f t="shared" si="59"/>
        <v>5</v>
      </c>
      <c r="K324" s="158"/>
      <c r="L324" s="67"/>
      <c r="N324" s="123"/>
    </row>
    <row r="325" spans="1:15" x14ac:dyDescent="0.4">
      <c r="A325" s="626" t="str">
        <f t="shared" ref="A325:E327" si="92">A324</f>
        <v>M 4.9</v>
      </c>
      <c r="B325" s="621">
        <f t="shared" si="92"/>
        <v>1</v>
      </c>
      <c r="C325" s="627" t="str">
        <f t="shared" si="92"/>
        <v>M</v>
      </c>
      <c r="D325" s="394">
        <f t="shared" si="92"/>
        <v>0</v>
      </c>
      <c r="E325" s="394">
        <f t="shared" si="92"/>
        <v>3</v>
      </c>
      <c r="F325" s="623" t="s">
        <v>876</v>
      </c>
      <c r="G325" s="395" t="str">
        <f t="shared" si="58"/>
        <v>ID.RA-4</v>
      </c>
      <c r="H325" s="396">
        <f t="shared" ref="H325:J327" si="93">H324</f>
        <v>1</v>
      </c>
      <c r="I325" s="396">
        <f t="shared" si="93"/>
        <v>0</v>
      </c>
      <c r="J325" s="396">
        <f t="shared" si="93"/>
        <v>5</v>
      </c>
      <c r="K325" s="394"/>
      <c r="L325" s="629" t="str">
        <f>CONCATENATE("Scoring connected to ", A325)</f>
        <v>Scoring connected to M 4.9</v>
      </c>
      <c r="N325" s="123"/>
    </row>
    <row r="326" spans="1:15" x14ac:dyDescent="0.4">
      <c r="A326" s="626" t="str">
        <f t="shared" si="92"/>
        <v>M 4.9</v>
      </c>
      <c r="B326" s="621">
        <f t="shared" si="92"/>
        <v>1</v>
      </c>
      <c r="C326" s="627" t="str">
        <f t="shared" si="92"/>
        <v>M</v>
      </c>
      <c r="D326" s="394">
        <f t="shared" si="92"/>
        <v>0</v>
      </c>
      <c r="E326" s="394">
        <f t="shared" si="92"/>
        <v>3</v>
      </c>
      <c r="F326" s="623" t="s">
        <v>877</v>
      </c>
      <c r="G326" s="395" t="str">
        <f t="shared" si="58"/>
        <v>ID.RA-5</v>
      </c>
      <c r="H326" s="396">
        <f t="shared" si="93"/>
        <v>1</v>
      </c>
      <c r="I326" s="396">
        <f t="shared" si="93"/>
        <v>0</v>
      </c>
      <c r="J326" s="396">
        <f t="shared" si="93"/>
        <v>5</v>
      </c>
      <c r="K326" s="394"/>
      <c r="L326" s="629" t="str">
        <f>CONCATENATE("Scoring connected to ", A326)</f>
        <v>Scoring connected to M 4.9</v>
      </c>
      <c r="N326" s="123"/>
    </row>
    <row r="327" spans="1:15" ht="15" thickBot="1" x14ac:dyDescent="0.45">
      <c r="A327" s="626" t="str">
        <f>A326</f>
        <v>M 4.9</v>
      </c>
      <c r="B327" s="621">
        <f t="shared" si="92"/>
        <v>1</v>
      </c>
      <c r="C327" s="627" t="str">
        <f t="shared" si="92"/>
        <v>M</v>
      </c>
      <c r="D327" s="394">
        <f t="shared" si="92"/>
        <v>0</v>
      </c>
      <c r="E327" s="394">
        <f t="shared" si="92"/>
        <v>3</v>
      </c>
      <c r="F327" s="623" t="s">
        <v>878</v>
      </c>
      <c r="G327" s="395" t="str">
        <f t="shared" ref="G327" si="94">IF(B327=1,F327,"")</f>
        <v>ID.RA-6</v>
      </c>
      <c r="H327" s="396">
        <f t="shared" si="93"/>
        <v>1</v>
      </c>
      <c r="I327" s="396">
        <f t="shared" si="93"/>
        <v>0</v>
      </c>
      <c r="J327" s="396">
        <f t="shared" si="93"/>
        <v>5</v>
      </c>
      <c r="K327" s="394"/>
      <c r="L327" s="629" t="str">
        <f>CONCATENATE("Scoring connected to ", A327)</f>
        <v>Scoring connected to M 4.9</v>
      </c>
      <c r="N327" s="123"/>
    </row>
    <row r="328" spans="1:15" ht="15" thickBot="1" x14ac:dyDescent="0.45">
      <c r="A328" s="92" t="s">
        <v>330</v>
      </c>
      <c r="B328" s="407"/>
      <c r="C328" s="430"/>
      <c r="D328" s="23">
        <f>SUM(D290,D294,D298,D302,D307,D311,D315,D319,D324)</f>
        <v>0</v>
      </c>
      <c r="E328" s="23">
        <f>SUM(E290,E294,E298,E302,E307,E311,E315,E319,E324)</f>
        <v>27</v>
      </c>
      <c r="F328" s="238"/>
      <c r="G328" s="238"/>
      <c r="H328" s="42">
        <f>SUM(H290,H294,H298,H302,H307,H311,H315,H319,H324)</f>
        <v>9</v>
      </c>
      <c r="I328" s="42">
        <f>SUM(I290,I294,I298,I302,I307,I311,I315,I319,I324)</f>
        <v>0</v>
      </c>
      <c r="J328" s="42">
        <f>SUM(J290,J294,J298,J302,J307,J311,J315,J319,J324)</f>
        <v>45</v>
      </c>
      <c r="K328" s="42">
        <f>IF(ROUND(100*(I328-H328)/(J328-H328),2) &lt; 0, 0, ROUND(100*(I328-H328)/(J328-H328),2))</f>
        <v>0</v>
      </c>
      <c r="L328" s="72"/>
      <c r="N328" s="123"/>
    </row>
    <row r="329" spans="1:15" ht="15" thickBot="1" x14ac:dyDescent="0.45">
      <c r="A329" s="26"/>
      <c r="B329" s="419"/>
      <c r="C329" s="441"/>
      <c r="D329" s="26"/>
      <c r="E329" s="26"/>
      <c r="F329" s="5"/>
      <c r="G329" s="5"/>
      <c r="H329" s="5"/>
      <c r="I329" s="5"/>
      <c r="J329" s="5"/>
      <c r="K329" s="5"/>
      <c r="L329" s="26"/>
      <c r="N329" s="123"/>
    </row>
    <row r="330" spans="1:15" ht="15" thickBot="1" x14ac:dyDescent="0.45">
      <c r="A330" s="251" t="s">
        <v>509</v>
      </c>
      <c r="B330" s="415"/>
      <c r="C330" s="400"/>
      <c r="D330" s="252"/>
      <c r="E330" s="252"/>
      <c r="F330" s="252"/>
      <c r="G330" s="252"/>
      <c r="H330" s="252"/>
      <c r="I330" s="252"/>
      <c r="J330" s="252"/>
      <c r="K330" s="252"/>
      <c r="L330" s="253"/>
      <c r="N330" s="123"/>
    </row>
    <row r="331" spans="1:15" x14ac:dyDescent="0.4">
      <c r="A331" s="65" t="s">
        <v>2071</v>
      </c>
      <c r="B331" s="405"/>
      <c r="C331" s="427"/>
      <c r="D331" s="88"/>
      <c r="E331" s="88"/>
      <c r="F331" s="246"/>
      <c r="G331" s="246"/>
      <c r="H331" s="64"/>
      <c r="I331" s="64"/>
      <c r="J331" s="64"/>
      <c r="K331" s="64"/>
      <c r="L331" s="80"/>
      <c r="N331" s="123"/>
    </row>
    <row r="332" spans="1:15" x14ac:dyDescent="0.4">
      <c r="A332" s="96" t="s">
        <v>587</v>
      </c>
      <c r="B332" s="402"/>
      <c r="C332" s="446"/>
      <c r="D332" s="27">
        <v>2</v>
      </c>
      <c r="E332" s="27"/>
      <c r="F332" s="243"/>
      <c r="G332" s="243"/>
      <c r="H332" s="54"/>
      <c r="I332" s="54"/>
      <c r="J332" s="54"/>
      <c r="K332" s="54"/>
      <c r="L332" s="75"/>
      <c r="N332" s="123"/>
    </row>
    <row r="333" spans="1:15" x14ac:dyDescent="0.4">
      <c r="A333" s="96" t="s">
        <v>514</v>
      </c>
      <c r="B333" s="402"/>
      <c r="C333" s="446"/>
      <c r="D333" s="27"/>
      <c r="E333" s="27"/>
      <c r="F333" s="243"/>
      <c r="G333" s="243"/>
      <c r="H333" s="54"/>
      <c r="I333" s="54"/>
      <c r="J333" s="54"/>
      <c r="K333" s="54"/>
      <c r="L333" s="75"/>
      <c r="N333" s="123"/>
      <c r="O333" s="22"/>
    </row>
    <row r="334" spans="1:15" x14ac:dyDescent="0.4">
      <c r="A334" s="96" t="s">
        <v>588</v>
      </c>
      <c r="B334" s="402">
        <f>$D$332-1</f>
        <v>1</v>
      </c>
      <c r="C334" s="446" t="s">
        <v>982</v>
      </c>
      <c r="D334" s="27">
        <v>0</v>
      </c>
      <c r="E334" s="27">
        <v>3</v>
      </c>
      <c r="F334" s="243"/>
      <c r="G334" s="236"/>
      <c r="H334" s="47">
        <f>VLOOKUP(E334,'_Score matrix'!$B$31:$C$35,2,FALSE)</f>
        <v>1</v>
      </c>
      <c r="I334" s="47">
        <f>D334*H334</f>
        <v>0</v>
      </c>
      <c r="J334" s="47">
        <f>5*H334</f>
        <v>5</v>
      </c>
      <c r="K334" s="54"/>
      <c r="L334" s="75"/>
      <c r="N334" s="123"/>
      <c r="O334" s="22"/>
    </row>
    <row r="335" spans="1:15" x14ac:dyDescent="0.4">
      <c r="A335" s="96" t="s">
        <v>589</v>
      </c>
      <c r="B335" s="402">
        <f>$D$332-1</f>
        <v>1</v>
      </c>
      <c r="C335" s="446" t="s">
        <v>982</v>
      </c>
      <c r="D335" s="27">
        <v>0</v>
      </c>
      <c r="E335" s="27">
        <v>3</v>
      </c>
      <c r="F335" s="243"/>
      <c r="G335" s="236"/>
      <c r="H335" s="47">
        <f>VLOOKUP(E335,'_Score matrix'!$B$31:$C$35,2,FALSE)</f>
        <v>1</v>
      </c>
      <c r="I335" s="47">
        <f>D335*H335</f>
        <v>0</v>
      </c>
      <c r="J335" s="47">
        <f t="shared" ref="J335:J358" si="95">5*H335</f>
        <v>5</v>
      </c>
      <c r="K335" s="54"/>
      <c r="L335" s="75"/>
      <c r="N335" s="123"/>
      <c r="O335" s="22"/>
    </row>
    <row r="336" spans="1:15" x14ac:dyDescent="0.4">
      <c r="A336" s="96" t="s">
        <v>515</v>
      </c>
      <c r="B336" s="402"/>
      <c r="C336" s="446"/>
      <c r="D336" s="27"/>
      <c r="E336" s="27"/>
      <c r="F336" s="243"/>
      <c r="G336" s="236"/>
      <c r="H336" s="47"/>
      <c r="I336" s="47"/>
      <c r="J336" s="47"/>
      <c r="K336" s="54"/>
      <c r="L336" s="75"/>
      <c r="N336" s="123"/>
      <c r="O336" s="22"/>
    </row>
    <row r="337" spans="1:15" x14ac:dyDescent="0.4">
      <c r="A337" s="96" t="s">
        <v>516</v>
      </c>
      <c r="B337" s="402">
        <f>$D$332-1</f>
        <v>1</v>
      </c>
      <c r="C337" s="446" t="s">
        <v>982</v>
      </c>
      <c r="D337" s="27">
        <v>0</v>
      </c>
      <c r="E337" s="27">
        <v>3</v>
      </c>
      <c r="F337" s="243"/>
      <c r="G337" s="236"/>
      <c r="H337" s="47">
        <f>VLOOKUP(E337,'_Score matrix'!$B$31:$C$35,2,FALSE)</f>
        <v>1</v>
      </c>
      <c r="I337" s="47">
        <f>D337*H337</f>
        <v>0</v>
      </c>
      <c r="J337" s="47">
        <f t="shared" si="95"/>
        <v>5</v>
      </c>
      <c r="K337" s="54"/>
      <c r="L337" s="75"/>
      <c r="N337" s="123"/>
      <c r="O337" s="22"/>
    </row>
    <row r="338" spans="1:15" x14ac:dyDescent="0.4">
      <c r="A338" s="96" t="s">
        <v>517</v>
      </c>
      <c r="B338" s="402">
        <f>$D$332-1</f>
        <v>1</v>
      </c>
      <c r="C338" s="446" t="s">
        <v>982</v>
      </c>
      <c r="D338" s="27">
        <v>0</v>
      </c>
      <c r="E338" s="27">
        <v>3</v>
      </c>
      <c r="F338" s="243"/>
      <c r="G338" s="236"/>
      <c r="H338" s="47">
        <f>VLOOKUP(E338,'_Score matrix'!$B$31:$C$35,2,FALSE)</f>
        <v>1</v>
      </c>
      <c r="I338" s="47">
        <f>D338*H338</f>
        <v>0</v>
      </c>
      <c r="J338" s="47">
        <f t="shared" si="95"/>
        <v>5</v>
      </c>
      <c r="K338" s="54"/>
      <c r="L338" s="75"/>
      <c r="N338" s="123"/>
      <c r="O338" s="22"/>
    </row>
    <row r="339" spans="1:15" x14ac:dyDescent="0.4">
      <c r="A339" s="96" t="s">
        <v>518</v>
      </c>
      <c r="B339" s="402"/>
      <c r="C339" s="446"/>
      <c r="D339" s="27"/>
      <c r="E339" s="27"/>
      <c r="F339" s="243"/>
      <c r="G339" s="236"/>
      <c r="H339" s="47"/>
      <c r="I339" s="47"/>
      <c r="J339" s="47"/>
      <c r="K339" s="54"/>
      <c r="L339" s="75"/>
      <c r="N339" s="123"/>
      <c r="O339" s="22"/>
    </row>
    <row r="340" spans="1:15" x14ac:dyDescent="0.4">
      <c r="A340" s="96" t="s">
        <v>519</v>
      </c>
      <c r="B340" s="402">
        <f>$D$332-1</f>
        <v>1</v>
      </c>
      <c r="C340" s="446" t="s">
        <v>982</v>
      </c>
      <c r="D340" s="27">
        <v>0</v>
      </c>
      <c r="E340" s="27">
        <v>3</v>
      </c>
      <c r="F340" s="243"/>
      <c r="G340" s="236"/>
      <c r="H340" s="47">
        <f>VLOOKUP(E340,'_Score matrix'!$B$31:$C$35,2,FALSE)</f>
        <v>1</v>
      </c>
      <c r="I340" s="47">
        <f>D340*H340</f>
        <v>0</v>
      </c>
      <c r="J340" s="47">
        <f t="shared" si="95"/>
        <v>5</v>
      </c>
      <c r="K340" s="54"/>
      <c r="L340" s="75"/>
      <c r="N340" s="123"/>
      <c r="O340" s="22"/>
    </row>
    <row r="341" spans="1:15" x14ac:dyDescent="0.4">
      <c r="A341" s="96" t="s">
        <v>520</v>
      </c>
      <c r="B341" s="402">
        <f>$D$332-1</f>
        <v>1</v>
      </c>
      <c r="C341" s="446" t="s">
        <v>982</v>
      </c>
      <c r="D341" s="27">
        <v>0</v>
      </c>
      <c r="E341" s="27">
        <v>3</v>
      </c>
      <c r="F341" s="243" t="s">
        <v>941</v>
      </c>
      <c r="G341" s="236" t="str">
        <f>IF(B341=1,F341,"")</f>
        <v>PR.AT-5</v>
      </c>
      <c r="H341" s="47">
        <f>VLOOKUP(E341,'_Score matrix'!$B$31:$C$35,2,FALSE)</f>
        <v>1</v>
      </c>
      <c r="I341" s="47">
        <f>D341*H341</f>
        <v>0</v>
      </c>
      <c r="J341" s="47">
        <f t="shared" si="95"/>
        <v>5</v>
      </c>
      <c r="K341" s="54"/>
      <c r="L341" s="75"/>
      <c r="N341" s="123"/>
      <c r="O341" s="22"/>
    </row>
    <row r="342" spans="1:15" x14ac:dyDescent="0.4">
      <c r="A342" s="96" t="s">
        <v>590</v>
      </c>
      <c r="B342" s="402">
        <f>$D$332-1</f>
        <v>1</v>
      </c>
      <c r="C342" s="446" t="s">
        <v>982</v>
      </c>
      <c r="D342" s="27">
        <v>0</v>
      </c>
      <c r="E342" s="27">
        <v>3</v>
      </c>
      <c r="F342" s="243" t="s">
        <v>941</v>
      </c>
      <c r="G342" s="236" t="str">
        <f>IF(B342=1,F342,"")</f>
        <v>PR.AT-5</v>
      </c>
      <c r="H342" s="47">
        <f>VLOOKUP(E342,'_Score matrix'!$B$31:$C$35,2,FALSE)</f>
        <v>1</v>
      </c>
      <c r="I342" s="47">
        <f>D342*H342</f>
        <v>0</v>
      </c>
      <c r="J342" s="47">
        <f t="shared" si="95"/>
        <v>5</v>
      </c>
      <c r="K342" s="54"/>
      <c r="L342" s="75"/>
      <c r="N342" s="123"/>
      <c r="O342" s="22"/>
    </row>
    <row r="343" spans="1:15" x14ac:dyDescent="0.4">
      <c r="A343" s="96" t="s">
        <v>591</v>
      </c>
      <c r="B343" s="402">
        <f>$D$332-1</f>
        <v>1</v>
      </c>
      <c r="C343" s="446" t="s">
        <v>982</v>
      </c>
      <c r="D343" s="27">
        <v>0</v>
      </c>
      <c r="E343" s="27">
        <v>3</v>
      </c>
      <c r="F343" s="243" t="s">
        <v>1842</v>
      </c>
      <c r="G343" s="236" t="str">
        <f>IF(B343=1,F343,"")</f>
        <v>ID.SC-3</v>
      </c>
      <c r="H343" s="47">
        <f>VLOOKUP(E343,'_Score matrix'!$B$31:$C$35,2,FALSE)</f>
        <v>1</v>
      </c>
      <c r="I343" s="47">
        <f>D343*H343</f>
        <v>0</v>
      </c>
      <c r="J343" s="47">
        <f t="shared" si="95"/>
        <v>5</v>
      </c>
      <c r="K343" s="54"/>
      <c r="L343" s="75"/>
      <c r="N343" s="123"/>
      <c r="O343" s="22"/>
    </row>
    <row r="344" spans="1:15" x14ac:dyDescent="0.4">
      <c r="A344" s="96" t="s">
        <v>521</v>
      </c>
      <c r="B344" s="402"/>
      <c r="C344" s="446"/>
      <c r="D344" s="27"/>
      <c r="E344" s="27"/>
      <c r="F344" s="243"/>
      <c r="G344" s="236"/>
      <c r="H344" s="47"/>
      <c r="I344" s="47"/>
      <c r="J344" s="47"/>
      <c r="K344" s="54"/>
      <c r="L344" s="75"/>
      <c r="N344" s="123"/>
      <c r="O344" s="22"/>
    </row>
    <row r="345" spans="1:15" x14ac:dyDescent="0.4">
      <c r="A345" s="96" t="s">
        <v>522</v>
      </c>
      <c r="B345" s="402">
        <v>1</v>
      </c>
      <c r="C345" s="446" t="s">
        <v>982</v>
      </c>
      <c r="D345" s="27">
        <v>0</v>
      </c>
      <c r="E345" s="27">
        <v>3</v>
      </c>
      <c r="F345" s="54" t="s">
        <v>907</v>
      </c>
      <c r="G345" s="236" t="str">
        <f>IF(B345=1,F345,"")</f>
        <v>PR.MA-1</v>
      </c>
      <c r="H345" s="47">
        <f>VLOOKUP(E345,'_Score matrix'!$B$31:$C$35,2,FALSE)</f>
        <v>1</v>
      </c>
      <c r="I345" s="47">
        <f>D345*H345</f>
        <v>0</v>
      </c>
      <c r="J345" s="47">
        <f>5*H345</f>
        <v>5</v>
      </c>
      <c r="K345" s="54"/>
      <c r="L345" s="75"/>
      <c r="N345" s="123"/>
      <c r="O345" s="22"/>
    </row>
    <row r="346" spans="1:15" x14ac:dyDescent="0.4">
      <c r="A346" s="96" t="s">
        <v>523</v>
      </c>
      <c r="B346" s="402">
        <v>1</v>
      </c>
      <c r="C346" s="446" t="s">
        <v>982</v>
      </c>
      <c r="D346" s="27">
        <v>0</v>
      </c>
      <c r="E346" s="27">
        <v>3</v>
      </c>
      <c r="F346" s="54" t="s">
        <v>908</v>
      </c>
      <c r="G346" s="236" t="str">
        <f>IF(B346=1,F346,"")</f>
        <v>PR.MA-2</v>
      </c>
      <c r="H346" s="47">
        <f>VLOOKUP(E346,'_Score matrix'!$B$31:$C$35,2,FALSE)</f>
        <v>1</v>
      </c>
      <c r="I346" s="47">
        <f t="shared" ref="I346:I347" si="96">D346*H346</f>
        <v>0</v>
      </c>
      <c r="J346" s="47">
        <f t="shared" ref="J346:J347" si="97">5*H346</f>
        <v>5</v>
      </c>
      <c r="K346" s="54"/>
      <c r="L346" s="75"/>
      <c r="N346" s="123"/>
      <c r="O346" s="22"/>
    </row>
    <row r="347" spans="1:15" x14ac:dyDescent="0.4">
      <c r="A347" s="96" t="s">
        <v>524</v>
      </c>
      <c r="B347" s="402">
        <v>1</v>
      </c>
      <c r="C347" s="446" t="s">
        <v>982</v>
      </c>
      <c r="D347" s="27">
        <v>0</v>
      </c>
      <c r="E347" s="27">
        <v>3</v>
      </c>
      <c r="F347" s="54" t="s">
        <v>900</v>
      </c>
      <c r="G347" s="236" t="str">
        <f>IF(B347=1,F347,"")</f>
        <v>PR.IP-3</v>
      </c>
      <c r="H347" s="47">
        <f>VLOOKUP(E347,'_Score matrix'!$B$31:$C$35,2,FALSE)</f>
        <v>1</v>
      </c>
      <c r="I347" s="47">
        <f t="shared" si="96"/>
        <v>0</v>
      </c>
      <c r="J347" s="47">
        <f t="shared" si="97"/>
        <v>5</v>
      </c>
      <c r="K347" s="54"/>
      <c r="L347" s="75"/>
      <c r="N347" s="123"/>
      <c r="O347" s="22"/>
    </row>
    <row r="348" spans="1:15" x14ac:dyDescent="0.4">
      <c r="A348" s="96" t="s">
        <v>592</v>
      </c>
      <c r="B348" s="402"/>
      <c r="C348" s="446"/>
      <c r="D348" s="27"/>
      <c r="E348" s="27"/>
      <c r="F348" s="243"/>
      <c r="G348" s="236"/>
      <c r="H348" s="47"/>
      <c r="I348" s="47"/>
      <c r="J348" s="47"/>
      <c r="K348" s="54"/>
      <c r="L348" s="75"/>
      <c r="N348" s="123"/>
      <c r="O348" s="22"/>
    </row>
    <row r="349" spans="1:15" x14ac:dyDescent="0.4">
      <c r="A349" s="96" t="s">
        <v>593</v>
      </c>
      <c r="B349" s="402">
        <f>$D$332-1</f>
        <v>1</v>
      </c>
      <c r="C349" s="446" t="s">
        <v>982</v>
      </c>
      <c r="D349" s="27">
        <v>0</v>
      </c>
      <c r="E349" s="27">
        <v>3</v>
      </c>
      <c r="F349" s="54" t="s">
        <v>1848</v>
      </c>
      <c r="G349" s="236" t="str">
        <f t="shared" ref="G349:G354" si="98">IF(B349=1,F349,"")</f>
        <v>PR.PT-5</v>
      </c>
      <c r="H349" s="47">
        <f>VLOOKUP(E349,'_Score matrix'!$B$31:$C$35,2,FALSE)</f>
        <v>1</v>
      </c>
      <c r="I349" s="47">
        <f t="shared" ref="I349:I354" si="99">D349*H349</f>
        <v>0</v>
      </c>
      <c r="J349" s="47">
        <f t="shared" si="95"/>
        <v>5</v>
      </c>
      <c r="K349" s="54"/>
      <c r="L349" s="75"/>
      <c r="N349" s="123"/>
      <c r="O349" s="22"/>
    </row>
    <row r="350" spans="1:15" x14ac:dyDescent="0.4">
      <c r="A350" s="96" t="s">
        <v>594</v>
      </c>
      <c r="B350" s="402">
        <f t="shared" ref="B350:B379" si="100">$D$332-1</f>
        <v>1</v>
      </c>
      <c r="C350" s="446" t="s">
        <v>982</v>
      </c>
      <c r="D350" s="27">
        <v>0</v>
      </c>
      <c r="E350" s="27">
        <v>3</v>
      </c>
      <c r="F350" s="243" t="s">
        <v>901</v>
      </c>
      <c r="G350" s="236" t="str">
        <f t="shared" si="98"/>
        <v>PR.IP-4</v>
      </c>
      <c r="H350" s="47">
        <f>VLOOKUP(E350,'_Score matrix'!$B$31:$C$35,2,FALSE)</f>
        <v>1</v>
      </c>
      <c r="I350" s="47">
        <f t="shared" si="99"/>
        <v>0</v>
      </c>
      <c r="J350" s="47">
        <f t="shared" si="95"/>
        <v>5</v>
      </c>
      <c r="K350" s="54"/>
      <c r="L350" s="75"/>
      <c r="N350" s="123"/>
      <c r="O350" s="22"/>
    </row>
    <row r="351" spans="1:15" x14ac:dyDescent="0.4">
      <c r="A351" s="96" t="s">
        <v>2561</v>
      </c>
      <c r="B351" s="402">
        <f t="shared" si="100"/>
        <v>1</v>
      </c>
      <c r="C351" s="446" t="s">
        <v>982</v>
      </c>
      <c r="D351" s="27">
        <v>0</v>
      </c>
      <c r="E351" s="27">
        <v>3</v>
      </c>
      <c r="F351" s="243" t="s">
        <v>901</v>
      </c>
      <c r="G351" s="236" t="str">
        <f t="shared" si="98"/>
        <v>PR.IP-4</v>
      </c>
      <c r="H351" s="47">
        <f>VLOOKUP(E351,'_Score matrix'!$B$31:$C$35,2,FALSE)</f>
        <v>1</v>
      </c>
      <c r="I351" s="47">
        <f t="shared" si="99"/>
        <v>0</v>
      </c>
      <c r="J351" s="47">
        <f t="shared" ref="J351" si="101">5*H351</f>
        <v>5</v>
      </c>
      <c r="K351" s="54"/>
      <c r="L351" s="75"/>
      <c r="N351" s="123"/>
      <c r="O351" s="22"/>
    </row>
    <row r="352" spans="1:15" x14ac:dyDescent="0.4">
      <c r="A352" s="96" t="s">
        <v>2562</v>
      </c>
      <c r="B352" s="402">
        <f t="shared" si="100"/>
        <v>1</v>
      </c>
      <c r="C352" s="446" t="s">
        <v>982</v>
      </c>
      <c r="D352" s="27">
        <v>0</v>
      </c>
      <c r="E352" s="27">
        <v>3</v>
      </c>
      <c r="F352" s="243" t="s">
        <v>906</v>
      </c>
      <c r="G352" s="236" t="str">
        <f t="shared" si="98"/>
        <v>PR.IP-9</v>
      </c>
      <c r="H352" s="47">
        <f>VLOOKUP(E352,'_Score matrix'!$B$31:$C$35,2,FALSE)</f>
        <v>1</v>
      </c>
      <c r="I352" s="47">
        <f t="shared" si="99"/>
        <v>0</v>
      </c>
      <c r="J352" s="47">
        <f t="shared" si="95"/>
        <v>5</v>
      </c>
      <c r="K352" s="54"/>
      <c r="L352" s="75"/>
      <c r="N352" s="123"/>
      <c r="O352" s="22"/>
    </row>
    <row r="353" spans="1:15" x14ac:dyDescent="0.4">
      <c r="A353" s="96" t="s">
        <v>2563</v>
      </c>
      <c r="B353" s="402">
        <f t="shared" si="100"/>
        <v>1</v>
      </c>
      <c r="C353" s="446" t="s">
        <v>982</v>
      </c>
      <c r="D353" s="27">
        <v>0</v>
      </c>
      <c r="E353" s="27">
        <v>3</v>
      </c>
      <c r="F353" s="243" t="s">
        <v>918</v>
      </c>
      <c r="G353" s="236" t="str">
        <f t="shared" si="98"/>
        <v>PR.IP-10</v>
      </c>
      <c r="H353" s="47">
        <f>VLOOKUP(E353,'_Score matrix'!$B$31:$C$35,2,FALSE)</f>
        <v>1</v>
      </c>
      <c r="I353" s="47">
        <f t="shared" si="99"/>
        <v>0</v>
      </c>
      <c r="J353" s="47">
        <f t="shared" ref="J353" si="102">5*H353</f>
        <v>5</v>
      </c>
      <c r="K353" s="54"/>
      <c r="L353" s="75"/>
      <c r="N353" s="123"/>
      <c r="O353" s="22"/>
    </row>
    <row r="354" spans="1:15" x14ac:dyDescent="0.4">
      <c r="A354" s="96" t="s">
        <v>2564</v>
      </c>
      <c r="B354" s="402">
        <f t="shared" si="100"/>
        <v>1</v>
      </c>
      <c r="C354" s="446" t="s">
        <v>982</v>
      </c>
      <c r="D354" s="27">
        <v>0</v>
      </c>
      <c r="E354" s="27">
        <v>3</v>
      </c>
      <c r="F354" s="243" t="s">
        <v>897</v>
      </c>
      <c r="G354" s="236" t="str">
        <f t="shared" si="98"/>
        <v>PR.DS-7</v>
      </c>
      <c r="H354" s="47">
        <f>VLOOKUP(E354,'_Score matrix'!$B$31:$C$35,2,FALSE)</f>
        <v>1</v>
      </c>
      <c r="I354" s="47">
        <f t="shared" si="99"/>
        <v>0</v>
      </c>
      <c r="J354" s="47">
        <f t="shared" ref="J354" si="103">5*H354</f>
        <v>5</v>
      </c>
      <c r="K354" s="54"/>
      <c r="L354" s="75"/>
      <c r="N354" s="123"/>
      <c r="O354" s="22"/>
    </row>
    <row r="355" spans="1:15" x14ac:dyDescent="0.4">
      <c r="A355" s="96" t="s">
        <v>525</v>
      </c>
      <c r="B355" s="402"/>
      <c r="C355" s="446"/>
      <c r="D355" s="27"/>
      <c r="E355" s="27"/>
      <c r="F355" s="243"/>
      <c r="G355" s="236"/>
      <c r="H355" s="47"/>
      <c r="I355" s="47"/>
      <c r="J355" s="47"/>
      <c r="K355" s="54"/>
      <c r="L355" s="75"/>
      <c r="N355" s="123"/>
      <c r="O355" s="22"/>
    </row>
    <row r="356" spans="1:15" x14ac:dyDescent="0.4">
      <c r="A356" s="96" t="s">
        <v>526</v>
      </c>
      <c r="B356" s="402">
        <f t="shared" si="100"/>
        <v>1</v>
      </c>
      <c r="C356" s="446" t="s">
        <v>982</v>
      </c>
      <c r="D356" s="27">
        <v>0</v>
      </c>
      <c r="E356" s="27">
        <v>3</v>
      </c>
      <c r="F356" s="243" t="s">
        <v>911</v>
      </c>
      <c r="G356" s="236" t="str">
        <f>IF(B356=1,F356,"")</f>
        <v>PR.PT-3</v>
      </c>
      <c r="H356" s="47">
        <f>VLOOKUP(E356,'_Score matrix'!$B$31:$C$35,2,FALSE)</f>
        <v>1</v>
      </c>
      <c r="I356" s="47">
        <f>D356*H356</f>
        <v>0</v>
      </c>
      <c r="J356" s="47">
        <f t="shared" si="95"/>
        <v>5</v>
      </c>
      <c r="K356" s="54"/>
      <c r="L356" s="75"/>
      <c r="N356" s="123"/>
      <c r="O356" s="22"/>
    </row>
    <row r="357" spans="1:15" x14ac:dyDescent="0.4">
      <c r="A357" s="626" t="str">
        <f>A356</f>
        <v>T 1.6.1</v>
      </c>
      <c r="B357" s="621">
        <f>B356</f>
        <v>1</v>
      </c>
      <c r="C357" s="627" t="str">
        <f>C356</f>
        <v>M</v>
      </c>
      <c r="D357" s="394">
        <f>D356</f>
        <v>0</v>
      </c>
      <c r="E357" s="394">
        <f>E356</f>
        <v>3</v>
      </c>
      <c r="F357" s="628" t="s">
        <v>935</v>
      </c>
      <c r="G357" s="628" t="str">
        <f>IF(B357=1,F357,"")</f>
        <v>PR.AC-4</v>
      </c>
      <c r="H357" s="396">
        <f>H356</f>
        <v>1</v>
      </c>
      <c r="I357" s="396">
        <f>I356</f>
        <v>0</v>
      </c>
      <c r="J357" s="396">
        <f>J356</f>
        <v>5</v>
      </c>
      <c r="K357" s="394"/>
      <c r="L357" s="629" t="str">
        <f>CONCATENATE("Scoring connected to ", A357)</f>
        <v>Scoring connected to T 1.6.1</v>
      </c>
      <c r="N357" s="123"/>
      <c r="O357" s="22"/>
    </row>
    <row r="358" spans="1:15" x14ac:dyDescent="0.4">
      <c r="A358" s="96" t="s">
        <v>527</v>
      </c>
      <c r="B358" s="402">
        <f t="shared" si="100"/>
        <v>1</v>
      </c>
      <c r="C358" s="446" t="s">
        <v>982</v>
      </c>
      <c r="D358" s="27">
        <v>0</v>
      </c>
      <c r="E358" s="27">
        <v>3</v>
      </c>
      <c r="F358" s="243" t="s">
        <v>911</v>
      </c>
      <c r="G358" s="236" t="str">
        <f>IF(B358=1,F358,"")</f>
        <v>PR.PT-3</v>
      </c>
      <c r="H358" s="47">
        <f>VLOOKUP(E358,'_Score matrix'!$B$31:$C$35,2,FALSE)</f>
        <v>1</v>
      </c>
      <c r="I358" s="47">
        <f>D358*H358</f>
        <v>0</v>
      </c>
      <c r="J358" s="47">
        <f t="shared" si="95"/>
        <v>5</v>
      </c>
      <c r="K358" s="54"/>
      <c r="L358" s="75"/>
      <c r="N358" s="123"/>
      <c r="O358" s="22"/>
    </row>
    <row r="359" spans="1:15" x14ac:dyDescent="0.4">
      <c r="A359" s="626" t="str">
        <f>A358</f>
        <v>T 1.6.2</v>
      </c>
      <c r="B359" s="621">
        <f>B358</f>
        <v>1</v>
      </c>
      <c r="C359" s="627" t="str">
        <f>C358</f>
        <v>M</v>
      </c>
      <c r="D359" s="394">
        <f>D358</f>
        <v>0</v>
      </c>
      <c r="E359" s="394">
        <f>E358</f>
        <v>3</v>
      </c>
      <c r="F359" s="628" t="s">
        <v>935</v>
      </c>
      <c r="G359" s="628" t="str">
        <f>IF(B359=1,F359,"")</f>
        <v>PR.AC-4</v>
      </c>
      <c r="H359" s="396">
        <f>H358</f>
        <v>1</v>
      </c>
      <c r="I359" s="396">
        <f>I358</f>
        <v>0</v>
      </c>
      <c r="J359" s="396">
        <f>J358</f>
        <v>5</v>
      </c>
      <c r="K359" s="394"/>
      <c r="L359" s="629" t="str">
        <f>CONCATENATE("Scoring connected to ", A359)</f>
        <v>Scoring connected to T 1.6.2</v>
      </c>
      <c r="N359" s="123"/>
      <c r="O359" s="22"/>
    </row>
    <row r="360" spans="1:15" x14ac:dyDescent="0.4">
      <c r="A360" s="96" t="s">
        <v>2565</v>
      </c>
      <c r="B360" s="402"/>
      <c r="C360" s="446"/>
      <c r="D360" s="27"/>
      <c r="E360" s="27"/>
      <c r="F360" s="243"/>
      <c r="G360" s="236"/>
      <c r="H360" s="54"/>
      <c r="I360" s="54"/>
      <c r="J360" s="54"/>
      <c r="K360" s="54"/>
      <c r="L360" s="75"/>
      <c r="N360" s="123"/>
      <c r="O360" s="22"/>
    </row>
    <row r="361" spans="1:15" x14ac:dyDescent="0.4">
      <c r="A361" s="96" t="s">
        <v>2566</v>
      </c>
      <c r="B361" s="402">
        <f t="shared" si="100"/>
        <v>1</v>
      </c>
      <c r="C361" s="446" t="s">
        <v>1415</v>
      </c>
      <c r="D361" s="27">
        <v>0</v>
      </c>
      <c r="E361" s="84">
        <f t="shared" ref="E361:E379" si="104">IF(D361=6, 1, 3)</f>
        <v>3</v>
      </c>
      <c r="F361" s="243" t="s">
        <v>966</v>
      </c>
      <c r="G361" s="236" t="str">
        <f>IF(B361=1,F361,"")</f>
        <v>RS.AN-1</v>
      </c>
      <c r="H361" s="47">
        <f>VLOOKUP(E361,'_Score matrix'!$B$31:$C$35,2,FALSE)</f>
        <v>1</v>
      </c>
      <c r="I361" s="47">
        <f t="shared" ref="I361:I379" si="105">D361*H361</f>
        <v>0</v>
      </c>
      <c r="J361" s="47">
        <f>5*H361</f>
        <v>5</v>
      </c>
      <c r="K361" s="54"/>
      <c r="L361" s="75"/>
      <c r="N361" s="123"/>
      <c r="O361" s="22"/>
    </row>
    <row r="362" spans="1:15" x14ac:dyDescent="0.4">
      <c r="A362" s="96" t="s">
        <v>2567</v>
      </c>
      <c r="B362" s="402">
        <f t="shared" si="100"/>
        <v>1</v>
      </c>
      <c r="C362" s="446" t="s">
        <v>1415</v>
      </c>
      <c r="D362" s="27">
        <v>0</v>
      </c>
      <c r="E362" s="84">
        <f t="shared" si="104"/>
        <v>3</v>
      </c>
      <c r="F362" s="243"/>
      <c r="G362" s="236"/>
      <c r="H362" s="47">
        <f>VLOOKUP(E362,'_Score matrix'!$B$31:$C$35,2,FALSE)</f>
        <v>1</v>
      </c>
      <c r="I362" s="47">
        <f t="shared" si="105"/>
        <v>0</v>
      </c>
      <c r="J362" s="47">
        <f t="shared" ref="J362:J379" si="106">5*H362</f>
        <v>5</v>
      </c>
      <c r="K362" s="54"/>
      <c r="L362" s="75"/>
      <c r="N362" s="123"/>
      <c r="O362" s="22"/>
    </row>
    <row r="363" spans="1:15" x14ac:dyDescent="0.4">
      <c r="A363" s="96" t="s">
        <v>2568</v>
      </c>
      <c r="B363" s="402">
        <f t="shared" si="100"/>
        <v>1</v>
      </c>
      <c r="C363" s="446" t="s">
        <v>1415</v>
      </c>
      <c r="D363" s="27">
        <v>0</v>
      </c>
      <c r="E363" s="84">
        <f t="shared" si="104"/>
        <v>3</v>
      </c>
      <c r="F363" s="243"/>
      <c r="G363" s="236"/>
      <c r="H363" s="47">
        <f>VLOOKUP(E363,'_Score matrix'!$B$31:$C$35,2,FALSE)</f>
        <v>1</v>
      </c>
      <c r="I363" s="47">
        <f t="shared" si="105"/>
        <v>0</v>
      </c>
      <c r="J363" s="47">
        <f t="shared" ref="J363" si="107">5*H363</f>
        <v>5</v>
      </c>
      <c r="K363" s="54"/>
      <c r="L363" s="75"/>
      <c r="N363" s="123"/>
      <c r="O363" s="22"/>
    </row>
    <row r="364" spans="1:15" x14ac:dyDescent="0.4">
      <c r="A364" s="96" t="s">
        <v>2569</v>
      </c>
      <c r="B364" s="402">
        <f t="shared" si="100"/>
        <v>1</v>
      </c>
      <c r="C364" s="446" t="s">
        <v>1415</v>
      </c>
      <c r="D364" s="27">
        <v>0</v>
      </c>
      <c r="E364" s="84">
        <f t="shared" si="104"/>
        <v>3</v>
      </c>
      <c r="F364" s="243"/>
      <c r="G364" s="236"/>
      <c r="H364" s="47">
        <f>VLOOKUP(E364,'_Score matrix'!$B$31:$C$35,2,FALSE)</f>
        <v>1</v>
      </c>
      <c r="I364" s="47">
        <f t="shared" si="105"/>
        <v>0</v>
      </c>
      <c r="J364" s="47">
        <f t="shared" si="106"/>
        <v>5</v>
      </c>
      <c r="K364" s="54"/>
      <c r="L364" s="75"/>
      <c r="N364" s="123"/>
      <c r="O364" s="22"/>
    </row>
    <row r="365" spans="1:15" x14ac:dyDescent="0.4">
      <c r="A365" s="96" t="s">
        <v>2570</v>
      </c>
      <c r="B365" s="402">
        <f t="shared" si="100"/>
        <v>1</v>
      </c>
      <c r="C365" s="446" t="s">
        <v>1415</v>
      </c>
      <c r="D365" s="27">
        <v>0</v>
      </c>
      <c r="E365" s="84">
        <f t="shared" si="104"/>
        <v>3</v>
      </c>
      <c r="F365" s="243"/>
      <c r="G365" s="236"/>
      <c r="H365" s="47">
        <f>VLOOKUP(E365,'_Score matrix'!$B$31:$C$35,2,FALSE)</f>
        <v>1</v>
      </c>
      <c r="I365" s="47">
        <f t="shared" si="105"/>
        <v>0</v>
      </c>
      <c r="J365" s="47">
        <f t="shared" si="106"/>
        <v>5</v>
      </c>
      <c r="K365" s="54"/>
      <c r="L365" s="75"/>
      <c r="N365" s="123"/>
      <c r="O365" s="22"/>
    </row>
    <row r="366" spans="1:15" x14ac:dyDescent="0.4">
      <c r="A366" s="96" t="s">
        <v>2571</v>
      </c>
      <c r="B366" s="402">
        <f t="shared" si="100"/>
        <v>1</v>
      </c>
      <c r="C366" s="446" t="s">
        <v>1415</v>
      </c>
      <c r="D366" s="27">
        <v>0</v>
      </c>
      <c r="E366" s="84">
        <f t="shared" si="104"/>
        <v>3</v>
      </c>
      <c r="F366" s="243"/>
      <c r="G366" s="236"/>
      <c r="H366" s="47">
        <f>VLOOKUP(E366,'_Score matrix'!$B$31:$C$35,2,FALSE)</f>
        <v>1</v>
      </c>
      <c r="I366" s="47">
        <f t="shared" si="105"/>
        <v>0</v>
      </c>
      <c r="J366" s="47">
        <f t="shared" si="106"/>
        <v>5</v>
      </c>
      <c r="K366" s="54"/>
      <c r="L366" s="75"/>
      <c r="N366" s="123"/>
      <c r="O366" s="22"/>
    </row>
    <row r="367" spans="1:15" x14ac:dyDescent="0.4">
      <c r="A367" s="96" t="s">
        <v>2572</v>
      </c>
      <c r="B367" s="402">
        <f t="shared" si="100"/>
        <v>1</v>
      </c>
      <c r="C367" s="446" t="s">
        <v>1415</v>
      </c>
      <c r="D367" s="27">
        <v>0</v>
      </c>
      <c r="E367" s="84">
        <f t="shared" si="104"/>
        <v>3</v>
      </c>
      <c r="F367" s="243"/>
      <c r="G367" s="236"/>
      <c r="H367" s="47">
        <f>VLOOKUP(E367,'_Score matrix'!$B$31:$C$35,2,FALSE)</f>
        <v>1</v>
      </c>
      <c r="I367" s="47">
        <f t="shared" si="105"/>
        <v>0</v>
      </c>
      <c r="J367" s="47">
        <f t="shared" ref="J367" si="108">5*H367</f>
        <v>5</v>
      </c>
      <c r="K367" s="54"/>
      <c r="L367" s="75"/>
      <c r="N367" s="123"/>
      <c r="O367" s="22"/>
    </row>
    <row r="368" spans="1:15" x14ac:dyDescent="0.4">
      <c r="A368" s="96" t="s">
        <v>2573</v>
      </c>
      <c r="B368" s="402">
        <f t="shared" si="100"/>
        <v>1</v>
      </c>
      <c r="C368" s="446" t="s">
        <v>1415</v>
      </c>
      <c r="D368" s="27">
        <v>0</v>
      </c>
      <c r="E368" s="84">
        <f t="shared" si="104"/>
        <v>3</v>
      </c>
      <c r="F368" s="243" t="s">
        <v>969</v>
      </c>
      <c r="G368" s="236" t="str">
        <f t="shared" ref="G368:G378" si="109">IF(B368=1,F368,"")</f>
        <v>RS.AN-4</v>
      </c>
      <c r="H368" s="47">
        <f>VLOOKUP(E368,'_Score matrix'!$B$31:$C$35,2,FALSE)</f>
        <v>1</v>
      </c>
      <c r="I368" s="47">
        <f t="shared" si="105"/>
        <v>0</v>
      </c>
      <c r="J368" s="47">
        <f t="shared" ref="J368" si="110">5*H368</f>
        <v>5</v>
      </c>
      <c r="K368" s="54"/>
      <c r="L368" s="75"/>
      <c r="N368" s="123"/>
      <c r="O368" s="22"/>
    </row>
    <row r="369" spans="1:15" x14ac:dyDescent="0.4">
      <c r="A369" s="96" t="s">
        <v>2574</v>
      </c>
      <c r="B369" s="402">
        <f t="shared" si="100"/>
        <v>1</v>
      </c>
      <c r="C369" s="446" t="s">
        <v>1415</v>
      </c>
      <c r="D369" s="27">
        <v>0</v>
      </c>
      <c r="E369" s="84">
        <f t="shared" si="104"/>
        <v>3</v>
      </c>
      <c r="F369" s="243" t="s">
        <v>967</v>
      </c>
      <c r="G369" s="236" t="str">
        <f t="shared" si="109"/>
        <v>RS.AN-2</v>
      </c>
      <c r="H369" s="47">
        <f>VLOOKUP(E369,'_Score matrix'!$B$31:$C$35,2,FALSE)</f>
        <v>1</v>
      </c>
      <c r="I369" s="47">
        <f t="shared" si="105"/>
        <v>0</v>
      </c>
      <c r="J369" s="47">
        <f t="shared" si="106"/>
        <v>5</v>
      </c>
      <c r="K369" s="54"/>
      <c r="L369" s="75"/>
      <c r="N369" s="123"/>
      <c r="O369" s="22"/>
    </row>
    <row r="370" spans="1:15" x14ac:dyDescent="0.4">
      <c r="A370" s="96" t="s">
        <v>2575</v>
      </c>
      <c r="B370" s="402">
        <f t="shared" si="100"/>
        <v>1</v>
      </c>
      <c r="C370" s="446" t="s">
        <v>1415</v>
      </c>
      <c r="D370" s="27">
        <v>0</v>
      </c>
      <c r="E370" s="84">
        <f t="shared" si="104"/>
        <v>3</v>
      </c>
      <c r="F370" s="243" t="s">
        <v>960</v>
      </c>
      <c r="G370" s="236" t="str">
        <f t="shared" si="109"/>
        <v>RS.RP-1</v>
      </c>
      <c r="H370" s="47">
        <f>VLOOKUP(E370,'_Score matrix'!$B$31:$C$35,2,FALSE)</f>
        <v>1</v>
      </c>
      <c r="I370" s="47">
        <f t="shared" si="105"/>
        <v>0</v>
      </c>
      <c r="J370" s="47">
        <f t="shared" si="106"/>
        <v>5</v>
      </c>
      <c r="K370" s="54"/>
      <c r="L370" s="75"/>
      <c r="N370" s="123"/>
      <c r="O370" s="22"/>
    </row>
    <row r="371" spans="1:15" x14ac:dyDescent="0.4">
      <c r="A371" s="96" t="s">
        <v>2576</v>
      </c>
      <c r="B371" s="402">
        <f t="shared" si="100"/>
        <v>1</v>
      </c>
      <c r="C371" s="446" t="s">
        <v>1415</v>
      </c>
      <c r="D371" s="27">
        <v>0</v>
      </c>
      <c r="E371" s="84">
        <f t="shared" si="104"/>
        <v>3</v>
      </c>
      <c r="F371" s="243" t="s">
        <v>973</v>
      </c>
      <c r="G371" s="236" t="str">
        <f t="shared" si="109"/>
        <v>RS.IM-1</v>
      </c>
      <c r="H371" s="47">
        <f>VLOOKUP(E371,'_Score matrix'!$B$31:$C$35,2,FALSE)</f>
        <v>1</v>
      </c>
      <c r="I371" s="47">
        <f t="shared" si="105"/>
        <v>0</v>
      </c>
      <c r="J371" s="47">
        <f t="shared" si="106"/>
        <v>5</v>
      </c>
      <c r="K371" s="54"/>
      <c r="L371" s="75"/>
      <c r="N371" s="123"/>
      <c r="O371" s="22"/>
    </row>
    <row r="372" spans="1:15" x14ac:dyDescent="0.4">
      <c r="A372" s="96" t="s">
        <v>2577</v>
      </c>
      <c r="B372" s="402">
        <f t="shared" si="100"/>
        <v>1</v>
      </c>
      <c r="C372" s="446" t="s">
        <v>1415</v>
      </c>
      <c r="D372" s="27">
        <v>0</v>
      </c>
      <c r="E372" s="84">
        <f t="shared" si="104"/>
        <v>3</v>
      </c>
      <c r="F372" s="243" t="s">
        <v>962</v>
      </c>
      <c r="G372" s="236" t="str">
        <f t="shared" si="109"/>
        <v>RS.CO-2</v>
      </c>
      <c r="H372" s="47">
        <f>VLOOKUP(E372,'_Score matrix'!$B$31:$C$35,2,FALSE)</f>
        <v>1</v>
      </c>
      <c r="I372" s="47">
        <f t="shared" si="105"/>
        <v>0</v>
      </c>
      <c r="J372" s="47">
        <f t="shared" si="106"/>
        <v>5</v>
      </c>
      <c r="K372" s="54"/>
      <c r="L372" s="75"/>
      <c r="N372" s="123"/>
      <c r="O372" s="22"/>
    </row>
    <row r="373" spans="1:15" x14ac:dyDescent="0.4">
      <c r="A373" s="96" t="s">
        <v>2578</v>
      </c>
      <c r="B373" s="402">
        <f t="shared" si="100"/>
        <v>1</v>
      </c>
      <c r="C373" s="446" t="s">
        <v>1415</v>
      </c>
      <c r="D373" s="27">
        <v>0</v>
      </c>
      <c r="E373" s="84">
        <f t="shared" si="104"/>
        <v>3</v>
      </c>
      <c r="F373" s="243"/>
      <c r="G373" s="236"/>
      <c r="H373" s="47">
        <f>VLOOKUP(E373,'_Score matrix'!$B$31:$C$35,2,FALSE)</f>
        <v>1</v>
      </c>
      <c r="I373" s="47">
        <f t="shared" si="105"/>
        <v>0</v>
      </c>
      <c r="J373" s="47">
        <f t="shared" si="106"/>
        <v>5</v>
      </c>
      <c r="K373" s="54"/>
      <c r="L373" s="75"/>
      <c r="N373" s="123"/>
      <c r="O373" s="22"/>
    </row>
    <row r="374" spans="1:15" x14ac:dyDescent="0.4">
      <c r="A374" s="96" t="s">
        <v>2579</v>
      </c>
      <c r="B374" s="402">
        <f t="shared" si="100"/>
        <v>1</v>
      </c>
      <c r="C374" s="446" t="s">
        <v>1415</v>
      </c>
      <c r="D374" s="27">
        <v>0</v>
      </c>
      <c r="E374" s="84">
        <f t="shared" si="104"/>
        <v>3</v>
      </c>
      <c r="F374" s="243" t="s">
        <v>962</v>
      </c>
      <c r="G374" s="236" t="str">
        <f t="shared" si="109"/>
        <v>RS.CO-2</v>
      </c>
      <c r="H374" s="47">
        <f>VLOOKUP(E374,'_Score matrix'!$B$31:$C$35,2,FALSE)</f>
        <v>1</v>
      </c>
      <c r="I374" s="47">
        <f t="shared" si="105"/>
        <v>0</v>
      </c>
      <c r="J374" s="47">
        <f t="shared" si="106"/>
        <v>5</v>
      </c>
      <c r="K374" s="54"/>
      <c r="L374" s="75"/>
      <c r="N374" s="123"/>
      <c r="O374" s="22"/>
    </row>
    <row r="375" spans="1:15" x14ac:dyDescent="0.4">
      <c r="A375" s="96" t="s">
        <v>2580</v>
      </c>
      <c r="B375" s="402">
        <f t="shared" si="100"/>
        <v>1</v>
      </c>
      <c r="C375" s="446" t="s">
        <v>1415</v>
      </c>
      <c r="D375" s="27">
        <v>0</v>
      </c>
      <c r="E375" s="84">
        <f t="shared" si="104"/>
        <v>3</v>
      </c>
      <c r="F375" s="243" t="s">
        <v>964</v>
      </c>
      <c r="G375" s="236" t="str">
        <f t="shared" si="109"/>
        <v>RS.CO-4</v>
      </c>
      <c r="H375" s="47">
        <f>VLOOKUP(E375,'_Score matrix'!$B$31:$C$35,2,FALSE)</f>
        <v>1</v>
      </c>
      <c r="I375" s="47">
        <f t="shared" si="105"/>
        <v>0</v>
      </c>
      <c r="J375" s="47">
        <f t="shared" si="106"/>
        <v>5</v>
      </c>
      <c r="K375" s="54"/>
      <c r="L375" s="75"/>
      <c r="N375" s="123"/>
      <c r="O375" s="22"/>
    </row>
    <row r="376" spans="1:15" x14ac:dyDescent="0.4">
      <c r="A376" s="96" t="s">
        <v>2581</v>
      </c>
      <c r="B376" s="402">
        <f t="shared" si="100"/>
        <v>1</v>
      </c>
      <c r="C376" s="446" t="s">
        <v>1415</v>
      </c>
      <c r="D376" s="27">
        <v>0</v>
      </c>
      <c r="E376" s="84">
        <f t="shared" si="104"/>
        <v>3</v>
      </c>
      <c r="F376" s="243" t="s">
        <v>935</v>
      </c>
      <c r="G376" s="236" t="str">
        <f t="shared" si="109"/>
        <v>PR.AC-4</v>
      </c>
      <c r="H376" s="47">
        <f>VLOOKUP(E376,'_Score matrix'!$B$31:$C$35,2,FALSE)</f>
        <v>1</v>
      </c>
      <c r="I376" s="47">
        <f t="shared" si="105"/>
        <v>0</v>
      </c>
      <c r="J376" s="47">
        <f t="shared" si="106"/>
        <v>5</v>
      </c>
      <c r="K376" s="54"/>
      <c r="L376" s="75"/>
      <c r="N376" s="123"/>
      <c r="O376" s="22"/>
    </row>
    <row r="377" spans="1:15" x14ac:dyDescent="0.4">
      <c r="A377" s="96" t="s">
        <v>2582</v>
      </c>
      <c r="B377" s="402">
        <f t="shared" si="100"/>
        <v>1</v>
      </c>
      <c r="C377" s="446" t="s">
        <v>1415</v>
      </c>
      <c r="D377" s="27">
        <v>0</v>
      </c>
      <c r="E377" s="84">
        <f t="shared" si="104"/>
        <v>3</v>
      </c>
      <c r="F377" s="243" t="s">
        <v>935</v>
      </c>
      <c r="G377" s="236" t="str">
        <f t="shared" si="109"/>
        <v>PR.AC-4</v>
      </c>
      <c r="H377" s="47">
        <f>VLOOKUP(E377,'_Score matrix'!$B$31:$C$35,2,FALSE)</f>
        <v>1</v>
      </c>
      <c r="I377" s="47">
        <f t="shared" si="105"/>
        <v>0</v>
      </c>
      <c r="J377" s="47">
        <f t="shared" si="106"/>
        <v>5</v>
      </c>
      <c r="K377" s="54"/>
      <c r="L377" s="75"/>
      <c r="N377" s="123"/>
      <c r="O377" s="22"/>
    </row>
    <row r="378" spans="1:15" x14ac:dyDescent="0.4">
      <c r="A378" s="96" t="s">
        <v>2583</v>
      </c>
      <c r="B378" s="402">
        <f t="shared" si="100"/>
        <v>1</v>
      </c>
      <c r="C378" s="446" t="s">
        <v>1415</v>
      </c>
      <c r="D378" s="27">
        <v>0</v>
      </c>
      <c r="E378" s="84">
        <f t="shared" si="104"/>
        <v>3</v>
      </c>
      <c r="F378" s="243" t="s">
        <v>909</v>
      </c>
      <c r="G378" s="236" t="str">
        <f t="shared" si="109"/>
        <v>PR.PT-1</v>
      </c>
      <c r="H378" s="47">
        <f>VLOOKUP(E378,'_Score matrix'!$B$31:$C$35,2,FALSE)</f>
        <v>1</v>
      </c>
      <c r="I378" s="47">
        <f t="shared" si="105"/>
        <v>0</v>
      </c>
      <c r="J378" s="47">
        <f t="shared" si="106"/>
        <v>5</v>
      </c>
      <c r="K378" s="54"/>
      <c r="L378" s="75"/>
      <c r="N378" s="123"/>
      <c r="O378" s="22"/>
    </row>
    <row r="379" spans="1:15" ht="15" thickBot="1" x14ac:dyDescent="0.45">
      <c r="A379" s="96" t="s">
        <v>2584</v>
      </c>
      <c r="B379" s="402">
        <f t="shared" si="100"/>
        <v>1</v>
      </c>
      <c r="C379" s="446" t="s">
        <v>1415</v>
      </c>
      <c r="D379" s="27">
        <v>0</v>
      </c>
      <c r="E379" s="84">
        <f t="shared" si="104"/>
        <v>3</v>
      </c>
      <c r="F379" s="243"/>
      <c r="G379" s="236"/>
      <c r="H379" s="47">
        <f>VLOOKUP(E379,'_Score matrix'!$B$31:$C$35,2,FALSE)</f>
        <v>1</v>
      </c>
      <c r="I379" s="47">
        <f t="shared" si="105"/>
        <v>0</v>
      </c>
      <c r="J379" s="47">
        <f t="shared" si="106"/>
        <v>5</v>
      </c>
      <c r="K379" s="54"/>
      <c r="L379" s="75"/>
      <c r="N379" s="123"/>
      <c r="O379" s="22"/>
    </row>
    <row r="380" spans="1:15" ht="15" thickBot="1" x14ac:dyDescent="0.45">
      <c r="A380" s="452" t="s">
        <v>329</v>
      </c>
      <c r="B380" s="453"/>
      <c r="C380" s="454"/>
      <c r="D380" s="455">
        <f>SUMIF(D361:D379,"&lt;6")</f>
        <v>0</v>
      </c>
      <c r="E380" s="455">
        <f>SUM(E361:E379)</f>
        <v>57</v>
      </c>
      <c r="F380" s="456"/>
      <c r="G380" s="456"/>
      <c r="H380" s="456">
        <f>SUM(H361:H379)</f>
        <v>19</v>
      </c>
      <c r="I380" s="456">
        <f>SUM(I361:I379)</f>
        <v>0</v>
      </c>
      <c r="J380" s="456">
        <f>SUM(J361:J379)</f>
        <v>95</v>
      </c>
      <c r="K380" s="457">
        <f>IF(ROUND(100*(I380-H380)/(J380-H380),2) &lt; 0, 0, ROUND(100*(I380-H380)/(J380-H380),2))</f>
        <v>0</v>
      </c>
      <c r="L380" s="764"/>
      <c r="N380" s="123"/>
      <c r="O380" s="22"/>
    </row>
    <row r="381" spans="1:15" ht="15" thickBot="1" x14ac:dyDescent="0.45">
      <c r="A381" s="92" t="s">
        <v>330</v>
      </c>
      <c r="B381" s="407"/>
      <c r="C381" s="430"/>
      <c r="D381" s="23">
        <f>SUM(D334:D335,D337:D338,D340:D343,D345:D347,D349:D354,D356,D358)</f>
        <v>0</v>
      </c>
      <c r="E381" s="23">
        <f>SUM(E334:E335,E337:E338,E340:E343,E345:E347,E349:E354,E356,E358)</f>
        <v>57</v>
      </c>
      <c r="F381" s="238"/>
      <c r="G381" s="238"/>
      <c r="H381" s="238">
        <f>SUM(H334:H335,H337:H338,H340:H343,H345:H347,H349:H354,H356,H358)</f>
        <v>19</v>
      </c>
      <c r="I381" s="238">
        <f>SUM(I334:I335,I337:I338,I340:I343,I345:I347,I349:I354,I356,I358)</f>
        <v>0</v>
      </c>
      <c r="J381" s="238">
        <f>SUM(J334:J335,J337:J338,J340:J343,J345:J347,J349:J354,J356,J358)</f>
        <v>95</v>
      </c>
      <c r="K381" s="42">
        <f>IF(ROUND(100*(I381-H381)/(J381-H381),2) &lt; 0, 0, ROUND(100*(I381-H381)/(J381-H381),2))</f>
        <v>0</v>
      </c>
      <c r="L381" s="72"/>
      <c r="N381" s="123"/>
    </row>
    <row r="382" spans="1:15" ht="15" thickBot="1" x14ac:dyDescent="0.45">
      <c r="A382" s="26"/>
      <c r="B382" s="419"/>
      <c r="C382" s="441"/>
      <c r="D382" s="26"/>
      <c r="E382" s="26"/>
      <c r="F382" s="5"/>
      <c r="G382" s="5"/>
      <c r="H382" s="5"/>
      <c r="I382" s="5"/>
      <c r="J382" s="5"/>
      <c r="K382" s="5"/>
      <c r="L382" s="26"/>
      <c r="N382" s="123"/>
    </row>
    <row r="383" spans="1:15" x14ac:dyDescent="0.4">
      <c r="A383" s="65" t="s">
        <v>2181</v>
      </c>
      <c r="B383" s="423"/>
      <c r="C383" s="445"/>
      <c r="D383" s="88"/>
      <c r="E383" s="28"/>
      <c r="F383" s="53"/>
      <c r="G383" s="53"/>
      <c r="H383" s="53"/>
      <c r="I383" s="53"/>
      <c r="J383" s="53"/>
      <c r="K383" s="53"/>
      <c r="L383" s="80"/>
      <c r="N383" s="123"/>
    </row>
    <row r="384" spans="1:15" x14ac:dyDescent="0.4">
      <c r="A384" s="96" t="s">
        <v>2182</v>
      </c>
      <c r="B384" s="449"/>
      <c r="C384" s="450"/>
      <c r="D384" s="27">
        <v>2</v>
      </c>
      <c r="E384" s="451"/>
      <c r="F384" s="158"/>
      <c r="G384" s="158"/>
      <c r="H384" s="158"/>
      <c r="I384" s="158"/>
      <c r="J384" s="158"/>
      <c r="K384" s="158"/>
      <c r="L384" s="75"/>
      <c r="N384" s="123"/>
    </row>
    <row r="385" spans="1:14" x14ac:dyDescent="0.4">
      <c r="A385" s="96" t="s">
        <v>2184</v>
      </c>
      <c r="B385" s="449"/>
      <c r="C385" s="450"/>
      <c r="D385" s="27"/>
      <c r="E385" s="451"/>
      <c r="F385" s="158"/>
      <c r="G385" s="158"/>
      <c r="H385" s="158"/>
      <c r="I385" s="158"/>
      <c r="J385" s="158"/>
      <c r="K385" s="158"/>
      <c r="L385" s="75"/>
      <c r="N385" s="123"/>
    </row>
    <row r="386" spans="1:14" x14ac:dyDescent="0.4">
      <c r="A386" s="96" t="s">
        <v>595</v>
      </c>
      <c r="B386" s="402">
        <f>$D$384-1</f>
        <v>1</v>
      </c>
      <c r="C386" s="446" t="s">
        <v>982</v>
      </c>
      <c r="D386" s="27">
        <v>0</v>
      </c>
      <c r="E386" s="27">
        <v>3</v>
      </c>
      <c r="F386" s="243"/>
      <c r="G386" s="236"/>
      <c r="H386" s="47">
        <f>VLOOKUP(E386,'_Score matrix'!$B$31:$C$35,2,FALSE)</f>
        <v>1</v>
      </c>
      <c r="I386" s="47">
        <f>D386*H386</f>
        <v>0</v>
      </c>
      <c r="J386" s="47">
        <f>5*H386</f>
        <v>5</v>
      </c>
      <c r="K386" s="158"/>
      <c r="L386" s="75"/>
      <c r="N386" s="123"/>
    </row>
    <row r="387" spans="1:14" x14ac:dyDescent="0.4">
      <c r="A387" s="96" t="s">
        <v>596</v>
      </c>
      <c r="B387" s="402">
        <f>$D$384-1</f>
        <v>1</v>
      </c>
      <c r="C387" s="446" t="s">
        <v>982</v>
      </c>
      <c r="D387" s="27">
        <v>0</v>
      </c>
      <c r="E387" s="27">
        <v>3</v>
      </c>
      <c r="F387" s="243"/>
      <c r="G387" s="236"/>
      <c r="H387" s="47">
        <f>VLOOKUP(E387,'_Score matrix'!$B$31:$C$35,2,FALSE)</f>
        <v>1</v>
      </c>
      <c r="I387" s="47">
        <f>D387*H387</f>
        <v>0</v>
      </c>
      <c r="J387" s="47">
        <f>5*H387</f>
        <v>5</v>
      </c>
      <c r="K387" s="158"/>
      <c r="L387" s="75"/>
      <c r="N387" s="123"/>
    </row>
    <row r="388" spans="1:14" x14ac:dyDescent="0.4">
      <c r="A388" s="96" t="s">
        <v>2185</v>
      </c>
      <c r="B388" s="402"/>
      <c r="C388" s="446"/>
      <c r="D388" s="27"/>
      <c r="E388" s="27"/>
      <c r="F388" s="243"/>
      <c r="G388" s="236"/>
      <c r="H388" s="54"/>
      <c r="I388" s="54"/>
      <c r="J388" s="54"/>
      <c r="K388" s="158"/>
      <c r="L388" s="75"/>
      <c r="N388" s="123"/>
    </row>
    <row r="389" spans="1:14" x14ac:dyDescent="0.4">
      <c r="A389" s="96" t="s">
        <v>529</v>
      </c>
      <c r="B389" s="402">
        <f>$D$384-1</f>
        <v>1</v>
      </c>
      <c r="C389" s="446" t="s">
        <v>982</v>
      </c>
      <c r="D389" s="27">
        <v>0</v>
      </c>
      <c r="E389" s="27">
        <v>3</v>
      </c>
      <c r="F389" s="243"/>
      <c r="G389" s="236"/>
      <c r="H389" s="47">
        <f>VLOOKUP(E389,'_Score matrix'!$B$31:$C$35,2,FALSE)</f>
        <v>1</v>
      </c>
      <c r="I389" s="47">
        <f>D389*H389</f>
        <v>0</v>
      </c>
      <c r="J389" s="47">
        <f>5*H389</f>
        <v>5</v>
      </c>
      <c r="K389" s="158"/>
      <c r="L389" s="75"/>
      <c r="N389" s="123"/>
    </row>
    <row r="390" spans="1:14" x14ac:dyDescent="0.4">
      <c r="A390" s="96" t="s">
        <v>530</v>
      </c>
      <c r="B390" s="402">
        <f>$D$384-1</f>
        <v>1</v>
      </c>
      <c r="C390" s="446" t="s">
        <v>982</v>
      </c>
      <c r="D390" s="27">
        <v>0</v>
      </c>
      <c r="E390" s="27">
        <v>3</v>
      </c>
      <c r="F390" s="243"/>
      <c r="G390" s="236"/>
      <c r="H390" s="47">
        <f>VLOOKUP(E390,'_Score matrix'!$B$31:$C$35,2,FALSE)</f>
        <v>1</v>
      </c>
      <c r="I390" s="47">
        <f>D390*H390</f>
        <v>0</v>
      </c>
      <c r="J390" s="47">
        <f>5*H390</f>
        <v>5</v>
      </c>
      <c r="K390" s="158"/>
      <c r="L390" s="75"/>
      <c r="N390" s="123"/>
    </row>
    <row r="391" spans="1:14" x14ac:dyDescent="0.4">
      <c r="A391" s="96" t="s">
        <v>2186</v>
      </c>
      <c r="B391" s="402"/>
      <c r="C391" s="446"/>
      <c r="D391" s="27"/>
      <c r="E391" s="27"/>
      <c r="F391" s="243"/>
      <c r="G391" s="236"/>
      <c r="H391" s="54"/>
      <c r="I391" s="54"/>
      <c r="J391" s="54"/>
      <c r="K391" s="158"/>
      <c r="L391" s="75"/>
      <c r="N391" s="123"/>
    </row>
    <row r="392" spans="1:14" x14ac:dyDescent="0.4">
      <c r="A392" s="96" t="s">
        <v>531</v>
      </c>
      <c r="B392" s="402">
        <f>$D$384-1</f>
        <v>1</v>
      </c>
      <c r="C392" s="446" t="s">
        <v>982</v>
      </c>
      <c r="D392" s="27">
        <v>0</v>
      </c>
      <c r="E392" s="27">
        <v>3</v>
      </c>
      <c r="F392" s="243"/>
      <c r="G392" s="236"/>
      <c r="H392" s="47">
        <f>VLOOKUP(E392,'_Score matrix'!$B$31:$C$35,2,FALSE)</f>
        <v>1</v>
      </c>
      <c r="I392" s="47">
        <f>D392*H392</f>
        <v>0</v>
      </c>
      <c r="J392" s="47">
        <f>5*H392</f>
        <v>5</v>
      </c>
      <c r="K392" s="158"/>
      <c r="L392" s="75"/>
      <c r="N392" s="123"/>
    </row>
    <row r="393" spans="1:14" x14ac:dyDescent="0.4">
      <c r="A393" s="96" t="s">
        <v>532</v>
      </c>
      <c r="B393" s="402">
        <f t="shared" ref="B393:B395" si="111">$D$384-1</f>
        <v>1</v>
      </c>
      <c r="C393" s="446" t="s">
        <v>982</v>
      </c>
      <c r="D393" s="27">
        <v>0</v>
      </c>
      <c r="E393" s="27">
        <v>3</v>
      </c>
      <c r="F393" s="243" t="s">
        <v>941</v>
      </c>
      <c r="G393" s="236" t="str">
        <f>IF(B393=1,F393,"")</f>
        <v>PR.AT-5</v>
      </c>
      <c r="H393" s="47">
        <f>VLOOKUP(E393,'_Score matrix'!$B$31:$C$35,2,FALSE)</f>
        <v>1</v>
      </c>
      <c r="I393" s="47">
        <f>D393*H393</f>
        <v>0</v>
      </c>
      <c r="J393" s="47">
        <f>5*H393</f>
        <v>5</v>
      </c>
      <c r="K393" s="158"/>
      <c r="L393" s="75"/>
      <c r="N393" s="123"/>
    </row>
    <row r="394" spans="1:14" x14ac:dyDescent="0.4">
      <c r="A394" s="96" t="s">
        <v>597</v>
      </c>
      <c r="B394" s="402">
        <f t="shared" si="111"/>
        <v>1</v>
      </c>
      <c r="C394" s="446" t="s">
        <v>982</v>
      </c>
      <c r="D394" s="27">
        <v>0</v>
      </c>
      <c r="E394" s="27">
        <v>3</v>
      </c>
      <c r="F394" s="243" t="s">
        <v>941</v>
      </c>
      <c r="G394" s="236" t="str">
        <f>IF(B394=1,F394,"")</f>
        <v>PR.AT-5</v>
      </c>
      <c r="H394" s="47">
        <f>VLOOKUP(E394,'_Score matrix'!$B$31:$C$35,2,FALSE)</f>
        <v>1</v>
      </c>
      <c r="I394" s="47">
        <f>D394*H394</f>
        <v>0</v>
      </c>
      <c r="J394" s="47">
        <f>5*H394</f>
        <v>5</v>
      </c>
      <c r="K394" s="158"/>
      <c r="L394" s="75"/>
      <c r="N394" s="123"/>
    </row>
    <row r="395" spans="1:14" x14ac:dyDescent="0.4">
      <c r="A395" s="96" t="s">
        <v>598</v>
      </c>
      <c r="B395" s="402">
        <f t="shared" si="111"/>
        <v>1</v>
      </c>
      <c r="C395" s="446" t="s">
        <v>982</v>
      </c>
      <c r="D395" s="27">
        <v>0</v>
      </c>
      <c r="E395" s="27">
        <v>3</v>
      </c>
      <c r="F395" s="54" t="s">
        <v>1842</v>
      </c>
      <c r="G395" s="236" t="str">
        <f>IF(B395=1,F395,"")</f>
        <v>ID.SC-3</v>
      </c>
      <c r="H395" s="47">
        <f>VLOOKUP(E395,'_Score matrix'!$B$31:$C$35,2,FALSE)</f>
        <v>1</v>
      </c>
      <c r="I395" s="47">
        <f>D395*H395</f>
        <v>0</v>
      </c>
      <c r="J395" s="47">
        <f>5*H395</f>
        <v>5</v>
      </c>
      <c r="K395" s="158"/>
      <c r="L395" s="75"/>
      <c r="N395" s="123"/>
    </row>
    <row r="396" spans="1:14" x14ac:dyDescent="0.4">
      <c r="A396" s="96" t="s">
        <v>2187</v>
      </c>
      <c r="B396" s="402"/>
      <c r="C396" s="446"/>
      <c r="D396" s="27"/>
      <c r="E396" s="27"/>
      <c r="F396" s="54"/>
      <c r="G396" s="236"/>
      <c r="H396" s="47"/>
      <c r="I396" s="47"/>
      <c r="J396" s="47"/>
      <c r="K396" s="158"/>
      <c r="L396" s="75"/>
      <c r="N396" s="123"/>
    </row>
    <row r="397" spans="1:14" x14ac:dyDescent="0.4">
      <c r="A397" s="96" t="s">
        <v>533</v>
      </c>
      <c r="B397" s="402">
        <v>1</v>
      </c>
      <c r="C397" s="446" t="s">
        <v>982</v>
      </c>
      <c r="D397" s="27">
        <v>0</v>
      </c>
      <c r="E397" s="27">
        <v>3</v>
      </c>
      <c r="F397" s="54" t="s">
        <v>907</v>
      </c>
      <c r="G397" s="236" t="str">
        <f>IF(B397=1,F397,"")</f>
        <v>PR.MA-1</v>
      </c>
      <c r="H397" s="47">
        <f>VLOOKUP(E397,'_Score matrix'!$B$31:$C$35,2,FALSE)</f>
        <v>1</v>
      </c>
      <c r="I397" s="47">
        <f>D397*H397</f>
        <v>0</v>
      </c>
      <c r="J397" s="47">
        <f>5*H397</f>
        <v>5</v>
      </c>
      <c r="K397" s="158"/>
      <c r="L397" s="75"/>
      <c r="N397" s="123"/>
    </row>
    <row r="398" spans="1:14" x14ac:dyDescent="0.4">
      <c r="A398" s="96" t="s">
        <v>534</v>
      </c>
      <c r="B398" s="402">
        <v>1</v>
      </c>
      <c r="C398" s="446" t="s">
        <v>982</v>
      </c>
      <c r="D398" s="27">
        <v>0</v>
      </c>
      <c r="E398" s="27">
        <v>3</v>
      </c>
      <c r="F398" s="54" t="s">
        <v>908</v>
      </c>
      <c r="G398" s="236" t="str">
        <f>IF(B398=1,F398,"")</f>
        <v>PR.MA-2</v>
      </c>
      <c r="H398" s="47">
        <f>VLOOKUP(E398,'_Score matrix'!$B$31:$C$35,2,FALSE)</f>
        <v>1</v>
      </c>
      <c r="I398" s="47">
        <f t="shared" ref="I398:I399" si="112">D398*H398</f>
        <v>0</v>
      </c>
      <c r="J398" s="47">
        <f t="shared" ref="J398:J399" si="113">5*H398</f>
        <v>5</v>
      </c>
      <c r="K398" s="158"/>
      <c r="L398" s="75"/>
      <c r="N398" s="123"/>
    </row>
    <row r="399" spans="1:14" x14ac:dyDescent="0.4">
      <c r="A399" s="96" t="s">
        <v>1414</v>
      </c>
      <c r="B399" s="402">
        <v>1</v>
      </c>
      <c r="C399" s="446" t="s">
        <v>982</v>
      </c>
      <c r="D399" s="27">
        <v>0</v>
      </c>
      <c r="E399" s="27">
        <v>3</v>
      </c>
      <c r="F399" s="54" t="s">
        <v>900</v>
      </c>
      <c r="G399" s="236" t="str">
        <f>IF(B399=1,F399,"")</f>
        <v>PR.IP-3</v>
      </c>
      <c r="H399" s="47">
        <f>VLOOKUP(E399,'_Score matrix'!$B$31:$C$35,2,FALSE)</f>
        <v>1</v>
      </c>
      <c r="I399" s="47">
        <f t="shared" si="112"/>
        <v>0</v>
      </c>
      <c r="J399" s="47">
        <f t="shared" si="113"/>
        <v>5</v>
      </c>
      <c r="K399" s="158"/>
      <c r="L399" s="75"/>
      <c r="N399" s="123"/>
    </row>
    <row r="400" spans="1:14" x14ac:dyDescent="0.4">
      <c r="A400" s="96" t="s">
        <v>2188</v>
      </c>
      <c r="B400" s="402"/>
      <c r="C400" s="446"/>
      <c r="D400" s="27"/>
      <c r="E400" s="27"/>
      <c r="F400" s="54"/>
      <c r="G400" s="236"/>
      <c r="H400" s="54"/>
      <c r="I400" s="54"/>
      <c r="J400" s="54"/>
      <c r="K400" s="158"/>
      <c r="L400" s="75"/>
      <c r="N400" s="123"/>
    </row>
    <row r="401" spans="1:14" x14ac:dyDescent="0.4">
      <c r="A401" s="96" t="s">
        <v>599</v>
      </c>
      <c r="B401" s="402">
        <f>$D$384-1</f>
        <v>1</v>
      </c>
      <c r="C401" s="446" t="s">
        <v>982</v>
      </c>
      <c r="D401" s="27">
        <v>0</v>
      </c>
      <c r="E401" s="27">
        <v>3</v>
      </c>
      <c r="F401" s="54" t="s">
        <v>1848</v>
      </c>
      <c r="G401" s="236" t="str">
        <f t="shared" ref="G401:G406" si="114">IF(B401=1,F401,"")</f>
        <v>PR.PT-5</v>
      </c>
      <c r="H401" s="47">
        <f>VLOOKUP(E401,'_Score matrix'!$B$31:$C$35,2,FALSE)</f>
        <v>1</v>
      </c>
      <c r="I401" s="47">
        <f t="shared" ref="I401:I406" si="115">D401*H401</f>
        <v>0</v>
      </c>
      <c r="J401" s="47">
        <f>5*H401</f>
        <v>5</v>
      </c>
      <c r="K401" s="158"/>
      <c r="L401" s="75"/>
      <c r="N401" s="123"/>
    </row>
    <row r="402" spans="1:14" x14ac:dyDescent="0.4">
      <c r="A402" s="96" t="s">
        <v>600</v>
      </c>
      <c r="B402" s="402">
        <f t="shared" ref="B402:B430" si="116">$D$384-1</f>
        <v>1</v>
      </c>
      <c r="C402" s="446" t="s">
        <v>982</v>
      </c>
      <c r="D402" s="27">
        <v>0</v>
      </c>
      <c r="E402" s="27">
        <v>3</v>
      </c>
      <c r="F402" s="243" t="s">
        <v>901</v>
      </c>
      <c r="G402" s="236" t="str">
        <f t="shared" si="114"/>
        <v>PR.IP-4</v>
      </c>
      <c r="H402" s="47">
        <f>VLOOKUP(E402,'_Score matrix'!$B$31:$C$35,2,FALSE)</f>
        <v>1</v>
      </c>
      <c r="I402" s="47">
        <f t="shared" si="115"/>
        <v>0</v>
      </c>
      <c r="J402" s="47">
        <f t="shared" ref="J402:J404" si="117">5*H402</f>
        <v>5</v>
      </c>
      <c r="K402" s="158"/>
      <c r="L402" s="75"/>
      <c r="N402" s="123"/>
    </row>
    <row r="403" spans="1:14" x14ac:dyDescent="0.4">
      <c r="A403" s="96" t="s">
        <v>2511</v>
      </c>
      <c r="B403" s="402">
        <f t="shared" si="116"/>
        <v>1</v>
      </c>
      <c r="C403" s="446" t="s">
        <v>982</v>
      </c>
      <c r="D403" s="27">
        <v>0</v>
      </c>
      <c r="E403" s="27">
        <v>3</v>
      </c>
      <c r="F403" s="243" t="s">
        <v>901</v>
      </c>
      <c r="G403" s="236" t="str">
        <f t="shared" si="114"/>
        <v>PR.IP-4</v>
      </c>
      <c r="H403" s="47">
        <f>VLOOKUP(E403,'_Score matrix'!$B$31:$C$35,2,FALSE)</f>
        <v>1</v>
      </c>
      <c r="I403" s="47">
        <f t="shared" si="115"/>
        <v>0</v>
      </c>
      <c r="J403" s="47">
        <f t="shared" si="117"/>
        <v>5</v>
      </c>
      <c r="K403" s="158"/>
      <c r="L403" s="75"/>
      <c r="N403" s="123"/>
    </row>
    <row r="404" spans="1:14" x14ac:dyDescent="0.4">
      <c r="A404" s="96" t="s">
        <v>2512</v>
      </c>
      <c r="B404" s="402">
        <f t="shared" si="116"/>
        <v>1</v>
      </c>
      <c r="C404" s="446" t="s">
        <v>982</v>
      </c>
      <c r="D404" s="27">
        <v>0</v>
      </c>
      <c r="E404" s="27">
        <v>3</v>
      </c>
      <c r="F404" s="243" t="s">
        <v>906</v>
      </c>
      <c r="G404" s="236" t="str">
        <f t="shared" si="114"/>
        <v>PR.IP-9</v>
      </c>
      <c r="H404" s="47">
        <f>VLOOKUP(E404,'_Score matrix'!$B$31:$C$35,2,FALSE)</f>
        <v>1</v>
      </c>
      <c r="I404" s="47">
        <f t="shared" si="115"/>
        <v>0</v>
      </c>
      <c r="J404" s="47">
        <f t="shared" si="117"/>
        <v>5</v>
      </c>
      <c r="K404" s="158"/>
      <c r="L404" s="75"/>
      <c r="N404" s="123"/>
    </row>
    <row r="405" spans="1:14" x14ac:dyDescent="0.4">
      <c r="A405" s="96" t="s">
        <v>2376</v>
      </c>
      <c r="B405" s="402">
        <f t="shared" si="116"/>
        <v>1</v>
      </c>
      <c r="C405" s="446" t="s">
        <v>982</v>
      </c>
      <c r="D405" s="27">
        <v>0</v>
      </c>
      <c r="E405" s="27">
        <v>3</v>
      </c>
      <c r="F405" s="243" t="s">
        <v>918</v>
      </c>
      <c r="G405" s="236" t="str">
        <f t="shared" si="114"/>
        <v>PR.IP-10</v>
      </c>
      <c r="H405" s="47">
        <f>VLOOKUP(E405,'_Score matrix'!$B$31:$C$35,2,FALSE)</f>
        <v>1</v>
      </c>
      <c r="I405" s="47">
        <f t="shared" si="115"/>
        <v>0</v>
      </c>
      <c r="J405" s="47">
        <f t="shared" ref="J405" si="118">5*H405</f>
        <v>5</v>
      </c>
      <c r="K405" s="158"/>
      <c r="L405" s="75"/>
      <c r="N405" s="123"/>
    </row>
    <row r="406" spans="1:14" x14ac:dyDescent="0.4">
      <c r="A406" s="96" t="s">
        <v>2513</v>
      </c>
      <c r="B406" s="402">
        <f t="shared" si="116"/>
        <v>1</v>
      </c>
      <c r="C406" s="446" t="s">
        <v>982</v>
      </c>
      <c r="D406" s="27">
        <v>0</v>
      </c>
      <c r="E406" s="27">
        <v>3</v>
      </c>
      <c r="F406" s="243" t="s">
        <v>897</v>
      </c>
      <c r="G406" s="236" t="str">
        <f t="shared" si="114"/>
        <v>PR.DS-7</v>
      </c>
      <c r="H406" s="47">
        <f>VLOOKUP(E406,'_Score matrix'!$B$31:$C$35,2,FALSE)</f>
        <v>1</v>
      </c>
      <c r="I406" s="47">
        <f t="shared" si="115"/>
        <v>0</v>
      </c>
      <c r="J406" s="47">
        <f t="shared" ref="J406" si="119">5*H406</f>
        <v>5</v>
      </c>
      <c r="K406" s="158"/>
      <c r="L406" s="75"/>
      <c r="N406" s="123"/>
    </row>
    <row r="407" spans="1:14" x14ac:dyDescent="0.4">
      <c r="A407" s="96" t="s">
        <v>2183</v>
      </c>
      <c r="B407" s="402"/>
      <c r="C407" s="446"/>
      <c r="D407" s="27"/>
      <c r="E407" s="27"/>
      <c r="F407" s="243"/>
      <c r="G407" s="236"/>
      <c r="H407" s="54"/>
      <c r="I407" s="54"/>
      <c r="J407" s="54"/>
      <c r="K407" s="158"/>
      <c r="L407" s="75"/>
      <c r="N407" s="123"/>
    </row>
    <row r="408" spans="1:14" x14ac:dyDescent="0.4">
      <c r="A408" s="96" t="s">
        <v>535</v>
      </c>
      <c r="B408" s="402">
        <f t="shared" si="116"/>
        <v>1</v>
      </c>
      <c r="C408" s="446" t="s">
        <v>982</v>
      </c>
      <c r="D408" s="27">
        <v>0</v>
      </c>
      <c r="E408" s="27">
        <v>3</v>
      </c>
      <c r="F408" s="243" t="s">
        <v>911</v>
      </c>
      <c r="G408" s="236" t="str">
        <f>IF(B408=1,F408,"")</f>
        <v>PR.PT-3</v>
      </c>
      <c r="H408" s="47">
        <f>VLOOKUP(E408,'_Score matrix'!$B$31:$C$35,2,FALSE)</f>
        <v>1</v>
      </c>
      <c r="I408" s="47">
        <f>D408*H408</f>
        <v>0</v>
      </c>
      <c r="J408" s="47">
        <f>5*H408</f>
        <v>5</v>
      </c>
      <c r="K408" s="158"/>
      <c r="L408" s="75"/>
      <c r="N408" s="123"/>
    </row>
    <row r="409" spans="1:14" x14ac:dyDescent="0.4">
      <c r="A409" s="626" t="str">
        <f>A408</f>
        <v>T 2.6.1</v>
      </c>
      <c r="B409" s="621">
        <f>B408</f>
        <v>1</v>
      </c>
      <c r="C409" s="627" t="str">
        <f>C408</f>
        <v>M</v>
      </c>
      <c r="D409" s="394">
        <f>D408</f>
        <v>0</v>
      </c>
      <c r="E409" s="394">
        <f>E408</f>
        <v>3</v>
      </c>
      <c r="F409" s="628" t="s">
        <v>935</v>
      </c>
      <c r="G409" s="628" t="str">
        <f>IF(B409=1,F409,"")</f>
        <v>PR.AC-4</v>
      </c>
      <c r="H409" s="396">
        <f>H408</f>
        <v>1</v>
      </c>
      <c r="I409" s="396">
        <f>I408</f>
        <v>0</v>
      </c>
      <c r="J409" s="396">
        <f>J408</f>
        <v>5</v>
      </c>
      <c r="K409" s="394"/>
      <c r="L409" s="629" t="str">
        <f>CONCATENATE("Scoring connected to ", A409)</f>
        <v>Scoring connected to T 2.6.1</v>
      </c>
      <c r="N409" s="123"/>
    </row>
    <row r="410" spans="1:14" x14ac:dyDescent="0.4">
      <c r="A410" s="96" t="s">
        <v>536</v>
      </c>
      <c r="B410" s="402">
        <f t="shared" si="116"/>
        <v>1</v>
      </c>
      <c r="C410" s="446" t="s">
        <v>982</v>
      </c>
      <c r="D410" s="27">
        <v>0</v>
      </c>
      <c r="E410" s="27">
        <v>3</v>
      </c>
      <c r="F410" s="243" t="s">
        <v>911</v>
      </c>
      <c r="G410" s="236" t="str">
        <f>IF(B410=1,F410,"")</f>
        <v>PR.PT-3</v>
      </c>
      <c r="H410" s="47">
        <f>VLOOKUP(E410,'_Score matrix'!$B$31:$C$35,2,FALSE)</f>
        <v>1</v>
      </c>
      <c r="I410" s="47">
        <f>D410*H410</f>
        <v>0</v>
      </c>
      <c r="J410" s="47">
        <f>5*H410</f>
        <v>5</v>
      </c>
      <c r="K410" s="158"/>
      <c r="L410" s="75"/>
      <c r="N410" s="123"/>
    </row>
    <row r="411" spans="1:14" x14ac:dyDescent="0.4">
      <c r="A411" s="626" t="str">
        <f>A410</f>
        <v>T 2.6.2</v>
      </c>
      <c r="B411" s="621">
        <f>B410</f>
        <v>1</v>
      </c>
      <c r="C411" s="627" t="str">
        <f>C410</f>
        <v>M</v>
      </c>
      <c r="D411" s="394">
        <f>D410</f>
        <v>0</v>
      </c>
      <c r="E411" s="394">
        <f>E410</f>
        <v>3</v>
      </c>
      <c r="F411" s="628" t="s">
        <v>935</v>
      </c>
      <c r="G411" s="628" t="str">
        <f>IF(B411=1,F411,"")</f>
        <v>PR.AC-4</v>
      </c>
      <c r="H411" s="396">
        <f>H410</f>
        <v>1</v>
      </c>
      <c r="I411" s="396">
        <f>I410</f>
        <v>0</v>
      </c>
      <c r="J411" s="396">
        <f>J410</f>
        <v>5</v>
      </c>
      <c r="K411" s="394"/>
      <c r="L411" s="629" t="str">
        <f>CONCATENATE("Scoring connected to ", A411)</f>
        <v>Scoring connected to T 2.6.2</v>
      </c>
      <c r="N411" s="123"/>
    </row>
    <row r="412" spans="1:14" x14ac:dyDescent="0.4">
      <c r="A412" s="96" t="s">
        <v>2514</v>
      </c>
      <c r="B412" s="449"/>
      <c r="C412" s="450"/>
      <c r="D412" s="451"/>
      <c r="E412" s="451"/>
      <c r="F412" s="158"/>
      <c r="G412" s="236"/>
      <c r="H412" s="47"/>
      <c r="I412" s="47"/>
      <c r="J412" s="47"/>
      <c r="K412" s="158"/>
      <c r="L412" s="75"/>
      <c r="N412" s="123"/>
    </row>
    <row r="413" spans="1:14" x14ac:dyDescent="0.4">
      <c r="A413" s="96" t="s">
        <v>2515</v>
      </c>
      <c r="B413" s="402">
        <f t="shared" si="116"/>
        <v>1</v>
      </c>
      <c r="C413" s="435" t="s">
        <v>1415</v>
      </c>
      <c r="D413" s="27">
        <v>0</v>
      </c>
      <c r="E413" s="84">
        <f t="shared" ref="E413:E430" si="120">IF(D413=6, 1, 3)</f>
        <v>3</v>
      </c>
      <c r="F413" s="54"/>
      <c r="G413" s="236"/>
      <c r="H413" s="47">
        <f>VLOOKUP(E413,'_Score matrix'!$B$31:$C$35,2,FALSE)</f>
        <v>1</v>
      </c>
      <c r="I413" s="47">
        <f t="shared" ref="I413:I428" si="121">D413*H413</f>
        <v>0</v>
      </c>
      <c r="J413" s="47">
        <f t="shared" ref="J413:J430" si="122">5*H413</f>
        <v>5</v>
      </c>
      <c r="K413" s="158"/>
      <c r="L413" s="75"/>
      <c r="N413" s="123"/>
    </row>
    <row r="414" spans="1:14" x14ac:dyDescent="0.4">
      <c r="A414" s="96" t="s">
        <v>2516</v>
      </c>
      <c r="B414" s="402">
        <f t="shared" si="116"/>
        <v>1</v>
      </c>
      <c r="C414" s="435" t="s">
        <v>1415</v>
      </c>
      <c r="D414" s="27">
        <v>0</v>
      </c>
      <c r="E414" s="84">
        <f t="shared" si="120"/>
        <v>3</v>
      </c>
      <c r="F414" s="54"/>
      <c r="G414" s="236"/>
      <c r="H414" s="47">
        <f>VLOOKUP(E414,'_Score matrix'!$B$31:$C$35,2,FALSE)</f>
        <v>1</v>
      </c>
      <c r="I414" s="47">
        <f t="shared" si="121"/>
        <v>0</v>
      </c>
      <c r="J414" s="47">
        <f t="shared" si="122"/>
        <v>5</v>
      </c>
      <c r="K414" s="158"/>
      <c r="L414" s="75"/>
      <c r="N414" s="123"/>
    </row>
    <row r="415" spans="1:14" x14ac:dyDescent="0.4">
      <c r="A415" s="96" t="s">
        <v>2517</v>
      </c>
      <c r="B415" s="402">
        <f t="shared" si="116"/>
        <v>1</v>
      </c>
      <c r="C415" s="435" t="s">
        <v>1415</v>
      </c>
      <c r="D415" s="27">
        <v>0</v>
      </c>
      <c r="E415" s="84">
        <f t="shared" si="120"/>
        <v>3</v>
      </c>
      <c r="F415" s="54"/>
      <c r="G415" s="236"/>
      <c r="H415" s="47">
        <f>VLOOKUP(E415,'_Score matrix'!$B$31:$C$35,2,FALSE)</f>
        <v>1</v>
      </c>
      <c r="I415" s="47">
        <f t="shared" si="121"/>
        <v>0</v>
      </c>
      <c r="J415" s="47">
        <f t="shared" si="122"/>
        <v>5</v>
      </c>
      <c r="K415" s="158"/>
      <c r="L415" s="75"/>
      <c r="N415" s="123"/>
    </row>
    <row r="416" spans="1:14" x14ac:dyDescent="0.4">
      <c r="A416" s="96" t="s">
        <v>2518</v>
      </c>
      <c r="B416" s="402">
        <f t="shared" si="116"/>
        <v>1</v>
      </c>
      <c r="C416" s="435" t="s">
        <v>1415</v>
      </c>
      <c r="D416" s="27">
        <v>0</v>
      </c>
      <c r="E416" s="84">
        <f t="shared" si="120"/>
        <v>3</v>
      </c>
      <c r="F416" s="54"/>
      <c r="G416" s="236"/>
      <c r="H416" s="47">
        <f>VLOOKUP(E416,'_Score matrix'!$B$31:$C$35,2,FALSE)</f>
        <v>1</v>
      </c>
      <c r="I416" s="47">
        <f t="shared" si="121"/>
        <v>0</v>
      </c>
      <c r="J416" s="47">
        <f t="shared" si="122"/>
        <v>5</v>
      </c>
      <c r="K416" s="158"/>
      <c r="L416" s="75"/>
      <c r="N416" s="123"/>
    </row>
    <row r="417" spans="1:14" x14ac:dyDescent="0.4">
      <c r="A417" s="96" t="s">
        <v>2519</v>
      </c>
      <c r="B417" s="402">
        <f t="shared" si="116"/>
        <v>1</v>
      </c>
      <c r="C417" s="435" t="s">
        <v>1415</v>
      </c>
      <c r="D417" s="27">
        <v>0</v>
      </c>
      <c r="E417" s="84">
        <f t="shared" si="120"/>
        <v>3</v>
      </c>
      <c r="F417" s="54"/>
      <c r="G417" s="236"/>
      <c r="H417" s="47">
        <f>VLOOKUP(E417,'_Score matrix'!$B$31:$C$35,2,FALSE)</f>
        <v>1</v>
      </c>
      <c r="I417" s="47">
        <f t="shared" si="121"/>
        <v>0</v>
      </c>
      <c r="J417" s="47">
        <f t="shared" si="122"/>
        <v>5</v>
      </c>
      <c r="K417" s="158"/>
      <c r="L417" s="75"/>
      <c r="N417" s="123"/>
    </row>
    <row r="418" spans="1:14" x14ac:dyDescent="0.4">
      <c r="A418" s="96" t="s">
        <v>2520</v>
      </c>
      <c r="B418" s="402">
        <f t="shared" si="116"/>
        <v>1</v>
      </c>
      <c r="C418" s="435" t="s">
        <v>1415</v>
      </c>
      <c r="D418" s="27">
        <v>0</v>
      </c>
      <c r="E418" s="84">
        <f t="shared" si="120"/>
        <v>3</v>
      </c>
      <c r="F418" s="54"/>
      <c r="G418" s="236"/>
      <c r="H418" s="47">
        <f>VLOOKUP(E418,'_Score matrix'!$B$31:$C$35,2,FALSE)</f>
        <v>1</v>
      </c>
      <c r="I418" s="47">
        <f t="shared" si="121"/>
        <v>0</v>
      </c>
      <c r="J418" s="47">
        <f t="shared" si="122"/>
        <v>5</v>
      </c>
      <c r="K418" s="158"/>
      <c r="L418" s="75"/>
      <c r="N418" s="123"/>
    </row>
    <row r="419" spans="1:14" x14ac:dyDescent="0.4">
      <c r="A419" s="96" t="s">
        <v>2521</v>
      </c>
      <c r="B419" s="402">
        <f t="shared" si="116"/>
        <v>1</v>
      </c>
      <c r="C419" s="435" t="s">
        <v>1415</v>
      </c>
      <c r="D419" s="27">
        <v>0</v>
      </c>
      <c r="E419" s="84">
        <f t="shared" si="120"/>
        <v>3</v>
      </c>
      <c r="F419" s="54"/>
      <c r="G419" s="236"/>
      <c r="H419" s="47">
        <f>VLOOKUP(E419,'_Score matrix'!$B$31:$C$35,2,FALSE)</f>
        <v>1</v>
      </c>
      <c r="I419" s="47">
        <f t="shared" si="121"/>
        <v>0</v>
      </c>
      <c r="J419" s="47">
        <f t="shared" si="122"/>
        <v>5</v>
      </c>
      <c r="K419" s="158"/>
      <c r="L419" s="75"/>
      <c r="N419" s="123"/>
    </row>
    <row r="420" spans="1:14" x14ac:dyDescent="0.4">
      <c r="A420" s="96" t="s">
        <v>2522</v>
      </c>
      <c r="B420" s="402">
        <f t="shared" si="116"/>
        <v>1</v>
      </c>
      <c r="C420" s="435" t="s">
        <v>1415</v>
      </c>
      <c r="D420" s="27">
        <v>0</v>
      </c>
      <c r="E420" s="84">
        <f t="shared" si="120"/>
        <v>3</v>
      </c>
      <c r="F420" s="54"/>
      <c r="G420" s="236"/>
      <c r="H420" s="47">
        <f>VLOOKUP(E420,'_Score matrix'!$B$31:$C$35,2,FALSE)</f>
        <v>1</v>
      </c>
      <c r="I420" s="47">
        <f t="shared" si="121"/>
        <v>0</v>
      </c>
      <c r="J420" s="47">
        <f t="shared" si="122"/>
        <v>5</v>
      </c>
      <c r="K420" s="158"/>
      <c r="L420" s="75"/>
      <c r="N420" s="123"/>
    </row>
    <row r="421" spans="1:14" x14ac:dyDescent="0.4">
      <c r="A421" s="96" t="s">
        <v>2523</v>
      </c>
      <c r="B421" s="402">
        <f t="shared" si="116"/>
        <v>1</v>
      </c>
      <c r="C421" s="435" t="s">
        <v>1415</v>
      </c>
      <c r="D421" s="27">
        <v>0</v>
      </c>
      <c r="E421" s="84">
        <f t="shared" si="120"/>
        <v>3</v>
      </c>
      <c r="F421" s="54"/>
      <c r="G421" s="236"/>
      <c r="H421" s="47">
        <f>VLOOKUP(E421,'_Score matrix'!$B$31:$C$35,2,FALSE)</f>
        <v>1</v>
      </c>
      <c r="I421" s="47">
        <f t="shared" si="121"/>
        <v>0</v>
      </c>
      <c r="J421" s="47">
        <f t="shared" si="122"/>
        <v>5</v>
      </c>
      <c r="K421" s="158"/>
      <c r="L421" s="75"/>
      <c r="N421" s="123"/>
    </row>
    <row r="422" spans="1:14" x14ac:dyDescent="0.4">
      <c r="A422" s="96" t="s">
        <v>2524</v>
      </c>
      <c r="B422" s="402">
        <f t="shared" si="116"/>
        <v>1</v>
      </c>
      <c r="C422" s="435" t="s">
        <v>1415</v>
      </c>
      <c r="D422" s="27">
        <v>0</v>
      </c>
      <c r="E422" s="84">
        <f t="shared" si="120"/>
        <v>3</v>
      </c>
      <c r="F422" s="54"/>
      <c r="G422" s="236"/>
      <c r="H422" s="47">
        <f>VLOOKUP(E422,'_Score matrix'!$B$31:$C$35,2,FALSE)</f>
        <v>1</v>
      </c>
      <c r="I422" s="47">
        <f t="shared" si="121"/>
        <v>0</v>
      </c>
      <c r="J422" s="47">
        <f t="shared" si="122"/>
        <v>5</v>
      </c>
      <c r="K422" s="158"/>
      <c r="L422" s="75"/>
      <c r="N422" s="123"/>
    </row>
    <row r="423" spans="1:14" x14ac:dyDescent="0.4">
      <c r="A423" s="96" t="s">
        <v>2525</v>
      </c>
      <c r="B423" s="402">
        <f t="shared" si="116"/>
        <v>1</v>
      </c>
      <c r="C423" s="435" t="s">
        <v>1415</v>
      </c>
      <c r="D423" s="27">
        <v>0</v>
      </c>
      <c r="E423" s="84">
        <f t="shared" si="120"/>
        <v>3</v>
      </c>
      <c r="F423" s="54"/>
      <c r="G423" s="236"/>
      <c r="H423" s="47">
        <f>VLOOKUP(E423,'_Score matrix'!$B$31:$C$35,2,FALSE)</f>
        <v>1</v>
      </c>
      <c r="I423" s="47">
        <f t="shared" si="121"/>
        <v>0</v>
      </c>
      <c r="J423" s="47">
        <f t="shared" si="122"/>
        <v>5</v>
      </c>
      <c r="K423" s="158"/>
      <c r="L423" s="75"/>
      <c r="N423" s="123"/>
    </row>
    <row r="424" spans="1:14" x14ac:dyDescent="0.4">
      <c r="A424" s="96" t="s">
        <v>2526</v>
      </c>
      <c r="B424" s="402">
        <f t="shared" si="116"/>
        <v>1</v>
      </c>
      <c r="C424" s="435" t="s">
        <v>1415</v>
      </c>
      <c r="D424" s="27">
        <v>0</v>
      </c>
      <c r="E424" s="84">
        <f t="shared" si="120"/>
        <v>3</v>
      </c>
      <c r="F424" s="54"/>
      <c r="G424" s="236"/>
      <c r="H424" s="47">
        <f>VLOOKUP(E424,'_Score matrix'!$B$31:$C$35,2,FALSE)</f>
        <v>1</v>
      </c>
      <c r="I424" s="47">
        <f t="shared" si="121"/>
        <v>0</v>
      </c>
      <c r="J424" s="47">
        <f t="shared" si="122"/>
        <v>5</v>
      </c>
      <c r="K424" s="158"/>
      <c r="L424" s="75"/>
      <c r="N424" s="123"/>
    </row>
    <row r="425" spans="1:14" x14ac:dyDescent="0.4">
      <c r="A425" s="96" t="s">
        <v>2527</v>
      </c>
      <c r="B425" s="402">
        <f t="shared" si="116"/>
        <v>1</v>
      </c>
      <c r="C425" s="435" t="s">
        <v>1415</v>
      </c>
      <c r="D425" s="27">
        <v>0</v>
      </c>
      <c r="E425" s="84">
        <f t="shared" si="120"/>
        <v>3</v>
      </c>
      <c r="F425" s="54"/>
      <c r="G425" s="236"/>
      <c r="H425" s="47">
        <f>VLOOKUP(E425,'_Score matrix'!$B$31:$C$35,2,FALSE)</f>
        <v>1</v>
      </c>
      <c r="I425" s="47">
        <f t="shared" si="121"/>
        <v>0</v>
      </c>
      <c r="J425" s="47">
        <f t="shared" si="122"/>
        <v>5</v>
      </c>
      <c r="K425" s="158"/>
      <c r="L425" s="75"/>
      <c r="N425" s="123"/>
    </row>
    <row r="426" spans="1:14" x14ac:dyDescent="0.4">
      <c r="A426" s="96" t="s">
        <v>2528</v>
      </c>
      <c r="B426" s="402">
        <f t="shared" si="116"/>
        <v>1</v>
      </c>
      <c r="C426" s="435" t="s">
        <v>1415</v>
      </c>
      <c r="D426" s="27">
        <v>0</v>
      </c>
      <c r="E426" s="84">
        <f t="shared" si="120"/>
        <v>3</v>
      </c>
      <c r="F426" s="54"/>
      <c r="G426" s="236"/>
      <c r="H426" s="47">
        <f>VLOOKUP(E426,'_Score matrix'!$B$31:$C$35,2,FALSE)</f>
        <v>1</v>
      </c>
      <c r="I426" s="47">
        <f t="shared" si="121"/>
        <v>0</v>
      </c>
      <c r="J426" s="47">
        <f t="shared" si="122"/>
        <v>5</v>
      </c>
      <c r="K426" s="158"/>
      <c r="L426" s="75"/>
      <c r="N426" s="123"/>
    </row>
    <row r="427" spans="1:14" x14ac:dyDescent="0.4">
      <c r="A427" s="96" t="s">
        <v>2529</v>
      </c>
      <c r="B427" s="402">
        <f t="shared" si="116"/>
        <v>1</v>
      </c>
      <c r="C427" s="435" t="s">
        <v>1415</v>
      </c>
      <c r="D427" s="27">
        <v>0</v>
      </c>
      <c r="E427" s="84">
        <f t="shared" si="120"/>
        <v>3</v>
      </c>
      <c r="F427" s="54"/>
      <c r="G427" s="236"/>
      <c r="H427" s="47">
        <f>VLOOKUP(E427,'_Score matrix'!$B$31:$C$35,2,FALSE)</f>
        <v>1</v>
      </c>
      <c r="I427" s="47">
        <f t="shared" si="121"/>
        <v>0</v>
      </c>
      <c r="J427" s="47">
        <f t="shared" si="122"/>
        <v>5</v>
      </c>
      <c r="K427" s="158"/>
      <c r="L427" s="75"/>
      <c r="N427" s="123"/>
    </row>
    <row r="428" spans="1:14" x14ac:dyDescent="0.4">
      <c r="A428" s="96" t="s">
        <v>2530</v>
      </c>
      <c r="B428" s="402">
        <f t="shared" si="116"/>
        <v>1</v>
      </c>
      <c r="C428" s="435" t="s">
        <v>1415</v>
      </c>
      <c r="D428" s="27">
        <v>0</v>
      </c>
      <c r="E428" s="84">
        <f t="shared" ref="E428" si="123">IF(D428=6, 1, 3)</f>
        <v>3</v>
      </c>
      <c r="F428" s="244"/>
      <c r="G428" s="236"/>
      <c r="H428" s="47">
        <f>VLOOKUP(E428,'_Score matrix'!$B$31:$C$35,2,FALSE)</f>
        <v>1</v>
      </c>
      <c r="I428" s="47">
        <f t="shared" si="121"/>
        <v>0</v>
      </c>
      <c r="J428" s="47">
        <f t="shared" ref="J428" si="124">5*H428</f>
        <v>5</v>
      </c>
      <c r="K428" s="158"/>
      <c r="L428" s="75"/>
      <c r="N428" s="123"/>
    </row>
    <row r="429" spans="1:14" x14ac:dyDescent="0.4">
      <c r="A429" s="96" t="s">
        <v>2531</v>
      </c>
      <c r="B429" s="402">
        <f t="shared" si="116"/>
        <v>1</v>
      </c>
      <c r="C429" s="435" t="s">
        <v>1415</v>
      </c>
      <c r="D429" s="27">
        <v>0</v>
      </c>
      <c r="E429" s="84">
        <f t="shared" si="120"/>
        <v>3</v>
      </c>
      <c r="F429" s="54"/>
      <c r="G429" s="236"/>
      <c r="H429" s="47">
        <f>VLOOKUP(E429,'_Score matrix'!$B$31:$C$35,2,FALSE)</f>
        <v>1</v>
      </c>
      <c r="I429" s="47">
        <f>D429*H429</f>
        <v>0</v>
      </c>
      <c r="J429" s="47">
        <f t="shared" si="122"/>
        <v>5</v>
      </c>
      <c r="K429" s="158"/>
      <c r="L429" s="75"/>
      <c r="N429" s="123"/>
    </row>
    <row r="430" spans="1:14" ht="15" thickBot="1" x14ac:dyDescent="0.45">
      <c r="A430" s="96" t="s">
        <v>2532</v>
      </c>
      <c r="B430" s="402">
        <f t="shared" si="116"/>
        <v>1</v>
      </c>
      <c r="C430" s="461" t="s">
        <v>1415</v>
      </c>
      <c r="D430" s="399">
        <v>0</v>
      </c>
      <c r="E430" s="84">
        <f t="shared" si="120"/>
        <v>3</v>
      </c>
      <c r="F430" s="159"/>
      <c r="G430" s="236"/>
      <c r="H430" s="56">
        <f>VLOOKUP(E430,'_Score matrix'!$B$31:$C$35,2,FALSE)</f>
        <v>1</v>
      </c>
      <c r="I430" s="56">
        <f>D430*H430</f>
        <v>0</v>
      </c>
      <c r="J430" s="56">
        <f t="shared" si="122"/>
        <v>5</v>
      </c>
      <c r="K430" s="44"/>
      <c r="L430" s="462"/>
      <c r="N430" s="123"/>
    </row>
    <row r="431" spans="1:14" ht="15" thickBot="1" x14ac:dyDescent="0.45">
      <c r="A431" s="452" t="s">
        <v>329</v>
      </c>
      <c r="B431" s="453"/>
      <c r="C431" s="454"/>
      <c r="D431" s="455">
        <f>SUMIF(D413:D430,"&lt;6")</f>
        <v>0</v>
      </c>
      <c r="E431" s="455">
        <f>SUM(E413:E430)</f>
        <v>54</v>
      </c>
      <c r="F431" s="456"/>
      <c r="G431" s="456"/>
      <c r="H431" s="456">
        <f>SUM(H413:H430)</f>
        <v>18</v>
      </c>
      <c r="I431" s="456">
        <f>SUM(I413:I430)</f>
        <v>0</v>
      </c>
      <c r="J431" s="456">
        <f>SUM(J413:J430)</f>
        <v>90</v>
      </c>
      <c r="K431" s="457">
        <f>IF(ROUND(100*(I431-H431)/(J431-H431),2) &lt; 0, 0, ROUND(100*(I431-H431)/(J431-H431),2))</f>
        <v>0</v>
      </c>
      <c r="L431" s="458"/>
      <c r="N431" s="123"/>
    </row>
    <row r="432" spans="1:14" ht="15" thickBot="1" x14ac:dyDescent="0.45">
      <c r="A432" s="92" t="s">
        <v>330</v>
      </c>
      <c r="B432" s="407"/>
      <c r="C432" s="430"/>
      <c r="D432" s="23">
        <f>SUM(D386:D387,D389:D390,D392:D395,D397:D399,D401:D406,D408,D410)</f>
        <v>0</v>
      </c>
      <c r="E432" s="23">
        <f>SUM(E386:E387,E389:E390,E392:E395,E397:E399,E401:E406,E408,E410)</f>
        <v>57</v>
      </c>
      <c r="F432" s="238"/>
      <c r="G432" s="238"/>
      <c r="H432" s="238">
        <f t="shared" ref="H432:I432" si="125">SUM(H386:H387,H389:H390,H392:H395,H397:H399,H401:H406,H408,H410)</f>
        <v>19</v>
      </c>
      <c r="I432" s="238">
        <f t="shared" si="125"/>
        <v>0</v>
      </c>
      <c r="J432" s="238">
        <f>SUM(J386:J387,J389:J390,J392:J395,J397:J399,J401:J406,J408,J410)</f>
        <v>95</v>
      </c>
      <c r="K432" s="42">
        <f>IF(ROUND(100*(I432-H432)/(J432-H432),2) &lt; 0, 0, ROUND(100*(I432-H432)/(J432-H432),2))</f>
        <v>0</v>
      </c>
      <c r="L432" s="76"/>
      <c r="N432" s="123"/>
    </row>
    <row r="433" spans="1:15" ht="15" thickBot="1" x14ac:dyDescent="0.45">
      <c r="A433" s="26"/>
      <c r="B433" s="419"/>
      <c r="C433" s="441"/>
      <c r="D433" s="26"/>
      <c r="E433" s="26"/>
      <c r="F433" s="5"/>
      <c r="G433" s="5"/>
      <c r="H433" s="5"/>
      <c r="I433" s="5"/>
      <c r="J433" s="5"/>
      <c r="K433" s="5"/>
      <c r="L433" s="26"/>
      <c r="N433" s="123"/>
    </row>
    <row r="434" spans="1:15" ht="15" thickBot="1" x14ac:dyDescent="0.45">
      <c r="A434" s="251" t="s">
        <v>510</v>
      </c>
      <c r="B434" s="415"/>
      <c r="C434" s="400"/>
      <c r="D434" s="252"/>
      <c r="E434" s="252"/>
      <c r="F434" s="252"/>
      <c r="G434" s="252"/>
      <c r="H434" s="252"/>
      <c r="I434" s="252"/>
      <c r="J434" s="252"/>
      <c r="K434" s="252"/>
      <c r="L434" s="253"/>
      <c r="N434" s="123"/>
      <c r="O434" s="22"/>
    </row>
    <row r="435" spans="1:15" ht="15" thickBot="1" x14ac:dyDescent="0.45">
      <c r="A435" s="65"/>
      <c r="B435" s="405"/>
      <c r="C435" s="427"/>
      <c r="D435" s="86"/>
      <c r="E435" s="86"/>
      <c r="F435" s="241"/>
      <c r="G435" s="241"/>
      <c r="H435" s="52"/>
      <c r="I435" s="52"/>
      <c r="J435" s="52"/>
      <c r="K435" s="52"/>
      <c r="L435" s="71"/>
      <c r="N435" s="123"/>
      <c r="O435" s="22"/>
    </row>
    <row r="436" spans="1:15" x14ac:dyDescent="0.4">
      <c r="A436" s="61" t="s">
        <v>2189</v>
      </c>
      <c r="B436" s="405"/>
      <c r="C436" s="427"/>
      <c r="D436" s="86"/>
      <c r="E436" s="86"/>
      <c r="F436" s="241"/>
      <c r="G436" s="241"/>
      <c r="H436" s="52"/>
      <c r="I436" s="52"/>
      <c r="J436" s="52"/>
      <c r="K436" s="52"/>
      <c r="L436" s="71"/>
      <c r="N436" s="123"/>
      <c r="O436" s="22"/>
    </row>
    <row r="437" spans="1:15" x14ac:dyDescent="0.4">
      <c r="A437" s="99" t="s">
        <v>299</v>
      </c>
      <c r="B437" s="402">
        <v>1</v>
      </c>
      <c r="C437" s="436" t="s">
        <v>982</v>
      </c>
      <c r="D437" s="84">
        <v>0</v>
      </c>
      <c r="E437" s="84">
        <v>3</v>
      </c>
      <c r="F437" s="236"/>
      <c r="G437" s="236"/>
      <c r="H437" s="47">
        <f>VLOOKUP(E437,'_Score matrix'!$B$31:$C$35,2,FALSE)</f>
        <v>1</v>
      </c>
      <c r="I437" s="47">
        <f>D437*H437</f>
        <v>0</v>
      </c>
      <c r="J437" s="47">
        <f>5*H437</f>
        <v>5</v>
      </c>
      <c r="K437" s="47"/>
      <c r="L437" s="67"/>
      <c r="N437" s="123"/>
      <c r="O437" s="22"/>
    </row>
    <row r="438" spans="1:15" x14ac:dyDescent="0.4">
      <c r="A438" s="99" t="s">
        <v>2190</v>
      </c>
      <c r="B438" s="402">
        <v>1</v>
      </c>
      <c r="C438" s="436" t="s">
        <v>982</v>
      </c>
      <c r="D438" s="84">
        <v>0</v>
      </c>
      <c r="E438" s="84">
        <v>3</v>
      </c>
      <c r="F438" s="236" t="s">
        <v>961</v>
      </c>
      <c r="G438" s="236" t="str">
        <f>IF(B438=1,F438,"")</f>
        <v>RS.CO-1</v>
      </c>
      <c r="H438" s="47">
        <f>VLOOKUP(E438,'_Score matrix'!$B$31:$C$35,2,FALSE)</f>
        <v>1</v>
      </c>
      <c r="I438" s="47">
        <f>D438*H438</f>
        <v>0</v>
      </c>
      <c r="J438" s="47">
        <f>5*H438</f>
        <v>5</v>
      </c>
      <c r="K438" s="47"/>
      <c r="L438" s="67"/>
      <c r="N438" s="123"/>
      <c r="O438" s="22"/>
    </row>
    <row r="439" spans="1:15" x14ac:dyDescent="0.4">
      <c r="A439" s="99" t="s">
        <v>300</v>
      </c>
      <c r="B439" s="413"/>
      <c r="C439" s="436"/>
      <c r="D439" s="84"/>
      <c r="E439" s="84"/>
      <c r="F439" s="236"/>
      <c r="G439" s="236"/>
      <c r="H439" s="47"/>
      <c r="I439" s="47"/>
      <c r="J439" s="47"/>
      <c r="K439" s="47"/>
      <c r="L439" s="67"/>
      <c r="N439" s="123"/>
      <c r="O439" s="22"/>
    </row>
    <row r="440" spans="1:15" x14ac:dyDescent="0.4">
      <c r="A440" s="99" t="s">
        <v>2380</v>
      </c>
      <c r="B440" s="413"/>
      <c r="C440" s="436"/>
      <c r="D440" s="84">
        <v>1</v>
      </c>
      <c r="E440" s="84"/>
      <c r="F440" s="236"/>
      <c r="G440" s="236"/>
      <c r="H440" s="47"/>
      <c r="I440" s="47"/>
      <c r="J440" s="47"/>
      <c r="K440" s="47"/>
      <c r="L440" s="67"/>
      <c r="N440" s="123"/>
      <c r="O440" s="22"/>
    </row>
    <row r="441" spans="1:15" x14ac:dyDescent="0.4">
      <c r="A441" s="99" t="s">
        <v>2715</v>
      </c>
      <c r="B441" s="413"/>
      <c r="C441" s="436"/>
      <c r="D441" s="84">
        <v>1</v>
      </c>
      <c r="E441" s="84"/>
      <c r="F441" s="236"/>
      <c r="G441" s="236"/>
      <c r="H441" s="47"/>
      <c r="I441" s="47"/>
      <c r="J441" s="47"/>
      <c r="K441" s="47"/>
      <c r="L441" s="67"/>
      <c r="N441" s="123"/>
      <c r="O441" s="22"/>
    </row>
    <row r="442" spans="1:15" x14ac:dyDescent="0.4">
      <c r="A442" s="99" t="s">
        <v>2716</v>
      </c>
      <c r="B442" s="413"/>
      <c r="C442" s="436"/>
      <c r="D442" s="84">
        <v>1</v>
      </c>
      <c r="E442" s="84"/>
      <c r="F442" s="236"/>
      <c r="G442" s="236"/>
      <c r="H442" s="47"/>
      <c r="I442" s="47"/>
      <c r="J442" s="47"/>
      <c r="K442" s="47"/>
      <c r="L442" s="67"/>
      <c r="N442" s="123"/>
      <c r="O442" s="22"/>
    </row>
    <row r="443" spans="1:15" x14ac:dyDescent="0.4">
      <c r="A443" s="99" t="s">
        <v>2717</v>
      </c>
      <c r="B443" s="413"/>
      <c r="C443" s="436"/>
      <c r="D443" s="84">
        <v>1</v>
      </c>
      <c r="E443" s="84"/>
      <c r="F443" s="236"/>
      <c r="G443" s="236"/>
      <c r="H443" s="47"/>
      <c r="I443" s="47"/>
      <c r="J443" s="47"/>
      <c r="K443" s="47"/>
      <c r="L443" s="67"/>
      <c r="N443" s="123"/>
      <c r="O443" s="22"/>
    </row>
    <row r="444" spans="1:15" x14ac:dyDescent="0.4">
      <c r="A444" s="99" t="s">
        <v>2718</v>
      </c>
      <c r="B444" s="413"/>
      <c r="C444" s="436"/>
      <c r="D444" s="84">
        <v>1</v>
      </c>
      <c r="E444" s="84"/>
      <c r="F444" s="236"/>
      <c r="G444" s="236"/>
      <c r="H444" s="47"/>
      <c r="I444" s="47"/>
      <c r="J444" s="47"/>
      <c r="K444" s="47"/>
      <c r="L444" s="67"/>
      <c r="N444" s="123"/>
      <c r="O444" s="22"/>
    </row>
    <row r="445" spans="1:15" x14ac:dyDescent="0.4">
      <c r="A445" s="99" t="s">
        <v>2719</v>
      </c>
      <c r="B445" s="413"/>
      <c r="C445" s="436"/>
      <c r="D445" s="84">
        <v>1</v>
      </c>
      <c r="E445" s="84"/>
      <c r="F445" s="236"/>
      <c r="G445" s="236"/>
      <c r="H445" s="47"/>
      <c r="I445" s="47"/>
      <c r="J445" s="47"/>
      <c r="K445" s="47"/>
      <c r="L445" s="67"/>
      <c r="N445" s="123"/>
      <c r="O445" s="22"/>
    </row>
    <row r="446" spans="1:15" x14ac:dyDescent="0.4">
      <c r="A446" s="99" t="s">
        <v>2720</v>
      </c>
      <c r="B446" s="413"/>
      <c r="C446" s="436"/>
      <c r="D446" s="84">
        <v>1</v>
      </c>
      <c r="E446" s="84"/>
      <c r="F446" s="236"/>
      <c r="G446" s="236"/>
      <c r="H446" s="47"/>
      <c r="I446" s="47"/>
      <c r="J446" s="47"/>
      <c r="K446" s="47"/>
      <c r="L446" s="67"/>
      <c r="N446" s="123"/>
      <c r="O446" s="22"/>
    </row>
    <row r="447" spans="1:15" x14ac:dyDescent="0.4">
      <c r="A447" s="99" t="s">
        <v>2721</v>
      </c>
      <c r="B447" s="413"/>
      <c r="C447" s="436"/>
      <c r="D447" s="84">
        <v>1</v>
      </c>
      <c r="E447" s="84"/>
      <c r="F447" s="236"/>
      <c r="G447" s="236"/>
      <c r="H447" s="47"/>
      <c r="I447" s="47"/>
      <c r="J447" s="47"/>
      <c r="K447" s="47"/>
      <c r="L447" s="67"/>
      <c r="N447" s="123"/>
      <c r="O447" s="22"/>
    </row>
    <row r="448" spans="1:15" x14ac:dyDescent="0.4">
      <c r="A448" s="99" t="s">
        <v>2722</v>
      </c>
      <c r="B448" s="413"/>
      <c r="C448" s="436"/>
      <c r="D448" s="84">
        <v>1</v>
      </c>
      <c r="E448" s="84"/>
      <c r="F448" s="236"/>
      <c r="G448" s="236"/>
      <c r="H448" s="47"/>
      <c r="I448" s="47"/>
      <c r="J448" s="47"/>
      <c r="K448" s="47"/>
      <c r="L448" s="67"/>
      <c r="N448" s="123"/>
      <c r="O448" s="22"/>
    </row>
    <row r="449" spans="1:15" x14ac:dyDescent="0.4">
      <c r="A449" s="99" t="s">
        <v>2723</v>
      </c>
      <c r="B449" s="413"/>
      <c r="C449" s="436"/>
      <c r="D449" s="84">
        <v>1</v>
      </c>
      <c r="E449" s="84"/>
      <c r="F449" s="236"/>
      <c r="G449" s="236"/>
      <c r="H449" s="47"/>
      <c r="I449" s="47"/>
      <c r="J449" s="47"/>
      <c r="K449" s="47"/>
      <c r="L449" s="67"/>
      <c r="N449" s="123"/>
      <c r="O449" s="22"/>
    </row>
    <row r="450" spans="1:15" x14ac:dyDescent="0.4">
      <c r="A450" s="99" t="s">
        <v>2725</v>
      </c>
      <c r="B450" s="413"/>
      <c r="C450" s="436"/>
      <c r="D450" s="84">
        <v>1</v>
      </c>
      <c r="E450" s="84"/>
      <c r="F450" s="236"/>
      <c r="G450" s="236"/>
      <c r="H450" s="47"/>
      <c r="I450" s="47"/>
      <c r="J450" s="47"/>
      <c r="K450" s="47"/>
      <c r="L450" s="67"/>
      <c r="N450" s="123"/>
      <c r="O450" s="22"/>
    </row>
    <row r="451" spans="1:15" x14ac:dyDescent="0.4">
      <c r="A451" s="99" t="s">
        <v>2724</v>
      </c>
      <c r="B451" s="413"/>
      <c r="C451" s="436"/>
      <c r="D451" s="84">
        <v>1</v>
      </c>
      <c r="E451" s="84"/>
      <c r="F451" s="236"/>
      <c r="G451" s="236"/>
      <c r="H451" s="47"/>
      <c r="I451" s="47"/>
      <c r="J451" s="47"/>
      <c r="K451" s="47"/>
      <c r="L451" s="67"/>
      <c r="N451" s="123"/>
      <c r="O451" s="22"/>
    </row>
    <row r="452" spans="1:15" x14ac:dyDescent="0.4">
      <c r="A452" s="95" t="s">
        <v>301</v>
      </c>
      <c r="B452" s="402">
        <v>1</v>
      </c>
      <c r="C452" s="436" t="s">
        <v>982</v>
      </c>
      <c r="D452" s="84">
        <v>0</v>
      </c>
      <c r="E452" s="84">
        <v>3</v>
      </c>
      <c r="F452" s="236" t="s">
        <v>973</v>
      </c>
      <c r="G452" s="236" t="str">
        <f>IF(B452=1,F452,"")</f>
        <v>RS.IM-1</v>
      </c>
      <c r="H452" s="47">
        <f>VLOOKUP(E452,'_Score matrix'!$B$31:$C$35,2,FALSE)</f>
        <v>1</v>
      </c>
      <c r="I452" s="47">
        <f>D452*H452</f>
        <v>0</v>
      </c>
      <c r="J452" s="47">
        <f t="shared" ref="J452:J465" si="126">5*H452</f>
        <v>5</v>
      </c>
      <c r="K452" s="47"/>
      <c r="L452" s="67"/>
      <c r="N452" s="123"/>
      <c r="O452" s="22"/>
    </row>
    <row r="453" spans="1:15" x14ac:dyDescent="0.4">
      <c r="A453" s="95" t="s">
        <v>302</v>
      </c>
      <c r="B453" s="402">
        <v>1</v>
      </c>
      <c r="C453" s="436" t="s">
        <v>982</v>
      </c>
      <c r="D453" s="84">
        <v>0</v>
      </c>
      <c r="E453" s="84">
        <v>3</v>
      </c>
      <c r="F453" s="236"/>
      <c r="G453" s="236"/>
      <c r="H453" s="47">
        <f>VLOOKUP(E453,'_Score matrix'!$B$31:$C$35,2,FALSE)</f>
        <v>1</v>
      </c>
      <c r="I453" s="47">
        <f>D453*H453</f>
        <v>0</v>
      </c>
      <c r="J453" s="47">
        <f t="shared" si="126"/>
        <v>5</v>
      </c>
      <c r="K453" s="47"/>
      <c r="L453" s="67"/>
      <c r="N453" s="123"/>
      <c r="O453" s="22"/>
    </row>
    <row r="454" spans="1:15" x14ac:dyDescent="0.4">
      <c r="A454" s="95" t="s">
        <v>349</v>
      </c>
      <c r="B454" s="402">
        <v>1</v>
      </c>
      <c r="C454" s="436" t="s">
        <v>982</v>
      </c>
      <c r="D454" s="84">
        <v>0</v>
      </c>
      <c r="E454" s="84">
        <v>3</v>
      </c>
      <c r="F454" s="236" t="s">
        <v>962</v>
      </c>
      <c r="G454" s="236" t="str">
        <f>IF(B454=1,F454,"")</f>
        <v>RS.CO-2</v>
      </c>
      <c r="H454" s="47">
        <f>VLOOKUP(E454,'_Score matrix'!$B$31:$C$35,2,FALSE)</f>
        <v>1</v>
      </c>
      <c r="I454" s="47">
        <f>D454*H454</f>
        <v>0</v>
      </c>
      <c r="J454" s="47">
        <f t="shared" si="126"/>
        <v>5</v>
      </c>
      <c r="K454" s="47"/>
      <c r="L454" s="67"/>
      <c r="N454" s="123"/>
      <c r="O454" s="22"/>
    </row>
    <row r="455" spans="1:15" x14ac:dyDescent="0.4">
      <c r="A455" s="626" t="str">
        <f t="shared" ref="A455:E457" si="127">A454</f>
        <v>S 1.6</v>
      </c>
      <c r="B455" s="621">
        <f t="shared" si="127"/>
        <v>1</v>
      </c>
      <c r="C455" s="627" t="str">
        <f t="shared" si="127"/>
        <v>M</v>
      </c>
      <c r="D455" s="394">
        <f t="shared" si="127"/>
        <v>0</v>
      </c>
      <c r="E455" s="394">
        <f t="shared" si="127"/>
        <v>3</v>
      </c>
      <c r="F455" s="628" t="s">
        <v>963</v>
      </c>
      <c r="G455" s="628" t="str">
        <f>IF(B455=1,F455,"")</f>
        <v>RS.CO-3</v>
      </c>
      <c r="H455" s="396">
        <f t="shared" ref="H455:J457" si="128">H454</f>
        <v>1</v>
      </c>
      <c r="I455" s="396">
        <f t="shared" si="128"/>
        <v>0</v>
      </c>
      <c r="J455" s="396">
        <f t="shared" si="128"/>
        <v>5</v>
      </c>
      <c r="K455" s="394"/>
      <c r="L455" s="629" t="str">
        <f>CONCATENATE("Scoring connected to ", A455)</f>
        <v>Scoring connected to S 1.6</v>
      </c>
      <c r="N455" s="123"/>
      <c r="O455" s="22"/>
    </row>
    <row r="456" spans="1:15" x14ac:dyDescent="0.4">
      <c r="A456" s="626" t="str">
        <f t="shared" si="127"/>
        <v>S 1.6</v>
      </c>
      <c r="B456" s="621">
        <f t="shared" si="127"/>
        <v>1</v>
      </c>
      <c r="C456" s="627" t="str">
        <f t="shared" si="127"/>
        <v>M</v>
      </c>
      <c r="D456" s="394">
        <f t="shared" si="127"/>
        <v>0</v>
      </c>
      <c r="E456" s="394">
        <f t="shared" si="127"/>
        <v>3</v>
      </c>
      <c r="F456" s="628" t="s">
        <v>964</v>
      </c>
      <c r="G456" s="628" t="str">
        <f>IF(B456=1,F456,"")</f>
        <v>RS.CO-4</v>
      </c>
      <c r="H456" s="396">
        <f t="shared" si="128"/>
        <v>1</v>
      </c>
      <c r="I456" s="396">
        <f t="shared" si="128"/>
        <v>0</v>
      </c>
      <c r="J456" s="396">
        <f t="shared" si="128"/>
        <v>5</v>
      </c>
      <c r="K456" s="394"/>
      <c r="L456" s="629" t="str">
        <f>CONCATENATE("Scoring connected to ", A456)</f>
        <v>Scoring connected to S 1.6</v>
      </c>
      <c r="N456" s="123"/>
      <c r="O456" s="22"/>
    </row>
    <row r="457" spans="1:15" x14ac:dyDescent="0.4">
      <c r="A457" s="626" t="str">
        <f t="shared" si="127"/>
        <v>S 1.6</v>
      </c>
      <c r="B457" s="621">
        <f t="shared" si="127"/>
        <v>1</v>
      </c>
      <c r="C457" s="627" t="str">
        <f t="shared" si="127"/>
        <v>M</v>
      </c>
      <c r="D457" s="394">
        <f t="shared" si="127"/>
        <v>0</v>
      </c>
      <c r="E457" s="394">
        <f t="shared" si="127"/>
        <v>3</v>
      </c>
      <c r="F457" s="628" t="s">
        <v>965</v>
      </c>
      <c r="G457" s="628" t="str">
        <f>IF(B457=1,F457,"")</f>
        <v>RS.CO-5</v>
      </c>
      <c r="H457" s="396">
        <f t="shared" si="128"/>
        <v>1</v>
      </c>
      <c r="I457" s="396">
        <f t="shared" si="128"/>
        <v>0</v>
      </c>
      <c r="J457" s="396">
        <f t="shared" si="128"/>
        <v>5</v>
      </c>
      <c r="K457" s="394"/>
      <c r="L457" s="629" t="str">
        <f>CONCATENATE("Scoring connected to ", A457)</f>
        <v>Scoring connected to S 1.6</v>
      </c>
      <c r="N457" s="123"/>
      <c r="O457" s="22"/>
    </row>
    <row r="458" spans="1:15" x14ac:dyDescent="0.4">
      <c r="A458" s="95" t="s">
        <v>648</v>
      </c>
      <c r="B458" s="402">
        <v>1</v>
      </c>
      <c r="C458" s="436" t="s">
        <v>982</v>
      </c>
      <c r="D458" s="84">
        <v>0</v>
      </c>
      <c r="E458" s="84">
        <v>3</v>
      </c>
      <c r="F458" s="236"/>
      <c r="G458" s="236"/>
      <c r="H458" s="47">
        <f>VLOOKUP(E458,'_Score matrix'!$B$31:$C$35,2,FALSE)</f>
        <v>1</v>
      </c>
      <c r="I458" s="47">
        <f>D458*H458</f>
        <v>0</v>
      </c>
      <c r="J458" s="47">
        <f t="shared" si="126"/>
        <v>5</v>
      </c>
      <c r="K458" s="47"/>
      <c r="L458" s="67"/>
      <c r="N458" s="123"/>
      <c r="O458" s="22"/>
    </row>
    <row r="459" spans="1:15" x14ac:dyDescent="0.4">
      <c r="A459" s="95" t="s">
        <v>649</v>
      </c>
      <c r="B459" s="402">
        <v>1</v>
      </c>
      <c r="C459" s="436" t="s">
        <v>982</v>
      </c>
      <c r="D459" s="84">
        <v>0</v>
      </c>
      <c r="E459" s="84">
        <v>3</v>
      </c>
      <c r="F459" s="236" t="s">
        <v>961</v>
      </c>
      <c r="G459" s="236" t="str">
        <f>IF(B459=1,F459,"")</f>
        <v>RS.CO-1</v>
      </c>
      <c r="H459" s="47">
        <f>VLOOKUP(E459,'_Score matrix'!$B$31:$C$35,2,FALSE)</f>
        <v>1</v>
      </c>
      <c r="I459" s="47">
        <f>D459*H459</f>
        <v>0</v>
      </c>
      <c r="J459" s="47">
        <f t="shared" si="126"/>
        <v>5</v>
      </c>
      <c r="K459" s="47"/>
      <c r="L459" s="67"/>
      <c r="N459" s="123"/>
      <c r="O459" s="22"/>
    </row>
    <row r="460" spans="1:15" x14ac:dyDescent="0.4">
      <c r="A460" s="95" t="s">
        <v>650</v>
      </c>
      <c r="B460" s="402">
        <v>1</v>
      </c>
      <c r="C460" s="436" t="s">
        <v>982</v>
      </c>
      <c r="D460" s="84">
        <v>0</v>
      </c>
      <c r="E460" s="84">
        <v>3</v>
      </c>
      <c r="F460" s="236"/>
      <c r="G460" s="236"/>
      <c r="H460" s="47">
        <f>VLOOKUP(E460,'_Score matrix'!$B$31:$C$35,2,FALSE)</f>
        <v>1</v>
      </c>
      <c r="I460" s="47">
        <f>D460*H460</f>
        <v>0</v>
      </c>
      <c r="J460" s="47">
        <f t="shared" si="126"/>
        <v>5</v>
      </c>
      <c r="K460" s="47"/>
      <c r="L460" s="67"/>
      <c r="N460" s="123"/>
      <c r="O460" s="22"/>
    </row>
    <row r="461" spans="1:15" x14ac:dyDescent="0.4">
      <c r="A461" s="95" t="s">
        <v>651</v>
      </c>
      <c r="B461" s="402">
        <v>1</v>
      </c>
      <c r="C461" s="436" t="s">
        <v>982</v>
      </c>
      <c r="D461" s="84">
        <v>0</v>
      </c>
      <c r="E461" s="84">
        <v>3</v>
      </c>
      <c r="F461" s="236" t="s">
        <v>961</v>
      </c>
      <c r="G461" s="236" t="str">
        <f>IF(B461=1,F461,"")</f>
        <v>RS.CO-1</v>
      </c>
      <c r="H461" s="47">
        <f>VLOOKUP(E461,'_Score matrix'!$B$31:$C$35,2,FALSE)</f>
        <v>1</v>
      </c>
      <c r="I461" s="47">
        <f>D461*H461</f>
        <v>0</v>
      </c>
      <c r="J461" s="47">
        <f t="shared" si="126"/>
        <v>5</v>
      </c>
      <c r="K461" s="47"/>
      <c r="L461" s="67"/>
      <c r="N461" s="123"/>
      <c r="O461" s="22"/>
    </row>
    <row r="462" spans="1:15" x14ac:dyDescent="0.4">
      <c r="A462" s="626" t="str">
        <f t="shared" ref="A462:E463" si="129">A461</f>
        <v>S 1.10</v>
      </c>
      <c r="B462" s="621">
        <f t="shared" si="129"/>
        <v>1</v>
      </c>
      <c r="C462" s="627" t="str">
        <f t="shared" si="129"/>
        <v>M</v>
      </c>
      <c r="D462" s="394">
        <f t="shared" si="129"/>
        <v>0</v>
      </c>
      <c r="E462" s="394">
        <f t="shared" si="129"/>
        <v>3</v>
      </c>
      <c r="F462" s="628" t="s">
        <v>970</v>
      </c>
      <c r="G462" s="628" t="str">
        <f>IF(B462=1,F462,"")</f>
        <v>RS.MI-1</v>
      </c>
      <c r="H462" s="396">
        <f t="shared" ref="H462:J463" si="130">H461</f>
        <v>1</v>
      </c>
      <c r="I462" s="396">
        <f t="shared" si="130"/>
        <v>0</v>
      </c>
      <c r="J462" s="396">
        <f t="shared" si="130"/>
        <v>5</v>
      </c>
      <c r="K462" s="394"/>
      <c r="L462" s="629" t="str">
        <f>CONCATENATE("Scoring connected to ", A462)</f>
        <v>Scoring connected to S 1.10</v>
      </c>
      <c r="N462" s="123"/>
      <c r="O462" s="22"/>
    </row>
    <row r="463" spans="1:15" x14ac:dyDescent="0.4">
      <c r="A463" s="626" t="str">
        <f t="shared" si="129"/>
        <v>S 1.10</v>
      </c>
      <c r="B463" s="621">
        <f t="shared" si="129"/>
        <v>1</v>
      </c>
      <c r="C463" s="627" t="str">
        <f t="shared" si="129"/>
        <v>M</v>
      </c>
      <c r="D463" s="394">
        <f t="shared" si="129"/>
        <v>0</v>
      </c>
      <c r="E463" s="394">
        <f t="shared" si="129"/>
        <v>3</v>
      </c>
      <c r="F463" s="628" t="s">
        <v>971</v>
      </c>
      <c r="G463" s="628" t="str">
        <f>IF(B463=1,F463,"")</f>
        <v>RS.MI-2</v>
      </c>
      <c r="H463" s="396">
        <f t="shared" si="130"/>
        <v>1</v>
      </c>
      <c r="I463" s="396">
        <f t="shared" si="130"/>
        <v>0</v>
      </c>
      <c r="J463" s="396">
        <f t="shared" si="130"/>
        <v>5</v>
      </c>
      <c r="K463" s="394"/>
      <c r="L463" s="629" t="str">
        <f>CONCATENATE("Scoring connected to ", A463)</f>
        <v>Scoring connected to S 1.10</v>
      </c>
      <c r="N463" s="123"/>
      <c r="O463" s="22"/>
    </row>
    <row r="464" spans="1:15" x14ac:dyDescent="0.4">
      <c r="A464" s="95" t="s">
        <v>652</v>
      </c>
      <c r="B464" s="402">
        <v>1</v>
      </c>
      <c r="C464" s="436" t="s">
        <v>982</v>
      </c>
      <c r="D464" s="84">
        <v>0</v>
      </c>
      <c r="E464" s="84">
        <v>3</v>
      </c>
      <c r="F464" s="236"/>
      <c r="G464" s="236"/>
      <c r="H464" s="47">
        <f>VLOOKUP(E464,'_Score matrix'!$B$31:$C$35,2,FALSE)</f>
        <v>1</v>
      </c>
      <c r="I464" s="47">
        <f>D464*H464</f>
        <v>0</v>
      </c>
      <c r="J464" s="47">
        <f t="shared" si="126"/>
        <v>5</v>
      </c>
      <c r="K464" s="47"/>
      <c r="L464" s="67"/>
      <c r="N464" s="123"/>
      <c r="O464" s="22"/>
    </row>
    <row r="465" spans="1:15" x14ac:dyDescent="0.4">
      <c r="A465" s="95" t="s">
        <v>653</v>
      </c>
      <c r="B465" s="402">
        <v>1</v>
      </c>
      <c r="C465" s="436" t="s">
        <v>982</v>
      </c>
      <c r="D465" s="84">
        <v>0</v>
      </c>
      <c r="E465" s="84">
        <v>3</v>
      </c>
      <c r="F465" s="236" t="s">
        <v>960</v>
      </c>
      <c r="G465" s="236" t="str">
        <f>IF(B465=1,F465,"")</f>
        <v>RS.RP-1</v>
      </c>
      <c r="H465" s="47">
        <f>VLOOKUP(E465,'_Score matrix'!$B$31:$C$35,2,FALSE)</f>
        <v>1</v>
      </c>
      <c r="I465" s="47">
        <f>D465*H465</f>
        <v>0</v>
      </c>
      <c r="J465" s="47">
        <f t="shared" si="126"/>
        <v>5</v>
      </c>
      <c r="K465" s="47"/>
      <c r="L465" s="67"/>
      <c r="N465" s="123"/>
      <c r="O465" s="22"/>
    </row>
    <row r="466" spans="1:15" x14ac:dyDescent="0.4">
      <c r="A466" s="626" t="str">
        <f>A465</f>
        <v>S 1.12</v>
      </c>
      <c r="B466" s="621">
        <f>B465</f>
        <v>1</v>
      </c>
      <c r="C466" s="627" t="str">
        <f>C465</f>
        <v>M</v>
      </c>
      <c r="D466" s="394">
        <f>D465</f>
        <v>0</v>
      </c>
      <c r="E466" s="394">
        <f>E465</f>
        <v>3</v>
      </c>
      <c r="F466" s="628" t="s">
        <v>966</v>
      </c>
      <c r="G466" s="628" t="str">
        <f>IF(B466=1,F466,"")</f>
        <v>RS.AN-1</v>
      </c>
      <c r="H466" s="396">
        <f>H465</f>
        <v>1</v>
      </c>
      <c r="I466" s="396">
        <f t="shared" ref="I466:J466" si="131">I465</f>
        <v>0</v>
      </c>
      <c r="J466" s="396">
        <f t="shared" si="131"/>
        <v>5</v>
      </c>
      <c r="K466" s="394"/>
      <c r="L466" s="629" t="str">
        <f>CONCATENATE("Scoring connected to ", A466)</f>
        <v>Scoring connected to S 1.12</v>
      </c>
      <c r="N466" s="123"/>
      <c r="O466" s="22"/>
    </row>
    <row r="467" spans="1:15" x14ac:dyDescent="0.4">
      <c r="A467" s="95" t="s">
        <v>654</v>
      </c>
      <c r="B467" s="402">
        <v>1</v>
      </c>
      <c r="C467" s="436" t="s">
        <v>982</v>
      </c>
      <c r="D467" s="84">
        <v>0</v>
      </c>
      <c r="E467" s="84">
        <v>3</v>
      </c>
      <c r="F467" s="236" t="s">
        <v>973</v>
      </c>
      <c r="G467" s="236" t="str">
        <f>IF(B467=1,F467,"")</f>
        <v>RS.IM-1</v>
      </c>
      <c r="H467" s="47">
        <f>VLOOKUP(E467,'_Score matrix'!$B$31:$C$35,2,FALSE)</f>
        <v>1</v>
      </c>
      <c r="I467" s="47">
        <f>D467*H467</f>
        <v>0</v>
      </c>
      <c r="J467" s="47">
        <f t="shared" ref="J467:J468" si="132">5*H467</f>
        <v>5</v>
      </c>
      <c r="K467" s="47"/>
      <c r="L467" s="67"/>
      <c r="N467" s="123"/>
      <c r="O467" s="22"/>
    </row>
    <row r="468" spans="1:15" x14ac:dyDescent="0.4">
      <c r="A468" s="95" t="s">
        <v>655</v>
      </c>
      <c r="B468" s="402">
        <v>1</v>
      </c>
      <c r="C468" s="436" t="s">
        <v>982</v>
      </c>
      <c r="D468" s="84">
        <v>0</v>
      </c>
      <c r="E468" s="84">
        <v>3</v>
      </c>
      <c r="F468" s="236" t="s">
        <v>973</v>
      </c>
      <c r="G468" s="236" t="str">
        <f>IF(B468=1,F468,"")</f>
        <v>RS.IM-1</v>
      </c>
      <c r="H468" s="47">
        <f>VLOOKUP(E468,'_Score matrix'!$B$31:$C$35,2,FALSE)</f>
        <v>1</v>
      </c>
      <c r="I468" s="47">
        <f>D468*H468</f>
        <v>0</v>
      </c>
      <c r="J468" s="47">
        <f t="shared" si="132"/>
        <v>5</v>
      </c>
      <c r="K468" s="47"/>
      <c r="L468" s="67"/>
      <c r="N468" s="123"/>
      <c r="O468" s="22"/>
    </row>
    <row r="469" spans="1:15" x14ac:dyDescent="0.4">
      <c r="A469" s="626" t="str">
        <f>A468</f>
        <v>S 1.14</v>
      </c>
      <c r="B469" s="621">
        <f>B468</f>
        <v>1</v>
      </c>
      <c r="C469" s="627" t="str">
        <f>C468</f>
        <v>M</v>
      </c>
      <c r="D469" s="394">
        <f>D468</f>
        <v>0</v>
      </c>
      <c r="E469" s="394">
        <f>E468</f>
        <v>3</v>
      </c>
      <c r="F469" s="628" t="s">
        <v>974</v>
      </c>
      <c r="G469" s="628" t="str">
        <f>IF(B469=1,F469,"")</f>
        <v>RS.IM-2</v>
      </c>
      <c r="H469" s="396">
        <f>H468</f>
        <v>1</v>
      </c>
      <c r="I469" s="396">
        <f>I468</f>
        <v>0</v>
      </c>
      <c r="J469" s="396">
        <f>J468</f>
        <v>5</v>
      </c>
      <c r="K469" s="394"/>
      <c r="L469" s="629" t="str">
        <f>CONCATENATE("Scoring connected to ", A469)</f>
        <v>Scoring connected to S 1.14</v>
      </c>
      <c r="N469" s="123"/>
      <c r="O469" s="22"/>
    </row>
    <row r="470" spans="1:15" x14ac:dyDescent="0.4">
      <c r="A470" s="95" t="s">
        <v>656</v>
      </c>
      <c r="B470" s="402"/>
      <c r="C470" s="428"/>
      <c r="D470" s="84"/>
      <c r="E470" s="84"/>
      <c r="F470" s="236"/>
      <c r="G470" s="236"/>
      <c r="H470" s="47"/>
      <c r="I470" s="47"/>
      <c r="J470" s="47"/>
      <c r="K470" s="47"/>
      <c r="L470" s="67"/>
      <c r="N470" s="123"/>
      <c r="O470" s="22"/>
    </row>
    <row r="471" spans="1:15" x14ac:dyDescent="0.4">
      <c r="A471" s="95" t="s">
        <v>658</v>
      </c>
      <c r="B471" s="402">
        <v>1</v>
      </c>
      <c r="C471" s="428" t="s">
        <v>1415</v>
      </c>
      <c r="D471" s="84">
        <v>0</v>
      </c>
      <c r="E471" s="84">
        <f t="shared" ref="E471:E532" si="133">IF(D471=6, 1, 3)</f>
        <v>3</v>
      </c>
      <c r="F471" s="236" t="s">
        <v>906</v>
      </c>
      <c r="G471" s="236" t="str">
        <f>IF(B471=1,F471,"")</f>
        <v>PR.IP-9</v>
      </c>
      <c r="H471" s="47">
        <f>VLOOKUP(E471,'_Score matrix'!$B$31:$C$35,2,FALSE)</f>
        <v>1</v>
      </c>
      <c r="I471" s="47">
        <f t="shared" ref="I471:I502" si="134">D471*H471</f>
        <v>0</v>
      </c>
      <c r="J471" s="47">
        <f>5*H471</f>
        <v>5</v>
      </c>
      <c r="K471" s="47"/>
      <c r="L471" s="67"/>
      <c r="N471" s="123"/>
      <c r="O471" s="22"/>
    </row>
    <row r="472" spans="1:15" x14ac:dyDescent="0.4">
      <c r="A472" s="95" t="s">
        <v>659</v>
      </c>
      <c r="B472" s="402">
        <v>1</v>
      </c>
      <c r="C472" s="428" t="s">
        <v>1415</v>
      </c>
      <c r="D472" s="84">
        <v>0</v>
      </c>
      <c r="E472" s="84">
        <f t="shared" si="133"/>
        <v>3</v>
      </c>
      <c r="F472" s="236" t="s">
        <v>874</v>
      </c>
      <c r="G472" s="236" t="str">
        <f t="shared" ref="G472:G532" si="135">IF(B472=1,F472,"")</f>
        <v>ID.RA-2</v>
      </c>
      <c r="H472" s="47">
        <f>VLOOKUP(E472,'_Score matrix'!$B$31:$C$35,2,FALSE)</f>
        <v>1</v>
      </c>
      <c r="I472" s="47">
        <f t="shared" si="134"/>
        <v>0</v>
      </c>
      <c r="J472" s="47">
        <f t="shared" ref="J472:J532" si="136">5*H472</f>
        <v>5</v>
      </c>
      <c r="K472" s="47"/>
      <c r="L472" s="67"/>
      <c r="N472" s="123"/>
      <c r="O472" s="22"/>
    </row>
    <row r="473" spans="1:15" x14ac:dyDescent="0.4">
      <c r="A473" s="95" t="s">
        <v>660</v>
      </c>
      <c r="B473" s="402">
        <v>1</v>
      </c>
      <c r="C473" s="428" t="s">
        <v>1415</v>
      </c>
      <c r="D473" s="84">
        <v>0</v>
      </c>
      <c r="E473" s="84">
        <f t="shared" si="133"/>
        <v>3</v>
      </c>
      <c r="F473" s="236" t="s">
        <v>917</v>
      </c>
      <c r="G473" s="236" t="str">
        <f t="shared" si="135"/>
        <v>PR.IP-12</v>
      </c>
      <c r="H473" s="47">
        <f>VLOOKUP(E473,'_Score matrix'!$B$31:$C$35,2,FALSE)</f>
        <v>1</v>
      </c>
      <c r="I473" s="47">
        <f t="shared" si="134"/>
        <v>0</v>
      </c>
      <c r="J473" s="47">
        <f t="shared" si="136"/>
        <v>5</v>
      </c>
      <c r="K473" s="47"/>
      <c r="L473" s="67"/>
      <c r="N473" s="123"/>
      <c r="O473" s="22"/>
    </row>
    <row r="474" spans="1:15" x14ac:dyDescent="0.4">
      <c r="A474" s="95" t="s">
        <v>661</v>
      </c>
      <c r="B474" s="402">
        <v>1</v>
      </c>
      <c r="C474" s="428" t="s">
        <v>1415</v>
      </c>
      <c r="D474" s="84">
        <v>0</v>
      </c>
      <c r="E474" s="84">
        <f t="shared" si="133"/>
        <v>3</v>
      </c>
      <c r="F474" s="236" t="s">
        <v>972</v>
      </c>
      <c r="G474" s="236" t="str">
        <f t="shared" si="135"/>
        <v>RS.MI-3</v>
      </c>
      <c r="H474" s="47">
        <f>VLOOKUP(E474,'_Score matrix'!$B$31:$C$35,2,FALSE)</f>
        <v>1</v>
      </c>
      <c r="I474" s="47">
        <f t="shared" si="134"/>
        <v>0</v>
      </c>
      <c r="J474" s="47">
        <f t="shared" si="136"/>
        <v>5</v>
      </c>
      <c r="K474" s="47"/>
      <c r="L474" s="67"/>
      <c r="N474" s="123"/>
      <c r="O474" s="22"/>
    </row>
    <row r="475" spans="1:15" x14ac:dyDescent="0.4">
      <c r="A475" s="95" t="s">
        <v>662</v>
      </c>
      <c r="B475" s="402">
        <v>1</v>
      </c>
      <c r="C475" s="428" t="s">
        <v>1415</v>
      </c>
      <c r="D475" s="84">
        <v>0</v>
      </c>
      <c r="E475" s="84">
        <f t="shared" si="133"/>
        <v>3</v>
      </c>
      <c r="F475" s="236" t="s">
        <v>966</v>
      </c>
      <c r="G475" s="236" t="str">
        <f t="shared" si="135"/>
        <v>RS.AN-1</v>
      </c>
      <c r="H475" s="47">
        <f>VLOOKUP(E475,'_Score matrix'!$B$31:$C$35,2,FALSE)</f>
        <v>1</v>
      </c>
      <c r="I475" s="47">
        <f t="shared" si="134"/>
        <v>0</v>
      </c>
      <c r="J475" s="47">
        <f t="shared" si="136"/>
        <v>5</v>
      </c>
      <c r="K475" s="47"/>
      <c r="L475" s="67"/>
      <c r="N475" s="123"/>
      <c r="O475" s="22"/>
    </row>
    <row r="476" spans="1:15" x14ac:dyDescent="0.4">
      <c r="A476" s="95" t="s">
        <v>663</v>
      </c>
      <c r="B476" s="402">
        <v>1</v>
      </c>
      <c r="C476" s="428" t="s">
        <v>1415</v>
      </c>
      <c r="D476" s="84">
        <v>0</v>
      </c>
      <c r="E476" s="84">
        <f t="shared" si="133"/>
        <v>3</v>
      </c>
      <c r="F476" s="236" t="s">
        <v>968</v>
      </c>
      <c r="G476" s="236" t="str">
        <f t="shared" si="135"/>
        <v>RS.AN-3</v>
      </c>
      <c r="H476" s="47">
        <f>VLOOKUP(E476,'_Score matrix'!$B$31:$C$35,2,FALSE)</f>
        <v>1</v>
      </c>
      <c r="I476" s="47">
        <f t="shared" si="134"/>
        <v>0</v>
      </c>
      <c r="J476" s="47">
        <f t="shared" si="136"/>
        <v>5</v>
      </c>
      <c r="K476" s="47"/>
      <c r="L476" s="67"/>
      <c r="N476" s="123"/>
      <c r="O476" s="22"/>
    </row>
    <row r="477" spans="1:15" x14ac:dyDescent="0.4">
      <c r="A477" s="95" t="s">
        <v>664</v>
      </c>
      <c r="B477" s="402">
        <v>1</v>
      </c>
      <c r="C477" s="428" t="s">
        <v>1415</v>
      </c>
      <c r="D477" s="84">
        <v>0</v>
      </c>
      <c r="E477" s="84">
        <f t="shared" si="133"/>
        <v>3</v>
      </c>
      <c r="F477" s="236" t="s">
        <v>906</v>
      </c>
      <c r="G477" s="236" t="str">
        <f t="shared" si="135"/>
        <v>PR.IP-9</v>
      </c>
      <c r="H477" s="47">
        <f>VLOOKUP(E477,'_Score matrix'!$B$31:$C$35,2,FALSE)</f>
        <v>1</v>
      </c>
      <c r="I477" s="47">
        <f t="shared" si="134"/>
        <v>0</v>
      </c>
      <c r="J477" s="47">
        <f t="shared" si="136"/>
        <v>5</v>
      </c>
      <c r="K477" s="47"/>
      <c r="L477" s="67"/>
      <c r="N477" s="123"/>
      <c r="O477" s="22"/>
    </row>
    <row r="478" spans="1:15" x14ac:dyDescent="0.4">
      <c r="A478" s="95" t="s">
        <v>665</v>
      </c>
      <c r="B478" s="402">
        <v>1</v>
      </c>
      <c r="C478" s="428" t="s">
        <v>1415</v>
      </c>
      <c r="D478" s="84">
        <v>0</v>
      </c>
      <c r="E478" s="84">
        <f t="shared" si="133"/>
        <v>3</v>
      </c>
      <c r="F478" s="236" t="s">
        <v>960</v>
      </c>
      <c r="G478" s="236" t="str">
        <f t="shared" si="135"/>
        <v>RS.RP-1</v>
      </c>
      <c r="H478" s="47">
        <f>VLOOKUP(E478,'_Score matrix'!$B$31:$C$35,2,FALSE)</f>
        <v>1</v>
      </c>
      <c r="I478" s="47">
        <f t="shared" si="134"/>
        <v>0</v>
      </c>
      <c r="J478" s="47">
        <f t="shared" si="136"/>
        <v>5</v>
      </c>
      <c r="K478" s="47"/>
      <c r="L478" s="67"/>
      <c r="N478" s="123"/>
      <c r="O478" s="22"/>
    </row>
    <row r="479" spans="1:15" x14ac:dyDescent="0.4">
      <c r="A479" s="95" t="s">
        <v>666</v>
      </c>
      <c r="B479" s="402">
        <v>1</v>
      </c>
      <c r="C479" s="428" t="s">
        <v>1415</v>
      </c>
      <c r="D479" s="84">
        <v>0</v>
      </c>
      <c r="E479" s="84">
        <f t="shared" si="133"/>
        <v>3</v>
      </c>
      <c r="F479" s="236" t="s">
        <v>960</v>
      </c>
      <c r="G479" s="236" t="str">
        <f t="shared" si="135"/>
        <v>RS.RP-1</v>
      </c>
      <c r="H479" s="47">
        <f>VLOOKUP(E479,'_Score matrix'!$B$31:$C$35,2,FALSE)</f>
        <v>1</v>
      </c>
      <c r="I479" s="47">
        <f t="shared" si="134"/>
        <v>0</v>
      </c>
      <c r="J479" s="47">
        <f t="shared" si="136"/>
        <v>5</v>
      </c>
      <c r="K479" s="47"/>
      <c r="L479" s="67"/>
      <c r="N479" s="123"/>
      <c r="O479" s="22"/>
    </row>
    <row r="480" spans="1:15" x14ac:dyDescent="0.4">
      <c r="A480" s="95" t="s">
        <v>667</v>
      </c>
      <c r="B480" s="402">
        <v>1</v>
      </c>
      <c r="C480" s="428" t="s">
        <v>1415</v>
      </c>
      <c r="D480" s="84">
        <v>0</v>
      </c>
      <c r="E480" s="84">
        <f t="shared" si="133"/>
        <v>3</v>
      </c>
      <c r="F480" s="236" t="s">
        <v>960</v>
      </c>
      <c r="G480" s="236" t="str">
        <f t="shared" si="135"/>
        <v>RS.RP-1</v>
      </c>
      <c r="H480" s="47">
        <f>VLOOKUP(E480,'_Score matrix'!$B$31:$C$35,2,FALSE)</f>
        <v>1</v>
      </c>
      <c r="I480" s="47">
        <f t="shared" si="134"/>
        <v>0</v>
      </c>
      <c r="J480" s="47">
        <f t="shared" si="136"/>
        <v>5</v>
      </c>
      <c r="K480" s="47"/>
      <c r="L480" s="67"/>
      <c r="N480" s="123"/>
      <c r="O480" s="22"/>
    </row>
    <row r="481" spans="1:15" x14ac:dyDescent="0.4">
      <c r="A481" s="95" t="s">
        <v>668</v>
      </c>
      <c r="B481" s="402">
        <v>1</v>
      </c>
      <c r="C481" s="428" t="s">
        <v>1415</v>
      </c>
      <c r="D481" s="84">
        <v>0</v>
      </c>
      <c r="E481" s="84">
        <f t="shared" si="133"/>
        <v>3</v>
      </c>
      <c r="F481" s="236" t="s">
        <v>960</v>
      </c>
      <c r="G481" s="236" t="str">
        <f t="shared" si="135"/>
        <v>RS.RP-1</v>
      </c>
      <c r="H481" s="47">
        <f>VLOOKUP(E481,'_Score matrix'!$B$31:$C$35,2,FALSE)</f>
        <v>1</v>
      </c>
      <c r="I481" s="47">
        <f t="shared" si="134"/>
        <v>0</v>
      </c>
      <c r="J481" s="47">
        <f t="shared" si="136"/>
        <v>5</v>
      </c>
      <c r="K481" s="47"/>
      <c r="L481" s="67"/>
      <c r="N481" s="123"/>
      <c r="O481" s="22"/>
    </row>
    <row r="482" spans="1:15" x14ac:dyDescent="0.4">
      <c r="A482" s="95" t="s">
        <v>669</v>
      </c>
      <c r="B482" s="402">
        <v>1</v>
      </c>
      <c r="C482" s="428" t="s">
        <v>1415</v>
      </c>
      <c r="D482" s="84">
        <v>0</v>
      </c>
      <c r="E482" s="84">
        <f t="shared" si="133"/>
        <v>3</v>
      </c>
      <c r="F482" s="236" t="s">
        <v>960</v>
      </c>
      <c r="G482" s="236" t="str">
        <f t="shared" si="135"/>
        <v>RS.RP-1</v>
      </c>
      <c r="H482" s="47">
        <f>VLOOKUP(E482,'_Score matrix'!$B$31:$C$35,2,FALSE)</f>
        <v>1</v>
      </c>
      <c r="I482" s="47">
        <f t="shared" si="134"/>
        <v>0</v>
      </c>
      <c r="J482" s="47">
        <f t="shared" si="136"/>
        <v>5</v>
      </c>
      <c r="K482" s="47"/>
      <c r="L482" s="67"/>
      <c r="N482" s="123"/>
      <c r="O482" s="22"/>
    </row>
    <row r="483" spans="1:15" x14ac:dyDescent="0.4">
      <c r="A483" s="95" t="s">
        <v>670</v>
      </c>
      <c r="B483" s="402">
        <v>1</v>
      </c>
      <c r="C483" s="428" t="s">
        <v>1415</v>
      </c>
      <c r="D483" s="84">
        <v>0</v>
      </c>
      <c r="E483" s="84">
        <f t="shared" si="133"/>
        <v>3</v>
      </c>
      <c r="F483" s="236" t="s">
        <v>960</v>
      </c>
      <c r="G483" s="236" t="str">
        <f t="shared" si="135"/>
        <v>RS.RP-1</v>
      </c>
      <c r="H483" s="47">
        <f>VLOOKUP(E483,'_Score matrix'!$B$31:$C$35,2,FALSE)</f>
        <v>1</v>
      </c>
      <c r="I483" s="47">
        <f t="shared" si="134"/>
        <v>0</v>
      </c>
      <c r="J483" s="47">
        <f t="shared" si="136"/>
        <v>5</v>
      </c>
      <c r="K483" s="47"/>
      <c r="L483" s="67"/>
      <c r="N483" s="123"/>
      <c r="O483" s="22"/>
    </row>
    <row r="484" spans="1:15" x14ac:dyDescent="0.4">
      <c r="A484" s="95" t="s">
        <v>671</v>
      </c>
      <c r="B484" s="402">
        <v>1</v>
      </c>
      <c r="C484" s="428" t="s">
        <v>1415</v>
      </c>
      <c r="D484" s="84">
        <v>0</v>
      </c>
      <c r="E484" s="84">
        <f t="shared" si="133"/>
        <v>3</v>
      </c>
      <c r="F484" s="236" t="s">
        <v>960</v>
      </c>
      <c r="G484" s="236" t="str">
        <f t="shared" si="135"/>
        <v>RS.RP-1</v>
      </c>
      <c r="H484" s="47">
        <f>VLOOKUP(E484,'_Score matrix'!$B$31:$C$35,2,FALSE)</f>
        <v>1</v>
      </c>
      <c r="I484" s="47">
        <f t="shared" si="134"/>
        <v>0</v>
      </c>
      <c r="J484" s="47">
        <f t="shared" si="136"/>
        <v>5</v>
      </c>
      <c r="K484" s="47"/>
      <c r="L484" s="67"/>
      <c r="N484" s="123"/>
      <c r="O484" s="22"/>
    </row>
    <row r="485" spans="1:15" x14ac:dyDescent="0.4">
      <c r="A485" s="95" t="s">
        <v>672</v>
      </c>
      <c r="B485" s="402">
        <v>1</v>
      </c>
      <c r="C485" s="428" t="s">
        <v>1415</v>
      </c>
      <c r="D485" s="84">
        <v>0</v>
      </c>
      <c r="E485" s="84">
        <f t="shared" si="133"/>
        <v>3</v>
      </c>
      <c r="F485" s="236" t="s">
        <v>960</v>
      </c>
      <c r="G485" s="236" t="str">
        <f t="shared" si="135"/>
        <v>RS.RP-1</v>
      </c>
      <c r="H485" s="47">
        <f>VLOOKUP(E485,'_Score matrix'!$B$31:$C$35,2,FALSE)</f>
        <v>1</v>
      </c>
      <c r="I485" s="47">
        <f t="shared" si="134"/>
        <v>0</v>
      </c>
      <c r="J485" s="47">
        <f t="shared" si="136"/>
        <v>5</v>
      </c>
      <c r="K485" s="47"/>
      <c r="L485" s="67"/>
      <c r="N485" s="123"/>
      <c r="O485" s="22"/>
    </row>
    <row r="486" spans="1:15" x14ac:dyDescent="0.4">
      <c r="A486" s="95" t="s">
        <v>673</v>
      </c>
      <c r="B486" s="402">
        <v>1</v>
      </c>
      <c r="C486" s="428" t="s">
        <v>1415</v>
      </c>
      <c r="D486" s="84">
        <v>0</v>
      </c>
      <c r="E486" s="84">
        <f t="shared" si="133"/>
        <v>3</v>
      </c>
      <c r="F486" s="236" t="s">
        <v>960</v>
      </c>
      <c r="G486" s="236" t="str">
        <f t="shared" si="135"/>
        <v>RS.RP-1</v>
      </c>
      <c r="H486" s="236">
        <f>VLOOKUP(E486,'_Score matrix'!$B$31:$C$35,2,FALSE)</f>
        <v>1</v>
      </c>
      <c r="I486" s="236">
        <f t="shared" si="134"/>
        <v>0</v>
      </c>
      <c r="J486" s="236">
        <f t="shared" si="136"/>
        <v>5</v>
      </c>
      <c r="K486" s="236"/>
      <c r="L486" s="67"/>
      <c r="N486" s="123"/>
      <c r="O486" s="22"/>
    </row>
    <row r="487" spans="1:15" x14ac:dyDescent="0.4">
      <c r="A487" s="95" t="s">
        <v>674</v>
      </c>
      <c r="B487" s="402">
        <v>1</v>
      </c>
      <c r="C487" s="428" t="s">
        <v>1415</v>
      </c>
      <c r="D487" s="84">
        <v>0</v>
      </c>
      <c r="E487" s="84">
        <f t="shared" si="133"/>
        <v>3</v>
      </c>
      <c r="F487" s="236" t="s">
        <v>960</v>
      </c>
      <c r="G487" s="236" t="str">
        <f t="shared" si="135"/>
        <v>RS.RP-1</v>
      </c>
      <c r="H487" s="236">
        <f>VLOOKUP(E487,'_Score matrix'!$B$31:$C$35,2,FALSE)</f>
        <v>1</v>
      </c>
      <c r="I487" s="236">
        <f t="shared" si="134"/>
        <v>0</v>
      </c>
      <c r="J487" s="236">
        <f t="shared" si="136"/>
        <v>5</v>
      </c>
      <c r="K487" s="236"/>
      <c r="L487" s="67"/>
      <c r="N487" s="123"/>
      <c r="O487" s="22"/>
    </row>
    <row r="488" spans="1:15" x14ac:dyDescent="0.4">
      <c r="A488" s="95" t="s">
        <v>675</v>
      </c>
      <c r="B488" s="402">
        <v>1</v>
      </c>
      <c r="C488" s="428" t="s">
        <v>1415</v>
      </c>
      <c r="D488" s="84">
        <v>0</v>
      </c>
      <c r="E488" s="84">
        <f t="shared" si="133"/>
        <v>3</v>
      </c>
      <c r="F488" s="236" t="s">
        <v>960</v>
      </c>
      <c r="G488" s="236" t="str">
        <f t="shared" si="135"/>
        <v>RS.RP-1</v>
      </c>
      <c r="H488" s="236">
        <f>VLOOKUP(E488,'_Score matrix'!$B$31:$C$35,2,FALSE)</f>
        <v>1</v>
      </c>
      <c r="I488" s="236">
        <f t="shared" si="134"/>
        <v>0</v>
      </c>
      <c r="J488" s="236">
        <f t="shared" ref="J488:J489" si="137">5*H488</f>
        <v>5</v>
      </c>
      <c r="K488" s="236"/>
      <c r="L488" s="67"/>
      <c r="N488" s="123"/>
      <c r="O488" s="22"/>
    </row>
    <row r="489" spans="1:15" x14ac:dyDescent="0.4">
      <c r="A489" s="95" t="s">
        <v>676</v>
      </c>
      <c r="B489" s="402">
        <v>1</v>
      </c>
      <c r="C489" s="428" t="s">
        <v>1415</v>
      </c>
      <c r="D489" s="84">
        <v>0</v>
      </c>
      <c r="E489" s="84">
        <f t="shared" si="133"/>
        <v>3</v>
      </c>
      <c r="F489" s="236" t="s">
        <v>960</v>
      </c>
      <c r="G489" s="236" t="str">
        <f t="shared" si="135"/>
        <v>RS.RP-1</v>
      </c>
      <c r="H489" s="236">
        <f>VLOOKUP(E489,'_Score matrix'!$B$31:$C$35,2,FALSE)</f>
        <v>1</v>
      </c>
      <c r="I489" s="236">
        <f t="shared" si="134"/>
        <v>0</v>
      </c>
      <c r="J489" s="236">
        <f t="shared" si="137"/>
        <v>5</v>
      </c>
      <c r="K489" s="236"/>
      <c r="L489" s="67"/>
      <c r="N489" s="123"/>
      <c r="O489" s="22"/>
    </row>
    <row r="490" spans="1:15" x14ac:dyDescent="0.4">
      <c r="A490" s="95" t="s">
        <v>677</v>
      </c>
      <c r="B490" s="402">
        <v>1</v>
      </c>
      <c r="C490" s="428" t="s">
        <v>1415</v>
      </c>
      <c r="D490" s="84">
        <v>0</v>
      </c>
      <c r="E490" s="84">
        <f t="shared" si="133"/>
        <v>3</v>
      </c>
      <c r="F490" s="236" t="s">
        <v>968</v>
      </c>
      <c r="G490" s="236" t="str">
        <f t="shared" si="135"/>
        <v>RS.AN-3</v>
      </c>
      <c r="H490" s="236">
        <f>VLOOKUP(E490,'_Score matrix'!$B$31:$C$35,2,FALSE)</f>
        <v>1</v>
      </c>
      <c r="I490" s="236">
        <f t="shared" si="134"/>
        <v>0</v>
      </c>
      <c r="J490" s="236">
        <f t="shared" si="136"/>
        <v>5</v>
      </c>
      <c r="K490" s="236"/>
      <c r="L490" s="67"/>
      <c r="N490" s="123"/>
      <c r="O490" s="22"/>
    </row>
    <row r="491" spans="1:15" x14ac:dyDescent="0.4">
      <c r="A491" s="95" t="s">
        <v>2448</v>
      </c>
      <c r="B491" s="402">
        <v>1</v>
      </c>
      <c r="C491" s="428" t="s">
        <v>1415</v>
      </c>
      <c r="D491" s="84">
        <v>0</v>
      </c>
      <c r="E491" s="84">
        <f t="shared" si="133"/>
        <v>3</v>
      </c>
      <c r="F491" s="236" t="s">
        <v>968</v>
      </c>
      <c r="G491" s="236" t="str">
        <f t="shared" si="135"/>
        <v>RS.AN-3</v>
      </c>
      <c r="H491" s="236">
        <f>VLOOKUP(E491,'_Score matrix'!$B$31:$C$35,2,FALSE)</f>
        <v>1</v>
      </c>
      <c r="I491" s="236">
        <f t="shared" si="134"/>
        <v>0</v>
      </c>
      <c r="J491" s="236">
        <f t="shared" si="136"/>
        <v>5</v>
      </c>
      <c r="K491" s="236"/>
      <c r="L491" s="67"/>
      <c r="N491" s="123"/>
      <c r="O491" s="22"/>
    </row>
    <row r="492" spans="1:15" x14ac:dyDescent="0.4">
      <c r="A492" s="95" t="s">
        <v>2449</v>
      </c>
      <c r="B492" s="402">
        <v>1</v>
      </c>
      <c r="C492" s="428" t="s">
        <v>1415</v>
      </c>
      <c r="D492" s="84">
        <v>0</v>
      </c>
      <c r="E492" s="84">
        <f t="shared" si="133"/>
        <v>3</v>
      </c>
      <c r="F492" s="236"/>
      <c r="G492" s="236"/>
      <c r="H492" s="236">
        <f>VLOOKUP(E492,'_Score matrix'!$B$31:$C$35,2,FALSE)</f>
        <v>1</v>
      </c>
      <c r="I492" s="236">
        <f t="shared" si="134"/>
        <v>0</v>
      </c>
      <c r="J492" s="236">
        <f t="shared" si="136"/>
        <v>5</v>
      </c>
      <c r="K492" s="236"/>
      <c r="L492" s="67"/>
      <c r="N492" s="123"/>
      <c r="O492" s="22"/>
    </row>
    <row r="493" spans="1:15" x14ac:dyDescent="0.4">
      <c r="A493" s="95" t="s">
        <v>2450</v>
      </c>
      <c r="B493" s="402">
        <v>1</v>
      </c>
      <c r="C493" s="428" t="s">
        <v>1415</v>
      </c>
      <c r="D493" s="84">
        <v>0</v>
      </c>
      <c r="E493" s="84">
        <f t="shared" si="133"/>
        <v>3</v>
      </c>
      <c r="F493" s="236"/>
      <c r="G493" s="236"/>
      <c r="H493" s="236">
        <f>VLOOKUP(E493,'_Score matrix'!$B$31:$C$35,2,FALSE)</f>
        <v>1</v>
      </c>
      <c r="I493" s="236">
        <f t="shared" si="134"/>
        <v>0</v>
      </c>
      <c r="J493" s="236">
        <f t="shared" si="136"/>
        <v>5</v>
      </c>
      <c r="K493" s="236"/>
      <c r="L493" s="67"/>
      <c r="N493" s="123"/>
      <c r="O493" s="22"/>
    </row>
    <row r="494" spans="1:15" x14ac:dyDescent="0.4">
      <c r="A494" s="95" t="s">
        <v>2451</v>
      </c>
      <c r="B494" s="402">
        <v>1</v>
      </c>
      <c r="C494" s="428" t="s">
        <v>1415</v>
      </c>
      <c r="D494" s="84">
        <v>0</v>
      </c>
      <c r="E494" s="84">
        <f t="shared" si="133"/>
        <v>3</v>
      </c>
      <c r="F494" s="236" t="s">
        <v>898</v>
      </c>
      <c r="G494" s="236" t="str">
        <f t="shared" si="135"/>
        <v>PR.IP-1</v>
      </c>
      <c r="H494" s="236">
        <f>VLOOKUP(E494,'_Score matrix'!$B$31:$C$35,2,FALSE)</f>
        <v>1</v>
      </c>
      <c r="I494" s="236">
        <f t="shared" si="134"/>
        <v>0</v>
      </c>
      <c r="J494" s="236">
        <f t="shared" si="136"/>
        <v>5</v>
      </c>
      <c r="K494" s="236"/>
      <c r="L494" s="67"/>
      <c r="N494" s="123"/>
      <c r="O494" s="22"/>
    </row>
    <row r="495" spans="1:15" x14ac:dyDescent="0.4">
      <c r="A495" s="95" t="s">
        <v>2452</v>
      </c>
      <c r="B495" s="402">
        <v>1</v>
      </c>
      <c r="C495" s="428" t="s">
        <v>1415</v>
      </c>
      <c r="D495" s="84">
        <v>0</v>
      </c>
      <c r="E495" s="84">
        <f t="shared" si="133"/>
        <v>3</v>
      </c>
      <c r="F495" s="236" t="s">
        <v>963</v>
      </c>
      <c r="G495" s="236" t="str">
        <f t="shared" si="135"/>
        <v>RS.CO-3</v>
      </c>
      <c r="H495" s="236">
        <f>VLOOKUP(E495,'_Score matrix'!$B$31:$C$35,2,FALSE)</f>
        <v>1</v>
      </c>
      <c r="I495" s="236">
        <f t="shared" si="134"/>
        <v>0</v>
      </c>
      <c r="J495" s="236">
        <f t="shared" si="136"/>
        <v>5</v>
      </c>
      <c r="K495" s="236"/>
      <c r="L495" s="67"/>
      <c r="N495" s="123"/>
      <c r="O495" s="22"/>
    </row>
    <row r="496" spans="1:15" x14ac:dyDescent="0.4">
      <c r="A496" s="95" t="s">
        <v>2453</v>
      </c>
      <c r="B496" s="402">
        <v>1</v>
      </c>
      <c r="C496" s="428" t="s">
        <v>1415</v>
      </c>
      <c r="D496" s="84">
        <v>0</v>
      </c>
      <c r="E496" s="84">
        <f t="shared" si="133"/>
        <v>3</v>
      </c>
      <c r="F496" s="236" t="s">
        <v>963</v>
      </c>
      <c r="G496" s="236" t="str">
        <f t="shared" si="135"/>
        <v>RS.CO-3</v>
      </c>
      <c r="H496" s="236">
        <f>VLOOKUP(E496,'_Score matrix'!$B$31:$C$35,2,FALSE)</f>
        <v>1</v>
      </c>
      <c r="I496" s="236">
        <f t="shared" si="134"/>
        <v>0</v>
      </c>
      <c r="J496" s="236">
        <f t="shared" si="136"/>
        <v>5</v>
      </c>
      <c r="K496" s="236"/>
      <c r="L496" s="67"/>
      <c r="N496" s="123"/>
      <c r="O496" s="22"/>
    </row>
    <row r="497" spans="1:15" x14ac:dyDescent="0.4">
      <c r="A497" s="95" t="s">
        <v>2454</v>
      </c>
      <c r="B497" s="402">
        <v>1</v>
      </c>
      <c r="C497" s="428" t="s">
        <v>1415</v>
      </c>
      <c r="D497" s="84">
        <v>0</v>
      </c>
      <c r="E497" s="84">
        <f t="shared" si="133"/>
        <v>3</v>
      </c>
      <c r="F497" s="236" t="s">
        <v>963</v>
      </c>
      <c r="G497" s="236" t="str">
        <f t="shared" si="135"/>
        <v>RS.CO-3</v>
      </c>
      <c r="H497" s="236">
        <f>VLOOKUP(E497,'_Score matrix'!$B$31:$C$35,2,FALSE)</f>
        <v>1</v>
      </c>
      <c r="I497" s="236">
        <f t="shared" si="134"/>
        <v>0</v>
      </c>
      <c r="J497" s="236">
        <f t="shared" si="136"/>
        <v>5</v>
      </c>
      <c r="K497" s="236"/>
      <c r="L497" s="67"/>
      <c r="N497" s="123"/>
      <c r="O497" s="22"/>
    </row>
    <row r="498" spans="1:15" x14ac:dyDescent="0.4">
      <c r="A498" s="95" t="s">
        <v>2455</v>
      </c>
      <c r="B498" s="402">
        <v>1</v>
      </c>
      <c r="C498" s="428" t="s">
        <v>1415</v>
      </c>
      <c r="D498" s="84">
        <v>0</v>
      </c>
      <c r="E498" s="84">
        <f t="shared" si="133"/>
        <v>3</v>
      </c>
      <c r="F498" s="236" t="s">
        <v>963</v>
      </c>
      <c r="G498" s="236" t="str">
        <f t="shared" si="135"/>
        <v>RS.CO-3</v>
      </c>
      <c r="H498" s="236">
        <f>VLOOKUP(E498,'_Score matrix'!$B$31:$C$35,2,FALSE)</f>
        <v>1</v>
      </c>
      <c r="I498" s="236">
        <f t="shared" si="134"/>
        <v>0</v>
      </c>
      <c r="J498" s="236">
        <f t="shared" si="136"/>
        <v>5</v>
      </c>
      <c r="K498" s="236"/>
      <c r="L498" s="67"/>
      <c r="N498" s="123"/>
      <c r="O498" s="22"/>
    </row>
    <row r="499" spans="1:15" x14ac:dyDescent="0.4">
      <c r="A499" s="95" t="s">
        <v>2456</v>
      </c>
      <c r="B499" s="402">
        <v>1</v>
      </c>
      <c r="C499" s="428" t="s">
        <v>1415</v>
      </c>
      <c r="D499" s="84">
        <v>0</v>
      </c>
      <c r="E499" s="84">
        <f t="shared" si="133"/>
        <v>3</v>
      </c>
      <c r="F499" s="236" t="s">
        <v>963</v>
      </c>
      <c r="G499" s="236" t="str">
        <f t="shared" si="135"/>
        <v>RS.CO-3</v>
      </c>
      <c r="H499" s="236">
        <f>VLOOKUP(E499,'_Score matrix'!$B$31:$C$35,2,FALSE)</f>
        <v>1</v>
      </c>
      <c r="I499" s="236">
        <f t="shared" si="134"/>
        <v>0</v>
      </c>
      <c r="J499" s="236">
        <f t="shared" si="136"/>
        <v>5</v>
      </c>
      <c r="K499" s="236"/>
      <c r="L499" s="67"/>
      <c r="N499" s="123"/>
      <c r="O499" s="22"/>
    </row>
    <row r="500" spans="1:15" x14ac:dyDescent="0.4">
      <c r="A500" s="95" t="s">
        <v>2457</v>
      </c>
      <c r="B500" s="402">
        <v>1</v>
      </c>
      <c r="C500" s="428" t="s">
        <v>1415</v>
      </c>
      <c r="D500" s="84">
        <v>0</v>
      </c>
      <c r="E500" s="84">
        <f t="shared" si="133"/>
        <v>3</v>
      </c>
      <c r="F500" s="236" t="s">
        <v>937</v>
      </c>
      <c r="G500" s="236" t="str">
        <f t="shared" si="135"/>
        <v>PR.AT-1</v>
      </c>
      <c r="H500" s="236">
        <f>VLOOKUP(E500,'_Score matrix'!$B$31:$C$35,2,FALSE)</f>
        <v>1</v>
      </c>
      <c r="I500" s="236">
        <f t="shared" si="134"/>
        <v>0</v>
      </c>
      <c r="J500" s="236">
        <f t="shared" si="136"/>
        <v>5</v>
      </c>
      <c r="K500" s="236"/>
      <c r="L500" s="67"/>
      <c r="N500" s="123"/>
      <c r="O500" s="22"/>
    </row>
    <row r="501" spans="1:15" x14ac:dyDescent="0.4">
      <c r="A501" s="95" t="s">
        <v>2458</v>
      </c>
      <c r="B501" s="402">
        <v>1</v>
      </c>
      <c r="C501" s="428" t="s">
        <v>1415</v>
      </c>
      <c r="D501" s="84">
        <v>0</v>
      </c>
      <c r="E501" s="84">
        <f t="shared" si="133"/>
        <v>3</v>
      </c>
      <c r="F501" s="236" t="s">
        <v>937</v>
      </c>
      <c r="G501" s="236" t="str">
        <f t="shared" si="135"/>
        <v>PR.AT-1</v>
      </c>
      <c r="H501" s="236">
        <f>VLOOKUP(E501,'_Score matrix'!$B$31:$C$35,2,FALSE)</f>
        <v>1</v>
      </c>
      <c r="I501" s="236">
        <f t="shared" si="134"/>
        <v>0</v>
      </c>
      <c r="J501" s="236">
        <f t="shared" si="136"/>
        <v>5</v>
      </c>
      <c r="K501" s="236"/>
      <c r="L501" s="67"/>
      <c r="N501" s="123"/>
      <c r="O501" s="22"/>
    </row>
    <row r="502" spans="1:15" x14ac:dyDescent="0.4">
      <c r="A502" s="95" t="s">
        <v>2459</v>
      </c>
      <c r="B502" s="402">
        <v>1</v>
      </c>
      <c r="C502" s="428" t="s">
        <v>1415</v>
      </c>
      <c r="D502" s="84">
        <v>0</v>
      </c>
      <c r="E502" s="84">
        <f t="shared" si="133"/>
        <v>3</v>
      </c>
      <c r="F502" s="236"/>
      <c r="G502" s="236"/>
      <c r="H502" s="236">
        <f>VLOOKUP(E502,'_Score matrix'!$B$31:$C$35,2,FALSE)</f>
        <v>1</v>
      </c>
      <c r="I502" s="236">
        <f t="shared" si="134"/>
        <v>0</v>
      </c>
      <c r="J502" s="236">
        <f t="shared" si="136"/>
        <v>5</v>
      </c>
      <c r="K502" s="236"/>
      <c r="L502" s="67"/>
      <c r="N502" s="123"/>
      <c r="O502" s="22"/>
    </row>
    <row r="503" spans="1:15" x14ac:dyDescent="0.4">
      <c r="A503" s="95" t="s">
        <v>2460</v>
      </c>
      <c r="B503" s="402">
        <v>1</v>
      </c>
      <c r="C503" s="428" t="s">
        <v>1415</v>
      </c>
      <c r="D503" s="84">
        <v>0</v>
      </c>
      <c r="E503" s="84">
        <f t="shared" si="133"/>
        <v>3</v>
      </c>
      <c r="F503" s="236" t="s">
        <v>967</v>
      </c>
      <c r="G503" s="236" t="str">
        <f t="shared" si="135"/>
        <v>RS.AN-2</v>
      </c>
      <c r="H503" s="236">
        <f>VLOOKUP(E503,'_Score matrix'!$B$31:$C$35,2,FALSE)</f>
        <v>1</v>
      </c>
      <c r="I503" s="236">
        <f t="shared" ref="I503:I532" si="138">D503*H503</f>
        <v>0</v>
      </c>
      <c r="J503" s="236">
        <f t="shared" si="136"/>
        <v>5</v>
      </c>
      <c r="K503" s="236"/>
      <c r="L503" s="67"/>
      <c r="N503" s="123"/>
      <c r="O503" s="22"/>
    </row>
    <row r="504" spans="1:15" x14ac:dyDescent="0.4">
      <c r="A504" s="95" t="s">
        <v>2461</v>
      </c>
      <c r="B504" s="402">
        <v>1</v>
      </c>
      <c r="C504" s="428" t="s">
        <v>1415</v>
      </c>
      <c r="D504" s="84">
        <v>0</v>
      </c>
      <c r="E504" s="84">
        <f t="shared" si="133"/>
        <v>3</v>
      </c>
      <c r="F504" s="236" t="s">
        <v>967</v>
      </c>
      <c r="G504" s="236" t="str">
        <f t="shared" si="135"/>
        <v>RS.AN-2</v>
      </c>
      <c r="H504" s="236">
        <f>VLOOKUP(E504,'_Score matrix'!$B$31:$C$35,2,FALSE)</f>
        <v>1</v>
      </c>
      <c r="I504" s="236">
        <f t="shared" si="138"/>
        <v>0</v>
      </c>
      <c r="J504" s="236">
        <f t="shared" si="136"/>
        <v>5</v>
      </c>
      <c r="K504" s="236"/>
      <c r="L504" s="67"/>
      <c r="N504" s="123"/>
      <c r="O504" s="22"/>
    </row>
    <row r="505" spans="1:15" x14ac:dyDescent="0.4">
      <c r="A505" s="95" t="s">
        <v>2462</v>
      </c>
      <c r="B505" s="402">
        <v>1</v>
      </c>
      <c r="C505" s="428" t="s">
        <v>1415</v>
      </c>
      <c r="D505" s="84">
        <v>0</v>
      </c>
      <c r="E505" s="84">
        <f t="shared" si="133"/>
        <v>3</v>
      </c>
      <c r="F505" s="236" t="s">
        <v>967</v>
      </c>
      <c r="G505" s="236" t="str">
        <f t="shared" si="135"/>
        <v>RS.AN-2</v>
      </c>
      <c r="H505" s="236">
        <f>VLOOKUP(E505,'_Score matrix'!$B$31:$C$35,2,FALSE)</f>
        <v>1</v>
      </c>
      <c r="I505" s="236">
        <f t="shared" si="138"/>
        <v>0</v>
      </c>
      <c r="J505" s="236">
        <f t="shared" si="136"/>
        <v>5</v>
      </c>
      <c r="K505" s="236"/>
      <c r="L505" s="67"/>
      <c r="N505" s="123"/>
      <c r="O505" s="22"/>
    </row>
    <row r="506" spans="1:15" x14ac:dyDescent="0.4">
      <c r="A506" s="95" t="s">
        <v>2463</v>
      </c>
      <c r="B506" s="402">
        <v>1</v>
      </c>
      <c r="C506" s="428" t="s">
        <v>1415</v>
      </c>
      <c r="D506" s="84">
        <v>0</v>
      </c>
      <c r="E506" s="84">
        <f t="shared" si="133"/>
        <v>3</v>
      </c>
      <c r="F506" s="236" t="s">
        <v>969</v>
      </c>
      <c r="G506" s="236" t="str">
        <f t="shared" si="135"/>
        <v>RS.AN-4</v>
      </c>
      <c r="H506" s="47">
        <f>VLOOKUP(E506,'_Score matrix'!$B$31:$C$35,2,FALSE)</f>
        <v>1</v>
      </c>
      <c r="I506" s="47">
        <f t="shared" si="138"/>
        <v>0</v>
      </c>
      <c r="J506" s="47">
        <f t="shared" si="136"/>
        <v>5</v>
      </c>
      <c r="K506" s="47"/>
      <c r="L506" s="67"/>
      <c r="N506" s="123"/>
      <c r="O506" s="22"/>
    </row>
    <row r="507" spans="1:15" x14ac:dyDescent="0.4">
      <c r="A507" s="95" t="s">
        <v>2464</v>
      </c>
      <c r="B507" s="402">
        <v>1</v>
      </c>
      <c r="C507" s="428" t="s">
        <v>1415</v>
      </c>
      <c r="D507" s="84">
        <v>0</v>
      </c>
      <c r="E507" s="84">
        <f t="shared" si="133"/>
        <v>3</v>
      </c>
      <c r="F507" s="236" t="s">
        <v>966</v>
      </c>
      <c r="G507" s="236" t="str">
        <f t="shared" si="135"/>
        <v>RS.AN-1</v>
      </c>
      <c r="H507" s="47">
        <f>VLOOKUP(E507,'_Score matrix'!$B$31:$C$35,2,FALSE)</f>
        <v>1</v>
      </c>
      <c r="I507" s="47">
        <f t="shared" si="138"/>
        <v>0</v>
      </c>
      <c r="J507" s="47">
        <f t="shared" si="136"/>
        <v>5</v>
      </c>
      <c r="K507" s="47"/>
      <c r="L507" s="67"/>
      <c r="N507" s="123"/>
      <c r="O507" s="22"/>
    </row>
    <row r="508" spans="1:15" x14ac:dyDescent="0.4">
      <c r="A508" s="95" t="s">
        <v>2465</v>
      </c>
      <c r="B508" s="402">
        <v>1</v>
      </c>
      <c r="C508" s="428" t="s">
        <v>1415</v>
      </c>
      <c r="D508" s="84">
        <v>0</v>
      </c>
      <c r="E508" s="84">
        <f t="shared" si="133"/>
        <v>3</v>
      </c>
      <c r="F508" s="236" t="s">
        <v>966</v>
      </c>
      <c r="G508" s="236" t="str">
        <f t="shared" si="135"/>
        <v>RS.AN-1</v>
      </c>
      <c r="H508" s="47">
        <f>VLOOKUP(E508,'_Score matrix'!$B$31:$C$35,2,FALSE)</f>
        <v>1</v>
      </c>
      <c r="I508" s="47">
        <f t="shared" si="138"/>
        <v>0</v>
      </c>
      <c r="J508" s="47">
        <f t="shared" si="136"/>
        <v>5</v>
      </c>
      <c r="K508" s="47"/>
      <c r="L508" s="67"/>
      <c r="N508" s="123"/>
      <c r="O508" s="22"/>
    </row>
    <row r="509" spans="1:15" x14ac:dyDescent="0.4">
      <c r="A509" s="95" t="s">
        <v>2466</v>
      </c>
      <c r="B509" s="402">
        <v>1</v>
      </c>
      <c r="C509" s="428" t="s">
        <v>1415</v>
      </c>
      <c r="D509" s="84">
        <v>0</v>
      </c>
      <c r="E509" s="84">
        <f t="shared" si="133"/>
        <v>3</v>
      </c>
      <c r="F509" s="236" t="s">
        <v>966</v>
      </c>
      <c r="G509" s="236" t="str">
        <f t="shared" si="135"/>
        <v>RS.AN-1</v>
      </c>
      <c r="H509" s="47">
        <f>VLOOKUP(E509,'_Score matrix'!$B$31:$C$35,2,FALSE)</f>
        <v>1</v>
      </c>
      <c r="I509" s="47">
        <f t="shared" si="138"/>
        <v>0</v>
      </c>
      <c r="J509" s="47">
        <f t="shared" si="136"/>
        <v>5</v>
      </c>
      <c r="K509" s="47"/>
      <c r="L509" s="81"/>
      <c r="N509" s="123"/>
      <c r="O509" s="22"/>
    </row>
    <row r="510" spans="1:15" x14ac:dyDescent="0.4">
      <c r="A510" s="95" t="s">
        <v>2467</v>
      </c>
      <c r="B510" s="402">
        <v>1</v>
      </c>
      <c r="C510" s="428" t="s">
        <v>1415</v>
      </c>
      <c r="D510" s="84">
        <v>0</v>
      </c>
      <c r="E510" s="84">
        <f t="shared" si="133"/>
        <v>3</v>
      </c>
      <c r="F510" s="236" t="s">
        <v>966</v>
      </c>
      <c r="G510" s="236" t="str">
        <f t="shared" si="135"/>
        <v>RS.AN-1</v>
      </c>
      <c r="H510" s="47">
        <f>VLOOKUP(E510,'_Score matrix'!$B$31:$C$35,2,FALSE)</f>
        <v>1</v>
      </c>
      <c r="I510" s="47">
        <f t="shared" si="138"/>
        <v>0</v>
      </c>
      <c r="J510" s="47">
        <f t="shared" si="136"/>
        <v>5</v>
      </c>
      <c r="K510" s="47"/>
      <c r="L510" s="81"/>
      <c r="N510" s="123"/>
      <c r="O510" s="22"/>
    </row>
    <row r="511" spans="1:15" x14ac:dyDescent="0.4">
      <c r="A511" s="95" t="s">
        <v>2468</v>
      </c>
      <c r="B511" s="402">
        <v>1</v>
      </c>
      <c r="C511" s="428" t="s">
        <v>1415</v>
      </c>
      <c r="D511" s="84">
        <v>0</v>
      </c>
      <c r="E511" s="84">
        <f t="shared" si="133"/>
        <v>3</v>
      </c>
      <c r="F511" s="236" t="s">
        <v>966</v>
      </c>
      <c r="G511" s="236" t="str">
        <f t="shared" si="135"/>
        <v>RS.AN-1</v>
      </c>
      <c r="H511" s="47">
        <f>VLOOKUP(E511,'_Score matrix'!$B$31:$C$35,2,FALSE)</f>
        <v>1</v>
      </c>
      <c r="I511" s="47">
        <f t="shared" si="138"/>
        <v>0</v>
      </c>
      <c r="J511" s="47">
        <f t="shared" si="136"/>
        <v>5</v>
      </c>
      <c r="K511" s="47"/>
      <c r="L511" s="81"/>
      <c r="N511" s="123"/>
      <c r="O511" s="22"/>
    </row>
    <row r="512" spans="1:15" x14ac:dyDescent="0.4">
      <c r="A512" s="95" t="s">
        <v>2469</v>
      </c>
      <c r="B512" s="402">
        <v>1</v>
      </c>
      <c r="C512" s="428" t="s">
        <v>1415</v>
      </c>
      <c r="D512" s="84">
        <v>0</v>
      </c>
      <c r="E512" s="84">
        <f t="shared" si="133"/>
        <v>3</v>
      </c>
      <c r="F512" s="236" t="s">
        <v>966</v>
      </c>
      <c r="G512" s="236" t="str">
        <f t="shared" si="135"/>
        <v>RS.AN-1</v>
      </c>
      <c r="H512" s="47">
        <f>VLOOKUP(E512,'_Score matrix'!$B$31:$C$35,2,FALSE)</f>
        <v>1</v>
      </c>
      <c r="I512" s="47">
        <f t="shared" si="138"/>
        <v>0</v>
      </c>
      <c r="J512" s="47">
        <f t="shared" si="136"/>
        <v>5</v>
      </c>
      <c r="K512" s="47"/>
      <c r="L512" s="81"/>
      <c r="N512" s="123"/>
      <c r="O512" s="22"/>
    </row>
    <row r="513" spans="1:15" x14ac:dyDescent="0.4">
      <c r="A513" s="95" t="s">
        <v>2470</v>
      </c>
      <c r="B513" s="402">
        <v>1</v>
      </c>
      <c r="C513" s="428" t="s">
        <v>1415</v>
      </c>
      <c r="D513" s="84">
        <v>0</v>
      </c>
      <c r="E513" s="84">
        <f t="shared" si="133"/>
        <v>3</v>
      </c>
      <c r="F513" s="236" t="s">
        <v>971</v>
      </c>
      <c r="G513" s="236" t="str">
        <f t="shared" si="135"/>
        <v>RS.MI-2</v>
      </c>
      <c r="H513" s="47">
        <f>VLOOKUP(E513,'_Score matrix'!$B$31:$C$35,2,FALSE)</f>
        <v>1</v>
      </c>
      <c r="I513" s="47">
        <f t="shared" ref="I513" si="139">D513*H513</f>
        <v>0</v>
      </c>
      <c r="J513" s="47">
        <f t="shared" ref="J513" si="140">5*H513</f>
        <v>5</v>
      </c>
      <c r="K513" s="47"/>
      <c r="L513" s="81"/>
      <c r="N513" s="123"/>
      <c r="O513" s="22"/>
    </row>
    <row r="514" spans="1:15" x14ac:dyDescent="0.4">
      <c r="A514" s="95" t="s">
        <v>2471</v>
      </c>
      <c r="B514" s="402">
        <v>1</v>
      </c>
      <c r="C514" s="428" t="s">
        <v>1415</v>
      </c>
      <c r="D514" s="84">
        <v>0</v>
      </c>
      <c r="E514" s="84">
        <f t="shared" si="133"/>
        <v>3</v>
      </c>
      <c r="F514" s="236" t="s">
        <v>970</v>
      </c>
      <c r="G514" s="236" t="str">
        <f t="shared" si="135"/>
        <v>RS.MI-1</v>
      </c>
      <c r="H514" s="47">
        <f>VLOOKUP(E514,'_Score matrix'!$B$31:$C$35,2,FALSE)</f>
        <v>1</v>
      </c>
      <c r="I514" s="47">
        <f t="shared" si="138"/>
        <v>0</v>
      </c>
      <c r="J514" s="47">
        <f t="shared" si="136"/>
        <v>5</v>
      </c>
      <c r="K514" s="47"/>
      <c r="L514" s="81"/>
      <c r="N514" s="123"/>
      <c r="O514" s="22"/>
    </row>
    <row r="515" spans="1:15" x14ac:dyDescent="0.4">
      <c r="A515" s="95" t="s">
        <v>2472</v>
      </c>
      <c r="B515" s="402">
        <v>1</v>
      </c>
      <c r="C515" s="428" t="s">
        <v>1415</v>
      </c>
      <c r="D515" s="84">
        <v>0</v>
      </c>
      <c r="E515" s="84">
        <f t="shared" si="133"/>
        <v>3</v>
      </c>
      <c r="F515" s="236" t="s">
        <v>970</v>
      </c>
      <c r="G515" s="236" t="str">
        <f t="shared" si="135"/>
        <v>RS.MI-1</v>
      </c>
      <c r="H515" s="47">
        <f>VLOOKUP(E515,'_Score matrix'!$B$31:$C$35,2,FALSE)</f>
        <v>1</v>
      </c>
      <c r="I515" s="47">
        <f t="shared" si="138"/>
        <v>0</v>
      </c>
      <c r="J515" s="47">
        <f t="shared" si="136"/>
        <v>5</v>
      </c>
      <c r="K515" s="47"/>
      <c r="L515" s="81"/>
      <c r="N515" s="123"/>
      <c r="O515" s="22"/>
    </row>
    <row r="516" spans="1:15" x14ac:dyDescent="0.4">
      <c r="A516" s="95" t="s">
        <v>2473</v>
      </c>
      <c r="B516" s="402">
        <v>1</v>
      </c>
      <c r="C516" s="428" t="s">
        <v>1415</v>
      </c>
      <c r="D516" s="84">
        <v>0</v>
      </c>
      <c r="E516" s="84">
        <f t="shared" si="133"/>
        <v>3</v>
      </c>
      <c r="F516" s="236" t="s">
        <v>970</v>
      </c>
      <c r="G516" s="236" t="str">
        <f t="shared" si="135"/>
        <v>RS.MI-1</v>
      </c>
      <c r="H516" s="47">
        <f>VLOOKUP(E516,'_Score matrix'!$B$31:$C$35,2,FALSE)</f>
        <v>1</v>
      </c>
      <c r="I516" s="47">
        <f t="shared" si="138"/>
        <v>0</v>
      </c>
      <c r="J516" s="47">
        <f t="shared" si="136"/>
        <v>5</v>
      </c>
      <c r="K516" s="47"/>
      <c r="L516" s="81"/>
      <c r="N516" s="123"/>
      <c r="O516" s="22"/>
    </row>
    <row r="517" spans="1:15" x14ac:dyDescent="0.4">
      <c r="A517" s="95" t="s">
        <v>2474</v>
      </c>
      <c r="B517" s="402">
        <v>1</v>
      </c>
      <c r="C517" s="428" t="s">
        <v>1415</v>
      </c>
      <c r="D517" s="84">
        <v>0</v>
      </c>
      <c r="E517" s="84">
        <f t="shared" si="133"/>
        <v>3</v>
      </c>
      <c r="F517" s="236" t="s">
        <v>970</v>
      </c>
      <c r="G517" s="236" t="str">
        <f t="shared" si="135"/>
        <v>RS.MI-1</v>
      </c>
      <c r="H517" s="47">
        <f>VLOOKUP(E517,'_Score matrix'!$B$31:$C$35,2,FALSE)</f>
        <v>1</v>
      </c>
      <c r="I517" s="47">
        <f t="shared" si="138"/>
        <v>0</v>
      </c>
      <c r="J517" s="47">
        <f t="shared" si="136"/>
        <v>5</v>
      </c>
      <c r="K517" s="47"/>
      <c r="L517" s="81"/>
      <c r="N517" s="123"/>
      <c r="O517" s="22"/>
    </row>
    <row r="518" spans="1:15" x14ac:dyDescent="0.4">
      <c r="A518" s="95" t="s">
        <v>2475</v>
      </c>
      <c r="B518" s="402">
        <v>1</v>
      </c>
      <c r="C518" s="428" t="s">
        <v>1415</v>
      </c>
      <c r="D518" s="84">
        <v>0</v>
      </c>
      <c r="E518" s="84">
        <f t="shared" si="133"/>
        <v>3</v>
      </c>
      <c r="F518" s="236" t="s">
        <v>970</v>
      </c>
      <c r="G518" s="236" t="str">
        <f t="shared" si="135"/>
        <v>RS.MI-1</v>
      </c>
      <c r="H518" s="47">
        <f>VLOOKUP(E518,'_Score matrix'!$B$31:$C$35,2,FALSE)</f>
        <v>1</v>
      </c>
      <c r="I518" s="47">
        <f t="shared" si="138"/>
        <v>0</v>
      </c>
      <c r="J518" s="47">
        <f t="shared" si="136"/>
        <v>5</v>
      </c>
      <c r="K518" s="47"/>
      <c r="L518" s="81"/>
      <c r="N518" s="123"/>
      <c r="O518" s="22"/>
    </row>
    <row r="519" spans="1:15" x14ac:dyDescent="0.4">
      <c r="A519" s="95" t="s">
        <v>2476</v>
      </c>
      <c r="B519" s="402">
        <v>1</v>
      </c>
      <c r="C519" s="428" t="s">
        <v>1415</v>
      </c>
      <c r="D519" s="84">
        <v>0</v>
      </c>
      <c r="E519" s="84">
        <f t="shared" si="133"/>
        <v>3</v>
      </c>
      <c r="F519" s="236" t="s">
        <v>970</v>
      </c>
      <c r="G519" s="236" t="str">
        <f t="shared" si="135"/>
        <v>RS.MI-1</v>
      </c>
      <c r="H519" s="47">
        <f>VLOOKUP(E519,'_Score matrix'!$B$31:$C$35,2,FALSE)</f>
        <v>1</v>
      </c>
      <c r="I519" s="47">
        <f t="shared" si="138"/>
        <v>0</v>
      </c>
      <c r="J519" s="47">
        <f t="shared" si="136"/>
        <v>5</v>
      </c>
      <c r="K519" s="47"/>
      <c r="L519" s="81"/>
      <c r="N519" s="123"/>
      <c r="O519" s="22"/>
    </row>
    <row r="520" spans="1:15" x14ac:dyDescent="0.4">
      <c r="A520" s="95" t="s">
        <v>2477</v>
      </c>
      <c r="B520" s="402">
        <v>1</v>
      </c>
      <c r="C520" s="428" t="s">
        <v>1415</v>
      </c>
      <c r="D520" s="84">
        <v>0</v>
      </c>
      <c r="E520" s="84">
        <f t="shared" si="133"/>
        <v>3</v>
      </c>
      <c r="F520" s="236" t="s">
        <v>971</v>
      </c>
      <c r="G520" s="236" t="str">
        <f t="shared" si="135"/>
        <v>RS.MI-2</v>
      </c>
      <c r="H520" s="47">
        <f>VLOOKUP(E520,'_Score matrix'!$B$31:$C$35,2,FALSE)</f>
        <v>1</v>
      </c>
      <c r="I520" s="47">
        <f t="shared" si="138"/>
        <v>0</v>
      </c>
      <c r="J520" s="47">
        <f t="shared" si="136"/>
        <v>5</v>
      </c>
      <c r="K520" s="47"/>
      <c r="L520" s="81"/>
      <c r="N520" s="123"/>
      <c r="O520" s="22"/>
    </row>
    <row r="521" spans="1:15" x14ac:dyDescent="0.4">
      <c r="A521" s="95" t="s">
        <v>2478</v>
      </c>
      <c r="B521" s="402">
        <v>1</v>
      </c>
      <c r="C521" s="428" t="s">
        <v>1415</v>
      </c>
      <c r="D521" s="84">
        <v>0</v>
      </c>
      <c r="E521" s="84">
        <f t="shared" si="133"/>
        <v>3</v>
      </c>
      <c r="F521" s="236" t="s">
        <v>971</v>
      </c>
      <c r="G521" s="236" t="str">
        <f t="shared" si="135"/>
        <v>RS.MI-2</v>
      </c>
      <c r="H521" s="47">
        <f>VLOOKUP(E521,'_Score matrix'!$B$31:$C$35,2,FALSE)</f>
        <v>1</v>
      </c>
      <c r="I521" s="47">
        <f t="shared" si="138"/>
        <v>0</v>
      </c>
      <c r="J521" s="47">
        <f t="shared" si="136"/>
        <v>5</v>
      </c>
      <c r="K521" s="47"/>
      <c r="L521" s="81"/>
      <c r="N521" s="123"/>
      <c r="O521" s="22"/>
    </row>
    <row r="522" spans="1:15" x14ac:dyDescent="0.4">
      <c r="A522" s="95" t="s">
        <v>2479</v>
      </c>
      <c r="B522" s="402">
        <v>1</v>
      </c>
      <c r="C522" s="428" t="s">
        <v>1415</v>
      </c>
      <c r="D522" s="84">
        <v>0</v>
      </c>
      <c r="E522" s="84">
        <f t="shared" si="133"/>
        <v>3</v>
      </c>
      <c r="F522" s="236" t="s">
        <v>975</v>
      </c>
      <c r="G522" s="236" t="str">
        <f t="shared" si="135"/>
        <v>RC.RP-1</v>
      </c>
      <c r="H522" s="47">
        <f>VLOOKUP(E522,'_Score matrix'!$B$31:$C$35,2,FALSE)</f>
        <v>1</v>
      </c>
      <c r="I522" s="47">
        <f t="shared" si="138"/>
        <v>0</v>
      </c>
      <c r="J522" s="47">
        <f t="shared" si="136"/>
        <v>5</v>
      </c>
      <c r="K522" s="47"/>
      <c r="L522" s="81"/>
      <c r="N522" s="123"/>
      <c r="O522" s="22"/>
    </row>
    <row r="523" spans="1:15" x14ac:dyDescent="0.4">
      <c r="A523" s="95" t="s">
        <v>2480</v>
      </c>
      <c r="B523" s="402">
        <v>1</v>
      </c>
      <c r="C523" s="428" t="s">
        <v>1415</v>
      </c>
      <c r="D523" s="84">
        <v>0</v>
      </c>
      <c r="E523" s="84">
        <f t="shared" si="133"/>
        <v>3</v>
      </c>
      <c r="F523" s="236" t="s">
        <v>975</v>
      </c>
      <c r="G523" s="236" t="str">
        <f t="shared" si="135"/>
        <v>RC.RP-1</v>
      </c>
      <c r="H523" s="47">
        <f>VLOOKUP(E523,'_Score matrix'!$B$31:$C$35,2,FALSE)</f>
        <v>1</v>
      </c>
      <c r="I523" s="47">
        <f t="shared" si="138"/>
        <v>0</v>
      </c>
      <c r="J523" s="47">
        <f t="shared" si="136"/>
        <v>5</v>
      </c>
      <c r="K523" s="47"/>
      <c r="L523" s="81"/>
      <c r="N523" s="123"/>
      <c r="O523" s="22"/>
    </row>
    <row r="524" spans="1:15" x14ac:dyDescent="0.4">
      <c r="A524" s="95" t="s">
        <v>2481</v>
      </c>
      <c r="B524" s="402">
        <v>1</v>
      </c>
      <c r="C524" s="428" t="s">
        <v>1415</v>
      </c>
      <c r="D524" s="84">
        <v>0</v>
      </c>
      <c r="E524" s="84">
        <f t="shared" si="133"/>
        <v>3</v>
      </c>
      <c r="F524" s="236" t="s">
        <v>975</v>
      </c>
      <c r="G524" s="236" t="str">
        <f t="shared" si="135"/>
        <v>RC.RP-1</v>
      </c>
      <c r="H524" s="47">
        <f>VLOOKUP(E524,'_Score matrix'!$B$31:$C$35,2,FALSE)</f>
        <v>1</v>
      </c>
      <c r="I524" s="47">
        <f t="shared" si="138"/>
        <v>0</v>
      </c>
      <c r="J524" s="47">
        <f t="shared" si="136"/>
        <v>5</v>
      </c>
      <c r="K524" s="47"/>
      <c r="L524" s="81"/>
      <c r="N524" s="123"/>
      <c r="O524" s="22"/>
    </row>
    <row r="525" spans="1:15" x14ac:dyDescent="0.4">
      <c r="A525" s="95" t="s">
        <v>2482</v>
      </c>
      <c r="B525" s="402">
        <v>1</v>
      </c>
      <c r="C525" s="428" t="s">
        <v>1415</v>
      </c>
      <c r="D525" s="84">
        <v>0</v>
      </c>
      <c r="E525" s="84">
        <f t="shared" si="133"/>
        <v>3</v>
      </c>
      <c r="F525" s="236" t="s">
        <v>973</v>
      </c>
      <c r="G525" s="236" t="str">
        <f t="shared" si="135"/>
        <v>RS.IM-1</v>
      </c>
      <c r="H525" s="47">
        <f>VLOOKUP(E525,'_Score matrix'!$B$31:$C$35,2,FALSE)</f>
        <v>1</v>
      </c>
      <c r="I525" s="47">
        <f t="shared" si="138"/>
        <v>0</v>
      </c>
      <c r="J525" s="47">
        <f t="shared" si="136"/>
        <v>5</v>
      </c>
      <c r="K525" s="47"/>
      <c r="L525" s="81"/>
      <c r="N525" s="123"/>
      <c r="O525" s="22"/>
    </row>
    <row r="526" spans="1:15" x14ac:dyDescent="0.4">
      <c r="A526" s="95" t="s">
        <v>2483</v>
      </c>
      <c r="B526" s="402">
        <v>1</v>
      </c>
      <c r="C526" s="428" t="s">
        <v>1415</v>
      </c>
      <c r="D526" s="84">
        <v>0</v>
      </c>
      <c r="E526" s="84">
        <f t="shared" si="133"/>
        <v>3</v>
      </c>
      <c r="F526" s="236" t="s">
        <v>973</v>
      </c>
      <c r="G526" s="236" t="str">
        <f t="shared" si="135"/>
        <v>RS.IM-1</v>
      </c>
      <c r="H526" s="47">
        <f>VLOOKUP(E526,'_Score matrix'!$B$31:$C$35,2,FALSE)</f>
        <v>1</v>
      </c>
      <c r="I526" s="47">
        <f t="shared" si="138"/>
        <v>0</v>
      </c>
      <c r="J526" s="47">
        <f t="shared" si="136"/>
        <v>5</v>
      </c>
      <c r="K526" s="47"/>
      <c r="L526" s="81"/>
      <c r="N526" s="123"/>
      <c r="O526" s="22"/>
    </row>
    <row r="527" spans="1:15" x14ac:dyDescent="0.4">
      <c r="A527" s="95" t="s">
        <v>2484</v>
      </c>
      <c r="B527" s="402">
        <v>1</v>
      </c>
      <c r="C527" s="428" t="s">
        <v>1415</v>
      </c>
      <c r="D527" s="84">
        <v>0</v>
      </c>
      <c r="E527" s="84">
        <f t="shared" si="133"/>
        <v>3</v>
      </c>
      <c r="F527" s="236" t="s">
        <v>973</v>
      </c>
      <c r="G527" s="236" t="str">
        <f t="shared" si="135"/>
        <v>RS.IM-1</v>
      </c>
      <c r="H527" s="47">
        <f>VLOOKUP(E527,'_Score matrix'!$B$31:$C$35,2,FALSE)</f>
        <v>1</v>
      </c>
      <c r="I527" s="47">
        <f t="shared" si="138"/>
        <v>0</v>
      </c>
      <c r="J527" s="47">
        <f t="shared" si="136"/>
        <v>5</v>
      </c>
      <c r="K527" s="47"/>
      <c r="L527" s="81"/>
      <c r="N527" s="123"/>
      <c r="O527" s="22"/>
    </row>
    <row r="528" spans="1:15" x14ac:dyDescent="0.4">
      <c r="A528" s="757" t="s">
        <v>2485</v>
      </c>
      <c r="B528" s="406">
        <v>1</v>
      </c>
      <c r="C528" s="429" t="s">
        <v>1415</v>
      </c>
      <c r="D528" s="85">
        <v>0</v>
      </c>
      <c r="E528" s="85">
        <f t="shared" si="133"/>
        <v>3</v>
      </c>
      <c r="F528" s="237" t="s">
        <v>973</v>
      </c>
      <c r="G528" s="236" t="str">
        <f t="shared" si="135"/>
        <v>RS.IM-1</v>
      </c>
      <c r="H528" s="48">
        <f>VLOOKUP(E528,'_Score matrix'!$B$31:$C$35,2,FALSE)</f>
        <v>1</v>
      </c>
      <c r="I528" s="48">
        <f t="shared" si="138"/>
        <v>0</v>
      </c>
      <c r="J528" s="48">
        <f t="shared" si="136"/>
        <v>5</v>
      </c>
      <c r="K528" s="48"/>
      <c r="L528" s="329"/>
      <c r="N528" s="123"/>
      <c r="O528" s="22"/>
    </row>
    <row r="529" spans="1:15" x14ac:dyDescent="0.4">
      <c r="A529" s="394" t="str">
        <f>A528</f>
        <v>S 1.15.58</v>
      </c>
      <c r="B529" s="394">
        <f>B528</f>
        <v>1</v>
      </c>
      <c r="C529" s="763" t="str">
        <f>C528</f>
        <v>C</v>
      </c>
      <c r="D529" s="394">
        <f>D528</f>
        <v>0</v>
      </c>
      <c r="E529" s="394">
        <f>E528</f>
        <v>3</v>
      </c>
      <c r="F529" s="394" t="s">
        <v>974</v>
      </c>
      <c r="G529" s="394" t="str">
        <f t="shared" si="135"/>
        <v>RS.IM-2</v>
      </c>
      <c r="H529" s="394">
        <f>H528</f>
        <v>1</v>
      </c>
      <c r="I529" s="394">
        <f>I528</f>
        <v>0</v>
      </c>
      <c r="J529" s="394">
        <f>J528</f>
        <v>5</v>
      </c>
      <c r="K529" s="394"/>
      <c r="L529" s="629" t="str">
        <f>CONCATENATE("Scoring connected to ", A529)</f>
        <v>Scoring connected to S 1.15.58</v>
      </c>
      <c r="N529" s="123"/>
      <c r="O529" s="22"/>
    </row>
    <row r="530" spans="1:15" x14ac:dyDescent="0.4">
      <c r="A530" s="758" t="s">
        <v>2486</v>
      </c>
      <c r="B530" s="759">
        <v>1</v>
      </c>
      <c r="C530" s="760" t="s">
        <v>1415</v>
      </c>
      <c r="D530" s="761">
        <v>0</v>
      </c>
      <c r="E530" s="761">
        <f t="shared" si="133"/>
        <v>3</v>
      </c>
      <c r="F530" s="208" t="s">
        <v>973</v>
      </c>
      <c r="G530" s="236" t="str">
        <f t="shared" si="135"/>
        <v>RS.IM-1</v>
      </c>
      <c r="H530" s="762">
        <f>VLOOKUP(E530,'_Score matrix'!$B$31:$C$35,2,FALSE)</f>
        <v>1</v>
      </c>
      <c r="I530" s="762">
        <f t="shared" si="138"/>
        <v>0</v>
      </c>
      <c r="J530" s="762">
        <f t="shared" si="136"/>
        <v>5</v>
      </c>
      <c r="K530" s="762"/>
      <c r="L530" s="334"/>
      <c r="N530" s="123"/>
      <c r="O530" s="22"/>
    </row>
    <row r="531" spans="1:15" x14ac:dyDescent="0.4">
      <c r="A531" s="95" t="s">
        <v>2487</v>
      </c>
      <c r="B531" s="402">
        <v>1</v>
      </c>
      <c r="C531" s="428" t="s">
        <v>1415</v>
      </c>
      <c r="D531" s="84">
        <v>0</v>
      </c>
      <c r="E531" s="84">
        <f t="shared" si="133"/>
        <v>3</v>
      </c>
      <c r="F531" s="236" t="s">
        <v>973</v>
      </c>
      <c r="G531" s="236" t="str">
        <f t="shared" si="135"/>
        <v>RS.IM-1</v>
      </c>
      <c r="H531" s="47">
        <f>VLOOKUP(E531,'_Score matrix'!$B$31:$C$35,2,FALSE)</f>
        <v>1</v>
      </c>
      <c r="I531" s="47">
        <f t="shared" si="138"/>
        <v>0</v>
      </c>
      <c r="J531" s="47">
        <f t="shared" si="136"/>
        <v>5</v>
      </c>
      <c r="K531" s="47"/>
      <c r="L531" s="81"/>
      <c r="N531" s="123"/>
      <c r="O531" s="22"/>
    </row>
    <row r="532" spans="1:15" x14ac:dyDescent="0.4">
      <c r="A532" s="95" t="s">
        <v>2488</v>
      </c>
      <c r="B532" s="402">
        <v>1</v>
      </c>
      <c r="C532" s="428" t="s">
        <v>1415</v>
      </c>
      <c r="D532" s="84">
        <v>0</v>
      </c>
      <c r="E532" s="84">
        <f t="shared" si="133"/>
        <v>3</v>
      </c>
      <c r="F532" s="236" t="s">
        <v>973</v>
      </c>
      <c r="G532" s="236" t="str">
        <f t="shared" si="135"/>
        <v>RS.IM-1</v>
      </c>
      <c r="H532" s="47">
        <f>VLOOKUP(E532,'_Score matrix'!$B$31:$C$35,2,FALSE)</f>
        <v>1</v>
      </c>
      <c r="I532" s="47">
        <f t="shared" si="138"/>
        <v>0</v>
      </c>
      <c r="J532" s="47">
        <f t="shared" si="136"/>
        <v>5</v>
      </c>
      <c r="K532" s="47"/>
      <c r="L532" s="81"/>
      <c r="N532" s="123"/>
      <c r="O532" s="22"/>
    </row>
    <row r="533" spans="1:15" ht="15" thickBot="1" x14ac:dyDescent="0.45">
      <c r="A533" s="98" t="s">
        <v>657</v>
      </c>
      <c r="B533" s="406"/>
      <c r="C533" s="429"/>
      <c r="D533" s="70"/>
      <c r="E533" s="70"/>
      <c r="F533" s="135"/>
      <c r="G533" s="135"/>
      <c r="H533" s="49"/>
      <c r="I533" s="49"/>
      <c r="J533" s="49"/>
      <c r="K533" s="49"/>
      <c r="L533" s="74"/>
      <c r="N533" s="123"/>
      <c r="O533" s="22"/>
    </row>
    <row r="534" spans="1:15" x14ac:dyDescent="0.4">
      <c r="A534" s="94" t="s">
        <v>329</v>
      </c>
      <c r="B534" s="746"/>
      <c r="C534" s="747"/>
      <c r="D534" s="28">
        <f>SUMIF(D471:D528,"&lt;6")+SUMIF(D530:D532,"&lt;6")</f>
        <v>0</v>
      </c>
      <c r="E534" s="28">
        <f>SUM(E471:E528,E530:E532)</f>
        <v>183</v>
      </c>
      <c r="F534" s="242"/>
      <c r="G534" s="242"/>
      <c r="H534" s="242">
        <f>SUM(H471:H528,H530:H532)</f>
        <v>61</v>
      </c>
      <c r="I534" s="242">
        <f>SUM(I471:I528,I530:I532)</f>
        <v>0</v>
      </c>
      <c r="J534" s="242">
        <f>SUM(J471:J528,J530:J532)</f>
        <v>305</v>
      </c>
      <c r="K534" s="242">
        <f>IF(ROUND(100*(I534-H534)/(J534-H534),2) &lt; 0, 0, ROUND(100*(I534-H534)/(J534-H534),2))</f>
        <v>0</v>
      </c>
      <c r="L534" s="71"/>
      <c r="N534" s="123"/>
      <c r="O534" s="22"/>
    </row>
    <row r="535" spans="1:15" ht="15" thickBot="1" x14ac:dyDescent="0.45">
      <c r="A535" s="97" t="s">
        <v>330</v>
      </c>
      <c r="B535" s="424"/>
      <c r="C535" s="447"/>
      <c r="D535" s="89">
        <f>SUM(D437:D438,D452:D454,D458:D461,D464:D468)</f>
        <v>0</v>
      </c>
      <c r="E535" s="89">
        <f>SUM(E437:E438,E452:E454,E458:E461,E464:E468)</f>
        <v>42</v>
      </c>
      <c r="F535" s="245"/>
      <c r="G535" s="245"/>
      <c r="H535" s="245">
        <f>SUM(H437:H438,H452:H454,H458:H461,H464:H468)</f>
        <v>14</v>
      </c>
      <c r="I535" s="245">
        <f t="shared" ref="I535:J535" si="141">SUM(I437:I438,I452:I454,I458:I461,I464:I468)</f>
        <v>0</v>
      </c>
      <c r="J535" s="245">
        <f t="shared" si="141"/>
        <v>70</v>
      </c>
      <c r="K535" s="245">
        <f>IF(ROUND(100*(I535-H535)/(J535-H535),2) &lt; 0, 0, ROUND(100*(I535-H535)/(J535-H535),2))</f>
        <v>0</v>
      </c>
      <c r="L535" s="79"/>
      <c r="N535" s="123"/>
      <c r="O535" s="22"/>
    </row>
    <row r="537" spans="1:15" x14ac:dyDescent="0.4">
      <c r="A537" s="738"/>
    </row>
    <row r="538" spans="1:15" x14ac:dyDescent="0.4">
      <c r="A538" s="738"/>
    </row>
    <row r="539" spans="1:15" x14ac:dyDescent="0.4">
      <c r="A539" s="738"/>
    </row>
    <row r="540" spans="1:15" x14ac:dyDescent="0.4">
      <c r="A540" s="738"/>
    </row>
    <row r="541" spans="1:15" x14ac:dyDescent="0.4">
      <c r="A541" s="738"/>
    </row>
    <row r="542" spans="1:15" x14ac:dyDescent="0.4">
      <c r="A542" s="738"/>
    </row>
  </sheetData>
  <phoneticPr fontId="2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Blad27">
    <tabColor rgb="FF0070C0"/>
  </sheetPr>
  <dimension ref="A1:T110"/>
  <sheetViews>
    <sheetView showRowColHeaders="0" workbookViewId="0">
      <pane ySplit="7" topLeftCell="A8" activePane="bottomLeft" state="frozen"/>
      <selection pane="bottomLeft"/>
    </sheetView>
  </sheetViews>
  <sheetFormatPr defaultColWidth="0" defaultRowHeight="15" customHeight="1" zeroHeight="1" x14ac:dyDescent="0.4"/>
  <cols>
    <col min="1" max="1" width="5.69140625" customWidth="1"/>
    <col min="2" max="11" width="9.15234375" customWidth="1"/>
    <col min="12" max="12" width="20" customWidth="1"/>
    <col min="13" max="13" width="2.3046875" customWidth="1"/>
    <col min="14" max="14" width="20" customWidth="1"/>
    <col min="15" max="15" width="2.3046875" customWidth="1"/>
    <col min="16" max="16" width="57.15234375" customWidth="1"/>
    <col min="17" max="17" width="2.3046875" customWidth="1"/>
    <col min="18" max="18" width="110.69140625" customWidth="1"/>
    <col min="19" max="19" width="2.3046875" customWidth="1"/>
    <col min="20" max="20" width="0" hidden="1" customWidth="1"/>
    <col min="21" max="16384" width="9.15234375" hidden="1"/>
  </cols>
  <sheetData>
    <row r="1" spans="1:19" ht="20.149999999999999" customHeight="1" x14ac:dyDescent="0.4">
      <c r="A1" s="491"/>
      <c r="B1" s="785" t="s">
        <v>140</v>
      </c>
      <c r="C1" s="786"/>
      <c r="D1" s="786"/>
      <c r="E1" s="786"/>
      <c r="F1" s="786"/>
      <c r="G1" s="786"/>
      <c r="H1" s="786"/>
      <c r="I1" s="786"/>
      <c r="J1" s="786"/>
      <c r="K1" s="786"/>
      <c r="L1" s="789"/>
      <c r="M1" s="503"/>
      <c r="N1" s="818"/>
      <c r="O1" s="492"/>
      <c r="P1" s="492"/>
      <c r="Q1" s="492"/>
      <c r="R1" s="492"/>
      <c r="S1" s="493"/>
    </row>
    <row r="2" spans="1:19" ht="20.149999999999999" customHeight="1" x14ac:dyDescent="0.4">
      <c r="A2" s="494"/>
      <c r="B2" s="787"/>
      <c r="C2" s="788"/>
      <c r="D2" s="788"/>
      <c r="E2" s="788"/>
      <c r="F2" s="788"/>
      <c r="G2" s="788"/>
      <c r="H2" s="788"/>
      <c r="I2" s="788"/>
      <c r="J2" s="788"/>
      <c r="K2" s="788"/>
      <c r="L2" s="790"/>
      <c r="M2" s="487"/>
      <c r="N2" s="790"/>
      <c r="O2" s="500"/>
      <c r="P2" s="500"/>
      <c r="Q2" s="500"/>
      <c r="R2" s="500"/>
      <c r="S2" s="501"/>
    </row>
    <row r="3" spans="1:19" ht="20.149999999999999" customHeight="1" x14ac:dyDescent="0.4">
      <c r="A3" s="494"/>
      <c r="B3" s="779" t="s">
        <v>2041</v>
      </c>
      <c r="C3" s="780"/>
      <c r="D3" s="780"/>
      <c r="E3" s="780"/>
      <c r="F3" s="780"/>
      <c r="G3" s="783"/>
      <c r="H3" s="784"/>
      <c r="I3" s="784"/>
      <c r="J3" s="784"/>
      <c r="K3" s="784"/>
      <c r="L3" s="478"/>
      <c r="M3" s="478"/>
      <c r="N3" s="478"/>
      <c r="O3" s="495"/>
      <c r="P3" s="495"/>
      <c r="Q3" s="495"/>
      <c r="R3" s="495"/>
      <c r="S3" s="496"/>
    </row>
    <row r="4" spans="1:19" ht="20.149999999999999" customHeight="1" x14ac:dyDescent="0.4">
      <c r="A4" s="494"/>
      <c r="B4" s="779" t="s">
        <v>1496</v>
      </c>
      <c r="C4" s="780"/>
      <c r="D4" s="780"/>
      <c r="E4" s="780"/>
      <c r="F4" s="780"/>
      <c r="G4" s="783"/>
      <c r="H4" s="784"/>
      <c r="I4" s="784"/>
      <c r="J4" s="784"/>
      <c r="K4" s="784"/>
      <c r="L4" s="478"/>
      <c r="M4" s="478"/>
      <c r="N4" s="478"/>
      <c r="O4" s="495"/>
      <c r="P4" s="495"/>
      <c r="Q4" s="495"/>
      <c r="R4" s="495"/>
      <c r="S4" s="496"/>
    </row>
    <row r="5" spans="1:19" ht="20.149999999999999" customHeight="1" x14ac:dyDescent="0.4">
      <c r="A5" s="494"/>
      <c r="B5" s="779" t="s">
        <v>1497</v>
      </c>
      <c r="C5" s="780"/>
      <c r="D5" s="780"/>
      <c r="E5" s="780"/>
      <c r="F5" s="780"/>
      <c r="G5" s="783"/>
      <c r="H5" s="784"/>
      <c r="I5" s="784"/>
      <c r="J5" s="784"/>
      <c r="K5" s="784"/>
      <c r="L5" s="478"/>
      <c r="M5" s="478"/>
      <c r="N5" s="478"/>
      <c r="O5" s="495"/>
      <c r="P5" s="495"/>
      <c r="Q5" s="495"/>
      <c r="R5" s="495"/>
      <c r="S5" s="496"/>
    </row>
    <row r="6" spans="1:19" ht="20.149999999999999" customHeight="1" x14ac:dyDescent="0.4">
      <c r="A6" s="494"/>
      <c r="B6" s="791" t="s">
        <v>1934</v>
      </c>
      <c r="C6" s="792"/>
      <c r="D6" s="792"/>
      <c r="E6" s="792"/>
      <c r="F6" s="793"/>
      <c r="G6" s="502"/>
      <c r="H6" s="478"/>
      <c r="I6" s="478"/>
      <c r="J6" s="478"/>
      <c r="K6" s="478"/>
      <c r="L6" s="478"/>
      <c r="M6" s="478"/>
      <c r="N6" s="478"/>
      <c r="O6" s="495"/>
      <c r="P6" s="495"/>
      <c r="Q6" s="495"/>
      <c r="R6" s="495"/>
      <c r="S6" s="496"/>
    </row>
    <row r="7" spans="1:19" ht="20.149999999999999" customHeight="1" thickBot="1" x14ac:dyDescent="0.45">
      <c r="A7" s="497"/>
      <c r="B7" s="498"/>
      <c r="C7" s="498"/>
      <c r="D7" s="498"/>
      <c r="E7" s="498"/>
      <c r="F7" s="498"/>
      <c r="G7" s="498"/>
      <c r="H7" s="498"/>
      <c r="I7" s="498"/>
      <c r="J7" s="498"/>
      <c r="K7" s="498"/>
      <c r="L7" s="498"/>
      <c r="M7" s="498"/>
      <c r="N7" s="498"/>
      <c r="O7" s="498"/>
      <c r="P7" s="498"/>
      <c r="Q7" s="498"/>
      <c r="R7" s="498"/>
      <c r="S7" s="499"/>
    </row>
    <row r="8" spans="1:19" ht="20.149999999999999" customHeight="1" x14ac:dyDescent="0.4">
      <c r="A8" s="36"/>
      <c r="B8" s="37"/>
      <c r="C8" s="37"/>
      <c r="D8" s="37"/>
      <c r="E8" s="37"/>
      <c r="F8" s="37"/>
      <c r="G8" s="37"/>
      <c r="H8" s="37"/>
      <c r="I8" s="37"/>
      <c r="J8" s="37"/>
      <c r="K8" s="37"/>
      <c r="L8" s="37"/>
      <c r="M8" s="37"/>
      <c r="N8" s="37"/>
      <c r="O8" s="37"/>
      <c r="P8" s="37"/>
      <c r="Q8" s="37"/>
      <c r="R8" s="37"/>
      <c r="S8" s="38"/>
    </row>
    <row r="9" spans="1:19" s="2" customFormat="1" ht="20.149999999999999" customHeight="1" x14ac:dyDescent="0.4">
      <c r="A9" s="130">
        <v>4</v>
      </c>
      <c r="B9" s="131" t="s">
        <v>2068</v>
      </c>
      <c r="C9" s="132"/>
      <c r="D9" s="131"/>
      <c r="E9" s="131"/>
      <c r="F9" s="131"/>
      <c r="G9" s="131"/>
      <c r="H9" s="131"/>
      <c r="I9" s="131"/>
      <c r="J9" s="131"/>
      <c r="K9" s="132"/>
      <c r="L9" s="134" t="s">
        <v>136</v>
      </c>
      <c r="M9" s="133"/>
      <c r="N9" s="134" t="s">
        <v>115</v>
      </c>
      <c r="O9" s="131"/>
      <c r="P9" s="134" t="s">
        <v>760</v>
      </c>
      <c r="Q9" s="132"/>
      <c r="R9" s="140" t="s">
        <v>137</v>
      </c>
      <c r="S9" s="15"/>
    </row>
    <row r="10" spans="1:19" s="2" customFormat="1" ht="20.149999999999999" customHeight="1" x14ac:dyDescent="0.4">
      <c r="A10" s="6"/>
      <c r="B10" s="753" t="s">
        <v>55</v>
      </c>
      <c r="C10" s="735" t="s">
        <v>2334</v>
      </c>
      <c r="D10" s="735"/>
      <c r="E10" s="3"/>
      <c r="F10" s="3"/>
      <c r="G10" s="3"/>
      <c r="H10" s="3"/>
      <c r="I10" s="3"/>
      <c r="J10" s="3"/>
      <c r="K10" s="3"/>
      <c r="L10" s="138"/>
      <c r="M10" s="3"/>
      <c r="N10" s="138"/>
      <c r="O10" s="3"/>
      <c r="P10" s="459" t="str">
        <f>VLOOKUP(_Output!D290,_Guidance!B856:C861,2,FALSE)</f>
        <v xml:space="preserve"> </v>
      </c>
      <c r="Q10" s="3"/>
      <c r="R10" s="138" t="s">
        <v>2335</v>
      </c>
      <c r="S10" s="15"/>
    </row>
    <row r="11" spans="1:19" s="2" customFormat="1" ht="20.149999999999999" customHeight="1" x14ac:dyDescent="0.4">
      <c r="A11" s="6"/>
      <c r="B11" s="753" t="s">
        <v>56</v>
      </c>
      <c r="C11" s="735" t="s">
        <v>1935</v>
      </c>
      <c r="D11" s="735"/>
      <c r="E11" s="3"/>
      <c r="F11" s="3"/>
      <c r="G11" s="3"/>
      <c r="H11" s="3"/>
      <c r="I11" s="3"/>
      <c r="J11" s="3"/>
      <c r="K11" s="3"/>
      <c r="L11" s="138"/>
      <c r="M11" s="3"/>
      <c r="N11" s="138"/>
      <c r="O11" s="3"/>
      <c r="P11" s="459" t="str">
        <f>VLOOKUP(_Output!D294,_Guidance!B862:C867,2,FALSE)</f>
        <v xml:space="preserve"> </v>
      </c>
      <c r="Q11" s="3"/>
      <c r="R11" s="138" t="s">
        <v>2492</v>
      </c>
      <c r="S11" s="15"/>
    </row>
    <row r="12" spans="1:19" s="2" customFormat="1" ht="20.149999999999999" customHeight="1" x14ac:dyDescent="0.4">
      <c r="A12" s="6"/>
      <c r="B12" s="753" t="s">
        <v>75</v>
      </c>
      <c r="C12" s="735" t="s">
        <v>1936</v>
      </c>
      <c r="D12" s="735"/>
      <c r="E12" s="3"/>
      <c r="F12" s="3"/>
      <c r="G12" s="3"/>
      <c r="H12" s="3"/>
      <c r="I12" s="3"/>
      <c r="J12" s="3"/>
      <c r="K12" s="3"/>
      <c r="L12" s="138"/>
      <c r="M12" s="3"/>
      <c r="N12" s="138"/>
      <c r="O12" s="3"/>
      <c r="P12" s="459" t="str">
        <f>VLOOKUP(_Output!D298,_Guidance!B868:C873,2,FALSE)</f>
        <v xml:space="preserve"> </v>
      </c>
      <c r="Q12" s="3"/>
      <c r="R12" s="138" t="s">
        <v>1624</v>
      </c>
      <c r="S12" s="15"/>
    </row>
    <row r="13" spans="1:19" s="2" customFormat="1" ht="20.149999999999999" customHeight="1" x14ac:dyDescent="0.4">
      <c r="A13" s="6"/>
      <c r="B13" s="753" t="s">
        <v>106</v>
      </c>
      <c r="C13" s="735" t="s">
        <v>1937</v>
      </c>
      <c r="D13" s="735"/>
      <c r="E13" s="3"/>
      <c r="F13" s="3"/>
      <c r="G13" s="3"/>
      <c r="H13" s="3"/>
      <c r="I13" s="3"/>
      <c r="J13" s="3"/>
      <c r="K13" s="3"/>
      <c r="L13" s="138"/>
      <c r="M13" s="3"/>
      <c r="N13" s="138"/>
      <c r="O13" s="3"/>
      <c r="P13" s="459" t="str">
        <f>VLOOKUP(_Output!D302,_Guidance!B874:C879,2,FALSE)</f>
        <v xml:space="preserve"> </v>
      </c>
      <c r="Q13" s="3"/>
      <c r="R13" s="138" t="s">
        <v>2493</v>
      </c>
      <c r="S13" s="15"/>
    </row>
    <row r="14" spans="1:19" s="2" customFormat="1" ht="20.149999999999999" customHeight="1" x14ac:dyDescent="0.4">
      <c r="A14" s="6"/>
      <c r="B14" s="753" t="s">
        <v>108</v>
      </c>
      <c r="C14" s="735" t="s">
        <v>1938</v>
      </c>
      <c r="D14" s="735"/>
      <c r="E14" s="3"/>
      <c r="F14" s="3"/>
      <c r="G14" s="3"/>
      <c r="H14" s="3"/>
      <c r="I14" s="3"/>
      <c r="J14" s="3"/>
      <c r="K14" s="3"/>
      <c r="L14" s="138"/>
      <c r="M14" s="3"/>
      <c r="N14" s="138"/>
      <c r="O14" s="3"/>
      <c r="P14" s="459" t="str">
        <f>VLOOKUP(_Output!D307,_Guidance!B880:C885,2,FALSE)</f>
        <v xml:space="preserve"> </v>
      </c>
      <c r="Q14" s="3"/>
      <c r="R14" s="138" t="s">
        <v>2494</v>
      </c>
      <c r="S14" s="15"/>
    </row>
    <row r="15" spans="1:19" s="2" customFormat="1" ht="20.149999999999999" customHeight="1" x14ac:dyDescent="0.4">
      <c r="A15" s="6"/>
      <c r="B15" s="753" t="s">
        <v>270</v>
      </c>
      <c r="C15" s="735" t="s">
        <v>1978</v>
      </c>
      <c r="D15" s="735"/>
      <c r="E15" s="3"/>
      <c r="F15" s="3"/>
      <c r="G15" s="3"/>
      <c r="H15" s="3"/>
      <c r="I15" s="3"/>
      <c r="J15" s="3"/>
      <c r="K15" s="3"/>
      <c r="L15" s="138"/>
      <c r="M15" s="3"/>
      <c r="N15" s="138"/>
      <c r="O15" s="3"/>
      <c r="P15" s="459" t="str">
        <f>VLOOKUP(_Output!D311,_Guidance!B886:C891,2,FALSE)</f>
        <v xml:space="preserve"> </v>
      </c>
      <c r="Q15" s="3"/>
      <c r="R15" s="138" t="s">
        <v>2495</v>
      </c>
      <c r="S15" s="15"/>
    </row>
    <row r="16" spans="1:19" s="2" customFormat="1" ht="20.149999999999999" customHeight="1" x14ac:dyDescent="0.4">
      <c r="A16" s="6"/>
      <c r="B16" s="753" t="s">
        <v>634</v>
      </c>
      <c r="C16" s="735" t="s">
        <v>2069</v>
      </c>
      <c r="D16" s="735"/>
      <c r="E16" s="3"/>
      <c r="F16" s="3"/>
      <c r="G16" s="3"/>
      <c r="H16" s="3"/>
      <c r="I16" s="3"/>
      <c r="J16" s="3"/>
      <c r="K16" s="3"/>
      <c r="L16" s="138"/>
      <c r="M16" s="3"/>
      <c r="N16" s="138"/>
      <c r="O16" s="3"/>
      <c r="P16" s="459" t="str">
        <f>VLOOKUP(_Output!D315,_Guidance!B892:C897,2,FALSE)</f>
        <v xml:space="preserve"> </v>
      </c>
      <c r="Q16" s="3"/>
      <c r="R16" s="634" t="s">
        <v>2070</v>
      </c>
      <c r="S16" s="15"/>
    </row>
    <row r="17" spans="1:19" s="2" customFormat="1" ht="20.149999999999999" customHeight="1" x14ac:dyDescent="0.4">
      <c r="A17" s="6"/>
      <c r="B17" s="753" t="s">
        <v>635</v>
      </c>
      <c r="C17" s="735" t="s">
        <v>1939</v>
      </c>
      <c r="D17" s="735"/>
      <c r="E17" s="3"/>
      <c r="F17" s="3"/>
      <c r="G17" s="3"/>
      <c r="H17" s="3"/>
      <c r="I17" s="3"/>
      <c r="J17" s="3"/>
      <c r="K17" s="3"/>
      <c r="L17" s="138"/>
      <c r="M17" s="3"/>
      <c r="N17" s="138"/>
      <c r="O17" s="3"/>
      <c r="P17" s="459" t="str">
        <f>VLOOKUP(_Output!D319,_Guidance!B898:C903,2,FALSE)</f>
        <v xml:space="preserve"> </v>
      </c>
      <c r="Q17" s="3"/>
      <c r="R17" s="634" t="s">
        <v>2711</v>
      </c>
      <c r="S17" s="15"/>
    </row>
    <row r="18" spans="1:19" s="2" customFormat="1" ht="20.149999999999999" customHeight="1" x14ac:dyDescent="0.4">
      <c r="A18" s="6"/>
      <c r="B18" s="753" t="s">
        <v>636</v>
      </c>
      <c r="C18" s="735" t="s">
        <v>1940</v>
      </c>
      <c r="D18" s="735"/>
      <c r="E18" s="3"/>
      <c r="F18" s="3"/>
      <c r="G18" s="3"/>
      <c r="H18" s="3"/>
      <c r="I18" s="3"/>
      <c r="J18" s="3"/>
      <c r="K18" s="3"/>
      <c r="L18" s="138"/>
      <c r="M18" s="3"/>
      <c r="N18" s="138"/>
      <c r="O18" s="3"/>
      <c r="P18" s="459" t="str">
        <f>VLOOKUP(_Output!D324,_Guidance!B904:C909,2,FALSE)</f>
        <v xml:space="preserve"> </v>
      </c>
      <c r="Q18" s="3"/>
      <c r="R18" s="634" t="s">
        <v>2067</v>
      </c>
      <c r="S18" s="15"/>
    </row>
    <row r="19" spans="1:19" s="34" customFormat="1" ht="20.149999999999999" customHeight="1" x14ac:dyDescent="0.4">
      <c r="A19" s="35"/>
      <c r="B19" s="33"/>
      <c r="C19" s="33"/>
      <c r="D19" s="33"/>
      <c r="E19" s="33"/>
      <c r="F19" s="33"/>
      <c r="G19" s="33"/>
      <c r="H19" s="33"/>
      <c r="I19" s="33"/>
      <c r="J19" s="33"/>
      <c r="K19" s="33"/>
      <c r="L19" s="155"/>
      <c r="M19" s="33"/>
      <c r="N19" s="155"/>
      <c r="O19" s="33"/>
      <c r="P19" s="155"/>
      <c r="Q19" s="33"/>
      <c r="R19" s="155"/>
      <c r="S19" s="39"/>
    </row>
    <row r="20" spans="1:19" ht="20.149999999999999" customHeight="1" x14ac:dyDescent="0.4">
      <c r="A20" s="130"/>
      <c r="B20" s="131" t="s">
        <v>204</v>
      </c>
      <c r="C20" s="132"/>
      <c r="D20" s="131"/>
      <c r="E20" s="131"/>
      <c r="F20" s="131"/>
      <c r="G20" s="131"/>
      <c r="H20" s="131"/>
      <c r="I20" s="131"/>
      <c r="J20" s="131"/>
      <c r="K20" s="132"/>
      <c r="L20" s="135"/>
      <c r="M20" s="7"/>
      <c r="N20" s="139"/>
      <c r="O20" s="7"/>
      <c r="P20" s="139"/>
      <c r="Q20" s="7"/>
      <c r="R20" s="141"/>
      <c r="S20" s="16"/>
    </row>
    <row r="21" spans="1:19" ht="80.150000000000006" customHeight="1" x14ac:dyDescent="0.4">
      <c r="A21" s="10"/>
      <c r="B21" s="24" t="s">
        <v>637</v>
      </c>
      <c r="C21" s="24" t="s">
        <v>203</v>
      </c>
      <c r="D21" s="24"/>
      <c r="E21" s="24"/>
      <c r="F21" s="24"/>
      <c r="G21" s="24"/>
      <c r="H21" s="24"/>
      <c r="I21" s="24"/>
      <c r="J21" s="24"/>
      <c r="K21" s="24"/>
      <c r="L21" s="852"/>
      <c r="M21" s="853"/>
      <c r="N21" s="853"/>
      <c r="O21" s="853"/>
      <c r="P21" s="853"/>
      <c r="Q21" s="853"/>
      <c r="R21" s="854"/>
      <c r="S21" s="16"/>
    </row>
    <row r="22" spans="1:19" ht="20.149999999999999" customHeight="1" x14ac:dyDescent="0.4">
      <c r="A22" s="10"/>
      <c r="B22" s="667"/>
      <c r="C22" s="667"/>
      <c r="D22" s="667"/>
      <c r="E22" s="667"/>
      <c r="F22" s="667"/>
      <c r="G22" s="667"/>
      <c r="H22" s="667"/>
      <c r="I22" s="667"/>
      <c r="J22" s="667"/>
      <c r="K22" s="667"/>
      <c r="L22" s="668"/>
      <c r="M22" s="668"/>
      <c r="N22" s="668"/>
      <c r="O22" s="668"/>
      <c r="P22" s="668"/>
      <c r="Q22" s="668"/>
      <c r="R22" s="668"/>
      <c r="S22" s="16"/>
    </row>
    <row r="23" spans="1:19" ht="14.6" hidden="1" x14ac:dyDescent="0.4"/>
    <row r="24" spans="1:19" ht="14.6" hidden="1" x14ac:dyDescent="0.4"/>
    <row r="25" spans="1:19" ht="14.6" hidden="1" x14ac:dyDescent="0.4"/>
    <row r="26" spans="1:19" ht="14.6" hidden="1" x14ac:dyDescent="0.4"/>
    <row r="27" spans="1:19" ht="14.6" hidden="1" x14ac:dyDescent="0.4"/>
    <row r="28" spans="1:19" ht="14.6" hidden="1" x14ac:dyDescent="0.4"/>
    <row r="29" spans="1:19" ht="14.6" hidden="1" x14ac:dyDescent="0.4"/>
    <row r="30" spans="1:19" ht="15" hidden="1" customHeight="1" x14ac:dyDescent="0.4"/>
    <row r="31" spans="1:19" ht="15" hidden="1" customHeight="1" x14ac:dyDescent="0.4"/>
    <row r="32" spans="1:19" ht="15" hidden="1" customHeight="1" x14ac:dyDescent="0.4"/>
    <row r="33" ht="15" hidden="1" customHeight="1" x14ac:dyDescent="0.4"/>
    <row r="34" ht="15" hidden="1" customHeight="1" x14ac:dyDescent="0.4"/>
    <row r="35" ht="15" hidden="1" customHeight="1" x14ac:dyDescent="0.4"/>
    <row r="36" ht="15" hidden="1" customHeight="1" x14ac:dyDescent="0.4"/>
    <row r="37" ht="15" hidden="1" customHeight="1" x14ac:dyDescent="0.4"/>
    <row r="38" ht="15" hidden="1" customHeight="1" x14ac:dyDescent="0.4"/>
    <row r="39" ht="15" hidden="1" customHeight="1" x14ac:dyDescent="0.4"/>
    <row r="40" ht="15" hidden="1" customHeight="1" x14ac:dyDescent="0.4"/>
    <row r="41" ht="15" hidden="1" customHeight="1" x14ac:dyDescent="0.4"/>
    <row r="42" ht="15" hidden="1" customHeight="1" x14ac:dyDescent="0.4"/>
    <row r="43" ht="15" hidden="1" customHeight="1" x14ac:dyDescent="0.4"/>
    <row r="44" ht="15" hidden="1" customHeight="1" x14ac:dyDescent="0.4"/>
    <row r="45" ht="15" hidden="1" customHeight="1" x14ac:dyDescent="0.4"/>
    <row r="46" ht="15" hidden="1" customHeight="1" x14ac:dyDescent="0.4"/>
    <row r="47" ht="15" hidden="1" customHeight="1" x14ac:dyDescent="0.4"/>
    <row r="48" ht="15" hidden="1" customHeight="1" x14ac:dyDescent="0.4"/>
    <row r="49" ht="15" hidden="1" customHeight="1" x14ac:dyDescent="0.4"/>
    <row r="50" ht="15" hidden="1" customHeight="1" x14ac:dyDescent="0.4"/>
    <row r="51" ht="15" hidden="1" customHeight="1" x14ac:dyDescent="0.4"/>
    <row r="52" ht="15" hidden="1" customHeight="1" x14ac:dyDescent="0.4"/>
    <row r="53" ht="15" hidden="1" customHeight="1" x14ac:dyDescent="0.4"/>
    <row r="54" ht="15" hidden="1" customHeight="1" x14ac:dyDescent="0.4"/>
    <row r="55" ht="15" hidden="1" customHeight="1" x14ac:dyDescent="0.4"/>
    <row r="56" ht="15" hidden="1" customHeight="1" x14ac:dyDescent="0.4"/>
    <row r="57" ht="15" hidden="1" customHeight="1" x14ac:dyDescent="0.4"/>
    <row r="58" ht="15" hidden="1" customHeight="1" x14ac:dyDescent="0.4"/>
    <row r="59" ht="15" hidden="1" customHeight="1" x14ac:dyDescent="0.4"/>
    <row r="60" ht="15" hidden="1" customHeight="1" x14ac:dyDescent="0.4"/>
    <row r="61" ht="15" hidden="1" customHeight="1" x14ac:dyDescent="0.4"/>
    <row r="62" ht="15" hidden="1" customHeight="1" x14ac:dyDescent="0.4"/>
    <row r="63" ht="15" hidden="1" customHeight="1" x14ac:dyDescent="0.4"/>
    <row r="64" ht="15" hidden="1" customHeight="1" x14ac:dyDescent="0.4"/>
    <row r="65" ht="15" hidden="1" customHeight="1" x14ac:dyDescent="0.4"/>
    <row r="66" ht="15" hidden="1" customHeight="1" x14ac:dyDescent="0.4"/>
    <row r="67" ht="15" hidden="1" customHeight="1" x14ac:dyDescent="0.4"/>
    <row r="68" ht="15" hidden="1" customHeight="1" x14ac:dyDescent="0.4"/>
    <row r="69" ht="15" hidden="1" customHeight="1" x14ac:dyDescent="0.4"/>
    <row r="70" ht="15" hidden="1" customHeight="1" x14ac:dyDescent="0.4"/>
    <row r="71" ht="15" hidden="1" customHeight="1" x14ac:dyDescent="0.4"/>
    <row r="72" ht="15" hidden="1" customHeight="1" x14ac:dyDescent="0.4"/>
    <row r="73" ht="15" hidden="1" customHeight="1" x14ac:dyDescent="0.4"/>
    <row r="74" ht="15" hidden="1" customHeight="1" x14ac:dyDescent="0.4"/>
    <row r="75" ht="15" hidden="1" customHeight="1" x14ac:dyDescent="0.4"/>
    <row r="76" ht="15" hidden="1" customHeight="1" x14ac:dyDescent="0.4"/>
    <row r="77" ht="15" hidden="1" customHeight="1" x14ac:dyDescent="0.4"/>
    <row r="78" ht="15" hidden="1" customHeight="1" x14ac:dyDescent="0.4"/>
    <row r="79" ht="15" hidden="1" customHeight="1" x14ac:dyDescent="0.4"/>
    <row r="80" ht="15" hidden="1" customHeight="1" x14ac:dyDescent="0.4"/>
    <row r="81" ht="15" hidden="1" customHeight="1" x14ac:dyDescent="0.4"/>
    <row r="82" ht="15" hidden="1" customHeight="1" x14ac:dyDescent="0.4"/>
    <row r="83" ht="15" hidden="1" customHeight="1" x14ac:dyDescent="0.4"/>
    <row r="84" ht="15" hidden="1" customHeight="1" x14ac:dyDescent="0.4"/>
    <row r="85" ht="15" hidden="1" customHeight="1" x14ac:dyDescent="0.4"/>
    <row r="86" ht="15" hidden="1" customHeight="1" x14ac:dyDescent="0.4"/>
    <row r="87" ht="15" hidden="1" customHeight="1" x14ac:dyDescent="0.4"/>
    <row r="88" ht="15" hidden="1" customHeight="1" x14ac:dyDescent="0.4"/>
    <row r="89" ht="15" hidden="1" customHeight="1" x14ac:dyDescent="0.4"/>
    <row r="90" ht="15" hidden="1" customHeight="1" x14ac:dyDescent="0.4"/>
    <row r="91" ht="15" hidden="1" customHeight="1" x14ac:dyDescent="0.4"/>
    <row r="92" ht="15" hidden="1" customHeight="1" x14ac:dyDescent="0.4"/>
    <row r="93" ht="15" hidden="1" customHeight="1" x14ac:dyDescent="0.4"/>
    <row r="94" ht="15" hidden="1" customHeight="1" x14ac:dyDescent="0.4"/>
    <row r="95" ht="15" hidden="1" customHeight="1" x14ac:dyDescent="0.4"/>
    <row r="96" ht="15" hidden="1" customHeight="1" x14ac:dyDescent="0.4"/>
    <row r="97" ht="15" hidden="1" customHeight="1" x14ac:dyDescent="0.4"/>
    <row r="98" ht="15" hidden="1" customHeight="1" x14ac:dyDescent="0.4"/>
    <row r="99" ht="15" hidden="1" customHeight="1" x14ac:dyDescent="0.4"/>
    <row r="100" ht="15" hidden="1" customHeight="1" x14ac:dyDescent="0.4"/>
    <row r="101" ht="15" hidden="1" customHeight="1" x14ac:dyDescent="0.4"/>
    <row r="102" ht="15" hidden="1" customHeight="1" x14ac:dyDescent="0.4"/>
    <row r="103" ht="15" hidden="1" customHeight="1" x14ac:dyDescent="0.4"/>
    <row r="104" ht="13.5" hidden="1" customHeight="1" x14ac:dyDescent="0.4"/>
    <row r="105" ht="15" hidden="1" customHeight="1" x14ac:dyDescent="0.4"/>
    <row r="106" ht="15" hidden="1" customHeight="1" x14ac:dyDescent="0.4"/>
    <row r="107" ht="15" hidden="1" customHeight="1" x14ac:dyDescent="0.4"/>
    <row r="108" ht="15" hidden="1" customHeight="1" x14ac:dyDescent="0.4"/>
    <row r="109" ht="15" hidden="1" customHeight="1" x14ac:dyDescent="0.4"/>
    <row r="110" ht="15" hidden="1" customHeight="1" x14ac:dyDescent="0.4"/>
  </sheetData>
  <mergeCells count="11">
    <mergeCell ref="B6:F6"/>
    <mergeCell ref="L21:R21"/>
    <mergeCell ref="B1:K2"/>
    <mergeCell ref="L1:L2"/>
    <mergeCell ref="N1:N2"/>
    <mergeCell ref="B3:F3"/>
    <mergeCell ref="G3:K3"/>
    <mergeCell ref="B4:F4"/>
    <mergeCell ref="G4:K4"/>
    <mergeCell ref="B5:F5"/>
    <mergeCell ref="G5:K5"/>
  </mergeCells>
  <hyperlinks>
    <hyperlink ref="B3:F3" location="'Process - MGT'!A1" tooltip="1. Management" display="1. Management" xr:uid="{00000000-0004-0000-1300-000000000000}"/>
    <hyperlink ref="B4:F4" location="'Process - O&amp;F'!A1" tooltip="2. Operations and Facilities" display="2. Operations and Facilities" xr:uid="{00000000-0004-0000-1300-000001000000}"/>
    <hyperlink ref="B5:F5" location="'Process - RPT'!A1" tooltip="3. Reporting" display="3. Reporting" xr:uid="{00000000-0004-0000-1300-000002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3830" r:id="rId4" name="Drop Down 102">
              <controlPr defaultSize="0" autoLine="0" autoPict="0">
                <anchor moveWithCells="1">
                  <from>
                    <xdr:col>11</xdr:col>
                    <xdr:colOff>10886</xdr:colOff>
                    <xdr:row>9</xdr:row>
                    <xdr:rowOff>27214</xdr:rowOff>
                  </from>
                  <to>
                    <xdr:col>12</xdr:col>
                    <xdr:colOff>10886</xdr:colOff>
                    <xdr:row>9</xdr:row>
                    <xdr:rowOff>228600</xdr:rowOff>
                  </to>
                </anchor>
              </controlPr>
            </control>
          </mc:Choice>
        </mc:AlternateContent>
        <mc:AlternateContent xmlns:mc="http://schemas.openxmlformats.org/markup-compatibility/2006">
          <mc:Choice Requires="x14">
            <control shapeId="73831" r:id="rId5" name="Drop Down 103">
              <controlPr defaultSize="0" autoLine="0" autoPict="0">
                <anchor moveWithCells="1">
                  <from>
                    <xdr:col>11</xdr:col>
                    <xdr:colOff>10886</xdr:colOff>
                    <xdr:row>10</xdr:row>
                    <xdr:rowOff>27214</xdr:rowOff>
                  </from>
                  <to>
                    <xdr:col>12</xdr:col>
                    <xdr:colOff>10886</xdr:colOff>
                    <xdr:row>10</xdr:row>
                    <xdr:rowOff>228600</xdr:rowOff>
                  </to>
                </anchor>
              </controlPr>
            </control>
          </mc:Choice>
        </mc:AlternateContent>
        <mc:AlternateContent xmlns:mc="http://schemas.openxmlformats.org/markup-compatibility/2006">
          <mc:Choice Requires="x14">
            <control shapeId="73832" r:id="rId6" name="Drop Down 104">
              <controlPr defaultSize="0" autoLine="0" autoPict="0">
                <anchor moveWithCells="1">
                  <from>
                    <xdr:col>11</xdr:col>
                    <xdr:colOff>10886</xdr:colOff>
                    <xdr:row>11</xdr:row>
                    <xdr:rowOff>27214</xdr:rowOff>
                  </from>
                  <to>
                    <xdr:col>12</xdr:col>
                    <xdr:colOff>10886</xdr:colOff>
                    <xdr:row>11</xdr:row>
                    <xdr:rowOff>228600</xdr:rowOff>
                  </to>
                </anchor>
              </controlPr>
            </control>
          </mc:Choice>
        </mc:AlternateContent>
        <mc:AlternateContent xmlns:mc="http://schemas.openxmlformats.org/markup-compatibility/2006">
          <mc:Choice Requires="x14">
            <control shapeId="73833" r:id="rId7" name="Drop Down 105">
              <controlPr defaultSize="0" autoLine="0" autoPict="0">
                <anchor moveWithCells="1">
                  <from>
                    <xdr:col>11</xdr:col>
                    <xdr:colOff>10886</xdr:colOff>
                    <xdr:row>12</xdr:row>
                    <xdr:rowOff>27214</xdr:rowOff>
                  </from>
                  <to>
                    <xdr:col>12</xdr:col>
                    <xdr:colOff>10886</xdr:colOff>
                    <xdr:row>12</xdr:row>
                    <xdr:rowOff>228600</xdr:rowOff>
                  </to>
                </anchor>
              </controlPr>
            </control>
          </mc:Choice>
        </mc:AlternateContent>
        <mc:AlternateContent xmlns:mc="http://schemas.openxmlformats.org/markup-compatibility/2006">
          <mc:Choice Requires="x14">
            <control shapeId="73834" r:id="rId8" name="Drop Down 106">
              <controlPr defaultSize="0" autoLine="0" autoPict="0">
                <anchor moveWithCells="1">
                  <from>
                    <xdr:col>11</xdr:col>
                    <xdr:colOff>10886</xdr:colOff>
                    <xdr:row>13</xdr:row>
                    <xdr:rowOff>27214</xdr:rowOff>
                  </from>
                  <to>
                    <xdr:col>12</xdr:col>
                    <xdr:colOff>10886</xdr:colOff>
                    <xdr:row>13</xdr:row>
                    <xdr:rowOff>228600</xdr:rowOff>
                  </to>
                </anchor>
              </controlPr>
            </control>
          </mc:Choice>
        </mc:AlternateContent>
        <mc:AlternateContent xmlns:mc="http://schemas.openxmlformats.org/markup-compatibility/2006">
          <mc:Choice Requires="x14">
            <control shapeId="73835" r:id="rId9" name="Drop Down 107">
              <controlPr defaultSize="0" autoLine="0" autoPict="0">
                <anchor moveWithCells="1">
                  <from>
                    <xdr:col>11</xdr:col>
                    <xdr:colOff>10886</xdr:colOff>
                    <xdr:row>14</xdr:row>
                    <xdr:rowOff>27214</xdr:rowOff>
                  </from>
                  <to>
                    <xdr:col>12</xdr:col>
                    <xdr:colOff>10886</xdr:colOff>
                    <xdr:row>14</xdr:row>
                    <xdr:rowOff>228600</xdr:rowOff>
                  </to>
                </anchor>
              </controlPr>
            </control>
          </mc:Choice>
        </mc:AlternateContent>
        <mc:AlternateContent xmlns:mc="http://schemas.openxmlformats.org/markup-compatibility/2006">
          <mc:Choice Requires="x14">
            <control shapeId="73836" r:id="rId10" name="Drop Down 108">
              <controlPr defaultSize="0" autoLine="0" autoPict="0">
                <anchor moveWithCells="1">
                  <from>
                    <xdr:col>11</xdr:col>
                    <xdr:colOff>10886</xdr:colOff>
                    <xdr:row>15</xdr:row>
                    <xdr:rowOff>27214</xdr:rowOff>
                  </from>
                  <to>
                    <xdr:col>12</xdr:col>
                    <xdr:colOff>10886</xdr:colOff>
                    <xdr:row>15</xdr:row>
                    <xdr:rowOff>228600</xdr:rowOff>
                  </to>
                </anchor>
              </controlPr>
            </control>
          </mc:Choice>
        </mc:AlternateContent>
        <mc:AlternateContent xmlns:mc="http://schemas.openxmlformats.org/markup-compatibility/2006">
          <mc:Choice Requires="x14">
            <control shapeId="73837" r:id="rId11" name="Drop Down 109">
              <controlPr defaultSize="0" autoLine="0" autoPict="0">
                <anchor moveWithCells="1">
                  <from>
                    <xdr:col>11</xdr:col>
                    <xdr:colOff>10886</xdr:colOff>
                    <xdr:row>16</xdr:row>
                    <xdr:rowOff>27214</xdr:rowOff>
                  </from>
                  <to>
                    <xdr:col>12</xdr:col>
                    <xdr:colOff>10886</xdr:colOff>
                    <xdr:row>16</xdr:row>
                    <xdr:rowOff>228600</xdr:rowOff>
                  </to>
                </anchor>
              </controlPr>
            </control>
          </mc:Choice>
        </mc:AlternateContent>
        <mc:AlternateContent xmlns:mc="http://schemas.openxmlformats.org/markup-compatibility/2006">
          <mc:Choice Requires="x14">
            <control shapeId="73842" r:id="rId12" name="Drop Down 114">
              <controlPr defaultSize="0" autoLine="0" autoPict="0">
                <anchor moveWithCells="1">
                  <from>
                    <xdr:col>13</xdr:col>
                    <xdr:colOff>10886</xdr:colOff>
                    <xdr:row>9</xdr:row>
                    <xdr:rowOff>38100</xdr:rowOff>
                  </from>
                  <to>
                    <xdr:col>14</xdr:col>
                    <xdr:colOff>10886</xdr:colOff>
                    <xdr:row>9</xdr:row>
                    <xdr:rowOff>239486</xdr:rowOff>
                  </to>
                </anchor>
              </controlPr>
            </control>
          </mc:Choice>
        </mc:AlternateContent>
        <mc:AlternateContent xmlns:mc="http://schemas.openxmlformats.org/markup-compatibility/2006">
          <mc:Choice Requires="x14">
            <control shapeId="73843" r:id="rId13" name="Drop Down 115">
              <controlPr defaultSize="0" autoLine="0" autoPict="0">
                <anchor moveWithCells="1">
                  <from>
                    <xdr:col>13</xdr:col>
                    <xdr:colOff>10886</xdr:colOff>
                    <xdr:row>10</xdr:row>
                    <xdr:rowOff>38100</xdr:rowOff>
                  </from>
                  <to>
                    <xdr:col>14</xdr:col>
                    <xdr:colOff>10886</xdr:colOff>
                    <xdr:row>10</xdr:row>
                    <xdr:rowOff>239486</xdr:rowOff>
                  </to>
                </anchor>
              </controlPr>
            </control>
          </mc:Choice>
        </mc:AlternateContent>
        <mc:AlternateContent xmlns:mc="http://schemas.openxmlformats.org/markup-compatibility/2006">
          <mc:Choice Requires="x14">
            <control shapeId="73844" r:id="rId14" name="Drop Down 116">
              <controlPr defaultSize="0" autoLine="0" autoPict="0">
                <anchor moveWithCells="1">
                  <from>
                    <xdr:col>13</xdr:col>
                    <xdr:colOff>10886</xdr:colOff>
                    <xdr:row>11</xdr:row>
                    <xdr:rowOff>38100</xdr:rowOff>
                  </from>
                  <to>
                    <xdr:col>14</xdr:col>
                    <xdr:colOff>10886</xdr:colOff>
                    <xdr:row>11</xdr:row>
                    <xdr:rowOff>239486</xdr:rowOff>
                  </to>
                </anchor>
              </controlPr>
            </control>
          </mc:Choice>
        </mc:AlternateContent>
        <mc:AlternateContent xmlns:mc="http://schemas.openxmlformats.org/markup-compatibility/2006">
          <mc:Choice Requires="x14">
            <control shapeId="73845" r:id="rId15" name="Drop Down 117">
              <controlPr defaultSize="0" autoLine="0" autoPict="0">
                <anchor moveWithCells="1">
                  <from>
                    <xdr:col>13</xdr:col>
                    <xdr:colOff>10886</xdr:colOff>
                    <xdr:row>12</xdr:row>
                    <xdr:rowOff>38100</xdr:rowOff>
                  </from>
                  <to>
                    <xdr:col>14</xdr:col>
                    <xdr:colOff>10886</xdr:colOff>
                    <xdr:row>12</xdr:row>
                    <xdr:rowOff>239486</xdr:rowOff>
                  </to>
                </anchor>
              </controlPr>
            </control>
          </mc:Choice>
        </mc:AlternateContent>
        <mc:AlternateContent xmlns:mc="http://schemas.openxmlformats.org/markup-compatibility/2006">
          <mc:Choice Requires="x14">
            <control shapeId="73846" r:id="rId16" name="Drop Down 118">
              <controlPr defaultSize="0" autoLine="0" autoPict="0">
                <anchor moveWithCells="1">
                  <from>
                    <xdr:col>13</xdr:col>
                    <xdr:colOff>10886</xdr:colOff>
                    <xdr:row>13</xdr:row>
                    <xdr:rowOff>38100</xdr:rowOff>
                  </from>
                  <to>
                    <xdr:col>14</xdr:col>
                    <xdr:colOff>10886</xdr:colOff>
                    <xdr:row>13</xdr:row>
                    <xdr:rowOff>239486</xdr:rowOff>
                  </to>
                </anchor>
              </controlPr>
            </control>
          </mc:Choice>
        </mc:AlternateContent>
        <mc:AlternateContent xmlns:mc="http://schemas.openxmlformats.org/markup-compatibility/2006">
          <mc:Choice Requires="x14">
            <control shapeId="73847" r:id="rId17" name="Drop Down 119">
              <controlPr defaultSize="0" autoLine="0" autoPict="0">
                <anchor moveWithCells="1">
                  <from>
                    <xdr:col>13</xdr:col>
                    <xdr:colOff>10886</xdr:colOff>
                    <xdr:row>14</xdr:row>
                    <xdr:rowOff>38100</xdr:rowOff>
                  </from>
                  <to>
                    <xdr:col>14</xdr:col>
                    <xdr:colOff>10886</xdr:colOff>
                    <xdr:row>14</xdr:row>
                    <xdr:rowOff>239486</xdr:rowOff>
                  </to>
                </anchor>
              </controlPr>
            </control>
          </mc:Choice>
        </mc:AlternateContent>
        <mc:AlternateContent xmlns:mc="http://schemas.openxmlformats.org/markup-compatibility/2006">
          <mc:Choice Requires="x14">
            <control shapeId="73848" r:id="rId18" name="Drop Down 120">
              <controlPr defaultSize="0" autoLine="0" autoPict="0">
                <anchor moveWithCells="1">
                  <from>
                    <xdr:col>13</xdr:col>
                    <xdr:colOff>10886</xdr:colOff>
                    <xdr:row>15</xdr:row>
                    <xdr:rowOff>38100</xdr:rowOff>
                  </from>
                  <to>
                    <xdr:col>14</xdr:col>
                    <xdr:colOff>10886</xdr:colOff>
                    <xdr:row>15</xdr:row>
                    <xdr:rowOff>239486</xdr:rowOff>
                  </to>
                </anchor>
              </controlPr>
            </control>
          </mc:Choice>
        </mc:AlternateContent>
        <mc:AlternateContent xmlns:mc="http://schemas.openxmlformats.org/markup-compatibility/2006">
          <mc:Choice Requires="x14">
            <control shapeId="73849" r:id="rId19" name="Drop Down 121">
              <controlPr defaultSize="0" autoLine="0" autoPict="0">
                <anchor moveWithCells="1">
                  <from>
                    <xdr:col>13</xdr:col>
                    <xdr:colOff>10886</xdr:colOff>
                    <xdr:row>16</xdr:row>
                    <xdr:rowOff>38100</xdr:rowOff>
                  </from>
                  <to>
                    <xdr:col>14</xdr:col>
                    <xdr:colOff>10886</xdr:colOff>
                    <xdr:row>16</xdr:row>
                    <xdr:rowOff>239486</xdr:rowOff>
                  </to>
                </anchor>
              </controlPr>
            </control>
          </mc:Choice>
        </mc:AlternateContent>
        <mc:AlternateContent xmlns:mc="http://schemas.openxmlformats.org/markup-compatibility/2006">
          <mc:Choice Requires="x14">
            <control shapeId="73855" r:id="rId20" name="Drop Down 127">
              <controlPr defaultSize="0" autoLine="0" autoPict="0">
                <anchor moveWithCells="1">
                  <from>
                    <xdr:col>11</xdr:col>
                    <xdr:colOff>10886</xdr:colOff>
                    <xdr:row>17</xdr:row>
                    <xdr:rowOff>27214</xdr:rowOff>
                  </from>
                  <to>
                    <xdr:col>12</xdr:col>
                    <xdr:colOff>10886</xdr:colOff>
                    <xdr:row>17</xdr:row>
                    <xdr:rowOff>228600</xdr:rowOff>
                  </to>
                </anchor>
              </controlPr>
            </control>
          </mc:Choice>
        </mc:AlternateContent>
        <mc:AlternateContent xmlns:mc="http://schemas.openxmlformats.org/markup-compatibility/2006">
          <mc:Choice Requires="x14">
            <control shapeId="73856" r:id="rId21" name="Drop Down 128">
              <controlPr defaultSize="0" autoLine="0" autoPict="0">
                <anchor moveWithCells="1">
                  <from>
                    <xdr:col>13</xdr:col>
                    <xdr:colOff>10886</xdr:colOff>
                    <xdr:row>17</xdr:row>
                    <xdr:rowOff>38100</xdr:rowOff>
                  </from>
                  <to>
                    <xdr:col>14</xdr:col>
                    <xdr:colOff>10886</xdr:colOff>
                    <xdr:row>17</xdr:row>
                    <xdr:rowOff>239486</xdr:rowOff>
                  </to>
                </anchor>
              </controlPr>
            </control>
          </mc:Choice>
        </mc:AlternateContent>
      </controls>
    </mc:Choice>
  </mc:AlternateConten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Blad7">
    <tabColor rgb="FF0070C0"/>
  </sheetPr>
  <dimension ref="A1:Z68"/>
  <sheetViews>
    <sheetView showRowColHeaders="0" zoomScaleNormal="100" workbookViewId="0">
      <pane ySplit="7" topLeftCell="A8" activePane="bottomLeft" state="frozen"/>
      <selection pane="bottomLeft"/>
    </sheetView>
  </sheetViews>
  <sheetFormatPr defaultColWidth="0" defaultRowHeight="0" customHeight="1" zeroHeight="1" x14ac:dyDescent="0.4"/>
  <cols>
    <col min="1" max="1" width="5.69140625" customWidth="1"/>
    <col min="2" max="11" width="9.15234375" customWidth="1"/>
    <col min="12" max="12" width="20" customWidth="1"/>
    <col min="13" max="13" width="2.3046875" customWidth="1"/>
    <col min="14" max="14" width="20" customWidth="1"/>
    <col min="15" max="15" width="2.3046875" customWidth="1"/>
    <col min="16" max="16" width="57.15234375" customWidth="1"/>
    <col min="17" max="17" width="113" customWidth="1"/>
    <col min="18" max="18" width="2.3046875" customWidth="1"/>
    <col min="19" max="26" width="0" hidden="1" customWidth="1"/>
    <col min="27" max="16384" width="9.15234375" hidden="1"/>
  </cols>
  <sheetData>
    <row r="1" spans="1:18" ht="20.149999999999999" customHeight="1" x14ac:dyDescent="0.4">
      <c r="A1" s="483"/>
      <c r="B1" s="875" t="s">
        <v>142</v>
      </c>
      <c r="C1" s="876"/>
      <c r="D1" s="876"/>
      <c r="E1" s="876"/>
      <c r="F1" s="876"/>
      <c r="G1" s="876"/>
      <c r="H1" s="876"/>
      <c r="I1" s="876"/>
      <c r="J1" s="876"/>
      <c r="K1" s="876"/>
      <c r="L1" s="818"/>
      <c r="M1" s="548"/>
      <c r="N1" s="818"/>
      <c r="O1" s="548"/>
      <c r="P1" s="548"/>
      <c r="Q1" s="548"/>
      <c r="R1" s="476"/>
    </row>
    <row r="2" spans="1:18" ht="20.149999999999999" customHeight="1" x14ac:dyDescent="0.4">
      <c r="A2" s="477"/>
      <c r="B2" s="787"/>
      <c r="C2" s="788"/>
      <c r="D2" s="788"/>
      <c r="E2" s="788"/>
      <c r="F2" s="788"/>
      <c r="G2" s="788"/>
      <c r="H2" s="788"/>
      <c r="I2" s="788"/>
      <c r="J2" s="788"/>
      <c r="K2" s="788"/>
      <c r="L2" s="790"/>
      <c r="M2" s="549"/>
      <c r="N2" s="790"/>
      <c r="O2" s="549"/>
      <c r="P2" s="549"/>
      <c r="Q2" s="549"/>
      <c r="R2" s="479"/>
    </row>
    <row r="3" spans="1:18" ht="20.149999999999999" customHeight="1" x14ac:dyDescent="0.4">
      <c r="A3" s="477"/>
      <c r="B3" s="791" t="s">
        <v>1941</v>
      </c>
      <c r="C3" s="792"/>
      <c r="D3" s="792"/>
      <c r="E3" s="792"/>
      <c r="F3" s="793"/>
      <c r="G3" s="877"/>
      <c r="H3" s="878"/>
      <c r="I3" s="878"/>
      <c r="J3" s="878"/>
      <c r="K3" s="878"/>
      <c r="L3" s="478"/>
      <c r="M3" s="478"/>
      <c r="N3" s="478"/>
      <c r="O3" s="478"/>
      <c r="P3" s="478"/>
      <c r="Q3" s="478"/>
      <c r="R3" s="479"/>
    </row>
    <row r="4" spans="1:18" ht="20.149999999999999" customHeight="1" x14ac:dyDescent="0.4">
      <c r="A4" s="477"/>
      <c r="B4" s="783" t="s">
        <v>1987</v>
      </c>
      <c r="C4" s="784"/>
      <c r="D4" s="784"/>
      <c r="E4" s="784"/>
      <c r="F4" s="784"/>
      <c r="G4" s="783"/>
      <c r="H4" s="784"/>
      <c r="I4" s="784"/>
      <c r="J4" s="784"/>
      <c r="K4" s="784"/>
      <c r="L4" s="478"/>
      <c r="M4" s="478"/>
      <c r="N4" s="478"/>
      <c r="O4" s="478"/>
      <c r="P4" s="478"/>
      <c r="Q4" s="478"/>
      <c r="R4" s="479"/>
    </row>
    <row r="5" spans="1:18" ht="20.149999999999999" customHeight="1" x14ac:dyDescent="0.4">
      <c r="A5" s="477"/>
      <c r="B5" s="783"/>
      <c r="C5" s="784"/>
      <c r="D5" s="784"/>
      <c r="E5" s="784"/>
      <c r="F5" s="784"/>
      <c r="G5" s="783"/>
      <c r="H5" s="784"/>
      <c r="I5" s="784"/>
      <c r="J5" s="784"/>
      <c r="K5" s="784"/>
      <c r="L5" s="478"/>
      <c r="M5" s="478"/>
      <c r="N5" s="478"/>
      <c r="O5" s="478"/>
      <c r="P5" s="478"/>
      <c r="Q5" s="478"/>
      <c r="R5" s="479"/>
    </row>
    <row r="6" spans="1:18" ht="20.149999999999999" customHeight="1" x14ac:dyDescent="0.4">
      <c r="A6" s="477"/>
      <c r="B6" s="783"/>
      <c r="C6" s="784"/>
      <c r="D6" s="784"/>
      <c r="E6" s="784"/>
      <c r="F6" s="784"/>
      <c r="G6" s="783"/>
      <c r="H6" s="784"/>
      <c r="I6" s="784"/>
      <c r="J6" s="784"/>
      <c r="K6" s="784"/>
      <c r="L6" s="478"/>
      <c r="M6" s="478"/>
      <c r="N6" s="478"/>
      <c r="O6" s="478"/>
      <c r="P6" s="478"/>
      <c r="Q6" s="478"/>
      <c r="R6" s="479"/>
    </row>
    <row r="7" spans="1:18" ht="20.149999999999999" customHeight="1" thickBot="1" x14ac:dyDescent="0.45">
      <c r="A7" s="480"/>
      <c r="B7" s="481"/>
      <c r="C7" s="481"/>
      <c r="D7" s="481"/>
      <c r="E7" s="481"/>
      <c r="F7" s="481"/>
      <c r="G7" s="481"/>
      <c r="H7" s="481"/>
      <c r="I7" s="481"/>
      <c r="J7" s="481"/>
      <c r="K7" s="481"/>
      <c r="L7" s="481"/>
      <c r="M7" s="481"/>
      <c r="N7" s="481"/>
      <c r="O7" s="481"/>
      <c r="P7" s="481"/>
      <c r="Q7" s="481"/>
      <c r="R7" s="482"/>
    </row>
    <row r="8" spans="1:18" ht="20.149999999999999" customHeight="1" x14ac:dyDescent="0.4">
      <c r="A8" s="178"/>
      <c r="B8" s="179"/>
      <c r="C8" s="179"/>
      <c r="D8" s="179"/>
      <c r="E8" s="179"/>
      <c r="F8" s="179"/>
      <c r="G8" s="179"/>
      <c r="H8" s="179"/>
      <c r="I8" s="179"/>
      <c r="J8" s="179"/>
      <c r="K8" s="179"/>
      <c r="L8" s="179"/>
      <c r="M8" s="179"/>
      <c r="N8" s="179"/>
      <c r="O8" s="179"/>
      <c r="P8" s="179"/>
      <c r="Q8" s="179"/>
      <c r="R8" s="180"/>
    </row>
    <row r="9" spans="1:18" ht="20.149999999999999" customHeight="1" x14ac:dyDescent="0.4">
      <c r="A9" s="200">
        <v>1</v>
      </c>
      <c r="B9" s="198" t="s">
        <v>2140</v>
      </c>
      <c r="C9" s="198"/>
      <c r="D9" s="198"/>
      <c r="E9" s="198"/>
      <c r="F9" s="198"/>
      <c r="G9" s="198"/>
      <c r="H9" s="198"/>
      <c r="I9" s="198"/>
      <c r="J9" s="198"/>
      <c r="K9" s="198"/>
      <c r="L9" s="201" t="s">
        <v>136</v>
      </c>
      <c r="M9" s="198"/>
      <c r="N9" s="201" t="s">
        <v>115</v>
      </c>
      <c r="O9" s="198"/>
      <c r="P9" s="202" t="s">
        <v>760</v>
      </c>
      <c r="Q9" s="201" t="s">
        <v>137</v>
      </c>
      <c r="R9" s="181"/>
    </row>
    <row r="10" spans="1:18" ht="20.149999999999999" customHeight="1" x14ac:dyDescent="0.4">
      <c r="A10" s="182"/>
      <c r="B10" s="553" t="s">
        <v>1</v>
      </c>
      <c r="C10" s="560" t="s">
        <v>68</v>
      </c>
      <c r="D10" s="167"/>
      <c r="E10" s="167"/>
      <c r="F10" s="167"/>
      <c r="G10" s="167"/>
      <c r="H10" s="167"/>
      <c r="I10" s="167"/>
      <c r="J10" s="167"/>
      <c r="K10" s="167"/>
      <c r="L10" s="164"/>
      <c r="M10" s="167"/>
      <c r="N10" s="164"/>
      <c r="O10" s="167"/>
      <c r="P10" s="558"/>
      <c r="Q10" s="164"/>
      <c r="R10" s="181"/>
    </row>
    <row r="11" spans="1:18" ht="20.149999999999999" customHeight="1" x14ac:dyDescent="0.4">
      <c r="A11" s="182"/>
      <c r="B11" s="195" t="s">
        <v>1516</v>
      </c>
      <c r="C11" s="188" t="s">
        <v>1517</v>
      </c>
      <c r="D11" s="188"/>
      <c r="E11" s="188"/>
      <c r="F11" s="188"/>
      <c r="G11" s="188"/>
      <c r="H11" s="188"/>
      <c r="I11" s="188"/>
      <c r="J11" s="188"/>
      <c r="K11" s="188"/>
      <c r="L11" s="164"/>
      <c r="M11" s="167"/>
      <c r="N11" s="164"/>
      <c r="O11" s="167"/>
      <c r="P11" s="558" t="str">
        <f>VLOOKUP(_Output!D334,_Guidance!B913:C918,2,FALSE)</f>
        <v xml:space="preserve"> </v>
      </c>
      <c r="Q11" s="468" t="s">
        <v>1542</v>
      </c>
      <c r="R11" s="181"/>
    </row>
    <row r="12" spans="1:18" ht="20.149999999999999" customHeight="1" x14ac:dyDescent="0.4">
      <c r="A12" s="182"/>
      <c r="B12" s="195" t="s">
        <v>1518</v>
      </c>
      <c r="C12" s="552" t="s">
        <v>1541</v>
      </c>
      <c r="D12" s="194"/>
      <c r="E12" s="194"/>
      <c r="F12" s="194"/>
      <c r="G12" s="194"/>
      <c r="H12" s="194"/>
      <c r="I12" s="194"/>
      <c r="J12" s="194"/>
      <c r="K12" s="194"/>
      <c r="L12" s="164"/>
      <c r="M12" s="167"/>
      <c r="N12" s="164"/>
      <c r="O12" s="167"/>
      <c r="P12" s="558" t="str">
        <f>VLOOKUP(_Output!D335,_Guidance!B919:C924,2,FALSE)</f>
        <v xml:space="preserve"> </v>
      </c>
      <c r="Q12" s="468" t="s">
        <v>1543</v>
      </c>
      <c r="R12" s="181"/>
    </row>
    <row r="13" spans="1:18" ht="20.149999999999999" customHeight="1" x14ac:dyDescent="0.4">
      <c r="A13" s="182"/>
      <c r="B13" s="199" t="s">
        <v>3</v>
      </c>
      <c r="C13" s="194" t="s">
        <v>1519</v>
      </c>
      <c r="D13" s="188"/>
      <c r="E13" s="188"/>
      <c r="F13" s="188"/>
      <c r="G13" s="188"/>
      <c r="H13" s="188"/>
      <c r="I13" s="188"/>
      <c r="J13" s="188"/>
      <c r="K13" s="188"/>
      <c r="L13" s="164"/>
      <c r="M13" s="167"/>
      <c r="N13" s="164"/>
      <c r="O13" s="167"/>
      <c r="P13" s="558"/>
      <c r="Q13" s="468"/>
      <c r="R13" s="181"/>
    </row>
    <row r="14" spans="1:18" ht="20.149999999999999" customHeight="1" x14ac:dyDescent="0.4">
      <c r="A14" s="182"/>
      <c r="B14" s="195" t="s">
        <v>199</v>
      </c>
      <c r="C14" s="188" t="s">
        <v>2694</v>
      </c>
      <c r="D14" s="188"/>
      <c r="E14" s="188"/>
      <c r="F14" s="188"/>
      <c r="G14" s="188"/>
      <c r="H14" s="188"/>
      <c r="I14" s="188"/>
      <c r="J14" s="188"/>
      <c r="K14" s="188"/>
      <c r="L14" s="164"/>
      <c r="M14" s="167"/>
      <c r="N14" s="164"/>
      <c r="O14" s="167"/>
      <c r="P14" s="558" t="str">
        <f>VLOOKUP(_Output!D337,_Guidance!B925:C930,2,FALSE)</f>
        <v xml:space="preserve"> </v>
      </c>
      <c r="Q14" s="468" t="s">
        <v>2692</v>
      </c>
      <c r="R14" s="181"/>
    </row>
    <row r="15" spans="1:18" ht="20.149999999999999" customHeight="1" x14ac:dyDescent="0.4">
      <c r="A15" s="182"/>
      <c r="B15" s="195" t="s">
        <v>508</v>
      </c>
      <c r="C15" s="188" t="s">
        <v>2695</v>
      </c>
      <c r="D15" s="188"/>
      <c r="E15" s="188"/>
      <c r="F15" s="188"/>
      <c r="G15" s="188"/>
      <c r="H15" s="188"/>
      <c r="I15" s="188"/>
      <c r="J15" s="188"/>
      <c r="K15" s="188"/>
      <c r="L15" s="164"/>
      <c r="M15" s="167"/>
      <c r="N15" s="164"/>
      <c r="O15" s="167"/>
      <c r="P15" s="558" t="str">
        <f>VLOOKUP(_Output!D338,_Guidance!B931:C936,2,FALSE)</f>
        <v xml:space="preserve"> </v>
      </c>
      <c r="Q15" s="468" t="s">
        <v>2693</v>
      </c>
      <c r="R15" s="181"/>
    </row>
    <row r="16" spans="1:18" ht="20.149999999999999" customHeight="1" x14ac:dyDescent="0.4">
      <c r="A16" s="182"/>
      <c r="B16" s="199" t="s">
        <v>16</v>
      </c>
      <c r="C16" s="194" t="s">
        <v>1522</v>
      </c>
      <c r="D16" s="188"/>
      <c r="E16" s="188"/>
      <c r="F16" s="188"/>
      <c r="G16" s="188"/>
      <c r="H16" s="188"/>
      <c r="I16" s="188"/>
      <c r="J16" s="188"/>
      <c r="K16" s="188"/>
      <c r="L16" s="164"/>
      <c r="M16" s="167"/>
      <c r="N16" s="164"/>
      <c r="O16" s="167"/>
      <c r="P16" s="558"/>
      <c r="Q16" s="468"/>
      <c r="R16" s="181"/>
    </row>
    <row r="17" spans="1:18" ht="20.149999999999999" customHeight="1" x14ac:dyDescent="0.4">
      <c r="A17" s="182"/>
      <c r="B17" s="195" t="s">
        <v>290</v>
      </c>
      <c r="C17" s="188" t="s">
        <v>1523</v>
      </c>
      <c r="D17" s="188"/>
      <c r="E17" s="188"/>
      <c r="F17" s="188"/>
      <c r="G17" s="188"/>
      <c r="H17" s="188"/>
      <c r="I17" s="188"/>
      <c r="J17" s="188"/>
      <c r="K17" s="188"/>
      <c r="L17" s="164"/>
      <c r="M17" s="167"/>
      <c r="N17" s="164"/>
      <c r="O17" s="167"/>
      <c r="P17" s="558" t="str">
        <f>VLOOKUP(_Output!D340,_Guidance!B937:C942,2,FALSE)</f>
        <v xml:space="preserve"> </v>
      </c>
      <c r="Q17" s="468" t="s">
        <v>1783</v>
      </c>
      <c r="R17" s="181"/>
    </row>
    <row r="18" spans="1:18" ht="20.149999999999999" customHeight="1" x14ac:dyDescent="0.4">
      <c r="A18" s="182"/>
      <c r="B18" s="195" t="s">
        <v>291</v>
      </c>
      <c r="C18" s="188" t="s">
        <v>1524</v>
      </c>
      <c r="D18" s="188"/>
      <c r="E18" s="188"/>
      <c r="F18" s="188"/>
      <c r="G18" s="188"/>
      <c r="H18" s="188"/>
      <c r="I18" s="188"/>
      <c r="J18" s="188"/>
      <c r="K18" s="188"/>
      <c r="L18" s="164"/>
      <c r="M18" s="167"/>
      <c r="N18" s="164"/>
      <c r="O18" s="167"/>
      <c r="P18" s="558" t="str">
        <f>VLOOKUP(_Output!D341,_Guidance!B943:C948,2,FALSE)</f>
        <v xml:space="preserve"> </v>
      </c>
      <c r="Q18" s="468" t="s">
        <v>1544</v>
      </c>
      <c r="R18" s="181"/>
    </row>
    <row r="19" spans="1:18" ht="20.149999999999999" customHeight="1" x14ac:dyDescent="0.4">
      <c r="A19" s="182"/>
      <c r="B19" s="195" t="s">
        <v>292</v>
      </c>
      <c r="C19" s="188" t="s">
        <v>1525</v>
      </c>
      <c r="D19" s="188"/>
      <c r="E19" s="188"/>
      <c r="F19" s="188"/>
      <c r="G19" s="188"/>
      <c r="H19" s="188"/>
      <c r="I19" s="188"/>
      <c r="J19" s="188"/>
      <c r="K19" s="188"/>
      <c r="L19" s="164"/>
      <c r="M19" s="167"/>
      <c r="N19" s="164"/>
      <c r="O19" s="167"/>
      <c r="P19" s="558" t="str">
        <f>VLOOKUP(_Output!D342,_Guidance!B949:C954,2,FALSE)</f>
        <v xml:space="preserve"> </v>
      </c>
      <c r="Q19" s="468" t="s">
        <v>1545</v>
      </c>
      <c r="R19" s="181"/>
    </row>
    <row r="20" spans="1:18" ht="20.149999999999999" customHeight="1" x14ac:dyDescent="0.4">
      <c r="A20" s="182"/>
      <c r="B20" s="195" t="s">
        <v>293</v>
      </c>
      <c r="C20" s="188" t="s">
        <v>1526</v>
      </c>
      <c r="D20" s="188"/>
      <c r="E20" s="188"/>
      <c r="F20" s="188"/>
      <c r="G20" s="188"/>
      <c r="H20" s="188"/>
      <c r="I20" s="188"/>
      <c r="J20" s="188"/>
      <c r="K20" s="188"/>
      <c r="L20" s="164"/>
      <c r="M20" s="167"/>
      <c r="N20" s="164"/>
      <c r="O20" s="167"/>
      <c r="P20" s="558" t="str">
        <f>VLOOKUP(_Output!D343,_Guidance!B955:C960,2,FALSE)</f>
        <v xml:space="preserve"> </v>
      </c>
      <c r="Q20" s="468" t="s">
        <v>1546</v>
      </c>
      <c r="R20" s="181"/>
    </row>
    <row r="21" spans="1:18" ht="20.149999999999999" customHeight="1" x14ac:dyDescent="0.4">
      <c r="A21" s="182"/>
      <c r="B21" s="199" t="s">
        <v>17</v>
      </c>
      <c r="C21" s="194" t="s">
        <v>2508</v>
      </c>
      <c r="D21" s="188"/>
      <c r="E21" s="188"/>
      <c r="F21" s="188"/>
      <c r="G21" s="188"/>
      <c r="H21" s="188"/>
      <c r="I21" s="188"/>
      <c r="J21" s="188"/>
      <c r="K21" s="188"/>
      <c r="L21" s="164"/>
      <c r="M21" s="167"/>
      <c r="N21" s="164"/>
      <c r="O21" s="167"/>
      <c r="P21" s="558"/>
      <c r="Q21" s="468"/>
      <c r="R21" s="181"/>
    </row>
    <row r="22" spans="1:18" ht="20.149999999999999" customHeight="1" x14ac:dyDescent="0.4">
      <c r="A22" s="182"/>
      <c r="B22" s="195" t="s">
        <v>1528</v>
      </c>
      <c r="C22" s="188" t="s">
        <v>2509</v>
      </c>
      <c r="D22" s="188"/>
      <c r="E22" s="188"/>
      <c r="F22" s="188"/>
      <c r="G22" s="188"/>
      <c r="H22" s="188"/>
      <c r="I22" s="188"/>
      <c r="J22" s="188"/>
      <c r="K22" s="188"/>
      <c r="L22" s="164"/>
      <c r="M22" s="167"/>
      <c r="N22" s="164"/>
      <c r="O22" s="167"/>
      <c r="P22" s="558" t="str">
        <f>VLOOKUP(_Output!D345,_Guidance!B962:C967,2,FALSE)</f>
        <v xml:space="preserve"> </v>
      </c>
      <c r="Q22" s="468" t="s">
        <v>2753</v>
      </c>
      <c r="R22" s="181"/>
    </row>
    <row r="23" spans="1:18" ht="20.149999999999999" customHeight="1" x14ac:dyDescent="0.4">
      <c r="A23" s="182"/>
      <c r="B23" s="195" t="s">
        <v>1530</v>
      </c>
      <c r="C23" s="188" t="s">
        <v>2549</v>
      </c>
      <c r="D23" s="188"/>
      <c r="E23" s="188"/>
      <c r="F23" s="188"/>
      <c r="G23" s="188"/>
      <c r="H23" s="188"/>
      <c r="I23" s="188"/>
      <c r="J23" s="188"/>
      <c r="K23" s="188"/>
      <c r="L23" s="164"/>
      <c r="M23" s="167"/>
      <c r="N23" s="164"/>
      <c r="O23" s="167"/>
      <c r="P23" s="558" t="str">
        <f>VLOOKUP(_Output!D346,_Guidance!B968:C973,2,FALSE)</f>
        <v xml:space="preserve"> </v>
      </c>
      <c r="Q23" s="468" t="s">
        <v>2543</v>
      </c>
      <c r="R23" s="181"/>
    </row>
    <row r="24" spans="1:18" ht="20.149999999999999" customHeight="1" x14ac:dyDescent="0.4">
      <c r="A24" s="182"/>
      <c r="B24" s="195" t="s">
        <v>1531</v>
      </c>
      <c r="C24" s="188" t="s">
        <v>2510</v>
      </c>
      <c r="D24" s="188"/>
      <c r="E24" s="188"/>
      <c r="F24" s="188"/>
      <c r="G24" s="188"/>
      <c r="H24" s="188"/>
      <c r="I24" s="188"/>
      <c r="J24" s="188"/>
      <c r="K24" s="188"/>
      <c r="L24" s="164"/>
      <c r="M24" s="167"/>
      <c r="N24" s="164"/>
      <c r="O24" s="167"/>
      <c r="P24" s="558" t="str">
        <f>VLOOKUP(_Output!D347,_Guidance!B974:C979,2,FALSE)</f>
        <v xml:space="preserve"> </v>
      </c>
      <c r="Q24" s="468" t="s">
        <v>2544</v>
      </c>
      <c r="R24" s="181"/>
    </row>
    <row r="25" spans="1:18" ht="20.149999999999999" customHeight="1" x14ac:dyDescent="0.4">
      <c r="A25" s="182"/>
      <c r="B25" s="199" t="s">
        <v>18</v>
      </c>
      <c r="C25" s="194" t="s">
        <v>1527</v>
      </c>
      <c r="D25" s="188"/>
      <c r="E25" s="188"/>
      <c r="F25" s="188"/>
      <c r="G25" s="188"/>
      <c r="H25" s="188"/>
      <c r="I25" s="188"/>
      <c r="J25" s="188"/>
      <c r="K25" s="188"/>
      <c r="L25" s="164"/>
      <c r="M25" s="167"/>
      <c r="N25" s="164"/>
      <c r="O25" s="167"/>
      <c r="P25" s="558"/>
      <c r="Q25" s="468"/>
      <c r="R25" s="181"/>
    </row>
    <row r="26" spans="1:18" ht="20.149999999999999" customHeight="1" x14ac:dyDescent="0.4">
      <c r="A26" s="182"/>
      <c r="B26" s="195" t="s">
        <v>1535</v>
      </c>
      <c r="C26" s="188" t="s">
        <v>1723</v>
      </c>
      <c r="D26" s="188"/>
      <c r="E26" s="188"/>
      <c r="F26" s="188"/>
      <c r="G26" s="188"/>
      <c r="H26" s="188"/>
      <c r="I26" s="188"/>
      <c r="J26" s="188"/>
      <c r="K26" s="188"/>
      <c r="L26" s="164"/>
      <c r="M26" s="167"/>
      <c r="N26" s="164"/>
      <c r="O26" s="167"/>
      <c r="P26" s="558" t="str">
        <f>VLOOKUP(_Output!D349,_Guidance!B979:C984,2,FALSE)</f>
        <v xml:space="preserve"> </v>
      </c>
      <c r="Q26" s="468" t="s">
        <v>1547</v>
      </c>
      <c r="R26" s="181"/>
    </row>
    <row r="27" spans="1:18" ht="20.149999999999999" customHeight="1" x14ac:dyDescent="0.4">
      <c r="A27" s="182"/>
      <c r="B27" s="195" t="s">
        <v>1536</v>
      </c>
      <c r="C27" s="188" t="s">
        <v>1529</v>
      </c>
      <c r="D27" s="188"/>
      <c r="E27" s="188"/>
      <c r="F27" s="188"/>
      <c r="G27" s="188"/>
      <c r="H27" s="188"/>
      <c r="I27" s="188"/>
      <c r="J27" s="188"/>
      <c r="K27" s="188"/>
      <c r="L27" s="164"/>
      <c r="M27" s="167"/>
      <c r="N27" s="164"/>
      <c r="O27" s="167"/>
      <c r="P27" s="558" t="str">
        <f>VLOOKUP(_Output!D350,_Guidance!B985:C990,2,FALSE)</f>
        <v xml:space="preserve"> </v>
      </c>
      <c r="Q27" s="468" t="s">
        <v>2691</v>
      </c>
      <c r="R27" s="181"/>
    </row>
    <row r="28" spans="1:18" ht="20.149999999999999" customHeight="1" x14ac:dyDescent="0.4">
      <c r="A28" s="182"/>
      <c r="B28" s="195" t="s">
        <v>2591</v>
      </c>
      <c r="C28" s="552" t="s">
        <v>1532</v>
      </c>
      <c r="D28" s="197"/>
      <c r="E28" s="197"/>
      <c r="F28" s="197"/>
      <c r="G28" s="197"/>
      <c r="H28" s="197"/>
      <c r="I28" s="197"/>
      <c r="J28" s="197"/>
      <c r="K28" s="197"/>
      <c r="L28" s="555"/>
      <c r="M28" s="551"/>
      <c r="N28" s="171"/>
      <c r="O28" s="551"/>
      <c r="P28" s="558" t="str">
        <f>VLOOKUP(_Output!D351,_Guidance!B991:C996,2,FALSE)</f>
        <v xml:space="preserve"> </v>
      </c>
      <c r="Q28" s="555" t="s">
        <v>1692</v>
      </c>
      <c r="R28" s="181"/>
    </row>
    <row r="29" spans="1:18" ht="20.149999999999999" customHeight="1" x14ac:dyDescent="0.4">
      <c r="A29" s="182"/>
      <c r="B29" s="195" t="s">
        <v>2592</v>
      </c>
      <c r="C29" s="188" t="s">
        <v>1533</v>
      </c>
      <c r="D29" s="188"/>
      <c r="E29" s="188"/>
      <c r="F29" s="188"/>
      <c r="G29" s="188"/>
      <c r="H29" s="188"/>
      <c r="I29" s="188"/>
      <c r="J29" s="188"/>
      <c r="K29" s="188"/>
      <c r="L29" s="164"/>
      <c r="M29" s="167"/>
      <c r="N29" s="164"/>
      <c r="O29" s="167"/>
      <c r="P29" s="558" t="str">
        <f>VLOOKUP(_Output!D352,_Guidance!B997:C1002,2,FALSE)</f>
        <v xml:space="preserve"> </v>
      </c>
      <c r="Q29" s="468" t="s">
        <v>1548</v>
      </c>
      <c r="R29" s="181"/>
    </row>
    <row r="30" spans="1:18" ht="20.149999999999999" customHeight="1" x14ac:dyDescent="0.4">
      <c r="A30" s="182"/>
      <c r="B30" s="195" t="s">
        <v>2593</v>
      </c>
      <c r="C30" s="188" t="s">
        <v>1776</v>
      </c>
      <c r="D30" s="188"/>
      <c r="E30" s="188"/>
      <c r="F30" s="188"/>
      <c r="G30" s="188"/>
      <c r="H30" s="188"/>
      <c r="I30" s="188"/>
      <c r="J30" s="188"/>
      <c r="K30" s="188"/>
      <c r="L30" s="164"/>
      <c r="M30" s="167"/>
      <c r="N30" s="164"/>
      <c r="O30" s="167"/>
      <c r="P30" s="558" t="str">
        <f>VLOOKUP(_Output!D353,_Guidance!B1003:C1008,2,FALSE)</f>
        <v xml:space="preserve"> </v>
      </c>
      <c r="Q30" s="468" t="s">
        <v>1777</v>
      </c>
      <c r="R30" s="181"/>
    </row>
    <row r="31" spans="1:18" ht="20.149999999999999" customHeight="1" x14ac:dyDescent="0.4">
      <c r="A31" s="182"/>
      <c r="B31" s="195" t="s">
        <v>2594</v>
      </c>
      <c r="C31" s="188" t="s">
        <v>1730</v>
      </c>
      <c r="D31" s="188"/>
      <c r="E31" s="188"/>
      <c r="F31" s="188"/>
      <c r="G31" s="188"/>
      <c r="H31" s="188"/>
      <c r="I31" s="188"/>
      <c r="J31" s="188"/>
      <c r="K31" s="188"/>
      <c r="L31" s="164"/>
      <c r="M31" s="167"/>
      <c r="N31" s="164"/>
      <c r="O31" s="167"/>
      <c r="P31" s="558" t="str">
        <f>VLOOKUP(_Output!D354,_Guidance!B1009:C1014,2,FALSE)</f>
        <v xml:space="preserve"> </v>
      </c>
      <c r="Q31" s="468" t="s">
        <v>1729</v>
      </c>
      <c r="R31" s="181"/>
    </row>
    <row r="32" spans="1:18" ht="20.149999999999999" customHeight="1" x14ac:dyDescent="0.4">
      <c r="A32" s="182"/>
      <c r="B32" s="188" t="s">
        <v>310</v>
      </c>
      <c r="C32" s="194" t="s">
        <v>1534</v>
      </c>
      <c r="D32" s="188"/>
      <c r="E32" s="188"/>
      <c r="F32" s="188"/>
      <c r="G32" s="188"/>
      <c r="H32" s="188"/>
      <c r="I32" s="188"/>
      <c r="J32" s="188"/>
      <c r="K32" s="188"/>
      <c r="L32" s="164"/>
      <c r="M32" s="167"/>
      <c r="N32" s="164"/>
      <c r="O32" s="167"/>
      <c r="P32" s="558"/>
      <c r="Q32" s="468"/>
      <c r="R32" s="181"/>
    </row>
    <row r="33" spans="1:18" ht="20.149999999999999" customHeight="1" x14ac:dyDescent="0.4">
      <c r="A33" s="182"/>
      <c r="B33" s="195" t="s">
        <v>1539</v>
      </c>
      <c r="C33" s="188" t="s">
        <v>1693</v>
      </c>
      <c r="D33" s="188"/>
      <c r="E33" s="188"/>
      <c r="F33" s="188"/>
      <c r="G33" s="188"/>
      <c r="H33" s="188"/>
      <c r="I33" s="188"/>
      <c r="J33" s="188"/>
      <c r="K33" s="188"/>
      <c r="L33" s="164"/>
      <c r="M33" s="167"/>
      <c r="N33" s="164"/>
      <c r="O33" s="167"/>
      <c r="P33" s="558" t="str">
        <f>VLOOKUP(_Output!D356,_Guidance!B1015:C1020,2,FALSE)</f>
        <v xml:space="preserve"> </v>
      </c>
      <c r="Q33" s="468" t="s">
        <v>2699</v>
      </c>
      <c r="R33" s="181"/>
    </row>
    <row r="34" spans="1:18" ht="20.149999999999999" customHeight="1" x14ac:dyDescent="0.4">
      <c r="A34" s="182"/>
      <c r="B34" s="195" t="s">
        <v>1540</v>
      </c>
      <c r="C34" s="188" t="s">
        <v>1537</v>
      </c>
      <c r="D34" s="188"/>
      <c r="E34" s="188"/>
      <c r="F34" s="188"/>
      <c r="G34" s="188"/>
      <c r="H34" s="188"/>
      <c r="I34" s="188"/>
      <c r="J34" s="188"/>
      <c r="K34" s="188"/>
      <c r="L34" s="164"/>
      <c r="M34" s="167"/>
      <c r="N34" s="164"/>
      <c r="O34" s="167"/>
      <c r="P34" s="558" t="str">
        <f>VLOOKUP(_Output!D358,_Guidance!B1021:C1026,2,FALSE)</f>
        <v xml:space="preserve"> </v>
      </c>
      <c r="Q34" s="468" t="s">
        <v>1549</v>
      </c>
      <c r="R34" s="181"/>
    </row>
    <row r="35" spans="1:18" ht="20.149999999999999" customHeight="1" x14ac:dyDescent="0.4">
      <c r="A35" s="182"/>
      <c r="B35" s="188" t="s">
        <v>348</v>
      </c>
      <c r="C35" s="194" t="s">
        <v>1538</v>
      </c>
      <c r="D35" s="188"/>
      <c r="E35" s="188"/>
      <c r="F35" s="188"/>
      <c r="G35" s="188"/>
      <c r="H35" s="188"/>
      <c r="I35" s="188"/>
      <c r="J35" s="188"/>
      <c r="K35" s="188"/>
      <c r="L35" s="164"/>
      <c r="M35" s="167"/>
      <c r="N35" s="164"/>
      <c r="O35" s="167"/>
      <c r="P35" s="558"/>
      <c r="Q35" s="468"/>
      <c r="R35" s="181"/>
    </row>
    <row r="36" spans="1:18" ht="20.149999999999999" customHeight="1" x14ac:dyDescent="0.4">
      <c r="A36" s="182"/>
      <c r="B36" s="195" t="s">
        <v>2595</v>
      </c>
      <c r="C36" s="188" t="s">
        <v>1553</v>
      </c>
      <c r="D36" s="188"/>
      <c r="E36" s="188"/>
      <c r="F36" s="188"/>
      <c r="G36" s="188"/>
      <c r="H36" s="188"/>
      <c r="I36" s="188"/>
      <c r="J36" s="188"/>
      <c r="K36" s="188"/>
      <c r="L36" s="164"/>
      <c r="M36" s="167"/>
      <c r="N36" s="164"/>
      <c r="O36" s="167"/>
      <c r="P36" s="558"/>
      <c r="Q36" s="468" t="s">
        <v>2700</v>
      </c>
      <c r="R36" s="181"/>
    </row>
    <row r="37" spans="1:18" ht="20.149999999999999" customHeight="1" x14ac:dyDescent="0.4">
      <c r="A37" s="182"/>
      <c r="B37" s="195" t="s">
        <v>2596</v>
      </c>
      <c r="C37" s="188" t="s">
        <v>1554</v>
      </c>
      <c r="D37" s="188"/>
      <c r="E37" s="188"/>
      <c r="F37" s="188"/>
      <c r="G37" s="188"/>
      <c r="H37" s="188"/>
      <c r="I37" s="188"/>
      <c r="J37" s="188"/>
      <c r="K37" s="188"/>
      <c r="L37" s="164"/>
      <c r="M37" s="167"/>
      <c r="N37" s="164"/>
      <c r="O37" s="167"/>
      <c r="P37" s="558"/>
      <c r="Q37" s="468" t="s">
        <v>1569</v>
      </c>
      <c r="R37" s="181"/>
    </row>
    <row r="38" spans="1:18" ht="20.149999999999999" customHeight="1" x14ac:dyDescent="0.4">
      <c r="A38" s="182"/>
      <c r="B38" s="195" t="s">
        <v>2597</v>
      </c>
      <c r="C38" s="188" t="s">
        <v>318</v>
      </c>
      <c r="D38" s="188"/>
      <c r="E38" s="188"/>
      <c r="F38" s="188"/>
      <c r="G38" s="188"/>
      <c r="H38" s="188"/>
      <c r="I38" s="188"/>
      <c r="J38" s="188"/>
      <c r="K38" s="188"/>
      <c r="L38" s="164"/>
      <c r="M38" s="167"/>
      <c r="N38" s="164"/>
      <c r="O38" s="167"/>
      <c r="P38" s="558"/>
      <c r="Q38" s="468" t="s">
        <v>1570</v>
      </c>
      <c r="R38" s="181"/>
    </row>
    <row r="39" spans="1:18" ht="20.149999999999999" customHeight="1" x14ac:dyDescent="0.4">
      <c r="A39" s="182"/>
      <c r="B39" s="195" t="s">
        <v>2598</v>
      </c>
      <c r="C39" s="188" t="s">
        <v>1555</v>
      </c>
      <c r="D39" s="188"/>
      <c r="E39" s="188"/>
      <c r="F39" s="188"/>
      <c r="G39" s="188"/>
      <c r="H39" s="188"/>
      <c r="I39" s="188"/>
      <c r="J39" s="188"/>
      <c r="K39" s="188"/>
      <c r="L39" s="164"/>
      <c r="M39" s="167"/>
      <c r="N39" s="164"/>
      <c r="O39" s="167"/>
      <c r="P39" s="558"/>
      <c r="Q39" s="468" t="s">
        <v>1571</v>
      </c>
      <c r="R39" s="181"/>
    </row>
    <row r="40" spans="1:18" ht="20.149999999999999" customHeight="1" x14ac:dyDescent="0.4">
      <c r="A40" s="182"/>
      <c r="B40" s="195" t="s">
        <v>2599</v>
      </c>
      <c r="C40" s="188" t="s">
        <v>1556</v>
      </c>
      <c r="D40" s="188"/>
      <c r="E40" s="188"/>
      <c r="F40" s="188"/>
      <c r="G40" s="188"/>
      <c r="H40" s="188"/>
      <c r="I40" s="188"/>
      <c r="J40" s="188"/>
      <c r="K40" s="188"/>
      <c r="L40" s="164"/>
      <c r="M40" s="167"/>
      <c r="N40" s="164"/>
      <c r="O40" s="167"/>
      <c r="P40" s="558"/>
      <c r="Q40" s="468" t="s">
        <v>1572</v>
      </c>
      <c r="R40" s="181"/>
    </row>
    <row r="41" spans="1:18" ht="20.149999999999999" customHeight="1" x14ac:dyDescent="0.4">
      <c r="A41" s="182"/>
      <c r="B41" s="195" t="s">
        <v>2600</v>
      </c>
      <c r="C41" s="188" t="s">
        <v>1946</v>
      </c>
      <c r="D41" s="188"/>
      <c r="E41" s="188"/>
      <c r="F41" s="188"/>
      <c r="G41" s="188"/>
      <c r="H41" s="188"/>
      <c r="I41" s="188"/>
      <c r="J41" s="188"/>
      <c r="K41" s="188"/>
      <c r="L41" s="164"/>
      <c r="M41" s="167"/>
      <c r="N41" s="164"/>
      <c r="O41" s="167"/>
      <c r="P41" s="558"/>
      <c r="Q41" s="468" t="s">
        <v>1573</v>
      </c>
      <c r="R41" s="181"/>
    </row>
    <row r="42" spans="1:18" ht="20.149999999999999" customHeight="1" x14ac:dyDescent="0.4">
      <c r="A42" s="182"/>
      <c r="B42" s="195" t="s">
        <v>2601</v>
      </c>
      <c r="C42" s="188" t="s">
        <v>1557</v>
      </c>
      <c r="D42" s="188"/>
      <c r="E42" s="188"/>
      <c r="F42" s="188"/>
      <c r="G42" s="188"/>
      <c r="H42" s="188"/>
      <c r="I42" s="188"/>
      <c r="J42" s="188"/>
      <c r="K42" s="188"/>
      <c r="L42" s="164"/>
      <c r="M42" s="167"/>
      <c r="N42" s="164"/>
      <c r="O42" s="167"/>
      <c r="P42" s="558"/>
      <c r="Q42" s="468" t="s">
        <v>1574</v>
      </c>
      <c r="R42" s="181"/>
    </row>
    <row r="43" spans="1:18" ht="20.149999999999999" customHeight="1" x14ac:dyDescent="0.4">
      <c r="A43" s="182"/>
      <c r="B43" s="195" t="s">
        <v>2602</v>
      </c>
      <c r="C43" s="188" t="s">
        <v>1953</v>
      </c>
      <c r="D43" s="167"/>
      <c r="E43" s="167"/>
      <c r="F43" s="167"/>
      <c r="G43" s="167"/>
      <c r="H43" s="167"/>
      <c r="I43" s="167"/>
      <c r="J43" s="167"/>
      <c r="K43" s="167"/>
      <c r="L43" s="164"/>
      <c r="M43" s="167"/>
      <c r="N43" s="164"/>
      <c r="O43" s="167"/>
      <c r="P43" s="558"/>
      <c r="Q43" s="468" t="s">
        <v>2754</v>
      </c>
      <c r="R43" s="181"/>
    </row>
    <row r="44" spans="1:18" ht="20.149999999999999" customHeight="1" x14ac:dyDescent="0.4">
      <c r="A44" s="182"/>
      <c r="B44" s="195" t="s">
        <v>2603</v>
      </c>
      <c r="C44" s="552" t="s">
        <v>1954</v>
      </c>
      <c r="D44" s="552"/>
      <c r="E44" s="194"/>
      <c r="F44" s="194"/>
      <c r="G44" s="194"/>
      <c r="H44" s="194"/>
      <c r="I44" s="194"/>
      <c r="J44" s="194"/>
      <c r="K44" s="194"/>
      <c r="L44" s="164"/>
      <c r="M44" s="167"/>
      <c r="N44" s="164"/>
      <c r="O44" s="167"/>
      <c r="P44" s="558"/>
      <c r="Q44" s="468" t="s">
        <v>1955</v>
      </c>
      <c r="R44" s="181"/>
    </row>
    <row r="45" spans="1:18" ht="20.149999999999999" customHeight="1" x14ac:dyDescent="0.4">
      <c r="A45" s="182"/>
      <c r="B45" s="195" t="s">
        <v>2604</v>
      </c>
      <c r="C45" s="737" t="s">
        <v>1947</v>
      </c>
      <c r="D45" s="188"/>
      <c r="E45" s="188"/>
      <c r="F45" s="188"/>
      <c r="G45" s="188"/>
      <c r="H45" s="188"/>
      <c r="I45" s="188"/>
      <c r="J45" s="188"/>
      <c r="K45" s="188"/>
      <c r="L45" s="164"/>
      <c r="M45" s="167"/>
      <c r="N45" s="164"/>
      <c r="O45" s="167"/>
      <c r="P45" s="558"/>
      <c r="Q45" s="468" t="s">
        <v>1956</v>
      </c>
      <c r="R45" s="181"/>
    </row>
    <row r="46" spans="1:18" ht="20.149999999999999" customHeight="1" x14ac:dyDescent="0.4">
      <c r="A46" s="182"/>
      <c r="B46" s="195" t="s">
        <v>2605</v>
      </c>
      <c r="C46" s="188" t="s">
        <v>1957</v>
      </c>
      <c r="D46" s="188"/>
      <c r="E46" s="188"/>
      <c r="F46" s="188"/>
      <c r="G46" s="188"/>
      <c r="H46" s="188"/>
      <c r="I46" s="188"/>
      <c r="J46" s="188"/>
      <c r="K46" s="188"/>
      <c r="L46" s="164"/>
      <c r="M46" s="167"/>
      <c r="N46" s="164"/>
      <c r="O46" s="167"/>
      <c r="P46" s="558"/>
      <c r="Q46" s="468" t="s">
        <v>2755</v>
      </c>
      <c r="R46" s="181"/>
    </row>
    <row r="47" spans="1:18" ht="20.149999999999999" customHeight="1" x14ac:dyDescent="0.4">
      <c r="A47" s="182"/>
      <c r="B47" s="195" t="s">
        <v>2606</v>
      </c>
      <c r="C47" s="188" t="s">
        <v>1949</v>
      </c>
      <c r="D47" s="188"/>
      <c r="E47" s="188"/>
      <c r="F47" s="188"/>
      <c r="G47" s="188"/>
      <c r="H47" s="188"/>
      <c r="I47" s="188"/>
      <c r="J47" s="188"/>
      <c r="K47" s="188"/>
      <c r="L47" s="164"/>
      <c r="M47" s="167"/>
      <c r="N47" s="164"/>
      <c r="O47" s="167"/>
      <c r="P47" s="558"/>
      <c r="Q47" s="468" t="s">
        <v>1960</v>
      </c>
      <c r="R47" s="181"/>
    </row>
    <row r="48" spans="1:18" ht="20.149999999999999" customHeight="1" x14ac:dyDescent="0.4">
      <c r="A48" s="182"/>
      <c r="B48" s="195" t="s">
        <v>2607</v>
      </c>
      <c r="C48" s="188" t="s">
        <v>1958</v>
      </c>
      <c r="D48" s="188"/>
      <c r="E48" s="188"/>
      <c r="F48" s="188"/>
      <c r="G48" s="188"/>
      <c r="H48" s="188"/>
      <c r="I48" s="188"/>
      <c r="J48" s="188"/>
      <c r="K48" s="188"/>
      <c r="L48" s="164"/>
      <c r="M48" s="167"/>
      <c r="N48" s="164"/>
      <c r="O48" s="167"/>
      <c r="P48" s="558"/>
      <c r="Q48" s="468" t="s">
        <v>1959</v>
      </c>
      <c r="R48" s="181"/>
    </row>
    <row r="49" spans="1:18" ht="20.149999999999999" customHeight="1" x14ac:dyDescent="0.4">
      <c r="A49" s="182"/>
      <c r="B49" s="195" t="s">
        <v>2608</v>
      </c>
      <c r="C49" s="188" t="s">
        <v>1948</v>
      </c>
      <c r="D49" s="188"/>
      <c r="E49" s="188"/>
      <c r="F49" s="188"/>
      <c r="G49" s="188"/>
      <c r="H49" s="188"/>
      <c r="I49" s="188"/>
      <c r="J49" s="188"/>
      <c r="K49" s="188"/>
      <c r="L49" s="164"/>
      <c r="M49" s="167"/>
      <c r="N49" s="164"/>
      <c r="O49" s="167"/>
      <c r="P49" s="558"/>
      <c r="Q49" s="468" t="s">
        <v>2756</v>
      </c>
      <c r="R49" s="181"/>
    </row>
    <row r="50" spans="1:18" ht="20.149999999999999" customHeight="1" x14ac:dyDescent="0.4">
      <c r="A50" s="182"/>
      <c r="B50" s="195" t="s">
        <v>2609</v>
      </c>
      <c r="C50" s="188" t="s">
        <v>1950</v>
      </c>
      <c r="D50" s="188"/>
      <c r="E50" s="188"/>
      <c r="F50" s="188"/>
      <c r="G50" s="188"/>
      <c r="H50" s="188"/>
      <c r="I50" s="188"/>
      <c r="J50" s="188"/>
      <c r="K50" s="188"/>
      <c r="L50" s="164"/>
      <c r="M50" s="167"/>
      <c r="N50" s="164"/>
      <c r="O50" s="167"/>
      <c r="P50" s="558"/>
      <c r="Q50" s="468" t="s">
        <v>1961</v>
      </c>
      <c r="R50" s="181"/>
    </row>
    <row r="51" spans="1:18" ht="20.149999999999999" customHeight="1" x14ac:dyDescent="0.4">
      <c r="A51" s="182"/>
      <c r="B51" s="195" t="s">
        <v>2610</v>
      </c>
      <c r="C51" s="188" t="s">
        <v>1697</v>
      </c>
      <c r="D51" s="188"/>
      <c r="E51" s="188"/>
      <c r="F51" s="188"/>
      <c r="G51" s="188"/>
      <c r="H51" s="188"/>
      <c r="I51" s="188"/>
      <c r="J51" s="188"/>
      <c r="K51" s="188"/>
      <c r="L51" s="164"/>
      <c r="M51" s="167"/>
      <c r="N51" s="164"/>
      <c r="O51" s="167"/>
      <c r="P51" s="558"/>
      <c r="Q51" s="468" t="s">
        <v>1962</v>
      </c>
      <c r="R51" s="181"/>
    </row>
    <row r="52" spans="1:18" ht="20.149999999999999" customHeight="1" x14ac:dyDescent="0.4">
      <c r="A52" s="182"/>
      <c r="B52" s="195" t="s">
        <v>2611</v>
      </c>
      <c r="C52" s="188" t="s">
        <v>1951</v>
      </c>
      <c r="D52" s="188"/>
      <c r="E52" s="188"/>
      <c r="F52" s="188"/>
      <c r="G52" s="188"/>
      <c r="H52" s="188"/>
      <c r="I52" s="188"/>
      <c r="J52" s="188"/>
      <c r="K52" s="188"/>
      <c r="L52" s="164"/>
      <c r="M52" s="167"/>
      <c r="N52" s="164"/>
      <c r="O52" s="167"/>
      <c r="P52" s="558"/>
      <c r="Q52" s="468" t="s">
        <v>1963</v>
      </c>
      <c r="R52" s="181"/>
    </row>
    <row r="53" spans="1:18" ht="20.149999999999999" customHeight="1" x14ac:dyDescent="0.4">
      <c r="A53" s="182"/>
      <c r="B53" s="195" t="s">
        <v>2612</v>
      </c>
      <c r="C53" s="188" t="s">
        <v>1952</v>
      </c>
      <c r="D53" s="188"/>
      <c r="E53" s="188"/>
      <c r="F53" s="188"/>
      <c r="G53" s="188"/>
      <c r="H53" s="188"/>
      <c r="I53" s="188"/>
      <c r="J53" s="188"/>
      <c r="K53" s="188"/>
      <c r="L53" s="164"/>
      <c r="M53" s="167"/>
      <c r="N53" s="164"/>
      <c r="O53" s="167"/>
      <c r="P53" s="558"/>
      <c r="Q53" s="468" t="s">
        <v>1964</v>
      </c>
      <c r="R53" s="181"/>
    </row>
    <row r="54" spans="1:18" ht="20.149999999999999" customHeight="1" x14ac:dyDescent="0.4">
      <c r="A54" s="182"/>
      <c r="B54" s="195" t="s">
        <v>2613</v>
      </c>
      <c r="C54" s="196" t="s">
        <v>1988</v>
      </c>
      <c r="D54" s="196"/>
      <c r="E54" s="196"/>
      <c r="F54" s="196"/>
      <c r="G54" s="196"/>
      <c r="H54" s="196"/>
      <c r="I54" s="196"/>
      <c r="J54" s="196"/>
      <c r="K54" s="196"/>
      <c r="L54" s="166"/>
      <c r="M54" s="170"/>
      <c r="N54" s="166"/>
      <c r="O54" s="170"/>
      <c r="P54" s="559"/>
      <c r="Q54" s="472" t="s">
        <v>1989</v>
      </c>
      <c r="R54" s="181"/>
    </row>
    <row r="55" spans="1:18" ht="20.149999999999999" customHeight="1" x14ac:dyDescent="0.4">
      <c r="A55" s="182"/>
      <c r="B55" s="167"/>
      <c r="C55" s="197" t="s">
        <v>528</v>
      </c>
      <c r="D55" s="197"/>
      <c r="E55" s="197"/>
      <c r="F55" s="197"/>
      <c r="G55" s="197"/>
      <c r="H55" s="197"/>
      <c r="I55" s="197"/>
      <c r="J55" s="197"/>
      <c r="K55" s="197"/>
      <c r="L55" s="474">
        <f>ROUND(_Output!K380,0)</f>
        <v>0</v>
      </c>
      <c r="M55" s="167"/>
      <c r="N55" s="164"/>
      <c r="O55" s="167"/>
      <c r="P55" s="204"/>
      <c r="Q55" s="468"/>
      <c r="R55" s="181"/>
    </row>
    <row r="56" spans="1:18" ht="20.149999999999999" customHeight="1" x14ac:dyDescent="0.4">
      <c r="A56" s="182"/>
      <c r="B56" s="167"/>
      <c r="C56" s="197"/>
      <c r="D56" s="197"/>
      <c r="E56" s="197"/>
      <c r="F56" s="197"/>
      <c r="G56" s="197"/>
      <c r="H56" s="197"/>
      <c r="I56" s="197"/>
      <c r="J56" s="197"/>
      <c r="K56" s="197"/>
      <c r="L56" s="554"/>
      <c r="M56" s="167"/>
      <c r="N56" s="164"/>
      <c r="O56" s="167"/>
      <c r="P56" s="204"/>
      <c r="Q56" s="468"/>
      <c r="R56" s="181"/>
    </row>
    <row r="57" spans="1:18" ht="20.149999999999999" customHeight="1" x14ac:dyDescent="0.4">
      <c r="A57" s="200"/>
      <c r="B57" s="198" t="s">
        <v>204</v>
      </c>
      <c r="C57" s="198"/>
      <c r="D57" s="198"/>
      <c r="E57" s="198"/>
      <c r="F57" s="198"/>
      <c r="G57" s="198"/>
      <c r="H57" s="198"/>
      <c r="I57" s="198"/>
      <c r="J57" s="198"/>
      <c r="K57" s="198"/>
      <c r="L57" s="166"/>
      <c r="M57" s="167"/>
      <c r="N57" s="166"/>
      <c r="O57" s="167"/>
      <c r="P57" s="166"/>
      <c r="Q57" s="166"/>
      <c r="R57" s="181"/>
    </row>
    <row r="58" spans="1:18" ht="20.149999999999999" customHeight="1" x14ac:dyDescent="0.4">
      <c r="A58" s="10"/>
      <c r="B58" s="550" t="s">
        <v>348</v>
      </c>
      <c r="C58" s="550" t="s">
        <v>203</v>
      </c>
      <c r="D58" s="7"/>
      <c r="E58" s="7"/>
      <c r="F58" s="7"/>
      <c r="G58" s="7"/>
      <c r="H58" s="7"/>
      <c r="I58" s="7"/>
      <c r="J58" s="7"/>
      <c r="K58" s="7"/>
      <c r="L58" s="866"/>
      <c r="M58" s="867"/>
      <c r="N58" s="867"/>
      <c r="O58" s="867"/>
      <c r="P58" s="867"/>
      <c r="Q58" s="868"/>
      <c r="R58" s="16"/>
    </row>
    <row r="59" spans="1:18" ht="20.149999999999999" customHeight="1" x14ac:dyDescent="0.4">
      <c r="A59" s="10"/>
      <c r="B59" s="7"/>
      <c r="C59" s="7"/>
      <c r="D59" s="7"/>
      <c r="E59" s="7"/>
      <c r="F59" s="7"/>
      <c r="G59" s="7"/>
      <c r="H59" s="7"/>
      <c r="I59" s="7"/>
      <c r="J59" s="7"/>
      <c r="K59" s="7"/>
      <c r="L59" s="869"/>
      <c r="M59" s="870"/>
      <c r="N59" s="870"/>
      <c r="O59" s="870"/>
      <c r="P59" s="870"/>
      <c r="Q59" s="871"/>
      <c r="R59" s="16"/>
    </row>
    <row r="60" spans="1:18" ht="20.149999999999999" customHeight="1" x14ac:dyDescent="0.4">
      <c r="A60" s="10"/>
      <c r="B60" s="7"/>
      <c r="C60" s="7"/>
      <c r="D60" s="7"/>
      <c r="E60" s="7"/>
      <c r="F60" s="7"/>
      <c r="G60" s="7"/>
      <c r="H60" s="7"/>
      <c r="I60" s="7"/>
      <c r="J60" s="7"/>
      <c r="K60" s="7"/>
      <c r="L60" s="869"/>
      <c r="M60" s="870"/>
      <c r="N60" s="870"/>
      <c r="O60" s="870"/>
      <c r="P60" s="870"/>
      <c r="Q60" s="871"/>
      <c r="R60" s="16"/>
    </row>
    <row r="61" spans="1:18" ht="20.149999999999999" customHeight="1" x14ac:dyDescent="0.4">
      <c r="A61" s="10"/>
      <c r="B61" s="7"/>
      <c r="C61" s="7"/>
      <c r="D61" s="7"/>
      <c r="E61" s="7"/>
      <c r="F61" s="7"/>
      <c r="G61" s="7"/>
      <c r="H61" s="7"/>
      <c r="I61" s="7"/>
      <c r="J61" s="7"/>
      <c r="K61" s="7"/>
      <c r="L61" s="872"/>
      <c r="M61" s="873"/>
      <c r="N61" s="873"/>
      <c r="O61" s="873"/>
      <c r="P61" s="873"/>
      <c r="Q61" s="874"/>
      <c r="R61" s="16"/>
    </row>
    <row r="62" spans="1:18" ht="20.149999999999999" customHeight="1" thickBot="1" x14ac:dyDescent="0.45">
      <c r="A62" s="11"/>
      <c r="B62" s="12"/>
      <c r="C62" s="12"/>
      <c r="D62" s="12"/>
      <c r="E62" s="12"/>
      <c r="F62" s="12"/>
      <c r="G62" s="12"/>
      <c r="H62" s="12"/>
      <c r="I62" s="12"/>
      <c r="J62" s="12"/>
      <c r="K62" s="12"/>
      <c r="L62" s="12"/>
      <c r="M62" s="12"/>
      <c r="N62" s="12"/>
      <c r="O62" s="12"/>
      <c r="P62" s="12"/>
      <c r="Q62" s="12"/>
      <c r="R62" s="17"/>
    </row>
    <row r="63" spans="1:18" ht="14.6" hidden="1" x14ac:dyDescent="0.4"/>
    <row r="64" spans="1:18" ht="14.6" hidden="1" x14ac:dyDescent="0.4"/>
    <row r="65" ht="14.6" hidden="1" x14ac:dyDescent="0.4"/>
    <row r="66" ht="14.6" hidden="1" x14ac:dyDescent="0.4"/>
    <row r="67" ht="14.6" hidden="1" x14ac:dyDescent="0.4"/>
    <row r="68" ht="14.6" hidden="1" x14ac:dyDescent="0.4"/>
  </sheetData>
  <mergeCells count="12">
    <mergeCell ref="L58:Q61"/>
    <mergeCell ref="B5:F5"/>
    <mergeCell ref="G5:K5"/>
    <mergeCell ref="B1:K2"/>
    <mergeCell ref="L1:L2"/>
    <mergeCell ref="N1:N2"/>
    <mergeCell ref="B3:F3"/>
    <mergeCell ref="G3:K3"/>
    <mergeCell ref="B4:F4"/>
    <mergeCell ref="G4:K4"/>
    <mergeCell ref="B6:F6"/>
    <mergeCell ref="G6:K6"/>
  </mergeCells>
  <conditionalFormatting sqref="L55:L56">
    <cfRule type="dataBar" priority="20">
      <dataBar>
        <cfvo type="num" val="0"/>
        <cfvo type="num" val="100"/>
        <color rgb="FF638EC6"/>
      </dataBar>
      <extLst>
        <ext xmlns:x14="http://schemas.microsoft.com/office/spreadsheetml/2009/9/main" uri="{B025F937-C7B1-47D3-B67F-A62EFF666E3E}">
          <x14:id>{2666E9F1-7D31-42FE-936C-395106070B1A}</x14:id>
        </ext>
      </extLst>
    </cfRule>
  </conditionalFormatting>
  <hyperlinks>
    <hyperlink ref="B4:F4" location="'Technology - A&amp;O'!A1" tooltip="4. Security Automation &amp; Orchestration tooling" display="4. Security Automation &amp; Orchestration tooling" xr:uid="{D733FD39-6F69-467E-A672-28C24E2BB6BC}"/>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35180" r:id="rId4" name="Drop Down 12">
              <controlPr defaultSize="0" autoLine="0" autoPict="0">
                <anchor moveWithCells="1">
                  <from>
                    <xdr:col>11</xdr:col>
                    <xdr:colOff>10886</xdr:colOff>
                    <xdr:row>10</xdr:row>
                    <xdr:rowOff>21771</xdr:rowOff>
                  </from>
                  <to>
                    <xdr:col>12</xdr:col>
                    <xdr:colOff>10886</xdr:colOff>
                    <xdr:row>10</xdr:row>
                    <xdr:rowOff>239486</xdr:rowOff>
                  </to>
                </anchor>
              </controlPr>
            </control>
          </mc:Choice>
        </mc:AlternateContent>
        <mc:AlternateContent xmlns:mc="http://schemas.openxmlformats.org/markup-compatibility/2006">
          <mc:Choice Requires="x14">
            <control shapeId="135193" r:id="rId5" name="Drop Down 25">
              <controlPr defaultSize="0" autoLine="0" autoPict="0">
                <anchor moveWithCells="1">
                  <from>
                    <xdr:col>13</xdr:col>
                    <xdr:colOff>10886</xdr:colOff>
                    <xdr:row>10</xdr:row>
                    <xdr:rowOff>21771</xdr:rowOff>
                  </from>
                  <to>
                    <xdr:col>14</xdr:col>
                    <xdr:colOff>10886</xdr:colOff>
                    <xdr:row>10</xdr:row>
                    <xdr:rowOff>239486</xdr:rowOff>
                  </to>
                </anchor>
              </controlPr>
            </control>
          </mc:Choice>
        </mc:AlternateContent>
        <mc:AlternateContent xmlns:mc="http://schemas.openxmlformats.org/markup-compatibility/2006">
          <mc:Choice Requires="x14">
            <control shapeId="135535" r:id="rId6" name="Drop Down 367">
              <controlPr defaultSize="0" autoLine="0" autoPict="0">
                <anchor moveWithCells="1">
                  <from>
                    <xdr:col>11</xdr:col>
                    <xdr:colOff>10886</xdr:colOff>
                    <xdr:row>11</xdr:row>
                    <xdr:rowOff>21771</xdr:rowOff>
                  </from>
                  <to>
                    <xdr:col>12</xdr:col>
                    <xdr:colOff>10886</xdr:colOff>
                    <xdr:row>11</xdr:row>
                    <xdr:rowOff>239486</xdr:rowOff>
                  </to>
                </anchor>
              </controlPr>
            </control>
          </mc:Choice>
        </mc:AlternateContent>
        <mc:AlternateContent xmlns:mc="http://schemas.openxmlformats.org/markup-compatibility/2006">
          <mc:Choice Requires="x14">
            <control shapeId="135537" r:id="rId7" name="Drop Down 369">
              <controlPr defaultSize="0" autoLine="0" autoPict="0">
                <anchor moveWithCells="1">
                  <from>
                    <xdr:col>13</xdr:col>
                    <xdr:colOff>10886</xdr:colOff>
                    <xdr:row>11</xdr:row>
                    <xdr:rowOff>21771</xdr:rowOff>
                  </from>
                  <to>
                    <xdr:col>14</xdr:col>
                    <xdr:colOff>10886</xdr:colOff>
                    <xdr:row>11</xdr:row>
                    <xdr:rowOff>239486</xdr:rowOff>
                  </to>
                </anchor>
              </controlPr>
            </control>
          </mc:Choice>
        </mc:AlternateContent>
        <mc:AlternateContent xmlns:mc="http://schemas.openxmlformats.org/markup-compatibility/2006">
          <mc:Choice Requires="x14">
            <control shapeId="135538" r:id="rId8" name="Drop Down 370">
              <controlPr defaultSize="0" autoLine="0" autoPict="0">
                <anchor moveWithCells="1">
                  <from>
                    <xdr:col>11</xdr:col>
                    <xdr:colOff>10886</xdr:colOff>
                    <xdr:row>13</xdr:row>
                    <xdr:rowOff>21771</xdr:rowOff>
                  </from>
                  <to>
                    <xdr:col>12</xdr:col>
                    <xdr:colOff>10886</xdr:colOff>
                    <xdr:row>13</xdr:row>
                    <xdr:rowOff>239486</xdr:rowOff>
                  </to>
                </anchor>
              </controlPr>
            </control>
          </mc:Choice>
        </mc:AlternateContent>
        <mc:AlternateContent xmlns:mc="http://schemas.openxmlformats.org/markup-compatibility/2006">
          <mc:Choice Requires="x14">
            <control shapeId="135539" r:id="rId9" name="Drop Down 371">
              <controlPr defaultSize="0" autoLine="0" autoPict="0">
                <anchor moveWithCells="1">
                  <from>
                    <xdr:col>11</xdr:col>
                    <xdr:colOff>10886</xdr:colOff>
                    <xdr:row>14</xdr:row>
                    <xdr:rowOff>21771</xdr:rowOff>
                  </from>
                  <to>
                    <xdr:col>12</xdr:col>
                    <xdr:colOff>10886</xdr:colOff>
                    <xdr:row>14</xdr:row>
                    <xdr:rowOff>239486</xdr:rowOff>
                  </to>
                </anchor>
              </controlPr>
            </control>
          </mc:Choice>
        </mc:AlternateContent>
        <mc:AlternateContent xmlns:mc="http://schemas.openxmlformats.org/markup-compatibility/2006">
          <mc:Choice Requires="x14">
            <control shapeId="135540" r:id="rId10" name="Drop Down 372">
              <controlPr defaultSize="0" autoLine="0" autoPict="0">
                <anchor moveWithCells="1">
                  <from>
                    <xdr:col>13</xdr:col>
                    <xdr:colOff>10886</xdr:colOff>
                    <xdr:row>13</xdr:row>
                    <xdr:rowOff>21771</xdr:rowOff>
                  </from>
                  <to>
                    <xdr:col>14</xdr:col>
                    <xdr:colOff>10886</xdr:colOff>
                    <xdr:row>13</xdr:row>
                    <xdr:rowOff>239486</xdr:rowOff>
                  </to>
                </anchor>
              </controlPr>
            </control>
          </mc:Choice>
        </mc:AlternateContent>
        <mc:AlternateContent xmlns:mc="http://schemas.openxmlformats.org/markup-compatibility/2006">
          <mc:Choice Requires="x14">
            <control shapeId="135541" r:id="rId11" name="Drop Down 373">
              <controlPr defaultSize="0" autoLine="0" autoPict="0">
                <anchor moveWithCells="1">
                  <from>
                    <xdr:col>13</xdr:col>
                    <xdr:colOff>10886</xdr:colOff>
                    <xdr:row>14</xdr:row>
                    <xdr:rowOff>21771</xdr:rowOff>
                  </from>
                  <to>
                    <xdr:col>14</xdr:col>
                    <xdr:colOff>10886</xdr:colOff>
                    <xdr:row>14</xdr:row>
                    <xdr:rowOff>239486</xdr:rowOff>
                  </to>
                </anchor>
              </controlPr>
            </control>
          </mc:Choice>
        </mc:AlternateContent>
        <mc:AlternateContent xmlns:mc="http://schemas.openxmlformats.org/markup-compatibility/2006">
          <mc:Choice Requires="x14">
            <control shapeId="135544" r:id="rId12" name="Drop Down 376">
              <controlPr defaultSize="0" autoLine="0" autoPict="0">
                <anchor moveWithCells="1">
                  <from>
                    <xdr:col>11</xdr:col>
                    <xdr:colOff>10886</xdr:colOff>
                    <xdr:row>16</xdr:row>
                    <xdr:rowOff>21771</xdr:rowOff>
                  </from>
                  <to>
                    <xdr:col>12</xdr:col>
                    <xdr:colOff>10886</xdr:colOff>
                    <xdr:row>16</xdr:row>
                    <xdr:rowOff>239486</xdr:rowOff>
                  </to>
                </anchor>
              </controlPr>
            </control>
          </mc:Choice>
        </mc:AlternateContent>
        <mc:AlternateContent xmlns:mc="http://schemas.openxmlformats.org/markup-compatibility/2006">
          <mc:Choice Requires="x14">
            <control shapeId="135545" r:id="rId13" name="Drop Down 377">
              <controlPr defaultSize="0" autoLine="0" autoPict="0">
                <anchor moveWithCells="1">
                  <from>
                    <xdr:col>11</xdr:col>
                    <xdr:colOff>10886</xdr:colOff>
                    <xdr:row>17</xdr:row>
                    <xdr:rowOff>21771</xdr:rowOff>
                  </from>
                  <to>
                    <xdr:col>12</xdr:col>
                    <xdr:colOff>10886</xdr:colOff>
                    <xdr:row>17</xdr:row>
                    <xdr:rowOff>239486</xdr:rowOff>
                  </to>
                </anchor>
              </controlPr>
            </control>
          </mc:Choice>
        </mc:AlternateContent>
        <mc:AlternateContent xmlns:mc="http://schemas.openxmlformats.org/markup-compatibility/2006">
          <mc:Choice Requires="x14">
            <control shapeId="135546" r:id="rId14" name="Drop Down 378">
              <controlPr defaultSize="0" autoLine="0" autoPict="0">
                <anchor moveWithCells="1">
                  <from>
                    <xdr:col>11</xdr:col>
                    <xdr:colOff>10886</xdr:colOff>
                    <xdr:row>18</xdr:row>
                    <xdr:rowOff>21771</xdr:rowOff>
                  </from>
                  <to>
                    <xdr:col>12</xdr:col>
                    <xdr:colOff>10886</xdr:colOff>
                    <xdr:row>18</xdr:row>
                    <xdr:rowOff>239486</xdr:rowOff>
                  </to>
                </anchor>
              </controlPr>
            </control>
          </mc:Choice>
        </mc:AlternateContent>
        <mc:AlternateContent xmlns:mc="http://schemas.openxmlformats.org/markup-compatibility/2006">
          <mc:Choice Requires="x14">
            <control shapeId="135547" r:id="rId15" name="Drop Down 379">
              <controlPr defaultSize="0" autoLine="0" autoPict="0">
                <anchor moveWithCells="1">
                  <from>
                    <xdr:col>11</xdr:col>
                    <xdr:colOff>10886</xdr:colOff>
                    <xdr:row>19</xdr:row>
                    <xdr:rowOff>21771</xdr:rowOff>
                  </from>
                  <to>
                    <xdr:col>12</xdr:col>
                    <xdr:colOff>10886</xdr:colOff>
                    <xdr:row>19</xdr:row>
                    <xdr:rowOff>239486</xdr:rowOff>
                  </to>
                </anchor>
              </controlPr>
            </control>
          </mc:Choice>
        </mc:AlternateContent>
        <mc:AlternateContent xmlns:mc="http://schemas.openxmlformats.org/markup-compatibility/2006">
          <mc:Choice Requires="x14">
            <control shapeId="135548" r:id="rId16" name="Drop Down 380">
              <controlPr defaultSize="0" autoLine="0" autoPict="0">
                <anchor moveWithCells="1">
                  <from>
                    <xdr:col>13</xdr:col>
                    <xdr:colOff>10886</xdr:colOff>
                    <xdr:row>16</xdr:row>
                    <xdr:rowOff>21771</xdr:rowOff>
                  </from>
                  <to>
                    <xdr:col>14</xdr:col>
                    <xdr:colOff>10886</xdr:colOff>
                    <xdr:row>16</xdr:row>
                    <xdr:rowOff>239486</xdr:rowOff>
                  </to>
                </anchor>
              </controlPr>
            </control>
          </mc:Choice>
        </mc:AlternateContent>
        <mc:AlternateContent xmlns:mc="http://schemas.openxmlformats.org/markup-compatibility/2006">
          <mc:Choice Requires="x14">
            <control shapeId="135549" r:id="rId17" name="Drop Down 381">
              <controlPr defaultSize="0" autoLine="0" autoPict="0">
                <anchor moveWithCells="1">
                  <from>
                    <xdr:col>13</xdr:col>
                    <xdr:colOff>10886</xdr:colOff>
                    <xdr:row>17</xdr:row>
                    <xdr:rowOff>21771</xdr:rowOff>
                  </from>
                  <to>
                    <xdr:col>14</xdr:col>
                    <xdr:colOff>10886</xdr:colOff>
                    <xdr:row>17</xdr:row>
                    <xdr:rowOff>239486</xdr:rowOff>
                  </to>
                </anchor>
              </controlPr>
            </control>
          </mc:Choice>
        </mc:AlternateContent>
        <mc:AlternateContent xmlns:mc="http://schemas.openxmlformats.org/markup-compatibility/2006">
          <mc:Choice Requires="x14">
            <control shapeId="135550" r:id="rId18" name="Drop Down 382">
              <controlPr defaultSize="0" autoLine="0" autoPict="0">
                <anchor moveWithCells="1">
                  <from>
                    <xdr:col>13</xdr:col>
                    <xdr:colOff>10886</xdr:colOff>
                    <xdr:row>18</xdr:row>
                    <xdr:rowOff>21771</xdr:rowOff>
                  </from>
                  <to>
                    <xdr:col>14</xdr:col>
                    <xdr:colOff>10886</xdr:colOff>
                    <xdr:row>18</xdr:row>
                    <xdr:rowOff>239486</xdr:rowOff>
                  </to>
                </anchor>
              </controlPr>
            </control>
          </mc:Choice>
        </mc:AlternateContent>
        <mc:AlternateContent xmlns:mc="http://schemas.openxmlformats.org/markup-compatibility/2006">
          <mc:Choice Requires="x14">
            <control shapeId="135551" r:id="rId19" name="Drop Down 383">
              <controlPr defaultSize="0" autoLine="0" autoPict="0">
                <anchor moveWithCells="1">
                  <from>
                    <xdr:col>13</xdr:col>
                    <xdr:colOff>10886</xdr:colOff>
                    <xdr:row>19</xdr:row>
                    <xdr:rowOff>21771</xdr:rowOff>
                  </from>
                  <to>
                    <xdr:col>14</xdr:col>
                    <xdr:colOff>10886</xdr:colOff>
                    <xdr:row>19</xdr:row>
                    <xdr:rowOff>239486</xdr:rowOff>
                  </to>
                </anchor>
              </controlPr>
            </control>
          </mc:Choice>
        </mc:AlternateContent>
        <mc:AlternateContent xmlns:mc="http://schemas.openxmlformats.org/markup-compatibility/2006">
          <mc:Choice Requires="x14">
            <control shapeId="135552" r:id="rId20" name="Drop Down 384">
              <controlPr defaultSize="0" autoLine="0" autoPict="0">
                <anchor moveWithCells="1">
                  <from>
                    <xdr:col>11</xdr:col>
                    <xdr:colOff>10886</xdr:colOff>
                    <xdr:row>25</xdr:row>
                    <xdr:rowOff>21771</xdr:rowOff>
                  </from>
                  <to>
                    <xdr:col>12</xdr:col>
                    <xdr:colOff>10886</xdr:colOff>
                    <xdr:row>25</xdr:row>
                    <xdr:rowOff>239486</xdr:rowOff>
                  </to>
                </anchor>
              </controlPr>
            </control>
          </mc:Choice>
        </mc:AlternateContent>
        <mc:AlternateContent xmlns:mc="http://schemas.openxmlformats.org/markup-compatibility/2006">
          <mc:Choice Requires="x14">
            <control shapeId="135553" r:id="rId21" name="Drop Down 385">
              <controlPr defaultSize="0" autoLine="0" autoPict="0">
                <anchor moveWithCells="1">
                  <from>
                    <xdr:col>11</xdr:col>
                    <xdr:colOff>10886</xdr:colOff>
                    <xdr:row>26</xdr:row>
                    <xdr:rowOff>21771</xdr:rowOff>
                  </from>
                  <to>
                    <xdr:col>12</xdr:col>
                    <xdr:colOff>10886</xdr:colOff>
                    <xdr:row>26</xdr:row>
                    <xdr:rowOff>239486</xdr:rowOff>
                  </to>
                </anchor>
              </controlPr>
            </control>
          </mc:Choice>
        </mc:AlternateContent>
        <mc:AlternateContent xmlns:mc="http://schemas.openxmlformats.org/markup-compatibility/2006">
          <mc:Choice Requires="x14">
            <control shapeId="135554" r:id="rId22" name="Drop Down 386">
              <controlPr defaultSize="0" autoLine="0" autoPict="0">
                <anchor moveWithCells="1">
                  <from>
                    <xdr:col>11</xdr:col>
                    <xdr:colOff>10886</xdr:colOff>
                    <xdr:row>27</xdr:row>
                    <xdr:rowOff>21771</xdr:rowOff>
                  </from>
                  <to>
                    <xdr:col>12</xdr:col>
                    <xdr:colOff>10886</xdr:colOff>
                    <xdr:row>27</xdr:row>
                    <xdr:rowOff>239486</xdr:rowOff>
                  </to>
                </anchor>
              </controlPr>
            </control>
          </mc:Choice>
        </mc:AlternateContent>
        <mc:AlternateContent xmlns:mc="http://schemas.openxmlformats.org/markup-compatibility/2006">
          <mc:Choice Requires="x14">
            <control shapeId="135555" r:id="rId23" name="Drop Down 387">
              <controlPr defaultSize="0" autoLine="0" autoPict="0">
                <anchor moveWithCells="1">
                  <from>
                    <xdr:col>11</xdr:col>
                    <xdr:colOff>10886</xdr:colOff>
                    <xdr:row>28</xdr:row>
                    <xdr:rowOff>21771</xdr:rowOff>
                  </from>
                  <to>
                    <xdr:col>12</xdr:col>
                    <xdr:colOff>10886</xdr:colOff>
                    <xdr:row>28</xdr:row>
                    <xdr:rowOff>239486</xdr:rowOff>
                  </to>
                </anchor>
              </controlPr>
            </control>
          </mc:Choice>
        </mc:AlternateContent>
        <mc:AlternateContent xmlns:mc="http://schemas.openxmlformats.org/markup-compatibility/2006">
          <mc:Choice Requires="x14">
            <control shapeId="135556" r:id="rId24" name="Drop Down 388">
              <controlPr defaultSize="0" autoLine="0" autoPict="0">
                <anchor moveWithCells="1">
                  <from>
                    <xdr:col>13</xdr:col>
                    <xdr:colOff>10886</xdr:colOff>
                    <xdr:row>25</xdr:row>
                    <xdr:rowOff>21771</xdr:rowOff>
                  </from>
                  <to>
                    <xdr:col>14</xdr:col>
                    <xdr:colOff>10886</xdr:colOff>
                    <xdr:row>25</xdr:row>
                    <xdr:rowOff>239486</xdr:rowOff>
                  </to>
                </anchor>
              </controlPr>
            </control>
          </mc:Choice>
        </mc:AlternateContent>
        <mc:AlternateContent xmlns:mc="http://schemas.openxmlformats.org/markup-compatibility/2006">
          <mc:Choice Requires="x14">
            <control shapeId="135557" r:id="rId25" name="Drop Down 389">
              <controlPr defaultSize="0" autoLine="0" autoPict="0">
                <anchor moveWithCells="1">
                  <from>
                    <xdr:col>13</xdr:col>
                    <xdr:colOff>10886</xdr:colOff>
                    <xdr:row>26</xdr:row>
                    <xdr:rowOff>21771</xdr:rowOff>
                  </from>
                  <to>
                    <xdr:col>14</xdr:col>
                    <xdr:colOff>10886</xdr:colOff>
                    <xdr:row>26</xdr:row>
                    <xdr:rowOff>239486</xdr:rowOff>
                  </to>
                </anchor>
              </controlPr>
            </control>
          </mc:Choice>
        </mc:AlternateContent>
        <mc:AlternateContent xmlns:mc="http://schemas.openxmlformats.org/markup-compatibility/2006">
          <mc:Choice Requires="x14">
            <control shapeId="135558" r:id="rId26" name="Drop Down 390">
              <controlPr defaultSize="0" autoLine="0" autoPict="0">
                <anchor moveWithCells="1">
                  <from>
                    <xdr:col>13</xdr:col>
                    <xdr:colOff>10886</xdr:colOff>
                    <xdr:row>27</xdr:row>
                    <xdr:rowOff>21771</xdr:rowOff>
                  </from>
                  <to>
                    <xdr:col>14</xdr:col>
                    <xdr:colOff>10886</xdr:colOff>
                    <xdr:row>27</xdr:row>
                    <xdr:rowOff>239486</xdr:rowOff>
                  </to>
                </anchor>
              </controlPr>
            </control>
          </mc:Choice>
        </mc:AlternateContent>
        <mc:AlternateContent xmlns:mc="http://schemas.openxmlformats.org/markup-compatibility/2006">
          <mc:Choice Requires="x14">
            <control shapeId="135559" r:id="rId27" name="Drop Down 391">
              <controlPr defaultSize="0" autoLine="0" autoPict="0">
                <anchor moveWithCells="1">
                  <from>
                    <xdr:col>13</xdr:col>
                    <xdr:colOff>10886</xdr:colOff>
                    <xdr:row>28</xdr:row>
                    <xdr:rowOff>21771</xdr:rowOff>
                  </from>
                  <to>
                    <xdr:col>14</xdr:col>
                    <xdr:colOff>10886</xdr:colOff>
                    <xdr:row>28</xdr:row>
                    <xdr:rowOff>239486</xdr:rowOff>
                  </to>
                </anchor>
              </controlPr>
            </control>
          </mc:Choice>
        </mc:AlternateContent>
        <mc:AlternateContent xmlns:mc="http://schemas.openxmlformats.org/markup-compatibility/2006">
          <mc:Choice Requires="x14">
            <control shapeId="135560" r:id="rId28" name="Drop Down 392">
              <controlPr defaultSize="0" autoLine="0" autoPict="0">
                <anchor moveWithCells="1">
                  <from>
                    <xdr:col>11</xdr:col>
                    <xdr:colOff>10886</xdr:colOff>
                    <xdr:row>32</xdr:row>
                    <xdr:rowOff>21771</xdr:rowOff>
                  </from>
                  <to>
                    <xdr:col>12</xdr:col>
                    <xdr:colOff>10886</xdr:colOff>
                    <xdr:row>32</xdr:row>
                    <xdr:rowOff>239486</xdr:rowOff>
                  </to>
                </anchor>
              </controlPr>
            </control>
          </mc:Choice>
        </mc:AlternateContent>
        <mc:AlternateContent xmlns:mc="http://schemas.openxmlformats.org/markup-compatibility/2006">
          <mc:Choice Requires="x14">
            <control shapeId="135561" r:id="rId29" name="Drop Down 393">
              <controlPr defaultSize="0" autoLine="0" autoPict="0">
                <anchor moveWithCells="1">
                  <from>
                    <xdr:col>11</xdr:col>
                    <xdr:colOff>10886</xdr:colOff>
                    <xdr:row>33</xdr:row>
                    <xdr:rowOff>21771</xdr:rowOff>
                  </from>
                  <to>
                    <xdr:col>12</xdr:col>
                    <xdr:colOff>10886</xdr:colOff>
                    <xdr:row>33</xdr:row>
                    <xdr:rowOff>239486</xdr:rowOff>
                  </to>
                </anchor>
              </controlPr>
            </control>
          </mc:Choice>
        </mc:AlternateContent>
        <mc:AlternateContent xmlns:mc="http://schemas.openxmlformats.org/markup-compatibility/2006">
          <mc:Choice Requires="x14">
            <control shapeId="135562" r:id="rId30" name="Drop Down 394">
              <controlPr defaultSize="0" autoLine="0" autoPict="0">
                <anchor moveWithCells="1">
                  <from>
                    <xdr:col>13</xdr:col>
                    <xdr:colOff>10886</xdr:colOff>
                    <xdr:row>32</xdr:row>
                    <xdr:rowOff>21771</xdr:rowOff>
                  </from>
                  <to>
                    <xdr:col>14</xdr:col>
                    <xdr:colOff>10886</xdr:colOff>
                    <xdr:row>32</xdr:row>
                    <xdr:rowOff>239486</xdr:rowOff>
                  </to>
                </anchor>
              </controlPr>
            </control>
          </mc:Choice>
        </mc:AlternateContent>
        <mc:AlternateContent xmlns:mc="http://schemas.openxmlformats.org/markup-compatibility/2006">
          <mc:Choice Requires="x14">
            <control shapeId="135563" r:id="rId31" name="Drop Down 395">
              <controlPr defaultSize="0" autoLine="0" autoPict="0">
                <anchor moveWithCells="1">
                  <from>
                    <xdr:col>13</xdr:col>
                    <xdr:colOff>10886</xdr:colOff>
                    <xdr:row>33</xdr:row>
                    <xdr:rowOff>21771</xdr:rowOff>
                  </from>
                  <to>
                    <xdr:col>14</xdr:col>
                    <xdr:colOff>10886</xdr:colOff>
                    <xdr:row>33</xdr:row>
                    <xdr:rowOff>239486</xdr:rowOff>
                  </to>
                </anchor>
              </controlPr>
            </control>
          </mc:Choice>
        </mc:AlternateContent>
        <mc:AlternateContent xmlns:mc="http://schemas.openxmlformats.org/markup-compatibility/2006">
          <mc:Choice Requires="x14">
            <control shapeId="135564" r:id="rId32" name="Drop Down 396">
              <controlPr defaultSize="0" autoLine="0" autoPict="0">
                <anchor moveWithCells="1">
                  <from>
                    <xdr:col>11</xdr:col>
                    <xdr:colOff>10886</xdr:colOff>
                    <xdr:row>35</xdr:row>
                    <xdr:rowOff>21771</xdr:rowOff>
                  </from>
                  <to>
                    <xdr:col>12</xdr:col>
                    <xdr:colOff>10886</xdr:colOff>
                    <xdr:row>35</xdr:row>
                    <xdr:rowOff>239486</xdr:rowOff>
                  </to>
                </anchor>
              </controlPr>
            </control>
          </mc:Choice>
        </mc:AlternateContent>
        <mc:AlternateContent xmlns:mc="http://schemas.openxmlformats.org/markup-compatibility/2006">
          <mc:Choice Requires="x14">
            <control shapeId="135565" r:id="rId33" name="Drop Down 397">
              <controlPr defaultSize="0" autoLine="0" autoPict="0">
                <anchor moveWithCells="1">
                  <from>
                    <xdr:col>11</xdr:col>
                    <xdr:colOff>10886</xdr:colOff>
                    <xdr:row>36</xdr:row>
                    <xdr:rowOff>21771</xdr:rowOff>
                  </from>
                  <to>
                    <xdr:col>12</xdr:col>
                    <xdr:colOff>10886</xdr:colOff>
                    <xdr:row>36</xdr:row>
                    <xdr:rowOff>239486</xdr:rowOff>
                  </to>
                </anchor>
              </controlPr>
            </control>
          </mc:Choice>
        </mc:AlternateContent>
        <mc:AlternateContent xmlns:mc="http://schemas.openxmlformats.org/markup-compatibility/2006">
          <mc:Choice Requires="x14">
            <control shapeId="135566" r:id="rId34" name="Drop Down 398">
              <controlPr defaultSize="0" autoLine="0" autoPict="0">
                <anchor moveWithCells="1">
                  <from>
                    <xdr:col>11</xdr:col>
                    <xdr:colOff>10886</xdr:colOff>
                    <xdr:row>37</xdr:row>
                    <xdr:rowOff>21771</xdr:rowOff>
                  </from>
                  <to>
                    <xdr:col>12</xdr:col>
                    <xdr:colOff>10886</xdr:colOff>
                    <xdr:row>37</xdr:row>
                    <xdr:rowOff>239486</xdr:rowOff>
                  </to>
                </anchor>
              </controlPr>
            </control>
          </mc:Choice>
        </mc:AlternateContent>
        <mc:AlternateContent xmlns:mc="http://schemas.openxmlformats.org/markup-compatibility/2006">
          <mc:Choice Requires="x14">
            <control shapeId="135567" r:id="rId35" name="Drop Down 399">
              <controlPr defaultSize="0" autoLine="0" autoPict="0">
                <anchor moveWithCells="1">
                  <from>
                    <xdr:col>11</xdr:col>
                    <xdr:colOff>10886</xdr:colOff>
                    <xdr:row>38</xdr:row>
                    <xdr:rowOff>21771</xdr:rowOff>
                  </from>
                  <to>
                    <xdr:col>12</xdr:col>
                    <xdr:colOff>10886</xdr:colOff>
                    <xdr:row>38</xdr:row>
                    <xdr:rowOff>239486</xdr:rowOff>
                  </to>
                </anchor>
              </controlPr>
            </control>
          </mc:Choice>
        </mc:AlternateContent>
        <mc:AlternateContent xmlns:mc="http://schemas.openxmlformats.org/markup-compatibility/2006">
          <mc:Choice Requires="x14">
            <control shapeId="135568" r:id="rId36" name="Drop Down 400">
              <controlPr defaultSize="0" autoLine="0" autoPict="0">
                <anchor moveWithCells="1">
                  <from>
                    <xdr:col>11</xdr:col>
                    <xdr:colOff>10886</xdr:colOff>
                    <xdr:row>39</xdr:row>
                    <xdr:rowOff>21771</xdr:rowOff>
                  </from>
                  <to>
                    <xdr:col>12</xdr:col>
                    <xdr:colOff>10886</xdr:colOff>
                    <xdr:row>39</xdr:row>
                    <xdr:rowOff>239486</xdr:rowOff>
                  </to>
                </anchor>
              </controlPr>
            </control>
          </mc:Choice>
        </mc:AlternateContent>
        <mc:AlternateContent xmlns:mc="http://schemas.openxmlformats.org/markup-compatibility/2006">
          <mc:Choice Requires="x14">
            <control shapeId="135569" r:id="rId37" name="Drop Down 401">
              <controlPr defaultSize="0" autoLine="0" autoPict="0">
                <anchor moveWithCells="1">
                  <from>
                    <xdr:col>11</xdr:col>
                    <xdr:colOff>10886</xdr:colOff>
                    <xdr:row>40</xdr:row>
                    <xdr:rowOff>21771</xdr:rowOff>
                  </from>
                  <to>
                    <xdr:col>12</xdr:col>
                    <xdr:colOff>10886</xdr:colOff>
                    <xdr:row>40</xdr:row>
                    <xdr:rowOff>239486</xdr:rowOff>
                  </to>
                </anchor>
              </controlPr>
            </control>
          </mc:Choice>
        </mc:AlternateContent>
        <mc:AlternateContent xmlns:mc="http://schemas.openxmlformats.org/markup-compatibility/2006">
          <mc:Choice Requires="x14">
            <control shapeId="135571" r:id="rId38" name="Drop Down 403">
              <controlPr defaultSize="0" autoLine="0" autoPict="0">
                <anchor moveWithCells="1">
                  <from>
                    <xdr:col>11</xdr:col>
                    <xdr:colOff>10886</xdr:colOff>
                    <xdr:row>41</xdr:row>
                    <xdr:rowOff>21771</xdr:rowOff>
                  </from>
                  <to>
                    <xdr:col>12</xdr:col>
                    <xdr:colOff>10886</xdr:colOff>
                    <xdr:row>41</xdr:row>
                    <xdr:rowOff>239486</xdr:rowOff>
                  </to>
                </anchor>
              </controlPr>
            </control>
          </mc:Choice>
        </mc:AlternateContent>
        <mc:AlternateContent xmlns:mc="http://schemas.openxmlformats.org/markup-compatibility/2006">
          <mc:Choice Requires="x14">
            <control shapeId="135572" r:id="rId39" name="Drop Down 404">
              <controlPr defaultSize="0" autoLine="0" autoPict="0">
                <anchor moveWithCells="1">
                  <from>
                    <xdr:col>11</xdr:col>
                    <xdr:colOff>10886</xdr:colOff>
                    <xdr:row>42</xdr:row>
                    <xdr:rowOff>21771</xdr:rowOff>
                  </from>
                  <to>
                    <xdr:col>12</xdr:col>
                    <xdr:colOff>10886</xdr:colOff>
                    <xdr:row>42</xdr:row>
                    <xdr:rowOff>239486</xdr:rowOff>
                  </to>
                </anchor>
              </controlPr>
            </control>
          </mc:Choice>
        </mc:AlternateContent>
        <mc:AlternateContent xmlns:mc="http://schemas.openxmlformats.org/markup-compatibility/2006">
          <mc:Choice Requires="x14">
            <control shapeId="135573" r:id="rId40" name="Drop Down 405">
              <controlPr defaultSize="0" autoLine="0" autoPict="0">
                <anchor moveWithCells="1">
                  <from>
                    <xdr:col>11</xdr:col>
                    <xdr:colOff>10886</xdr:colOff>
                    <xdr:row>43</xdr:row>
                    <xdr:rowOff>21771</xdr:rowOff>
                  </from>
                  <to>
                    <xdr:col>12</xdr:col>
                    <xdr:colOff>10886</xdr:colOff>
                    <xdr:row>43</xdr:row>
                    <xdr:rowOff>239486</xdr:rowOff>
                  </to>
                </anchor>
              </controlPr>
            </control>
          </mc:Choice>
        </mc:AlternateContent>
        <mc:AlternateContent xmlns:mc="http://schemas.openxmlformats.org/markup-compatibility/2006">
          <mc:Choice Requires="x14">
            <control shapeId="135574" r:id="rId41" name="Drop Down 406">
              <controlPr defaultSize="0" autoLine="0" autoPict="0">
                <anchor moveWithCells="1">
                  <from>
                    <xdr:col>11</xdr:col>
                    <xdr:colOff>10886</xdr:colOff>
                    <xdr:row>44</xdr:row>
                    <xdr:rowOff>21771</xdr:rowOff>
                  </from>
                  <to>
                    <xdr:col>12</xdr:col>
                    <xdr:colOff>10886</xdr:colOff>
                    <xdr:row>44</xdr:row>
                    <xdr:rowOff>239486</xdr:rowOff>
                  </to>
                </anchor>
              </controlPr>
            </control>
          </mc:Choice>
        </mc:AlternateContent>
        <mc:AlternateContent xmlns:mc="http://schemas.openxmlformats.org/markup-compatibility/2006">
          <mc:Choice Requires="x14">
            <control shapeId="135575" r:id="rId42" name="Drop Down 407">
              <controlPr defaultSize="0" autoLine="0" autoPict="0">
                <anchor moveWithCells="1">
                  <from>
                    <xdr:col>11</xdr:col>
                    <xdr:colOff>10886</xdr:colOff>
                    <xdr:row>45</xdr:row>
                    <xdr:rowOff>21771</xdr:rowOff>
                  </from>
                  <to>
                    <xdr:col>12</xdr:col>
                    <xdr:colOff>10886</xdr:colOff>
                    <xdr:row>45</xdr:row>
                    <xdr:rowOff>239486</xdr:rowOff>
                  </to>
                </anchor>
              </controlPr>
            </control>
          </mc:Choice>
        </mc:AlternateContent>
        <mc:AlternateContent xmlns:mc="http://schemas.openxmlformats.org/markup-compatibility/2006">
          <mc:Choice Requires="x14">
            <control shapeId="135576" r:id="rId43" name="Drop Down 408">
              <controlPr defaultSize="0" autoLine="0" autoPict="0">
                <anchor moveWithCells="1">
                  <from>
                    <xdr:col>11</xdr:col>
                    <xdr:colOff>10886</xdr:colOff>
                    <xdr:row>46</xdr:row>
                    <xdr:rowOff>21771</xdr:rowOff>
                  </from>
                  <to>
                    <xdr:col>12</xdr:col>
                    <xdr:colOff>10886</xdr:colOff>
                    <xdr:row>46</xdr:row>
                    <xdr:rowOff>239486</xdr:rowOff>
                  </to>
                </anchor>
              </controlPr>
            </control>
          </mc:Choice>
        </mc:AlternateContent>
        <mc:AlternateContent xmlns:mc="http://schemas.openxmlformats.org/markup-compatibility/2006">
          <mc:Choice Requires="x14">
            <control shapeId="135577" r:id="rId44" name="Drop Down 409">
              <controlPr defaultSize="0" autoLine="0" autoPict="0">
                <anchor moveWithCells="1">
                  <from>
                    <xdr:col>11</xdr:col>
                    <xdr:colOff>10886</xdr:colOff>
                    <xdr:row>47</xdr:row>
                    <xdr:rowOff>21771</xdr:rowOff>
                  </from>
                  <to>
                    <xdr:col>12</xdr:col>
                    <xdr:colOff>10886</xdr:colOff>
                    <xdr:row>47</xdr:row>
                    <xdr:rowOff>239486</xdr:rowOff>
                  </to>
                </anchor>
              </controlPr>
            </control>
          </mc:Choice>
        </mc:AlternateContent>
        <mc:AlternateContent xmlns:mc="http://schemas.openxmlformats.org/markup-compatibility/2006">
          <mc:Choice Requires="x14">
            <control shapeId="135578" r:id="rId45" name="Drop Down 410">
              <controlPr defaultSize="0" autoLine="0" autoPict="0">
                <anchor moveWithCells="1">
                  <from>
                    <xdr:col>11</xdr:col>
                    <xdr:colOff>10886</xdr:colOff>
                    <xdr:row>48</xdr:row>
                    <xdr:rowOff>21771</xdr:rowOff>
                  </from>
                  <to>
                    <xdr:col>12</xdr:col>
                    <xdr:colOff>10886</xdr:colOff>
                    <xdr:row>48</xdr:row>
                    <xdr:rowOff>239486</xdr:rowOff>
                  </to>
                </anchor>
              </controlPr>
            </control>
          </mc:Choice>
        </mc:AlternateContent>
        <mc:AlternateContent xmlns:mc="http://schemas.openxmlformats.org/markup-compatibility/2006">
          <mc:Choice Requires="x14">
            <control shapeId="135579" r:id="rId46" name="Drop Down 411">
              <controlPr defaultSize="0" autoLine="0" autoPict="0">
                <anchor moveWithCells="1">
                  <from>
                    <xdr:col>11</xdr:col>
                    <xdr:colOff>10886</xdr:colOff>
                    <xdr:row>49</xdr:row>
                    <xdr:rowOff>21771</xdr:rowOff>
                  </from>
                  <to>
                    <xdr:col>12</xdr:col>
                    <xdr:colOff>10886</xdr:colOff>
                    <xdr:row>49</xdr:row>
                    <xdr:rowOff>239486</xdr:rowOff>
                  </to>
                </anchor>
              </controlPr>
            </control>
          </mc:Choice>
        </mc:AlternateContent>
        <mc:AlternateContent xmlns:mc="http://schemas.openxmlformats.org/markup-compatibility/2006">
          <mc:Choice Requires="x14">
            <control shapeId="135580" r:id="rId47" name="Drop Down 412">
              <controlPr defaultSize="0" autoLine="0" autoPict="0">
                <anchor moveWithCells="1">
                  <from>
                    <xdr:col>11</xdr:col>
                    <xdr:colOff>10886</xdr:colOff>
                    <xdr:row>50</xdr:row>
                    <xdr:rowOff>21771</xdr:rowOff>
                  </from>
                  <to>
                    <xdr:col>12</xdr:col>
                    <xdr:colOff>10886</xdr:colOff>
                    <xdr:row>50</xdr:row>
                    <xdr:rowOff>239486</xdr:rowOff>
                  </to>
                </anchor>
              </controlPr>
            </control>
          </mc:Choice>
        </mc:AlternateContent>
        <mc:AlternateContent xmlns:mc="http://schemas.openxmlformats.org/markup-compatibility/2006">
          <mc:Choice Requires="x14">
            <control shapeId="135581" r:id="rId48" name="Drop Down 413">
              <controlPr defaultSize="0" autoLine="0" autoPict="0">
                <anchor moveWithCells="1">
                  <from>
                    <xdr:col>11</xdr:col>
                    <xdr:colOff>10886</xdr:colOff>
                    <xdr:row>51</xdr:row>
                    <xdr:rowOff>21771</xdr:rowOff>
                  </from>
                  <to>
                    <xdr:col>12</xdr:col>
                    <xdr:colOff>10886</xdr:colOff>
                    <xdr:row>51</xdr:row>
                    <xdr:rowOff>239486</xdr:rowOff>
                  </to>
                </anchor>
              </controlPr>
            </control>
          </mc:Choice>
        </mc:AlternateContent>
        <mc:AlternateContent xmlns:mc="http://schemas.openxmlformats.org/markup-compatibility/2006">
          <mc:Choice Requires="x14">
            <control shapeId="135582" r:id="rId49" name="Drop Down 414">
              <controlPr defaultSize="0" autoLine="0" autoPict="0">
                <anchor moveWithCells="1">
                  <from>
                    <xdr:col>11</xdr:col>
                    <xdr:colOff>10886</xdr:colOff>
                    <xdr:row>52</xdr:row>
                    <xdr:rowOff>21771</xdr:rowOff>
                  </from>
                  <to>
                    <xdr:col>12</xdr:col>
                    <xdr:colOff>10886</xdr:colOff>
                    <xdr:row>52</xdr:row>
                    <xdr:rowOff>239486</xdr:rowOff>
                  </to>
                </anchor>
              </controlPr>
            </control>
          </mc:Choice>
        </mc:AlternateContent>
        <mc:AlternateContent xmlns:mc="http://schemas.openxmlformats.org/markup-compatibility/2006">
          <mc:Choice Requires="x14">
            <control shapeId="135583" r:id="rId50" name="Drop Down 415">
              <controlPr defaultSize="0" autoLine="0" autoPict="0">
                <anchor moveWithCells="1">
                  <from>
                    <xdr:col>11</xdr:col>
                    <xdr:colOff>10886</xdr:colOff>
                    <xdr:row>53</xdr:row>
                    <xdr:rowOff>21771</xdr:rowOff>
                  </from>
                  <to>
                    <xdr:col>12</xdr:col>
                    <xdr:colOff>10886</xdr:colOff>
                    <xdr:row>53</xdr:row>
                    <xdr:rowOff>239486</xdr:rowOff>
                  </to>
                </anchor>
              </controlPr>
            </control>
          </mc:Choice>
        </mc:AlternateContent>
        <mc:AlternateContent xmlns:mc="http://schemas.openxmlformats.org/markup-compatibility/2006">
          <mc:Choice Requires="x14">
            <control shapeId="135592" r:id="rId51" name="Drop Down 424">
              <controlPr defaultSize="0" autoLine="0" autoPict="0">
                <anchor moveWithCells="1">
                  <from>
                    <xdr:col>11</xdr:col>
                    <xdr:colOff>10886</xdr:colOff>
                    <xdr:row>30</xdr:row>
                    <xdr:rowOff>21771</xdr:rowOff>
                  </from>
                  <to>
                    <xdr:col>12</xdr:col>
                    <xdr:colOff>10886</xdr:colOff>
                    <xdr:row>30</xdr:row>
                    <xdr:rowOff>239486</xdr:rowOff>
                  </to>
                </anchor>
              </controlPr>
            </control>
          </mc:Choice>
        </mc:AlternateContent>
        <mc:AlternateContent xmlns:mc="http://schemas.openxmlformats.org/markup-compatibility/2006">
          <mc:Choice Requires="x14">
            <control shapeId="135593" r:id="rId52" name="Drop Down 425">
              <controlPr defaultSize="0" autoLine="0" autoPict="0">
                <anchor moveWithCells="1">
                  <from>
                    <xdr:col>13</xdr:col>
                    <xdr:colOff>10886</xdr:colOff>
                    <xdr:row>30</xdr:row>
                    <xdr:rowOff>21771</xdr:rowOff>
                  </from>
                  <to>
                    <xdr:col>14</xdr:col>
                    <xdr:colOff>10886</xdr:colOff>
                    <xdr:row>30</xdr:row>
                    <xdr:rowOff>239486</xdr:rowOff>
                  </to>
                </anchor>
              </controlPr>
            </control>
          </mc:Choice>
        </mc:AlternateContent>
        <mc:AlternateContent xmlns:mc="http://schemas.openxmlformats.org/markup-compatibility/2006">
          <mc:Choice Requires="x14">
            <control shapeId="135594" r:id="rId53" name="Drop Down 426">
              <controlPr defaultSize="0" autoLine="0" autoPict="0">
                <anchor moveWithCells="1">
                  <from>
                    <xdr:col>11</xdr:col>
                    <xdr:colOff>10886</xdr:colOff>
                    <xdr:row>29</xdr:row>
                    <xdr:rowOff>21771</xdr:rowOff>
                  </from>
                  <to>
                    <xdr:col>12</xdr:col>
                    <xdr:colOff>10886</xdr:colOff>
                    <xdr:row>29</xdr:row>
                    <xdr:rowOff>239486</xdr:rowOff>
                  </to>
                </anchor>
              </controlPr>
            </control>
          </mc:Choice>
        </mc:AlternateContent>
        <mc:AlternateContent xmlns:mc="http://schemas.openxmlformats.org/markup-compatibility/2006">
          <mc:Choice Requires="x14">
            <control shapeId="135595" r:id="rId54" name="Drop Down 427">
              <controlPr defaultSize="0" autoLine="0" autoPict="0">
                <anchor moveWithCells="1">
                  <from>
                    <xdr:col>13</xdr:col>
                    <xdr:colOff>10886</xdr:colOff>
                    <xdr:row>29</xdr:row>
                    <xdr:rowOff>21771</xdr:rowOff>
                  </from>
                  <to>
                    <xdr:col>14</xdr:col>
                    <xdr:colOff>10886</xdr:colOff>
                    <xdr:row>29</xdr:row>
                    <xdr:rowOff>239486</xdr:rowOff>
                  </to>
                </anchor>
              </controlPr>
            </control>
          </mc:Choice>
        </mc:AlternateContent>
        <mc:AlternateContent xmlns:mc="http://schemas.openxmlformats.org/markup-compatibility/2006">
          <mc:Choice Requires="x14">
            <control shapeId="135596" r:id="rId55" name="Drop Down 428">
              <controlPr defaultSize="0" autoLine="0" autoPict="0">
                <anchor moveWithCells="1">
                  <from>
                    <xdr:col>11</xdr:col>
                    <xdr:colOff>10886</xdr:colOff>
                    <xdr:row>21</xdr:row>
                    <xdr:rowOff>21771</xdr:rowOff>
                  </from>
                  <to>
                    <xdr:col>12</xdr:col>
                    <xdr:colOff>10886</xdr:colOff>
                    <xdr:row>21</xdr:row>
                    <xdr:rowOff>239486</xdr:rowOff>
                  </to>
                </anchor>
              </controlPr>
            </control>
          </mc:Choice>
        </mc:AlternateContent>
        <mc:AlternateContent xmlns:mc="http://schemas.openxmlformats.org/markup-compatibility/2006">
          <mc:Choice Requires="x14">
            <control shapeId="135597" r:id="rId56" name="Drop Down 429">
              <controlPr defaultSize="0" autoLine="0" autoPict="0">
                <anchor moveWithCells="1">
                  <from>
                    <xdr:col>11</xdr:col>
                    <xdr:colOff>10886</xdr:colOff>
                    <xdr:row>22</xdr:row>
                    <xdr:rowOff>21771</xdr:rowOff>
                  </from>
                  <to>
                    <xdr:col>12</xdr:col>
                    <xdr:colOff>10886</xdr:colOff>
                    <xdr:row>22</xdr:row>
                    <xdr:rowOff>239486</xdr:rowOff>
                  </to>
                </anchor>
              </controlPr>
            </control>
          </mc:Choice>
        </mc:AlternateContent>
        <mc:AlternateContent xmlns:mc="http://schemas.openxmlformats.org/markup-compatibility/2006">
          <mc:Choice Requires="x14">
            <control shapeId="135598" r:id="rId57" name="Drop Down 430">
              <controlPr defaultSize="0" autoLine="0" autoPict="0">
                <anchor moveWithCells="1">
                  <from>
                    <xdr:col>11</xdr:col>
                    <xdr:colOff>10886</xdr:colOff>
                    <xdr:row>23</xdr:row>
                    <xdr:rowOff>21771</xdr:rowOff>
                  </from>
                  <to>
                    <xdr:col>12</xdr:col>
                    <xdr:colOff>10886</xdr:colOff>
                    <xdr:row>23</xdr:row>
                    <xdr:rowOff>239486</xdr:rowOff>
                  </to>
                </anchor>
              </controlPr>
            </control>
          </mc:Choice>
        </mc:AlternateContent>
        <mc:AlternateContent xmlns:mc="http://schemas.openxmlformats.org/markup-compatibility/2006">
          <mc:Choice Requires="x14">
            <control shapeId="135599" r:id="rId58" name="Drop Down 431">
              <controlPr defaultSize="0" autoLine="0" autoPict="0">
                <anchor moveWithCells="1">
                  <from>
                    <xdr:col>13</xdr:col>
                    <xdr:colOff>10886</xdr:colOff>
                    <xdr:row>21</xdr:row>
                    <xdr:rowOff>21771</xdr:rowOff>
                  </from>
                  <to>
                    <xdr:col>14</xdr:col>
                    <xdr:colOff>10886</xdr:colOff>
                    <xdr:row>21</xdr:row>
                    <xdr:rowOff>239486</xdr:rowOff>
                  </to>
                </anchor>
              </controlPr>
            </control>
          </mc:Choice>
        </mc:AlternateContent>
        <mc:AlternateContent xmlns:mc="http://schemas.openxmlformats.org/markup-compatibility/2006">
          <mc:Choice Requires="x14">
            <control shapeId="135600" r:id="rId59" name="Drop Down 432">
              <controlPr defaultSize="0" autoLine="0" autoPict="0">
                <anchor moveWithCells="1">
                  <from>
                    <xdr:col>13</xdr:col>
                    <xdr:colOff>10886</xdr:colOff>
                    <xdr:row>22</xdr:row>
                    <xdr:rowOff>21771</xdr:rowOff>
                  </from>
                  <to>
                    <xdr:col>14</xdr:col>
                    <xdr:colOff>10886</xdr:colOff>
                    <xdr:row>22</xdr:row>
                    <xdr:rowOff>239486</xdr:rowOff>
                  </to>
                </anchor>
              </controlPr>
            </control>
          </mc:Choice>
        </mc:AlternateContent>
        <mc:AlternateContent xmlns:mc="http://schemas.openxmlformats.org/markup-compatibility/2006">
          <mc:Choice Requires="x14">
            <control shapeId="135601" r:id="rId60" name="Drop Down 433">
              <controlPr defaultSize="0" autoLine="0" autoPict="0">
                <anchor moveWithCells="1">
                  <from>
                    <xdr:col>13</xdr:col>
                    <xdr:colOff>10886</xdr:colOff>
                    <xdr:row>23</xdr:row>
                    <xdr:rowOff>21771</xdr:rowOff>
                  </from>
                  <to>
                    <xdr:col>14</xdr:col>
                    <xdr:colOff>10886</xdr:colOff>
                    <xdr:row>23</xdr:row>
                    <xdr:rowOff>239486</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2666E9F1-7D31-42FE-936C-395106070B1A}">
            <x14:dataBar minLength="0" maxLength="100" border="1" gradient="0">
              <x14:cfvo type="num">
                <xm:f>0</xm:f>
              </x14:cfvo>
              <x14:cfvo type="num">
                <xm:f>100</xm:f>
              </x14:cfvo>
              <x14:borderColor theme="3"/>
              <x14:negativeFillColor rgb="FFFF0000"/>
              <x14:axisColor rgb="FF000000"/>
            </x14:dataBar>
          </x14:cfRule>
          <xm:sqref>L55:L56</xm:sqref>
        </x14:conditionalFormatting>
        <x14:conditionalFormatting xmlns:xm="http://schemas.microsoft.com/office/excel/2006/main">
          <x14:cfRule type="expression" priority="19" id="{926FEA6D-FAEE-4F91-B625-78C34ADD8E82}">
            <xm:f>_Output!$D$332=1</xm:f>
            <x14:dxf>
              <font>
                <strike/>
              </font>
              <fill>
                <patternFill>
                  <bgColor rgb="FFFFC000"/>
                </patternFill>
              </fill>
            </x14:dxf>
          </x14:cfRule>
          <xm:sqref>D36:P43 R36:R43 A55:R56 C44:R54 A36:A54 A9:R20 A22:R35 A21:B21 D21:R21</xm:sqref>
        </x14:conditionalFormatting>
        <x14:conditionalFormatting xmlns:xm="http://schemas.microsoft.com/office/excel/2006/main">
          <x14:cfRule type="expression" priority="7" id="{17FE8D0B-7B6C-44D9-A9DF-B2705FA947BA}">
            <xm:f>_Output!$D$384=1</xm:f>
            <x14:dxf>
              <font>
                <strike/>
              </font>
              <fill>
                <patternFill>
                  <bgColor rgb="FFFFC000"/>
                </patternFill>
              </fill>
            </x14:dxf>
          </x14:cfRule>
          <xm:sqref>C36:C43</xm:sqref>
        </x14:conditionalFormatting>
        <x14:conditionalFormatting xmlns:xm="http://schemas.microsoft.com/office/excel/2006/main">
          <x14:cfRule type="expression" priority="6" id="{175FC4BA-4BCB-4083-AC0A-EB1F06386826}">
            <xm:f>_Output!$D$384=1</xm:f>
            <x14:dxf>
              <font>
                <strike/>
              </font>
              <fill>
                <patternFill>
                  <bgColor rgb="FFFFC000"/>
                </patternFill>
              </fill>
            </x14:dxf>
          </x14:cfRule>
          <xm:sqref>Q36:Q43</xm:sqref>
        </x14:conditionalFormatting>
        <x14:conditionalFormatting xmlns:xm="http://schemas.microsoft.com/office/excel/2006/main">
          <x14:cfRule type="expression" priority="2" id="{A8E3E183-0FF5-4610-B215-1067128419AF}">
            <xm:f>_Output!$D$332=1</xm:f>
            <x14:dxf>
              <font>
                <strike/>
              </font>
              <fill>
                <patternFill>
                  <bgColor rgb="FFFFC000"/>
                </patternFill>
              </fill>
            </x14:dxf>
          </x14:cfRule>
          <xm:sqref>B36:B54</xm:sqref>
        </x14:conditionalFormatting>
        <x14:conditionalFormatting xmlns:xm="http://schemas.microsoft.com/office/excel/2006/main">
          <x14:cfRule type="expression" priority="1" id="{DDA8A5CF-2D48-4AC0-AEE7-79000C786499}">
            <xm:f>_Output!$D$384=1</xm:f>
            <x14:dxf>
              <font>
                <strike/>
              </font>
              <fill>
                <patternFill>
                  <bgColor rgb="FFFFC000"/>
                </patternFill>
              </fill>
            </x14:dxf>
          </x14:cfRule>
          <xm:sqref>C21</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Blad32">
    <tabColor rgb="FF0070C0"/>
  </sheetPr>
  <dimension ref="A1:Z67"/>
  <sheetViews>
    <sheetView showRowColHeaders="0" zoomScaleNormal="100" workbookViewId="0">
      <pane ySplit="7" topLeftCell="A8" activePane="bottomLeft" state="frozen"/>
      <selection pane="bottomLeft"/>
    </sheetView>
  </sheetViews>
  <sheetFormatPr defaultColWidth="0" defaultRowHeight="0" customHeight="1" zeroHeight="1" x14ac:dyDescent="0.4"/>
  <cols>
    <col min="1" max="1" width="5.69140625" customWidth="1"/>
    <col min="2" max="11" width="9.15234375" customWidth="1"/>
    <col min="12" max="12" width="20" customWidth="1"/>
    <col min="13" max="13" width="2.3046875" customWidth="1"/>
    <col min="14" max="14" width="20" customWidth="1"/>
    <col min="15" max="15" width="2.3046875" customWidth="1"/>
    <col min="16" max="16" width="57.15234375" customWidth="1"/>
    <col min="17" max="17" width="113" customWidth="1"/>
    <col min="18" max="18" width="2.3046875" customWidth="1"/>
    <col min="19" max="26" width="0" hidden="1" customWidth="1"/>
    <col min="27" max="16384" width="9.15234375" hidden="1"/>
  </cols>
  <sheetData>
    <row r="1" spans="1:18" ht="20.149999999999999" customHeight="1" x14ac:dyDescent="0.4">
      <c r="A1" s="656"/>
      <c r="B1" s="875" t="s">
        <v>142</v>
      </c>
      <c r="C1" s="876"/>
      <c r="D1" s="876"/>
      <c r="E1" s="876"/>
      <c r="F1" s="876"/>
      <c r="G1" s="876"/>
      <c r="H1" s="876"/>
      <c r="I1" s="876"/>
      <c r="J1" s="876"/>
      <c r="K1" s="876"/>
      <c r="L1" s="818"/>
      <c r="M1" s="556"/>
      <c r="N1" s="818"/>
      <c r="O1" s="556"/>
      <c r="P1" s="556"/>
      <c r="Q1" s="556"/>
      <c r="R1" s="476"/>
    </row>
    <row r="2" spans="1:18" ht="20.149999999999999" customHeight="1" x14ac:dyDescent="0.4">
      <c r="A2" s="477"/>
      <c r="B2" s="787"/>
      <c r="C2" s="788"/>
      <c r="D2" s="788"/>
      <c r="E2" s="788"/>
      <c r="F2" s="788"/>
      <c r="G2" s="788"/>
      <c r="H2" s="788"/>
      <c r="I2" s="788"/>
      <c r="J2" s="788"/>
      <c r="K2" s="788"/>
      <c r="L2" s="790"/>
      <c r="M2" s="557"/>
      <c r="N2" s="790"/>
      <c r="O2" s="557"/>
      <c r="P2" s="557"/>
      <c r="Q2" s="557"/>
      <c r="R2" s="479"/>
    </row>
    <row r="3" spans="1:18" ht="20.149999999999999" customHeight="1" x14ac:dyDescent="0.4">
      <c r="A3" s="477"/>
      <c r="B3" s="783" t="s">
        <v>1941</v>
      </c>
      <c r="C3" s="784"/>
      <c r="D3" s="784"/>
      <c r="E3" s="784"/>
      <c r="F3" s="784"/>
      <c r="G3" s="877"/>
      <c r="H3" s="878"/>
      <c r="I3" s="878"/>
      <c r="J3" s="878"/>
      <c r="K3" s="878"/>
      <c r="L3" s="478"/>
      <c r="M3" s="478"/>
      <c r="N3" s="478"/>
      <c r="O3" s="478"/>
      <c r="P3" s="478"/>
      <c r="Q3" s="478"/>
      <c r="R3" s="479"/>
    </row>
    <row r="4" spans="1:18" ht="20.149999999999999" customHeight="1" x14ac:dyDescent="0.4">
      <c r="A4" s="477"/>
      <c r="B4" s="791" t="s">
        <v>1987</v>
      </c>
      <c r="C4" s="792"/>
      <c r="D4" s="792"/>
      <c r="E4" s="792"/>
      <c r="F4" s="793"/>
      <c r="G4" s="783"/>
      <c r="H4" s="784"/>
      <c r="I4" s="784"/>
      <c r="J4" s="784"/>
      <c r="K4" s="784"/>
      <c r="L4" s="478"/>
      <c r="M4" s="478"/>
      <c r="N4" s="478"/>
      <c r="O4" s="478"/>
      <c r="P4" s="478"/>
      <c r="Q4" s="478"/>
      <c r="R4" s="479"/>
    </row>
    <row r="5" spans="1:18" ht="20.149999999999999" customHeight="1" x14ac:dyDescent="0.4">
      <c r="A5" s="477"/>
      <c r="B5" s="783"/>
      <c r="C5" s="784"/>
      <c r="D5" s="784"/>
      <c r="E5" s="784"/>
      <c r="F5" s="784"/>
      <c r="G5" s="783"/>
      <c r="H5" s="784"/>
      <c r="I5" s="784"/>
      <c r="J5" s="784"/>
      <c r="K5" s="784"/>
      <c r="L5" s="478"/>
      <c r="M5" s="478"/>
      <c r="N5" s="478"/>
      <c r="O5" s="478"/>
      <c r="P5" s="478"/>
      <c r="Q5" s="478"/>
      <c r="R5" s="479"/>
    </row>
    <row r="6" spans="1:18" ht="20.149999999999999" customHeight="1" x14ac:dyDescent="0.4">
      <c r="A6" s="477"/>
      <c r="B6" s="783"/>
      <c r="C6" s="784"/>
      <c r="D6" s="784"/>
      <c r="E6" s="784"/>
      <c r="F6" s="784"/>
      <c r="G6" s="783"/>
      <c r="H6" s="784"/>
      <c r="I6" s="784"/>
      <c r="J6" s="784"/>
      <c r="K6" s="784"/>
      <c r="L6" s="478"/>
      <c r="M6" s="478"/>
      <c r="N6" s="478"/>
      <c r="O6" s="478"/>
      <c r="P6" s="478"/>
      <c r="Q6" s="478"/>
      <c r="R6" s="479"/>
    </row>
    <row r="7" spans="1:18" ht="20.149999999999999" customHeight="1" thickBot="1" x14ac:dyDescent="0.45">
      <c r="A7" s="480"/>
      <c r="B7" s="481"/>
      <c r="C7" s="481"/>
      <c r="D7" s="481"/>
      <c r="E7" s="481"/>
      <c r="F7" s="481"/>
      <c r="G7" s="481"/>
      <c r="H7" s="481"/>
      <c r="I7" s="481"/>
      <c r="J7" s="481"/>
      <c r="K7" s="481"/>
      <c r="L7" s="481"/>
      <c r="M7" s="481"/>
      <c r="N7" s="481"/>
      <c r="O7" s="481"/>
      <c r="P7" s="481"/>
      <c r="Q7" s="481"/>
      <c r="R7" s="482"/>
    </row>
    <row r="8" spans="1:18" ht="20.149999999999999" customHeight="1" x14ac:dyDescent="0.4">
      <c r="A8" s="178"/>
      <c r="B8" s="179"/>
      <c r="C8" s="179"/>
      <c r="D8" s="179"/>
      <c r="E8" s="179"/>
      <c r="F8" s="179"/>
      <c r="G8" s="179"/>
      <c r="H8" s="179"/>
      <c r="I8" s="179"/>
      <c r="J8" s="179"/>
      <c r="K8" s="179"/>
      <c r="L8" s="179"/>
      <c r="M8" s="179"/>
      <c r="N8" s="179"/>
      <c r="O8" s="179"/>
      <c r="P8" s="179"/>
      <c r="Q8" s="179"/>
      <c r="R8" s="180"/>
    </row>
    <row r="9" spans="1:18" ht="20.149999999999999" customHeight="1" x14ac:dyDescent="0.4">
      <c r="A9" s="200">
        <v>2</v>
      </c>
      <c r="B9" s="198" t="s">
        <v>1567</v>
      </c>
      <c r="C9" s="198"/>
      <c r="D9" s="198"/>
      <c r="E9" s="198"/>
      <c r="F9" s="198"/>
      <c r="G9" s="198"/>
      <c r="H9" s="198"/>
      <c r="I9" s="198"/>
      <c r="J9" s="198"/>
      <c r="K9" s="198"/>
      <c r="L9" s="201" t="s">
        <v>136</v>
      </c>
      <c r="M9" s="198"/>
      <c r="N9" s="201" t="s">
        <v>115</v>
      </c>
      <c r="O9" s="198"/>
      <c r="P9" s="202" t="s">
        <v>760</v>
      </c>
      <c r="Q9" s="201" t="s">
        <v>137</v>
      </c>
      <c r="R9" s="181"/>
    </row>
    <row r="10" spans="1:18" ht="20.149999999999999" customHeight="1" x14ac:dyDescent="0.4">
      <c r="A10" s="182"/>
      <c r="B10" s="553" t="s">
        <v>5</v>
      </c>
      <c r="C10" s="560" t="s">
        <v>68</v>
      </c>
      <c r="D10" s="167"/>
      <c r="E10" s="167"/>
      <c r="F10" s="167"/>
      <c r="G10" s="167"/>
      <c r="H10" s="167"/>
      <c r="I10" s="167"/>
      <c r="J10" s="167"/>
      <c r="K10" s="167"/>
      <c r="L10" s="164"/>
      <c r="M10" s="167"/>
      <c r="N10" s="164"/>
      <c r="O10" s="167"/>
      <c r="P10" s="204"/>
      <c r="Q10" s="164"/>
      <c r="R10" s="181"/>
    </row>
    <row r="11" spans="1:18" ht="20.149999999999999" customHeight="1" x14ac:dyDescent="0.4">
      <c r="A11" s="182"/>
      <c r="B11" s="195" t="s">
        <v>441</v>
      </c>
      <c r="C11" s="188" t="s">
        <v>1517</v>
      </c>
      <c r="D11" s="188"/>
      <c r="E11" s="188"/>
      <c r="F11" s="188"/>
      <c r="G11" s="188"/>
      <c r="H11" s="188"/>
      <c r="I11" s="188"/>
      <c r="J11" s="188"/>
      <c r="K11" s="188"/>
      <c r="L11" s="164"/>
      <c r="M11" s="167"/>
      <c r="N11" s="164"/>
      <c r="O11" s="167"/>
      <c r="P11" s="558" t="str">
        <f>VLOOKUP(_Output!D386,_Guidance!B1054:C1059,2,FALSE)</f>
        <v xml:space="preserve"> </v>
      </c>
      <c r="Q11" s="468" t="s">
        <v>1542</v>
      </c>
      <c r="R11" s="181"/>
    </row>
    <row r="12" spans="1:18" ht="20.149999999999999" customHeight="1" x14ac:dyDescent="0.4">
      <c r="A12" s="182"/>
      <c r="B12" s="195" t="s">
        <v>442</v>
      </c>
      <c r="C12" s="552" t="s">
        <v>1541</v>
      </c>
      <c r="D12" s="194"/>
      <c r="E12" s="194"/>
      <c r="F12" s="194"/>
      <c r="G12" s="194"/>
      <c r="H12" s="194"/>
      <c r="I12" s="194"/>
      <c r="J12" s="194"/>
      <c r="K12" s="194"/>
      <c r="L12" s="164"/>
      <c r="M12" s="167"/>
      <c r="N12" s="164"/>
      <c r="O12" s="167"/>
      <c r="P12" s="558" t="str">
        <f>VLOOKUP(_Output!D387,_Guidance!B1060:C1065,2,FALSE)</f>
        <v xml:space="preserve"> </v>
      </c>
      <c r="Q12" s="468" t="s">
        <v>1543</v>
      </c>
      <c r="R12" s="181"/>
    </row>
    <row r="13" spans="1:18" ht="20.149999999999999" customHeight="1" x14ac:dyDescent="0.4">
      <c r="A13" s="182"/>
      <c r="B13" s="199" t="s">
        <v>7</v>
      </c>
      <c r="C13" s="194" t="s">
        <v>1519</v>
      </c>
      <c r="D13" s="188"/>
      <c r="E13" s="188"/>
      <c r="F13" s="188"/>
      <c r="G13" s="188"/>
      <c r="H13" s="188"/>
      <c r="I13" s="188"/>
      <c r="J13" s="188"/>
      <c r="K13" s="188"/>
      <c r="L13" s="164"/>
      <c r="M13" s="167"/>
      <c r="N13" s="164"/>
      <c r="O13" s="167"/>
      <c r="P13" s="558"/>
      <c r="Q13" s="468"/>
      <c r="R13" s="181"/>
    </row>
    <row r="14" spans="1:18" ht="20.149999999999999" customHeight="1" x14ac:dyDescent="0.4">
      <c r="A14" s="182"/>
      <c r="B14" s="195" t="s">
        <v>214</v>
      </c>
      <c r="C14" s="188" t="s">
        <v>1520</v>
      </c>
      <c r="D14" s="188"/>
      <c r="E14" s="188"/>
      <c r="F14" s="188"/>
      <c r="G14" s="188"/>
      <c r="H14" s="188"/>
      <c r="I14" s="188"/>
      <c r="J14" s="188"/>
      <c r="K14" s="188"/>
      <c r="L14" s="164"/>
      <c r="M14" s="167"/>
      <c r="N14" s="164"/>
      <c r="O14" s="167"/>
      <c r="P14" s="558" t="str">
        <f>VLOOKUP(_Output!D389,_Guidance!B1066:C1071,2,FALSE)</f>
        <v xml:space="preserve"> </v>
      </c>
      <c r="Q14" s="468" t="s">
        <v>1584</v>
      </c>
      <c r="R14" s="181"/>
    </row>
    <row r="15" spans="1:18" ht="20.149999999999999" customHeight="1" x14ac:dyDescent="0.4">
      <c r="A15" s="182"/>
      <c r="B15" s="195" t="s">
        <v>215</v>
      </c>
      <c r="C15" s="188" t="s">
        <v>1521</v>
      </c>
      <c r="D15" s="188"/>
      <c r="E15" s="188"/>
      <c r="F15" s="188"/>
      <c r="G15" s="188"/>
      <c r="H15" s="188"/>
      <c r="I15" s="188"/>
      <c r="J15" s="188"/>
      <c r="K15" s="188"/>
      <c r="L15" s="164"/>
      <c r="M15" s="167"/>
      <c r="N15" s="164"/>
      <c r="O15" s="167"/>
      <c r="P15" s="558" t="str">
        <f>VLOOKUP(_Output!D390,_Guidance!B1072:C1077,2,FALSE)</f>
        <v xml:space="preserve"> </v>
      </c>
      <c r="Q15" s="468" t="s">
        <v>1585</v>
      </c>
      <c r="R15" s="181"/>
    </row>
    <row r="16" spans="1:18" ht="20.149999999999999" customHeight="1" x14ac:dyDescent="0.4">
      <c r="A16" s="182"/>
      <c r="B16" s="199" t="s">
        <v>8</v>
      </c>
      <c r="C16" s="194" t="s">
        <v>1522</v>
      </c>
      <c r="D16" s="188"/>
      <c r="E16" s="188"/>
      <c r="F16" s="188"/>
      <c r="G16" s="188"/>
      <c r="H16" s="188"/>
      <c r="I16" s="188"/>
      <c r="J16" s="188"/>
      <c r="K16" s="188"/>
      <c r="L16" s="164"/>
      <c r="M16" s="167"/>
      <c r="N16" s="164"/>
      <c r="O16" s="167"/>
      <c r="P16" s="558"/>
      <c r="Q16" s="468"/>
      <c r="R16" s="181"/>
    </row>
    <row r="17" spans="1:18" ht="20.149999999999999" customHeight="1" x14ac:dyDescent="0.4">
      <c r="A17" s="182"/>
      <c r="B17" s="195" t="s">
        <v>227</v>
      </c>
      <c r="C17" s="188" t="s">
        <v>1523</v>
      </c>
      <c r="D17" s="188"/>
      <c r="E17" s="188"/>
      <c r="F17" s="188"/>
      <c r="G17" s="188"/>
      <c r="H17" s="188"/>
      <c r="I17" s="188"/>
      <c r="J17" s="188"/>
      <c r="K17" s="188"/>
      <c r="L17" s="164"/>
      <c r="M17" s="167"/>
      <c r="N17" s="164"/>
      <c r="O17" s="167"/>
      <c r="P17" s="558" t="str">
        <f>VLOOKUP(_Output!D392,_Guidance!B1078:C1083,2,FALSE)</f>
        <v xml:space="preserve"> </v>
      </c>
      <c r="Q17" s="468" t="s">
        <v>1783</v>
      </c>
      <c r="R17" s="181"/>
    </row>
    <row r="18" spans="1:18" ht="20.149999999999999" customHeight="1" x14ac:dyDescent="0.4">
      <c r="A18" s="182"/>
      <c r="B18" s="195" t="s">
        <v>447</v>
      </c>
      <c r="C18" s="188" t="s">
        <v>1524</v>
      </c>
      <c r="D18" s="188"/>
      <c r="E18" s="188"/>
      <c r="F18" s="188"/>
      <c r="G18" s="188"/>
      <c r="H18" s="188"/>
      <c r="I18" s="188"/>
      <c r="J18" s="188"/>
      <c r="K18" s="188"/>
      <c r="L18" s="164"/>
      <c r="M18" s="167"/>
      <c r="N18" s="164"/>
      <c r="O18" s="167"/>
      <c r="P18" s="558" t="str">
        <f>VLOOKUP(_Output!D393,_Guidance!B1084:C1089,2,FALSE)</f>
        <v xml:space="preserve"> </v>
      </c>
      <c r="Q18" s="468" t="s">
        <v>1544</v>
      </c>
      <c r="R18" s="181"/>
    </row>
    <row r="19" spans="1:18" ht="20.149999999999999" customHeight="1" x14ac:dyDescent="0.4">
      <c r="A19" s="182"/>
      <c r="B19" s="195" t="s">
        <v>448</v>
      </c>
      <c r="C19" s="188" t="s">
        <v>1525</v>
      </c>
      <c r="D19" s="188"/>
      <c r="E19" s="188"/>
      <c r="F19" s="188"/>
      <c r="G19" s="188"/>
      <c r="H19" s="188"/>
      <c r="I19" s="188"/>
      <c r="J19" s="188"/>
      <c r="K19" s="188"/>
      <c r="L19" s="164"/>
      <c r="M19" s="167"/>
      <c r="N19" s="164"/>
      <c r="O19" s="167"/>
      <c r="P19" s="558" t="str">
        <f>VLOOKUP(_Output!D394,_Guidance!B1090:C1095,2,FALSE)</f>
        <v xml:space="preserve"> </v>
      </c>
      <c r="Q19" s="468" t="s">
        <v>1545</v>
      </c>
      <c r="R19" s="181"/>
    </row>
    <row r="20" spans="1:18" ht="20.149999999999999" customHeight="1" x14ac:dyDescent="0.4">
      <c r="A20" s="182"/>
      <c r="B20" s="195" t="s">
        <v>449</v>
      </c>
      <c r="C20" s="188" t="s">
        <v>1526</v>
      </c>
      <c r="D20" s="188"/>
      <c r="E20" s="188"/>
      <c r="F20" s="188"/>
      <c r="G20" s="188"/>
      <c r="H20" s="188"/>
      <c r="I20" s="188"/>
      <c r="J20" s="188"/>
      <c r="K20" s="188"/>
      <c r="L20" s="164"/>
      <c r="M20" s="167"/>
      <c r="N20" s="164"/>
      <c r="O20" s="167"/>
      <c r="P20" s="558" t="str">
        <f>VLOOKUP(_Output!D395,_Guidance!B1096:C1101,2,FALSE)</f>
        <v xml:space="preserve"> </v>
      </c>
      <c r="Q20" s="468" t="s">
        <v>1546</v>
      </c>
      <c r="R20" s="181"/>
    </row>
    <row r="21" spans="1:18" ht="20.149999999999999" customHeight="1" x14ac:dyDescent="0.4">
      <c r="A21" s="182"/>
      <c r="B21" s="199" t="s">
        <v>19</v>
      </c>
      <c r="C21" s="194" t="s">
        <v>2508</v>
      </c>
      <c r="D21" s="188"/>
      <c r="E21" s="188"/>
      <c r="F21" s="188"/>
      <c r="G21" s="188"/>
      <c r="H21" s="188"/>
      <c r="I21" s="188"/>
      <c r="J21" s="188"/>
      <c r="K21" s="188"/>
      <c r="L21" s="164"/>
      <c r="M21" s="167"/>
      <c r="N21" s="164"/>
      <c r="O21" s="167"/>
      <c r="P21" s="558"/>
      <c r="Q21" s="468"/>
      <c r="R21" s="181"/>
    </row>
    <row r="22" spans="1:18" ht="20.149999999999999" customHeight="1" x14ac:dyDescent="0.4">
      <c r="A22" s="182"/>
      <c r="B22" s="195" t="s">
        <v>446</v>
      </c>
      <c r="C22" s="188" t="s">
        <v>2509</v>
      </c>
      <c r="D22" s="188"/>
      <c r="E22" s="188"/>
      <c r="F22" s="188"/>
      <c r="G22" s="188"/>
      <c r="H22" s="188"/>
      <c r="I22" s="188"/>
      <c r="J22" s="188"/>
      <c r="K22" s="188"/>
      <c r="L22" s="164"/>
      <c r="M22" s="167"/>
      <c r="N22" s="164"/>
      <c r="O22" s="167"/>
      <c r="P22" s="558" t="str">
        <f>VLOOKUP(_Output!D397,_Guidance!B1103:C1108,2,FALSE)</f>
        <v xml:space="preserve"> </v>
      </c>
      <c r="Q22" s="468" t="s">
        <v>2753</v>
      </c>
      <c r="R22" s="181"/>
    </row>
    <row r="23" spans="1:18" ht="20.149999999999999" customHeight="1" x14ac:dyDescent="0.4">
      <c r="A23" s="182"/>
      <c r="B23" s="195" t="s">
        <v>450</v>
      </c>
      <c r="C23" s="188" t="s">
        <v>2549</v>
      </c>
      <c r="D23" s="188"/>
      <c r="E23" s="188"/>
      <c r="F23" s="188"/>
      <c r="G23" s="188"/>
      <c r="H23" s="188"/>
      <c r="I23" s="188"/>
      <c r="J23" s="188"/>
      <c r="K23" s="188"/>
      <c r="L23" s="164"/>
      <c r="M23" s="167"/>
      <c r="N23" s="164"/>
      <c r="O23" s="167"/>
      <c r="P23" s="558" t="str">
        <f>VLOOKUP(_Output!D398,_Guidance!B1109:C1114,2,FALSE)</f>
        <v xml:space="preserve"> </v>
      </c>
      <c r="Q23" s="468" t="s">
        <v>2543</v>
      </c>
      <c r="R23" s="181"/>
    </row>
    <row r="24" spans="1:18" ht="20.149999999999999" customHeight="1" x14ac:dyDescent="0.4">
      <c r="A24" s="182"/>
      <c r="B24" s="195" t="s">
        <v>451</v>
      </c>
      <c r="C24" s="188" t="s">
        <v>2510</v>
      </c>
      <c r="D24" s="188"/>
      <c r="E24" s="188"/>
      <c r="F24" s="188"/>
      <c r="G24" s="188"/>
      <c r="H24" s="188"/>
      <c r="I24" s="188"/>
      <c r="J24" s="188"/>
      <c r="K24" s="188"/>
      <c r="L24" s="164"/>
      <c r="M24" s="167"/>
      <c r="N24" s="164"/>
      <c r="O24" s="167"/>
      <c r="P24" s="558" t="str">
        <f>VLOOKUP(_Output!D399,_Guidance!B1115:C1120,2,FALSE)</f>
        <v xml:space="preserve"> </v>
      </c>
      <c r="Q24" s="468" t="s">
        <v>2544</v>
      </c>
      <c r="R24" s="181"/>
    </row>
    <row r="25" spans="1:18" ht="20.149999999999999" customHeight="1" x14ac:dyDescent="0.4">
      <c r="A25" s="182"/>
      <c r="B25" s="199" t="s">
        <v>20</v>
      </c>
      <c r="C25" s="194" t="s">
        <v>1527</v>
      </c>
      <c r="D25" s="188"/>
      <c r="E25" s="188"/>
      <c r="F25" s="188"/>
      <c r="G25" s="188"/>
      <c r="H25" s="188"/>
      <c r="I25" s="188"/>
      <c r="J25" s="188"/>
      <c r="K25" s="188"/>
      <c r="L25" s="164"/>
      <c r="M25" s="167"/>
      <c r="N25" s="164"/>
      <c r="O25" s="167"/>
      <c r="P25" s="558"/>
      <c r="Q25" s="468"/>
      <c r="R25" s="181"/>
    </row>
    <row r="26" spans="1:18" ht="20.149999999999999" customHeight="1" x14ac:dyDescent="0.4">
      <c r="A26" s="182"/>
      <c r="B26" s="195" t="s">
        <v>306</v>
      </c>
      <c r="C26" s="188" t="s">
        <v>1723</v>
      </c>
      <c r="D26" s="188"/>
      <c r="E26" s="188"/>
      <c r="F26" s="188"/>
      <c r="G26" s="188"/>
      <c r="H26" s="188"/>
      <c r="I26" s="188"/>
      <c r="J26" s="188"/>
      <c r="K26" s="188"/>
      <c r="L26" s="164"/>
      <c r="M26" s="167"/>
      <c r="N26" s="164"/>
      <c r="O26" s="167"/>
      <c r="P26" s="558" t="str">
        <f>VLOOKUP(_Output!D401,_Guidance!B1120:C1125,2,FALSE)</f>
        <v xml:space="preserve"> </v>
      </c>
      <c r="Q26" s="468" t="s">
        <v>1547</v>
      </c>
      <c r="R26" s="181"/>
    </row>
    <row r="27" spans="1:18" ht="20.149999999999999" customHeight="1" x14ac:dyDescent="0.4">
      <c r="A27" s="182"/>
      <c r="B27" s="195" t="s">
        <v>450</v>
      </c>
      <c r="C27" s="188" t="s">
        <v>1529</v>
      </c>
      <c r="D27" s="188"/>
      <c r="E27" s="188"/>
      <c r="F27" s="188"/>
      <c r="G27" s="188"/>
      <c r="H27" s="188"/>
      <c r="I27" s="188"/>
      <c r="J27" s="188"/>
      <c r="K27" s="188"/>
      <c r="L27" s="164"/>
      <c r="M27" s="167"/>
      <c r="N27" s="164"/>
      <c r="O27" s="167"/>
      <c r="P27" s="558" t="str">
        <f>VLOOKUP(_Output!D402,_Guidance!B1126:C1131,2,FALSE)</f>
        <v xml:space="preserve"> </v>
      </c>
      <c r="Q27" s="468" t="s">
        <v>1586</v>
      </c>
      <c r="R27" s="181"/>
    </row>
    <row r="28" spans="1:18" ht="20.149999999999999" customHeight="1" x14ac:dyDescent="0.4">
      <c r="A28" s="182"/>
      <c r="B28" s="195" t="s">
        <v>451</v>
      </c>
      <c r="C28" s="552" t="s">
        <v>1532</v>
      </c>
      <c r="D28" s="197"/>
      <c r="E28" s="197"/>
      <c r="F28" s="197"/>
      <c r="G28" s="197"/>
      <c r="H28" s="197"/>
      <c r="I28" s="197"/>
      <c r="J28" s="197"/>
      <c r="K28" s="197"/>
      <c r="L28" s="555"/>
      <c r="M28" s="551"/>
      <c r="N28" s="171"/>
      <c r="O28" s="551"/>
      <c r="P28" s="558" t="str">
        <f>VLOOKUP(_Output!D403,_Guidance!B1132:C1137,2,FALSE)</f>
        <v xml:space="preserve"> </v>
      </c>
      <c r="Q28" s="555" t="s">
        <v>1692</v>
      </c>
      <c r="R28" s="181"/>
    </row>
    <row r="29" spans="1:18" ht="20.149999999999999" customHeight="1" x14ac:dyDescent="0.4">
      <c r="A29" s="182"/>
      <c r="B29" s="195" t="s">
        <v>452</v>
      </c>
      <c r="C29" s="188" t="s">
        <v>1533</v>
      </c>
      <c r="D29" s="188"/>
      <c r="E29" s="188"/>
      <c r="F29" s="188"/>
      <c r="G29" s="188"/>
      <c r="H29" s="188"/>
      <c r="I29" s="188"/>
      <c r="J29" s="188"/>
      <c r="K29" s="188"/>
      <c r="L29" s="164"/>
      <c r="M29" s="167"/>
      <c r="N29" s="164"/>
      <c r="O29" s="167"/>
      <c r="P29" s="558" t="str">
        <f>VLOOKUP(_Output!D404,_Guidance!B1138:C1143,2,FALSE)</f>
        <v xml:space="preserve"> </v>
      </c>
      <c r="Q29" s="468" t="s">
        <v>1548</v>
      </c>
      <c r="R29" s="181"/>
    </row>
    <row r="30" spans="1:18" ht="20.149999999999999" customHeight="1" x14ac:dyDescent="0.4">
      <c r="A30" s="182"/>
      <c r="B30" s="195" t="s">
        <v>702</v>
      </c>
      <c r="C30" s="188" t="s">
        <v>1776</v>
      </c>
      <c r="D30" s="188"/>
      <c r="E30" s="188"/>
      <c r="F30" s="188"/>
      <c r="G30" s="188"/>
      <c r="H30" s="188"/>
      <c r="I30" s="188"/>
      <c r="J30" s="188"/>
      <c r="K30" s="188"/>
      <c r="L30" s="164"/>
      <c r="M30" s="167"/>
      <c r="N30" s="164"/>
      <c r="O30" s="167"/>
      <c r="P30" s="558" t="str">
        <f>VLOOKUP(_Output!D405,_Guidance!B1144:C1149,2,FALSE)</f>
        <v xml:space="preserve"> </v>
      </c>
      <c r="Q30" s="468"/>
      <c r="R30" s="181"/>
    </row>
    <row r="31" spans="1:18" ht="20.149999999999999" customHeight="1" x14ac:dyDescent="0.4">
      <c r="A31" s="182"/>
      <c r="B31" s="195" t="s">
        <v>703</v>
      </c>
      <c r="C31" s="188" t="s">
        <v>1730</v>
      </c>
      <c r="D31" s="188"/>
      <c r="E31" s="188"/>
      <c r="F31" s="188"/>
      <c r="G31" s="188"/>
      <c r="H31" s="188"/>
      <c r="I31" s="188"/>
      <c r="J31" s="188"/>
      <c r="K31" s="188"/>
      <c r="L31" s="164"/>
      <c r="M31" s="167"/>
      <c r="N31" s="164"/>
      <c r="O31" s="167"/>
      <c r="P31" s="558" t="str">
        <f>VLOOKUP(_Output!D406,_Guidance!B1150:C1155,2,FALSE)</f>
        <v xml:space="preserve"> </v>
      </c>
      <c r="Q31" s="468" t="s">
        <v>1729</v>
      </c>
      <c r="R31" s="181"/>
    </row>
    <row r="32" spans="1:18" ht="20.149999999999999" customHeight="1" x14ac:dyDescent="0.4">
      <c r="A32" s="182"/>
      <c r="B32" s="188" t="s">
        <v>181</v>
      </c>
      <c r="C32" s="194" t="s">
        <v>1534</v>
      </c>
      <c r="D32" s="188"/>
      <c r="E32" s="188"/>
      <c r="F32" s="188"/>
      <c r="G32" s="188"/>
      <c r="H32" s="188"/>
      <c r="I32" s="188"/>
      <c r="J32" s="188"/>
      <c r="K32" s="188"/>
      <c r="L32" s="164"/>
      <c r="M32" s="167"/>
      <c r="N32" s="164"/>
      <c r="O32" s="167"/>
      <c r="P32" s="558"/>
      <c r="Q32" s="468"/>
      <c r="R32" s="181"/>
    </row>
    <row r="33" spans="1:18" ht="20.149999999999999" customHeight="1" x14ac:dyDescent="0.4">
      <c r="A33" s="182"/>
      <c r="B33" s="195" t="s">
        <v>2179</v>
      </c>
      <c r="C33" s="188" t="s">
        <v>1693</v>
      </c>
      <c r="D33" s="188"/>
      <c r="E33" s="188"/>
      <c r="F33" s="188"/>
      <c r="G33" s="188"/>
      <c r="H33" s="188"/>
      <c r="I33" s="188"/>
      <c r="J33" s="188"/>
      <c r="K33" s="188"/>
      <c r="L33" s="164"/>
      <c r="M33" s="167"/>
      <c r="N33" s="164"/>
      <c r="O33" s="167"/>
      <c r="P33" s="558" t="str">
        <f>VLOOKUP(_Output!D408,_Guidance!B1156:C1161,2,FALSE)</f>
        <v xml:space="preserve"> </v>
      </c>
      <c r="Q33" s="468" t="s">
        <v>1587</v>
      </c>
      <c r="R33" s="181"/>
    </row>
    <row r="34" spans="1:18" ht="20.149999999999999" customHeight="1" x14ac:dyDescent="0.4">
      <c r="A34" s="182"/>
      <c r="B34" s="195" t="s">
        <v>2180</v>
      </c>
      <c r="C34" s="188" t="s">
        <v>1537</v>
      </c>
      <c r="D34" s="188"/>
      <c r="E34" s="188"/>
      <c r="F34" s="188"/>
      <c r="G34" s="188"/>
      <c r="H34" s="188"/>
      <c r="I34" s="188"/>
      <c r="J34" s="188"/>
      <c r="K34" s="188"/>
      <c r="L34" s="164"/>
      <c r="M34" s="167"/>
      <c r="N34" s="164"/>
      <c r="O34" s="167"/>
      <c r="P34" s="558" t="str">
        <f>VLOOKUP(_Output!D410,_Guidance!B1162:C1167,2,FALSE)</f>
        <v xml:space="preserve"> </v>
      </c>
      <c r="Q34" s="468" t="s">
        <v>1549</v>
      </c>
      <c r="R34" s="181"/>
    </row>
    <row r="35" spans="1:18" ht="20.149999999999999" customHeight="1" x14ac:dyDescent="0.4">
      <c r="A35" s="182"/>
      <c r="B35" s="188" t="s">
        <v>222</v>
      </c>
      <c r="C35" s="194" t="s">
        <v>1538</v>
      </c>
      <c r="D35" s="188"/>
      <c r="E35" s="188"/>
      <c r="F35" s="188"/>
      <c r="G35" s="188"/>
      <c r="H35" s="188"/>
      <c r="I35" s="188"/>
      <c r="J35" s="188"/>
      <c r="K35" s="188"/>
      <c r="L35" s="164"/>
      <c r="M35" s="167"/>
      <c r="N35" s="164"/>
      <c r="O35" s="167"/>
      <c r="P35" s="204"/>
      <c r="Q35" s="468"/>
      <c r="R35" s="181"/>
    </row>
    <row r="36" spans="1:18" ht="20.149999999999999" customHeight="1" x14ac:dyDescent="0.4">
      <c r="A36" s="182"/>
      <c r="B36" s="195" t="s">
        <v>1702</v>
      </c>
      <c r="C36" s="188" t="s">
        <v>1553</v>
      </c>
      <c r="D36" s="188"/>
      <c r="E36" s="188"/>
      <c r="F36" s="188"/>
      <c r="G36" s="188"/>
      <c r="H36" s="188"/>
      <c r="I36" s="188"/>
      <c r="J36" s="188"/>
      <c r="K36" s="188"/>
      <c r="L36" s="164"/>
      <c r="M36" s="167"/>
      <c r="N36" s="164"/>
      <c r="O36" s="167"/>
      <c r="P36" s="204"/>
      <c r="Q36" s="468" t="s">
        <v>1568</v>
      </c>
      <c r="R36" s="181"/>
    </row>
    <row r="37" spans="1:18" ht="20.149999999999999" customHeight="1" x14ac:dyDescent="0.4">
      <c r="A37" s="182"/>
      <c r="B37" s="195" t="s">
        <v>1703</v>
      </c>
      <c r="C37" s="188" t="s">
        <v>1554</v>
      </c>
      <c r="D37" s="188"/>
      <c r="E37" s="188"/>
      <c r="F37" s="188"/>
      <c r="G37" s="188"/>
      <c r="H37" s="188"/>
      <c r="I37" s="188"/>
      <c r="J37" s="188"/>
      <c r="K37" s="188"/>
      <c r="L37" s="164"/>
      <c r="M37" s="167"/>
      <c r="N37" s="164"/>
      <c r="O37" s="167"/>
      <c r="P37" s="204"/>
      <c r="Q37" s="468" t="s">
        <v>1569</v>
      </c>
      <c r="R37" s="181"/>
    </row>
    <row r="38" spans="1:18" ht="20.149999999999999" customHeight="1" x14ac:dyDescent="0.4">
      <c r="A38" s="182"/>
      <c r="B38" s="195" t="s">
        <v>1704</v>
      </c>
      <c r="C38" s="188" t="s">
        <v>318</v>
      </c>
      <c r="D38" s="188"/>
      <c r="E38" s="188"/>
      <c r="F38" s="188"/>
      <c r="G38" s="188"/>
      <c r="H38" s="188"/>
      <c r="I38" s="188"/>
      <c r="J38" s="188"/>
      <c r="K38" s="188"/>
      <c r="L38" s="164"/>
      <c r="M38" s="167"/>
      <c r="N38" s="164"/>
      <c r="O38" s="167"/>
      <c r="P38" s="204"/>
      <c r="Q38" s="468" t="s">
        <v>1570</v>
      </c>
      <c r="R38" s="181"/>
    </row>
    <row r="39" spans="1:18" ht="20.149999999999999" customHeight="1" x14ac:dyDescent="0.4">
      <c r="A39" s="182"/>
      <c r="B39" s="195" t="s">
        <v>1705</v>
      </c>
      <c r="C39" s="188" t="s">
        <v>1555</v>
      </c>
      <c r="D39" s="188"/>
      <c r="E39" s="188"/>
      <c r="F39" s="188"/>
      <c r="G39" s="188"/>
      <c r="H39" s="188"/>
      <c r="I39" s="188"/>
      <c r="J39" s="188"/>
      <c r="K39" s="188"/>
      <c r="L39" s="164"/>
      <c r="M39" s="167"/>
      <c r="N39" s="164"/>
      <c r="O39" s="167"/>
      <c r="P39" s="204"/>
      <c r="Q39" s="468" t="s">
        <v>1571</v>
      </c>
      <c r="R39" s="181"/>
    </row>
    <row r="40" spans="1:18" ht="20.149999999999999" customHeight="1" x14ac:dyDescent="0.4">
      <c r="A40" s="182"/>
      <c r="B40" s="195" t="s">
        <v>1706</v>
      </c>
      <c r="C40" s="188" t="s">
        <v>1556</v>
      </c>
      <c r="D40" s="188"/>
      <c r="E40" s="188"/>
      <c r="F40" s="188"/>
      <c r="G40" s="188"/>
      <c r="H40" s="188"/>
      <c r="I40" s="188"/>
      <c r="J40" s="188"/>
      <c r="K40" s="188"/>
      <c r="L40" s="164"/>
      <c r="M40" s="167"/>
      <c r="N40" s="164"/>
      <c r="O40" s="167"/>
      <c r="P40" s="204"/>
      <c r="Q40" s="468" t="s">
        <v>1572</v>
      </c>
      <c r="R40" s="181"/>
    </row>
    <row r="41" spans="1:18" ht="20.149999999999999" customHeight="1" x14ac:dyDescent="0.4">
      <c r="A41" s="182"/>
      <c r="B41" s="195" t="s">
        <v>1707</v>
      </c>
      <c r="C41" s="188" t="s">
        <v>1946</v>
      </c>
      <c r="D41" s="188"/>
      <c r="E41" s="188"/>
      <c r="F41" s="188"/>
      <c r="G41" s="188"/>
      <c r="H41" s="188"/>
      <c r="I41" s="188"/>
      <c r="J41" s="188"/>
      <c r="K41" s="188"/>
      <c r="L41" s="164"/>
      <c r="M41" s="167"/>
      <c r="N41" s="164"/>
      <c r="O41" s="167"/>
      <c r="P41" s="204"/>
      <c r="Q41" s="468" t="s">
        <v>1573</v>
      </c>
      <c r="R41" s="181"/>
    </row>
    <row r="42" spans="1:18" ht="20.149999999999999" customHeight="1" x14ac:dyDescent="0.4">
      <c r="A42" s="182"/>
      <c r="B42" s="195" t="s">
        <v>1708</v>
      </c>
      <c r="C42" s="188" t="s">
        <v>1557</v>
      </c>
      <c r="D42" s="188"/>
      <c r="E42" s="188"/>
      <c r="F42" s="188"/>
      <c r="G42" s="188"/>
      <c r="H42" s="188"/>
      <c r="I42" s="188"/>
      <c r="J42" s="188"/>
      <c r="K42" s="188"/>
      <c r="L42" s="164"/>
      <c r="M42" s="167"/>
      <c r="N42" s="164"/>
      <c r="O42" s="167"/>
      <c r="P42" s="204"/>
      <c r="Q42" s="468" t="s">
        <v>1574</v>
      </c>
      <c r="R42" s="181"/>
    </row>
    <row r="43" spans="1:18" ht="20.149999999999999" customHeight="1" x14ac:dyDescent="0.4">
      <c r="A43" s="182"/>
      <c r="B43" s="195" t="s">
        <v>1709</v>
      </c>
      <c r="C43" s="188" t="s">
        <v>1558</v>
      </c>
      <c r="D43" s="167"/>
      <c r="E43" s="167"/>
      <c r="F43" s="167"/>
      <c r="G43" s="167"/>
      <c r="H43" s="167"/>
      <c r="I43" s="167"/>
      <c r="J43" s="167"/>
      <c r="K43" s="167"/>
      <c r="L43" s="164"/>
      <c r="M43" s="167"/>
      <c r="N43" s="164"/>
      <c r="O43" s="167"/>
      <c r="P43" s="204"/>
      <c r="Q43" s="468" t="s">
        <v>1575</v>
      </c>
      <c r="R43" s="181"/>
    </row>
    <row r="44" spans="1:18" ht="20.149999999999999" customHeight="1" x14ac:dyDescent="0.4">
      <c r="A44" s="182"/>
      <c r="B44" s="195" t="s">
        <v>2533</v>
      </c>
      <c r="C44" s="552" t="s">
        <v>1559</v>
      </c>
      <c r="D44" s="552"/>
      <c r="E44" s="194"/>
      <c r="F44" s="194"/>
      <c r="G44" s="194"/>
      <c r="H44" s="194"/>
      <c r="I44" s="194"/>
      <c r="J44" s="194"/>
      <c r="K44" s="194"/>
      <c r="L44" s="164"/>
      <c r="M44" s="167"/>
      <c r="N44" s="164"/>
      <c r="O44" s="167"/>
      <c r="P44" s="204"/>
      <c r="Q44" s="468" t="s">
        <v>1576</v>
      </c>
      <c r="R44" s="181"/>
    </row>
    <row r="45" spans="1:18" ht="20.149999999999999" customHeight="1" x14ac:dyDescent="0.4">
      <c r="A45" s="182"/>
      <c r="B45" s="195" t="s">
        <v>2534</v>
      </c>
      <c r="C45" s="188" t="s">
        <v>1560</v>
      </c>
      <c r="D45" s="188"/>
      <c r="E45" s="188"/>
      <c r="F45" s="188"/>
      <c r="G45" s="188"/>
      <c r="H45" s="188"/>
      <c r="I45" s="188"/>
      <c r="J45" s="188"/>
      <c r="K45" s="188"/>
      <c r="L45" s="164"/>
      <c r="M45" s="167"/>
      <c r="N45" s="164"/>
      <c r="O45" s="167"/>
      <c r="P45" s="204"/>
      <c r="Q45" s="468" t="s">
        <v>1577</v>
      </c>
      <c r="R45" s="181"/>
    </row>
    <row r="46" spans="1:18" ht="20.149999999999999" customHeight="1" x14ac:dyDescent="0.4">
      <c r="A46" s="182"/>
      <c r="B46" s="195" t="s">
        <v>2535</v>
      </c>
      <c r="C46" s="188" t="s">
        <v>1561</v>
      </c>
      <c r="D46" s="188"/>
      <c r="E46" s="188"/>
      <c r="F46" s="188"/>
      <c r="G46" s="188"/>
      <c r="H46" s="188"/>
      <c r="I46" s="188"/>
      <c r="J46" s="188"/>
      <c r="K46" s="188"/>
      <c r="L46" s="164"/>
      <c r="M46" s="167"/>
      <c r="N46" s="164"/>
      <c r="O46" s="167"/>
      <c r="P46" s="204"/>
      <c r="Q46" s="468" t="s">
        <v>1578</v>
      </c>
      <c r="R46" s="181"/>
    </row>
    <row r="47" spans="1:18" ht="20.149999999999999" customHeight="1" x14ac:dyDescent="0.4">
      <c r="A47" s="182"/>
      <c r="B47" s="195" t="s">
        <v>2536</v>
      </c>
      <c r="C47" s="188" t="s">
        <v>2614</v>
      </c>
      <c r="D47" s="188"/>
      <c r="E47" s="188"/>
      <c r="F47" s="188"/>
      <c r="G47" s="188"/>
      <c r="H47" s="188"/>
      <c r="I47" s="188"/>
      <c r="J47" s="188"/>
      <c r="K47" s="188"/>
      <c r="L47" s="164"/>
      <c r="M47" s="167"/>
      <c r="N47" s="164"/>
      <c r="O47" s="167"/>
      <c r="P47" s="204"/>
      <c r="Q47" s="468" t="s">
        <v>2615</v>
      </c>
      <c r="R47" s="181"/>
    </row>
    <row r="48" spans="1:18" ht="20.149999999999999" customHeight="1" x14ac:dyDescent="0.4">
      <c r="A48" s="182"/>
      <c r="B48" s="195" t="s">
        <v>2537</v>
      </c>
      <c r="C48" s="188" t="s">
        <v>1562</v>
      </c>
      <c r="D48" s="188"/>
      <c r="E48" s="188"/>
      <c r="F48" s="188"/>
      <c r="G48" s="188"/>
      <c r="H48" s="188"/>
      <c r="I48" s="188"/>
      <c r="J48" s="188"/>
      <c r="K48" s="188"/>
      <c r="L48" s="164"/>
      <c r="M48" s="167"/>
      <c r="N48" s="164"/>
      <c r="O48" s="167"/>
      <c r="P48" s="204"/>
      <c r="Q48" s="468" t="s">
        <v>1579</v>
      </c>
      <c r="R48" s="181"/>
    </row>
    <row r="49" spans="1:18" ht="20.149999999999999" customHeight="1" x14ac:dyDescent="0.4">
      <c r="A49" s="182"/>
      <c r="B49" s="195" t="s">
        <v>2538</v>
      </c>
      <c r="C49" s="188" t="s">
        <v>1563</v>
      </c>
      <c r="D49" s="188"/>
      <c r="E49" s="188"/>
      <c r="F49" s="188"/>
      <c r="G49" s="188"/>
      <c r="H49" s="188"/>
      <c r="I49" s="188"/>
      <c r="J49" s="188"/>
      <c r="K49" s="188"/>
      <c r="L49" s="164"/>
      <c r="M49" s="167"/>
      <c r="N49" s="164"/>
      <c r="O49" s="167"/>
      <c r="P49" s="204"/>
      <c r="Q49" s="468" t="s">
        <v>1580</v>
      </c>
      <c r="R49" s="181"/>
    </row>
    <row r="50" spans="1:18" ht="20.149999999999999" customHeight="1" x14ac:dyDescent="0.4">
      <c r="A50" s="182"/>
      <c r="B50" s="195" t="s">
        <v>2539</v>
      </c>
      <c r="C50" s="188" t="s">
        <v>1564</v>
      </c>
      <c r="D50" s="188"/>
      <c r="E50" s="188"/>
      <c r="F50" s="188"/>
      <c r="G50" s="188"/>
      <c r="H50" s="188"/>
      <c r="I50" s="188"/>
      <c r="J50" s="188"/>
      <c r="K50" s="188"/>
      <c r="L50" s="164"/>
      <c r="M50" s="167"/>
      <c r="N50" s="164"/>
      <c r="O50" s="167"/>
      <c r="P50" s="204"/>
      <c r="Q50" s="468" t="s">
        <v>1581</v>
      </c>
      <c r="R50" s="181"/>
    </row>
    <row r="51" spans="1:18" ht="20.149999999999999" customHeight="1" x14ac:dyDescent="0.4">
      <c r="A51" s="182"/>
      <c r="B51" s="195" t="s">
        <v>2540</v>
      </c>
      <c r="C51" s="188" t="s">
        <v>2616</v>
      </c>
      <c r="D51" s="188"/>
      <c r="E51" s="188"/>
      <c r="F51" s="188"/>
      <c r="G51" s="188"/>
      <c r="H51" s="188"/>
      <c r="I51" s="188"/>
      <c r="J51" s="188"/>
      <c r="K51" s="188"/>
      <c r="L51" s="164"/>
      <c r="M51" s="167"/>
      <c r="N51" s="164"/>
      <c r="O51" s="167"/>
      <c r="P51" s="558"/>
      <c r="Q51" s="468" t="s">
        <v>2617</v>
      </c>
      <c r="R51" s="181"/>
    </row>
    <row r="52" spans="1:18" ht="20.149999999999999" customHeight="1" x14ac:dyDescent="0.4">
      <c r="A52" s="182"/>
      <c r="B52" s="195" t="s">
        <v>2541</v>
      </c>
      <c r="C52" s="188" t="s">
        <v>1565</v>
      </c>
      <c r="D52" s="188"/>
      <c r="E52" s="188"/>
      <c r="F52" s="188"/>
      <c r="G52" s="188"/>
      <c r="H52" s="188"/>
      <c r="I52" s="188"/>
      <c r="J52" s="188"/>
      <c r="K52" s="188"/>
      <c r="L52" s="164"/>
      <c r="M52" s="167"/>
      <c r="N52" s="164"/>
      <c r="O52" s="167"/>
      <c r="P52" s="204"/>
      <c r="Q52" s="468" t="s">
        <v>1582</v>
      </c>
      <c r="R52" s="181"/>
    </row>
    <row r="53" spans="1:18" ht="20.149999999999999" customHeight="1" x14ac:dyDescent="0.4">
      <c r="A53" s="182"/>
      <c r="B53" s="195" t="s">
        <v>2542</v>
      </c>
      <c r="C53" s="196" t="s">
        <v>1566</v>
      </c>
      <c r="D53" s="196"/>
      <c r="E53" s="196"/>
      <c r="F53" s="196"/>
      <c r="G53" s="196"/>
      <c r="H53" s="196"/>
      <c r="I53" s="196"/>
      <c r="J53" s="196"/>
      <c r="K53" s="196"/>
      <c r="L53" s="166"/>
      <c r="M53" s="170"/>
      <c r="N53" s="166"/>
      <c r="O53" s="170"/>
      <c r="P53" s="207"/>
      <c r="Q53" s="472" t="s">
        <v>1583</v>
      </c>
      <c r="R53" s="181"/>
    </row>
    <row r="54" spans="1:18" ht="20.149999999999999" customHeight="1" x14ac:dyDescent="0.4">
      <c r="A54" s="182"/>
      <c r="B54" s="167"/>
      <c r="C54" s="197" t="s">
        <v>528</v>
      </c>
      <c r="D54" s="197"/>
      <c r="E54" s="197"/>
      <c r="F54" s="197"/>
      <c r="G54" s="197"/>
      <c r="H54" s="197"/>
      <c r="I54" s="197"/>
      <c r="J54" s="197"/>
      <c r="K54" s="197"/>
      <c r="L54" s="474">
        <f>ROUND(_Output!K431,0)</f>
        <v>0</v>
      </c>
      <c r="M54" s="167"/>
      <c r="N54" s="164"/>
      <c r="O54" s="167"/>
      <c r="P54" s="204"/>
      <c r="Q54" s="468"/>
      <c r="R54" s="181"/>
    </row>
    <row r="55" spans="1:18" ht="20.149999999999999" customHeight="1" x14ac:dyDescent="0.4">
      <c r="A55" s="182"/>
      <c r="B55" s="167"/>
      <c r="C55" s="197"/>
      <c r="D55" s="197"/>
      <c r="E55" s="197"/>
      <c r="F55" s="197"/>
      <c r="G55" s="197"/>
      <c r="H55" s="197"/>
      <c r="I55" s="197"/>
      <c r="J55" s="197"/>
      <c r="K55" s="197"/>
      <c r="L55" s="554"/>
      <c r="M55" s="167"/>
      <c r="N55" s="164"/>
      <c r="O55" s="167"/>
      <c r="P55" s="204"/>
      <c r="Q55" s="468"/>
      <c r="R55" s="181"/>
    </row>
    <row r="56" spans="1:18" ht="20.149999999999999" customHeight="1" x14ac:dyDescent="0.4">
      <c r="A56" s="200"/>
      <c r="B56" s="198" t="s">
        <v>204</v>
      </c>
      <c r="C56" s="198"/>
      <c r="D56" s="198"/>
      <c r="E56" s="198"/>
      <c r="F56" s="198"/>
      <c r="G56" s="198"/>
      <c r="H56" s="198"/>
      <c r="I56" s="198"/>
      <c r="J56" s="198"/>
      <c r="K56" s="198"/>
      <c r="L56" s="166"/>
      <c r="M56" s="167"/>
      <c r="N56" s="166"/>
      <c r="O56" s="167"/>
      <c r="P56" s="166"/>
      <c r="Q56" s="166"/>
      <c r="R56" s="181"/>
    </row>
    <row r="57" spans="1:18" ht="20.149999999999999" customHeight="1" x14ac:dyDescent="0.4">
      <c r="A57" s="10"/>
      <c r="B57" s="7" t="s">
        <v>222</v>
      </c>
      <c r="C57" s="7" t="s">
        <v>203</v>
      </c>
      <c r="D57" s="7"/>
      <c r="E57" s="7"/>
      <c r="F57" s="7"/>
      <c r="G57" s="7"/>
      <c r="H57" s="7"/>
      <c r="I57" s="7"/>
      <c r="J57" s="7"/>
      <c r="K57" s="7"/>
      <c r="L57" s="866"/>
      <c r="M57" s="867"/>
      <c r="N57" s="867"/>
      <c r="O57" s="867"/>
      <c r="P57" s="867"/>
      <c r="Q57" s="868"/>
      <c r="R57" s="16"/>
    </row>
    <row r="58" spans="1:18" ht="20.149999999999999" customHeight="1" x14ac:dyDescent="0.4">
      <c r="A58" s="10"/>
      <c r="B58" s="7"/>
      <c r="C58" s="7"/>
      <c r="D58" s="7"/>
      <c r="E58" s="7"/>
      <c r="F58" s="7"/>
      <c r="G58" s="7"/>
      <c r="H58" s="7"/>
      <c r="I58" s="7"/>
      <c r="J58" s="7"/>
      <c r="K58" s="7"/>
      <c r="L58" s="869"/>
      <c r="M58" s="870"/>
      <c r="N58" s="870"/>
      <c r="O58" s="870"/>
      <c r="P58" s="870"/>
      <c r="Q58" s="871"/>
      <c r="R58" s="16"/>
    </row>
    <row r="59" spans="1:18" ht="20.149999999999999" customHeight="1" x14ac:dyDescent="0.4">
      <c r="A59" s="10"/>
      <c r="B59" s="7"/>
      <c r="C59" s="7"/>
      <c r="D59" s="7"/>
      <c r="E59" s="7"/>
      <c r="F59" s="7"/>
      <c r="G59" s="7"/>
      <c r="H59" s="7"/>
      <c r="I59" s="7"/>
      <c r="J59" s="7"/>
      <c r="K59" s="7"/>
      <c r="L59" s="869"/>
      <c r="M59" s="870"/>
      <c r="N59" s="870"/>
      <c r="O59" s="870"/>
      <c r="P59" s="870"/>
      <c r="Q59" s="871"/>
      <c r="R59" s="16"/>
    </row>
    <row r="60" spans="1:18" ht="20.149999999999999" customHeight="1" x14ac:dyDescent="0.4">
      <c r="A60" s="10"/>
      <c r="B60" s="7"/>
      <c r="C60" s="7"/>
      <c r="D60" s="7"/>
      <c r="E60" s="7"/>
      <c r="F60" s="7"/>
      <c r="G60" s="7"/>
      <c r="H60" s="7"/>
      <c r="I60" s="7"/>
      <c r="J60" s="7"/>
      <c r="K60" s="7"/>
      <c r="L60" s="872"/>
      <c r="M60" s="873"/>
      <c r="N60" s="873"/>
      <c r="O60" s="873"/>
      <c r="P60" s="873"/>
      <c r="Q60" s="874"/>
      <c r="R60" s="16"/>
    </row>
    <row r="61" spans="1:18" ht="20.149999999999999" customHeight="1" thickBot="1" x14ac:dyDescent="0.45">
      <c r="A61" s="11"/>
      <c r="B61" s="12"/>
      <c r="C61" s="12"/>
      <c r="D61" s="12"/>
      <c r="E61" s="12"/>
      <c r="F61" s="12"/>
      <c r="G61" s="12"/>
      <c r="H61" s="12"/>
      <c r="I61" s="12"/>
      <c r="J61" s="12"/>
      <c r="K61" s="12"/>
      <c r="L61" s="12"/>
      <c r="M61" s="12"/>
      <c r="N61" s="12"/>
      <c r="O61" s="12"/>
      <c r="P61" s="12"/>
      <c r="Q61" s="12"/>
      <c r="R61" s="17"/>
    </row>
    <row r="62" spans="1:18" ht="14.6" hidden="1" x14ac:dyDescent="0.4"/>
    <row r="63" spans="1:18" ht="14.6" hidden="1" x14ac:dyDescent="0.4"/>
    <row r="64" spans="1:18" ht="14.6" hidden="1" x14ac:dyDescent="0.4"/>
    <row r="65" ht="14.6" hidden="1" x14ac:dyDescent="0.4"/>
    <row r="66" ht="14.6" hidden="1" x14ac:dyDescent="0.4"/>
    <row r="67" ht="14.6" hidden="1" x14ac:dyDescent="0.4"/>
  </sheetData>
  <mergeCells count="12">
    <mergeCell ref="B5:F5"/>
    <mergeCell ref="G5:K5"/>
    <mergeCell ref="L57:Q60"/>
    <mergeCell ref="B6:F6"/>
    <mergeCell ref="G6:K6"/>
    <mergeCell ref="B4:F4"/>
    <mergeCell ref="G4:K4"/>
    <mergeCell ref="B1:K2"/>
    <mergeCell ref="L1:L2"/>
    <mergeCell ref="N1:N2"/>
    <mergeCell ref="B3:F3"/>
    <mergeCell ref="G3:K3"/>
  </mergeCells>
  <conditionalFormatting sqref="L54:L55">
    <cfRule type="dataBar" priority="13">
      <dataBar>
        <cfvo type="num" val="0"/>
        <cfvo type="num" val="100"/>
        <color rgb="FF638EC6"/>
      </dataBar>
      <extLst>
        <ext xmlns:x14="http://schemas.microsoft.com/office/spreadsheetml/2009/9/main" uri="{B025F937-C7B1-47D3-B67F-A62EFF666E3E}">
          <x14:id>{9BCE66AF-0851-40C1-853F-ECDC8B1243C5}</x14:id>
        </ext>
      </extLst>
    </cfRule>
  </conditionalFormatting>
  <hyperlinks>
    <hyperlink ref="B3:F3" location="'Technology - ITS'!A1" tooltip="1. Incident Tracking System" display="1. Incident Tracking System" xr:uid="{00000000-0004-0000-1700-000001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53601" r:id="rId4" name="Drop Down 1">
              <controlPr defaultSize="0" autoLine="0" autoPict="0">
                <anchor moveWithCells="1">
                  <from>
                    <xdr:col>11</xdr:col>
                    <xdr:colOff>10886</xdr:colOff>
                    <xdr:row>10</xdr:row>
                    <xdr:rowOff>21771</xdr:rowOff>
                  </from>
                  <to>
                    <xdr:col>12</xdr:col>
                    <xdr:colOff>10886</xdr:colOff>
                    <xdr:row>10</xdr:row>
                    <xdr:rowOff>239486</xdr:rowOff>
                  </to>
                </anchor>
              </controlPr>
            </control>
          </mc:Choice>
        </mc:AlternateContent>
        <mc:AlternateContent xmlns:mc="http://schemas.openxmlformats.org/markup-compatibility/2006">
          <mc:Choice Requires="x14">
            <control shapeId="153602" r:id="rId5" name="Drop Down 2">
              <controlPr defaultSize="0" autoLine="0" autoPict="0">
                <anchor moveWithCells="1">
                  <from>
                    <xdr:col>13</xdr:col>
                    <xdr:colOff>10886</xdr:colOff>
                    <xdr:row>10</xdr:row>
                    <xdr:rowOff>21771</xdr:rowOff>
                  </from>
                  <to>
                    <xdr:col>14</xdr:col>
                    <xdr:colOff>10886</xdr:colOff>
                    <xdr:row>10</xdr:row>
                    <xdr:rowOff>239486</xdr:rowOff>
                  </to>
                </anchor>
              </controlPr>
            </control>
          </mc:Choice>
        </mc:AlternateContent>
        <mc:AlternateContent xmlns:mc="http://schemas.openxmlformats.org/markup-compatibility/2006">
          <mc:Choice Requires="x14">
            <control shapeId="153603" r:id="rId6" name="Drop Down 3">
              <controlPr defaultSize="0" autoLine="0" autoPict="0">
                <anchor moveWithCells="1">
                  <from>
                    <xdr:col>11</xdr:col>
                    <xdr:colOff>10886</xdr:colOff>
                    <xdr:row>11</xdr:row>
                    <xdr:rowOff>21771</xdr:rowOff>
                  </from>
                  <to>
                    <xdr:col>12</xdr:col>
                    <xdr:colOff>10886</xdr:colOff>
                    <xdr:row>11</xdr:row>
                    <xdr:rowOff>239486</xdr:rowOff>
                  </to>
                </anchor>
              </controlPr>
            </control>
          </mc:Choice>
        </mc:AlternateContent>
        <mc:AlternateContent xmlns:mc="http://schemas.openxmlformats.org/markup-compatibility/2006">
          <mc:Choice Requires="x14">
            <control shapeId="153604" r:id="rId7" name="Drop Down 4">
              <controlPr defaultSize="0" autoLine="0" autoPict="0">
                <anchor moveWithCells="1">
                  <from>
                    <xdr:col>13</xdr:col>
                    <xdr:colOff>10886</xdr:colOff>
                    <xdr:row>11</xdr:row>
                    <xdr:rowOff>21771</xdr:rowOff>
                  </from>
                  <to>
                    <xdr:col>14</xdr:col>
                    <xdr:colOff>10886</xdr:colOff>
                    <xdr:row>11</xdr:row>
                    <xdr:rowOff>239486</xdr:rowOff>
                  </to>
                </anchor>
              </controlPr>
            </control>
          </mc:Choice>
        </mc:AlternateContent>
        <mc:AlternateContent xmlns:mc="http://schemas.openxmlformats.org/markup-compatibility/2006">
          <mc:Choice Requires="x14">
            <control shapeId="153605" r:id="rId8" name="Drop Down 5">
              <controlPr defaultSize="0" autoLine="0" autoPict="0">
                <anchor moveWithCells="1">
                  <from>
                    <xdr:col>11</xdr:col>
                    <xdr:colOff>10886</xdr:colOff>
                    <xdr:row>13</xdr:row>
                    <xdr:rowOff>21771</xdr:rowOff>
                  </from>
                  <to>
                    <xdr:col>12</xdr:col>
                    <xdr:colOff>10886</xdr:colOff>
                    <xdr:row>13</xdr:row>
                    <xdr:rowOff>239486</xdr:rowOff>
                  </to>
                </anchor>
              </controlPr>
            </control>
          </mc:Choice>
        </mc:AlternateContent>
        <mc:AlternateContent xmlns:mc="http://schemas.openxmlformats.org/markup-compatibility/2006">
          <mc:Choice Requires="x14">
            <control shapeId="153606" r:id="rId9" name="Drop Down 6">
              <controlPr defaultSize="0" autoLine="0" autoPict="0">
                <anchor moveWithCells="1">
                  <from>
                    <xdr:col>11</xdr:col>
                    <xdr:colOff>10886</xdr:colOff>
                    <xdr:row>14</xdr:row>
                    <xdr:rowOff>21771</xdr:rowOff>
                  </from>
                  <to>
                    <xdr:col>12</xdr:col>
                    <xdr:colOff>10886</xdr:colOff>
                    <xdr:row>14</xdr:row>
                    <xdr:rowOff>239486</xdr:rowOff>
                  </to>
                </anchor>
              </controlPr>
            </control>
          </mc:Choice>
        </mc:AlternateContent>
        <mc:AlternateContent xmlns:mc="http://schemas.openxmlformats.org/markup-compatibility/2006">
          <mc:Choice Requires="x14">
            <control shapeId="153607" r:id="rId10" name="Drop Down 7">
              <controlPr defaultSize="0" autoLine="0" autoPict="0">
                <anchor moveWithCells="1">
                  <from>
                    <xdr:col>13</xdr:col>
                    <xdr:colOff>10886</xdr:colOff>
                    <xdr:row>13</xdr:row>
                    <xdr:rowOff>21771</xdr:rowOff>
                  </from>
                  <to>
                    <xdr:col>14</xdr:col>
                    <xdr:colOff>10886</xdr:colOff>
                    <xdr:row>13</xdr:row>
                    <xdr:rowOff>239486</xdr:rowOff>
                  </to>
                </anchor>
              </controlPr>
            </control>
          </mc:Choice>
        </mc:AlternateContent>
        <mc:AlternateContent xmlns:mc="http://schemas.openxmlformats.org/markup-compatibility/2006">
          <mc:Choice Requires="x14">
            <control shapeId="153608" r:id="rId11" name="Drop Down 8">
              <controlPr defaultSize="0" autoLine="0" autoPict="0">
                <anchor moveWithCells="1">
                  <from>
                    <xdr:col>13</xdr:col>
                    <xdr:colOff>10886</xdr:colOff>
                    <xdr:row>14</xdr:row>
                    <xdr:rowOff>21771</xdr:rowOff>
                  </from>
                  <to>
                    <xdr:col>14</xdr:col>
                    <xdr:colOff>10886</xdr:colOff>
                    <xdr:row>14</xdr:row>
                    <xdr:rowOff>239486</xdr:rowOff>
                  </to>
                </anchor>
              </controlPr>
            </control>
          </mc:Choice>
        </mc:AlternateContent>
        <mc:AlternateContent xmlns:mc="http://schemas.openxmlformats.org/markup-compatibility/2006">
          <mc:Choice Requires="x14">
            <control shapeId="153609" r:id="rId12" name="Drop Down 9">
              <controlPr defaultSize="0" autoLine="0" autoPict="0">
                <anchor moveWithCells="1">
                  <from>
                    <xdr:col>11</xdr:col>
                    <xdr:colOff>10886</xdr:colOff>
                    <xdr:row>16</xdr:row>
                    <xdr:rowOff>21771</xdr:rowOff>
                  </from>
                  <to>
                    <xdr:col>12</xdr:col>
                    <xdr:colOff>10886</xdr:colOff>
                    <xdr:row>16</xdr:row>
                    <xdr:rowOff>239486</xdr:rowOff>
                  </to>
                </anchor>
              </controlPr>
            </control>
          </mc:Choice>
        </mc:AlternateContent>
        <mc:AlternateContent xmlns:mc="http://schemas.openxmlformats.org/markup-compatibility/2006">
          <mc:Choice Requires="x14">
            <control shapeId="153610" r:id="rId13" name="Drop Down 10">
              <controlPr defaultSize="0" autoLine="0" autoPict="0">
                <anchor moveWithCells="1">
                  <from>
                    <xdr:col>11</xdr:col>
                    <xdr:colOff>10886</xdr:colOff>
                    <xdr:row>17</xdr:row>
                    <xdr:rowOff>21771</xdr:rowOff>
                  </from>
                  <to>
                    <xdr:col>12</xdr:col>
                    <xdr:colOff>10886</xdr:colOff>
                    <xdr:row>17</xdr:row>
                    <xdr:rowOff>239486</xdr:rowOff>
                  </to>
                </anchor>
              </controlPr>
            </control>
          </mc:Choice>
        </mc:AlternateContent>
        <mc:AlternateContent xmlns:mc="http://schemas.openxmlformats.org/markup-compatibility/2006">
          <mc:Choice Requires="x14">
            <control shapeId="153611" r:id="rId14" name="Drop Down 11">
              <controlPr defaultSize="0" autoLine="0" autoPict="0">
                <anchor moveWithCells="1">
                  <from>
                    <xdr:col>11</xdr:col>
                    <xdr:colOff>10886</xdr:colOff>
                    <xdr:row>18</xdr:row>
                    <xdr:rowOff>21771</xdr:rowOff>
                  </from>
                  <to>
                    <xdr:col>12</xdr:col>
                    <xdr:colOff>10886</xdr:colOff>
                    <xdr:row>18</xdr:row>
                    <xdr:rowOff>239486</xdr:rowOff>
                  </to>
                </anchor>
              </controlPr>
            </control>
          </mc:Choice>
        </mc:AlternateContent>
        <mc:AlternateContent xmlns:mc="http://schemas.openxmlformats.org/markup-compatibility/2006">
          <mc:Choice Requires="x14">
            <control shapeId="153612" r:id="rId15" name="Drop Down 12">
              <controlPr defaultSize="0" autoLine="0" autoPict="0">
                <anchor moveWithCells="1">
                  <from>
                    <xdr:col>11</xdr:col>
                    <xdr:colOff>10886</xdr:colOff>
                    <xdr:row>19</xdr:row>
                    <xdr:rowOff>21771</xdr:rowOff>
                  </from>
                  <to>
                    <xdr:col>12</xdr:col>
                    <xdr:colOff>10886</xdr:colOff>
                    <xdr:row>19</xdr:row>
                    <xdr:rowOff>239486</xdr:rowOff>
                  </to>
                </anchor>
              </controlPr>
            </control>
          </mc:Choice>
        </mc:AlternateContent>
        <mc:AlternateContent xmlns:mc="http://schemas.openxmlformats.org/markup-compatibility/2006">
          <mc:Choice Requires="x14">
            <control shapeId="153613" r:id="rId16" name="Drop Down 13">
              <controlPr defaultSize="0" autoLine="0" autoPict="0">
                <anchor moveWithCells="1">
                  <from>
                    <xdr:col>13</xdr:col>
                    <xdr:colOff>10886</xdr:colOff>
                    <xdr:row>16</xdr:row>
                    <xdr:rowOff>21771</xdr:rowOff>
                  </from>
                  <to>
                    <xdr:col>14</xdr:col>
                    <xdr:colOff>10886</xdr:colOff>
                    <xdr:row>16</xdr:row>
                    <xdr:rowOff>239486</xdr:rowOff>
                  </to>
                </anchor>
              </controlPr>
            </control>
          </mc:Choice>
        </mc:AlternateContent>
        <mc:AlternateContent xmlns:mc="http://schemas.openxmlformats.org/markup-compatibility/2006">
          <mc:Choice Requires="x14">
            <control shapeId="153614" r:id="rId17" name="Drop Down 14">
              <controlPr defaultSize="0" autoLine="0" autoPict="0">
                <anchor moveWithCells="1">
                  <from>
                    <xdr:col>13</xdr:col>
                    <xdr:colOff>10886</xdr:colOff>
                    <xdr:row>17</xdr:row>
                    <xdr:rowOff>21771</xdr:rowOff>
                  </from>
                  <to>
                    <xdr:col>14</xdr:col>
                    <xdr:colOff>10886</xdr:colOff>
                    <xdr:row>17</xdr:row>
                    <xdr:rowOff>239486</xdr:rowOff>
                  </to>
                </anchor>
              </controlPr>
            </control>
          </mc:Choice>
        </mc:AlternateContent>
        <mc:AlternateContent xmlns:mc="http://schemas.openxmlformats.org/markup-compatibility/2006">
          <mc:Choice Requires="x14">
            <control shapeId="153615" r:id="rId18" name="Drop Down 15">
              <controlPr defaultSize="0" autoLine="0" autoPict="0">
                <anchor moveWithCells="1">
                  <from>
                    <xdr:col>13</xdr:col>
                    <xdr:colOff>10886</xdr:colOff>
                    <xdr:row>18</xdr:row>
                    <xdr:rowOff>21771</xdr:rowOff>
                  </from>
                  <to>
                    <xdr:col>14</xdr:col>
                    <xdr:colOff>10886</xdr:colOff>
                    <xdr:row>18</xdr:row>
                    <xdr:rowOff>239486</xdr:rowOff>
                  </to>
                </anchor>
              </controlPr>
            </control>
          </mc:Choice>
        </mc:AlternateContent>
        <mc:AlternateContent xmlns:mc="http://schemas.openxmlformats.org/markup-compatibility/2006">
          <mc:Choice Requires="x14">
            <control shapeId="153616" r:id="rId19" name="Drop Down 16">
              <controlPr defaultSize="0" autoLine="0" autoPict="0">
                <anchor moveWithCells="1">
                  <from>
                    <xdr:col>13</xdr:col>
                    <xdr:colOff>10886</xdr:colOff>
                    <xdr:row>19</xdr:row>
                    <xdr:rowOff>21771</xdr:rowOff>
                  </from>
                  <to>
                    <xdr:col>14</xdr:col>
                    <xdr:colOff>10886</xdr:colOff>
                    <xdr:row>19</xdr:row>
                    <xdr:rowOff>239486</xdr:rowOff>
                  </to>
                </anchor>
              </controlPr>
            </control>
          </mc:Choice>
        </mc:AlternateContent>
        <mc:AlternateContent xmlns:mc="http://schemas.openxmlformats.org/markup-compatibility/2006">
          <mc:Choice Requires="x14">
            <control shapeId="153617" r:id="rId20" name="Drop Down 17">
              <controlPr defaultSize="0" autoLine="0" autoPict="0">
                <anchor moveWithCells="1">
                  <from>
                    <xdr:col>11</xdr:col>
                    <xdr:colOff>10886</xdr:colOff>
                    <xdr:row>25</xdr:row>
                    <xdr:rowOff>21771</xdr:rowOff>
                  </from>
                  <to>
                    <xdr:col>12</xdr:col>
                    <xdr:colOff>10886</xdr:colOff>
                    <xdr:row>25</xdr:row>
                    <xdr:rowOff>239486</xdr:rowOff>
                  </to>
                </anchor>
              </controlPr>
            </control>
          </mc:Choice>
        </mc:AlternateContent>
        <mc:AlternateContent xmlns:mc="http://schemas.openxmlformats.org/markup-compatibility/2006">
          <mc:Choice Requires="x14">
            <control shapeId="153618" r:id="rId21" name="Drop Down 18">
              <controlPr defaultSize="0" autoLine="0" autoPict="0">
                <anchor moveWithCells="1">
                  <from>
                    <xdr:col>11</xdr:col>
                    <xdr:colOff>10886</xdr:colOff>
                    <xdr:row>26</xdr:row>
                    <xdr:rowOff>21771</xdr:rowOff>
                  </from>
                  <to>
                    <xdr:col>12</xdr:col>
                    <xdr:colOff>10886</xdr:colOff>
                    <xdr:row>26</xdr:row>
                    <xdr:rowOff>239486</xdr:rowOff>
                  </to>
                </anchor>
              </controlPr>
            </control>
          </mc:Choice>
        </mc:AlternateContent>
        <mc:AlternateContent xmlns:mc="http://schemas.openxmlformats.org/markup-compatibility/2006">
          <mc:Choice Requires="x14">
            <control shapeId="153619" r:id="rId22" name="Drop Down 19">
              <controlPr defaultSize="0" autoLine="0" autoPict="0">
                <anchor moveWithCells="1">
                  <from>
                    <xdr:col>11</xdr:col>
                    <xdr:colOff>10886</xdr:colOff>
                    <xdr:row>27</xdr:row>
                    <xdr:rowOff>21771</xdr:rowOff>
                  </from>
                  <to>
                    <xdr:col>12</xdr:col>
                    <xdr:colOff>10886</xdr:colOff>
                    <xdr:row>27</xdr:row>
                    <xdr:rowOff>239486</xdr:rowOff>
                  </to>
                </anchor>
              </controlPr>
            </control>
          </mc:Choice>
        </mc:AlternateContent>
        <mc:AlternateContent xmlns:mc="http://schemas.openxmlformats.org/markup-compatibility/2006">
          <mc:Choice Requires="x14">
            <control shapeId="153620" r:id="rId23" name="Drop Down 20">
              <controlPr defaultSize="0" autoLine="0" autoPict="0">
                <anchor moveWithCells="1">
                  <from>
                    <xdr:col>11</xdr:col>
                    <xdr:colOff>10886</xdr:colOff>
                    <xdr:row>28</xdr:row>
                    <xdr:rowOff>21771</xdr:rowOff>
                  </from>
                  <to>
                    <xdr:col>12</xdr:col>
                    <xdr:colOff>10886</xdr:colOff>
                    <xdr:row>28</xdr:row>
                    <xdr:rowOff>239486</xdr:rowOff>
                  </to>
                </anchor>
              </controlPr>
            </control>
          </mc:Choice>
        </mc:AlternateContent>
        <mc:AlternateContent xmlns:mc="http://schemas.openxmlformats.org/markup-compatibility/2006">
          <mc:Choice Requires="x14">
            <control shapeId="153621" r:id="rId24" name="Drop Down 21">
              <controlPr defaultSize="0" autoLine="0" autoPict="0">
                <anchor moveWithCells="1">
                  <from>
                    <xdr:col>13</xdr:col>
                    <xdr:colOff>10886</xdr:colOff>
                    <xdr:row>25</xdr:row>
                    <xdr:rowOff>21771</xdr:rowOff>
                  </from>
                  <to>
                    <xdr:col>14</xdr:col>
                    <xdr:colOff>10886</xdr:colOff>
                    <xdr:row>25</xdr:row>
                    <xdr:rowOff>239486</xdr:rowOff>
                  </to>
                </anchor>
              </controlPr>
            </control>
          </mc:Choice>
        </mc:AlternateContent>
        <mc:AlternateContent xmlns:mc="http://schemas.openxmlformats.org/markup-compatibility/2006">
          <mc:Choice Requires="x14">
            <control shapeId="153622" r:id="rId25" name="Drop Down 22">
              <controlPr defaultSize="0" autoLine="0" autoPict="0">
                <anchor moveWithCells="1">
                  <from>
                    <xdr:col>13</xdr:col>
                    <xdr:colOff>10886</xdr:colOff>
                    <xdr:row>26</xdr:row>
                    <xdr:rowOff>21771</xdr:rowOff>
                  </from>
                  <to>
                    <xdr:col>14</xdr:col>
                    <xdr:colOff>10886</xdr:colOff>
                    <xdr:row>26</xdr:row>
                    <xdr:rowOff>239486</xdr:rowOff>
                  </to>
                </anchor>
              </controlPr>
            </control>
          </mc:Choice>
        </mc:AlternateContent>
        <mc:AlternateContent xmlns:mc="http://schemas.openxmlformats.org/markup-compatibility/2006">
          <mc:Choice Requires="x14">
            <control shapeId="153623" r:id="rId26" name="Drop Down 23">
              <controlPr defaultSize="0" autoLine="0" autoPict="0">
                <anchor moveWithCells="1">
                  <from>
                    <xdr:col>13</xdr:col>
                    <xdr:colOff>10886</xdr:colOff>
                    <xdr:row>27</xdr:row>
                    <xdr:rowOff>21771</xdr:rowOff>
                  </from>
                  <to>
                    <xdr:col>14</xdr:col>
                    <xdr:colOff>10886</xdr:colOff>
                    <xdr:row>27</xdr:row>
                    <xdr:rowOff>239486</xdr:rowOff>
                  </to>
                </anchor>
              </controlPr>
            </control>
          </mc:Choice>
        </mc:AlternateContent>
        <mc:AlternateContent xmlns:mc="http://schemas.openxmlformats.org/markup-compatibility/2006">
          <mc:Choice Requires="x14">
            <control shapeId="153624" r:id="rId27" name="Drop Down 24">
              <controlPr defaultSize="0" autoLine="0" autoPict="0">
                <anchor moveWithCells="1">
                  <from>
                    <xdr:col>13</xdr:col>
                    <xdr:colOff>10886</xdr:colOff>
                    <xdr:row>28</xdr:row>
                    <xdr:rowOff>21771</xdr:rowOff>
                  </from>
                  <to>
                    <xdr:col>14</xdr:col>
                    <xdr:colOff>10886</xdr:colOff>
                    <xdr:row>28</xdr:row>
                    <xdr:rowOff>239486</xdr:rowOff>
                  </to>
                </anchor>
              </controlPr>
            </control>
          </mc:Choice>
        </mc:AlternateContent>
        <mc:AlternateContent xmlns:mc="http://schemas.openxmlformats.org/markup-compatibility/2006">
          <mc:Choice Requires="x14">
            <control shapeId="153625" r:id="rId28" name="Drop Down 25">
              <controlPr defaultSize="0" autoLine="0" autoPict="0">
                <anchor moveWithCells="1">
                  <from>
                    <xdr:col>11</xdr:col>
                    <xdr:colOff>10886</xdr:colOff>
                    <xdr:row>32</xdr:row>
                    <xdr:rowOff>21771</xdr:rowOff>
                  </from>
                  <to>
                    <xdr:col>12</xdr:col>
                    <xdr:colOff>10886</xdr:colOff>
                    <xdr:row>32</xdr:row>
                    <xdr:rowOff>239486</xdr:rowOff>
                  </to>
                </anchor>
              </controlPr>
            </control>
          </mc:Choice>
        </mc:AlternateContent>
        <mc:AlternateContent xmlns:mc="http://schemas.openxmlformats.org/markup-compatibility/2006">
          <mc:Choice Requires="x14">
            <control shapeId="153626" r:id="rId29" name="Drop Down 26">
              <controlPr defaultSize="0" autoLine="0" autoPict="0">
                <anchor moveWithCells="1">
                  <from>
                    <xdr:col>11</xdr:col>
                    <xdr:colOff>10886</xdr:colOff>
                    <xdr:row>33</xdr:row>
                    <xdr:rowOff>21771</xdr:rowOff>
                  </from>
                  <to>
                    <xdr:col>12</xdr:col>
                    <xdr:colOff>10886</xdr:colOff>
                    <xdr:row>33</xdr:row>
                    <xdr:rowOff>239486</xdr:rowOff>
                  </to>
                </anchor>
              </controlPr>
            </control>
          </mc:Choice>
        </mc:AlternateContent>
        <mc:AlternateContent xmlns:mc="http://schemas.openxmlformats.org/markup-compatibility/2006">
          <mc:Choice Requires="x14">
            <control shapeId="153627" r:id="rId30" name="Drop Down 27">
              <controlPr defaultSize="0" autoLine="0" autoPict="0">
                <anchor moveWithCells="1">
                  <from>
                    <xdr:col>13</xdr:col>
                    <xdr:colOff>10886</xdr:colOff>
                    <xdr:row>32</xdr:row>
                    <xdr:rowOff>21771</xdr:rowOff>
                  </from>
                  <to>
                    <xdr:col>14</xdr:col>
                    <xdr:colOff>10886</xdr:colOff>
                    <xdr:row>32</xdr:row>
                    <xdr:rowOff>239486</xdr:rowOff>
                  </to>
                </anchor>
              </controlPr>
            </control>
          </mc:Choice>
        </mc:AlternateContent>
        <mc:AlternateContent xmlns:mc="http://schemas.openxmlformats.org/markup-compatibility/2006">
          <mc:Choice Requires="x14">
            <control shapeId="153628" r:id="rId31" name="Drop Down 28">
              <controlPr defaultSize="0" autoLine="0" autoPict="0">
                <anchor moveWithCells="1">
                  <from>
                    <xdr:col>13</xdr:col>
                    <xdr:colOff>10886</xdr:colOff>
                    <xdr:row>33</xdr:row>
                    <xdr:rowOff>21771</xdr:rowOff>
                  </from>
                  <to>
                    <xdr:col>14</xdr:col>
                    <xdr:colOff>10886</xdr:colOff>
                    <xdr:row>33</xdr:row>
                    <xdr:rowOff>239486</xdr:rowOff>
                  </to>
                </anchor>
              </controlPr>
            </control>
          </mc:Choice>
        </mc:AlternateContent>
        <mc:AlternateContent xmlns:mc="http://schemas.openxmlformats.org/markup-compatibility/2006">
          <mc:Choice Requires="x14">
            <control shapeId="153629" r:id="rId32" name="Drop Down 29">
              <controlPr defaultSize="0" autoLine="0" autoPict="0">
                <anchor moveWithCells="1">
                  <from>
                    <xdr:col>11</xdr:col>
                    <xdr:colOff>10886</xdr:colOff>
                    <xdr:row>35</xdr:row>
                    <xdr:rowOff>21771</xdr:rowOff>
                  </from>
                  <to>
                    <xdr:col>12</xdr:col>
                    <xdr:colOff>10886</xdr:colOff>
                    <xdr:row>35</xdr:row>
                    <xdr:rowOff>239486</xdr:rowOff>
                  </to>
                </anchor>
              </controlPr>
            </control>
          </mc:Choice>
        </mc:AlternateContent>
        <mc:AlternateContent xmlns:mc="http://schemas.openxmlformats.org/markup-compatibility/2006">
          <mc:Choice Requires="x14">
            <control shapeId="153630" r:id="rId33" name="Drop Down 30">
              <controlPr defaultSize="0" autoLine="0" autoPict="0">
                <anchor moveWithCells="1">
                  <from>
                    <xdr:col>11</xdr:col>
                    <xdr:colOff>10886</xdr:colOff>
                    <xdr:row>36</xdr:row>
                    <xdr:rowOff>21771</xdr:rowOff>
                  </from>
                  <to>
                    <xdr:col>12</xdr:col>
                    <xdr:colOff>10886</xdr:colOff>
                    <xdr:row>36</xdr:row>
                    <xdr:rowOff>239486</xdr:rowOff>
                  </to>
                </anchor>
              </controlPr>
            </control>
          </mc:Choice>
        </mc:AlternateContent>
        <mc:AlternateContent xmlns:mc="http://schemas.openxmlformats.org/markup-compatibility/2006">
          <mc:Choice Requires="x14">
            <control shapeId="153631" r:id="rId34" name="Drop Down 31">
              <controlPr defaultSize="0" autoLine="0" autoPict="0">
                <anchor moveWithCells="1">
                  <from>
                    <xdr:col>11</xdr:col>
                    <xdr:colOff>10886</xdr:colOff>
                    <xdr:row>37</xdr:row>
                    <xdr:rowOff>21771</xdr:rowOff>
                  </from>
                  <to>
                    <xdr:col>12</xdr:col>
                    <xdr:colOff>10886</xdr:colOff>
                    <xdr:row>37</xdr:row>
                    <xdr:rowOff>239486</xdr:rowOff>
                  </to>
                </anchor>
              </controlPr>
            </control>
          </mc:Choice>
        </mc:AlternateContent>
        <mc:AlternateContent xmlns:mc="http://schemas.openxmlformats.org/markup-compatibility/2006">
          <mc:Choice Requires="x14">
            <control shapeId="153632" r:id="rId35" name="Drop Down 32">
              <controlPr defaultSize="0" autoLine="0" autoPict="0">
                <anchor moveWithCells="1">
                  <from>
                    <xdr:col>11</xdr:col>
                    <xdr:colOff>10886</xdr:colOff>
                    <xdr:row>38</xdr:row>
                    <xdr:rowOff>21771</xdr:rowOff>
                  </from>
                  <to>
                    <xdr:col>12</xdr:col>
                    <xdr:colOff>10886</xdr:colOff>
                    <xdr:row>38</xdr:row>
                    <xdr:rowOff>239486</xdr:rowOff>
                  </to>
                </anchor>
              </controlPr>
            </control>
          </mc:Choice>
        </mc:AlternateContent>
        <mc:AlternateContent xmlns:mc="http://schemas.openxmlformats.org/markup-compatibility/2006">
          <mc:Choice Requires="x14">
            <control shapeId="153633" r:id="rId36" name="Drop Down 33">
              <controlPr defaultSize="0" autoLine="0" autoPict="0">
                <anchor moveWithCells="1">
                  <from>
                    <xdr:col>11</xdr:col>
                    <xdr:colOff>10886</xdr:colOff>
                    <xdr:row>39</xdr:row>
                    <xdr:rowOff>21771</xdr:rowOff>
                  </from>
                  <to>
                    <xdr:col>12</xdr:col>
                    <xdr:colOff>10886</xdr:colOff>
                    <xdr:row>39</xdr:row>
                    <xdr:rowOff>239486</xdr:rowOff>
                  </to>
                </anchor>
              </controlPr>
            </control>
          </mc:Choice>
        </mc:AlternateContent>
        <mc:AlternateContent xmlns:mc="http://schemas.openxmlformats.org/markup-compatibility/2006">
          <mc:Choice Requires="x14">
            <control shapeId="153634" r:id="rId37" name="Drop Down 34">
              <controlPr defaultSize="0" autoLine="0" autoPict="0">
                <anchor moveWithCells="1">
                  <from>
                    <xdr:col>11</xdr:col>
                    <xdr:colOff>10886</xdr:colOff>
                    <xdr:row>40</xdr:row>
                    <xdr:rowOff>21771</xdr:rowOff>
                  </from>
                  <to>
                    <xdr:col>12</xdr:col>
                    <xdr:colOff>10886</xdr:colOff>
                    <xdr:row>40</xdr:row>
                    <xdr:rowOff>239486</xdr:rowOff>
                  </to>
                </anchor>
              </controlPr>
            </control>
          </mc:Choice>
        </mc:AlternateContent>
        <mc:AlternateContent xmlns:mc="http://schemas.openxmlformats.org/markup-compatibility/2006">
          <mc:Choice Requires="x14">
            <control shapeId="153635" r:id="rId38" name="Drop Down 35">
              <controlPr defaultSize="0" autoLine="0" autoPict="0">
                <anchor moveWithCells="1">
                  <from>
                    <xdr:col>11</xdr:col>
                    <xdr:colOff>10886</xdr:colOff>
                    <xdr:row>41</xdr:row>
                    <xdr:rowOff>21771</xdr:rowOff>
                  </from>
                  <to>
                    <xdr:col>12</xdr:col>
                    <xdr:colOff>10886</xdr:colOff>
                    <xdr:row>41</xdr:row>
                    <xdr:rowOff>239486</xdr:rowOff>
                  </to>
                </anchor>
              </controlPr>
            </control>
          </mc:Choice>
        </mc:AlternateContent>
        <mc:AlternateContent xmlns:mc="http://schemas.openxmlformats.org/markup-compatibility/2006">
          <mc:Choice Requires="x14">
            <control shapeId="153636" r:id="rId39" name="Drop Down 36">
              <controlPr defaultSize="0" autoLine="0" autoPict="0">
                <anchor moveWithCells="1">
                  <from>
                    <xdr:col>11</xdr:col>
                    <xdr:colOff>10886</xdr:colOff>
                    <xdr:row>42</xdr:row>
                    <xdr:rowOff>21771</xdr:rowOff>
                  </from>
                  <to>
                    <xdr:col>12</xdr:col>
                    <xdr:colOff>10886</xdr:colOff>
                    <xdr:row>42</xdr:row>
                    <xdr:rowOff>239486</xdr:rowOff>
                  </to>
                </anchor>
              </controlPr>
            </control>
          </mc:Choice>
        </mc:AlternateContent>
        <mc:AlternateContent xmlns:mc="http://schemas.openxmlformats.org/markup-compatibility/2006">
          <mc:Choice Requires="x14">
            <control shapeId="153637" r:id="rId40" name="Drop Down 37">
              <controlPr defaultSize="0" autoLine="0" autoPict="0">
                <anchor moveWithCells="1">
                  <from>
                    <xdr:col>11</xdr:col>
                    <xdr:colOff>10886</xdr:colOff>
                    <xdr:row>43</xdr:row>
                    <xdr:rowOff>21771</xdr:rowOff>
                  </from>
                  <to>
                    <xdr:col>12</xdr:col>
                    <xdr:colOff>10886</xdr:colOff>
                    <xdr:row>43</xdr:row>
                    <xdr:rowOff>239486</xdr:rowOff>
                  </to>
                </anchor>
              </controlPr>
            </control>
          </mc:Choice>
        </mc:AlternateContent>
        <mc:AlternateContent xmlns:mc="http://schemas.openxmlformats.org/markup-compatibility/2006">
          <mc:Choice Requires="x14">
            <control shapeId="153638" r:id="rId41" name="Drop Down 38">
              <controlPr defaultSize="0" autoLine="0" autoPict="0">
                <anchor moveWithCells="1">
                  <from>
                    <xdr:col>11</xdr:col>
                    <xdr:colOff>10886</xdr:colOff>
                    <xdr:row>44</xdr:row>
                    <xdr:rowOff>21771</xdr:rowOff>
                  </from>
                  <to>
                    <xdr:col>12</xdr:col>
                    <xdr:colOff>10886</xdr:colOff>
                    <xdr:row>44</xdr:row>
                    <xdr:rowOff>239486</xdr:rowOff>
                  </to>
                </anchor>
              </controlPr>
            </control>
          </mc:Choice>
        </mc:AlternateContent>
        <mc:AlternateContent xmlns:mc="http://schemas.openxmlformats.org/markup-compatibility/2006">
          <mc:Choice Requires="x14">
            <control shapeId="153639" r:id="rId42" name="Drop Down 39">
              <controlPr defaultSize="0" autoLine="0" autoPict="0">
                <anchor moveWithCells="1">
                  <from>
                    <xdr:col>11</xdr:col>
                    <xdr:colOff>10886</xdr:colOff>
                    <xdr:row>45</xdr:row>
                    <xdr:rowOff>21771</xdr:rowOff>
                  </from>
                  <to>
                    <xdr:col>12</xdr:col>
                    <xdr:colOff>10886</xdr:colOff>
                    <xdr:row>45</xdr:row>
                    <xdr:rowOff>239486</xdr:rowOff>
                  </to>
                </anchor>
              </controlPr>
            </control>
          </mc:Choice>
        </mc:AlternateContent>
        <mc:AlternateContent xmlns:mc="http://schemas.openxmlformats.org/markup-compatibility/2006">
          <mc:Choice Requires="x14">
            <control shapeId="153640" r:id="rId43" name="Drop Down 40">
              <controlPr defaultSize="0" autoLine="0" autoPict="0">
                <anchor moveWithCells="1">
                  <from>
                    <xdr:col>11</xdr:col>
                    <xdr:colOff>10886</xdr:colOff>
                    <xdr:row>46</xdr:row>
                    <xdr:rowOff>21771</xdr:rowOff>
                  </from>
                  <to>
                    <xdr:col>12</xdr:col>
                    <xdr:colOff>10886</xdr:colOff>
                    <xdr:row>46</xdr:row>
                    <xdr:rowOff>239486</xdr:rowOff>
                  </to>
                </anchor>
              </controlPr>
            </control>
          </mc:Choice>
        </mc:AlternateContent>
        <mc:AlternateContent xmlns:mc="http://schemas.openxmlformats.org/markup-compatibility/2006">
          <mc:Choice Requires="x14">
            <control shapeId="153641" r:id="rId44" name="Drop Down 41">
              <controlPr defaultSize="0" autoLine="0" autoPict="0">
                <anchor moveWithCells="1">
                  <from>
                    <xdr:col>11</xdr:col>
                    <xdr:colOff>10886</xdr:colOff>
                    <xdr:row>47</xdr:row>
                    <xdr:rowOff>21771</xdr:rowOff>
                  </from>
                  <to>
                    <xdr:col>12</xdr:col>
                    <xdr:colOff>10886</xdr:colOff>
                    <xdr:row>47</xdr:row>
                    <xdr:rowOff>239486</xdr:rowOff>
                  </to>
                </anchor>
              </controlPr>
            </control>
          </mc:Choice>
        </mc:AlternateContent>
        <mc:AlternateContent xmlns:mc="http://schemas.openxmlformats.org/markup-compatibility/2006">
          <mc:Choice Requires="x14">
            <control shapeId="153642" r:id="rId45" name="Drop Down 42">
              <controlPr defaultSize="0" autoLine="0" autoPict="0">
                <anchor moveWithCells="1">
                  <from>
                    <xdr:col>11</xdr:col>
                    <xdr:colOff>10886</xdr:colOff>
                    <xdr:row>48</xdr:row>
                    <xdr:rowOff>21771</xdr:rowOff>
                  </from>
                  <to>
                    <xdr:col>12</xdr:col>
                    <xdr:colOff>10886</xdr:colOff>
                    <xdr:row>48</xdr:row>
                    <xdr:rowOff>239486</xdr:rowOff>
                  </to>
                </anchor>
              </controlPr>
            </control>
          </mc:Choice>
        </mc:AlternateContent>
        <mc:AlternateContent xmlns:mc="http://schemas.openxmlformats.org/markup-compatibility/2006">
          <mc:Choice Requires="x14">
            <control shapeId="153643" r:id="rId46" name="Drop Down 43">
              <controlPr defaultSize="0" autoLine="0" autoPict="0">
                <anchor moveWithCells="1">
                  <from>
                    <xdr:col>11</xdr:col>
                    <xdr:colOff>10886</xdr:colOff>
                    <xdr:row>49</xdr:row>
                    <xdr:rowOff>21771</xdr:rowOff>
                  </from>
                  <to>
                    <xdr:col>12</xdr:col>
                    <xdr:colOff>10886</xdr:colOff>
                    <xdr:row>49</xdr:row>
                    <xdr:rowOff>239486</xdr:rowOff>
                  </to>
                </anchor>
              </controlPr>
            </control>
          </mc:Choice>
        </mc:AlternateContent>
        <mc:AlternateContent xmlns:mc="http://schemas.openxmlformats.org/markup-compatibility/2006">
          <mc:Choice Requires="x14">
            <control shapeId="153644" r:id="rId47" name="Drop Down 44">
              <controlPr defaultSize="0" autoLine="0" autoPict="0">
                <anchor moveWithCells="1">
                  <from>
                    <xdr:col>11</xdr:col>
                    <xdr:colOff>10886</xdr:colOff>
                    <xdr:row>51</xdr:row>
                    <xdr:rowOff>21771</xdr:rowOff>
                  </from>
                  <to>
                    <xdr:col>12</xdr:col>
                    <xdr:colOff>10886</xdr:colOff>
                    <xdr:row>51</xdr:row>
                    <xdr:rowOff>239486</xdr:rowOff>
                  </to>
                </anchor>
              </controlPr>
            </control>
          </mc:Choice>
        </mc:AlternateContent>
        <mc:AlternateContent xmlns:mc="http://schemas.openxmlformats.org/markup-compatibility/2006">
          <mc:Choice Requires="x14">
            <control shapeId="153645" r:id="rId48" name="Drop Down 45">
              <controlPr defaultSize="0" autoLine="0" autoPict="0">
                <anchor moveWithCells="1">
                  <from>
                    <xdr:col>11</xdr:col>
                    <xdr:colOff>10886</xdr:colOff>
                    <xdr:row>52</xdr:row>
                    <xdr:rowOff>21771</xdr:rowOff>
                  </from>
                  <to>
                    <xdr:col>12</xdr:col>
                    <xdr:colOff>10886</xdr:colOff>
                    <xdr:row>52</xdr:row>
                    <xdr:rowOff>239486</xdr:rowOff>
                  </to>
                </anchor>
              </controlPr>
            </control>
          </mc:Choice>
        </mc:AlternateContent>
        <mc:AlternateContent xmlns:mc="http://schemas.openxmlformats.org/markup-compatibility/2006">
          <mc:Choice Requires="x14">
            <control shapeId="153646" r:id="rId49" name="Drop Down 46">
              <controlPr defaultSize="0" autoLine="0" autoPict="0">
                <anchor moveWithCells="1">
                  <from>
                    <xdr:col>11</xdr:col>
                    <xdr:colOff>10886</xdr:colOff>
                    <xdr:row>50</xdr:row>
                    <xdr:rowOff>21771</xdr:rowOff>
                  </from>
                  <to>
                    <xdr:col>12</xdr:col>
                    <xdr:colOff>10886</xdr:colOff>
                    <xdr:row>50</xdr:row>
                    <xdr:rowOff>239486</xdr:rowOff>
                  </to>
                </anchor>
              </controlPr>
            </control>
          </mc:Choice>
        </mc:AlternateContent>
        <mc:AlternateContent xmlns:mc="http://schemas.openxmlformats.org/markup-compatibility/2006">
          <mc:Choice Requires="x14">
            <control shapeId="153648" r:id="rId50" name="Drop Down 48">
              <controlPr defaultSize="0" autoLine="0" autoPict="0">
                <anchor moveWithCells="1">
                  <from>
                    <xdr:col>11</xdr:col>
                    <xdr:colOff>10886</xdr:colOff>
                    <xdr:row>30</xdr:row>
                    <xdr:rowOff>21771</xdr:rowOff>
                  </from>
                  <to>
                    <xdr:col>12</xdr:col>
                    <xdr:colOff>10886</xdr:colOff>
                    <xdr:row>30</xdr:row>
                    <xdr:rowOff>239486</xdr:rowOff>
                  </to>
                </anchor>
              </controlPr>
            </control>
          </mc:Choice>
        </mc:AlternateContent>
        <mc:AlternateContent xmlns:mc="http://schemas.openxmlformats.org/markup-compatibility/2006">
          <mc:Choice Requires="x14">
            <control shapeId="153649" r:id="rId51" name="Drop Down 49">
              <controlPr defaultSize="0" autoLine="0" autoPict="0">
                <anchor moveWithCells="1">
                  <from>
                    <xdr:col>13</xdr:col>
                    <xdr:colOff>10886</xdr:colOff>
                    <xdr:row>30</xdr:row>
                    <xdr:rowOff>21771</xdr:rowOff>
                  </from>
                  <to>
                    <xdr:col>14</xdr:col>
                    <xdr:colOff>10886</xdr:colOff>
                    <xdr:row>30</xdr:row>
                    <xdr:rowOff>239486</xdr:rowOff>
                  </to>
                </anchor>
              </controlPr>
            </control>
          </mc:Choice>
        </mc:AlternateContent>
        <mc:AlternateContent xmlns:mc="http://schemas.openxmlformats.org/markup-compatibility/2006">
          <mc:Choice Requires="x14">
            <control shapeId="153650" r:id="rId52" name="Drop Down 50">
              <controlPr defaultSize="0" autoLine="0" autoPict="0">
                <anchor moveWithCells="1">
                  <from>
                    <xdr:col>11</xdr:col>
                    <xdr:colOff>10886</xdr:colOff>
                    <xdr:row>29</xdr:row>
                    <xdr:rowOff>21771</xdr:rowOff>
                  </from>
                  <to>
                    <xdr:col>12</xdr:col>
                    <xdr:colOff>10886</xdr:colOff>
                    <xdr:row>29</xdr:row>
                    <xdr:rowOff>239486</xdr:rowOff>
                  </to>
                </anchor>
              </controlPr>
            </control>
          </mc:Choice>
        </mc:AlternateContent>
        <mc:AlternateContent xmlns:mc="http://schemas.openxmlformats.org/markup-compatibility/2006">
          <mc:Choice Requires="x14">
            <control shapeId="153651" r:id="rId53" name="Drop Down 51">
              <controlPr defaultSize="0" autoLine="0" autoPict="0">
                <anchor moveWithCells="1">
                  <from>
                    <xdr:col>13</xdr:col>
                    <xdr:colOff>10886</xdr:colOff>
                    <xdr:row>29</xdr:row>
                    <xdr:rowOff>21771</xdr:rowOff>
                  </from>
                  <to>
                    <xdr:col>14</xdr:col>
                    <xdr:colOff>10886</xdr:colOff>
                    <xdr:row>29</xdr:row>
                    <xdr:rowOff>239486</xdr:rowOff>
                  </to>
                </anchor>
              </controlPr>
            </control>
          </mc:Choice>
        </mc:AlternateContent>
        <mc:AlternateContent xmlns:mc="http://schemas.openxmlformats.org/markup-compatibility/2006">
          <mc:Choice Requires="x14">
            <control shapeId="153652" r:id="rId54" name="Drop Down 52">
              <controlPr defaultSize="0" autoLine="0" autoPict="0">
                <anchor moveWithCells="1">
                  <from>
                    <xdr:col>11</xdr:col>
                    <xdr:colOff>10886</xdr:colOff>
                    <xdr:row>21</xdr:row>
                    <xdr:rowOff>21771</xdr:rowOff>
                  </from>
                  <to>
                    <xdr:col>12</xdr:col>
                    <xdr:colOff>10886</xdr:colOff>
                    <xdr:row>21</xdr:row>
                    <xdr:rowOff>239486</xdr:rowOff>
                  </to>
                </anchor>
              </controlPr>
            </control>
          </mc:Choice>
        </mc:AlternateContent>
        <mc:AlternateContent xmlns:mc="http://schemas.openxmlformats.org/markup-compatibility/2006">
          <mc:Choice Requires="x14">
            <control shapeId="153653" r:id="rId55" name="Drop Down 53">
              <controlPr defaultSize="0" autoLine="0" autoPict="0">
                <anchor moveWithCells="1">
                  <from>
                    <xdr:col>11</xdr:col>
                    <xdr:colOff>10886</xdr:colOff>
                    <xdr:row>22</xdr:row>
                    <xdr:rowOff>21771</xdr:rowOff>
                  </from>
                  <to>
                    <xdr:col>12</xdr:col>
                    <xdr:colOff>10886</xdr:colOff>
                    <xdr:row>22</xdr:row>
                    <xdr:rowOff>239486</xdr:rowOff>
                  </to>
                </anchor>
              </controlPr>
            </control>
          </mc:Choice>
        </mc:AlternateContent>
        <mc:AlternateContent xmlns:mc="http://schemas.openxmlformats.org/markup-compatibility/2006">
          <mc:Choice Requires="x14">
            <control shapeId="153654" r:id="rId56" name="Drop Down 54">
              <controlPr defaultSize="0" autoLine="0" autoPict="0">
                <anchor moveWithCells="1">
                  <from>
                    <xdr:col>11</xdr:col>
                    <xdr:colOff>10886</xdr:colOff>
                    <xdr:row>23</xdr:row>
                    <xdr:rowOff>21771</xdr:rowOff>
                  </from>
                  <to>
                    <xdr:col>12</xdr:col>
                    <xdr:colOff>10886</xdr:colOff>
                    <xdr:row>23</xdr:row>
                    <xdr:rowOff>239486</xdr:rowOff>
                  </to>
                </anchor>
              </controlPr>
            </control>
          </mc:Choice>
        </mc:AlternateContent>
        <mc:AlternateContent xmlns:mc="http://schemas.openxmlformats.org/markup-compatibility/2006">
          <mc:Choice Requires="x14">
            <control shapeId="153655" r:id="rId57" name="Drop Down 55">
              <controlPr defaultSize="0" autoLine="0" autoPict="0">
                <anchor moveWithCells="1">
                  <from>
                    <xdr:col>13</xdr:col>
                    <xdr:colOff>10886</xdr:colOff>
                    <xdr:row>21</xdr:row>
                    <xdr:rowOff>21771</xdr:rowOff>
                  </from>
                  <to>
                    <xdr:col>14</xdr:col>
                    <xdr:colOff>10886</xdr:colOff>
                    <xdr:row>21</xdr:row>
                    <xdr:rowOff>239486</xdr:rowOff>
                  </to>
                </anchor>
              </controlPr>
            </control>
          </mc:Choice>
        </mc:AlternateContent>
        <mc:AlternateContent xmlns:mc="http://schemas.openxmlformats.org/markup-compatibility/2006">
          <mc:Choice Requires="x14">
            <control shapeId="153656" r:id="rId58" name="Drop Down 56">
              <controlPr defaultSize="0" autoLine="0" autoPict="0">
                <anchor moveWithCells="1">
                  <from>
                    <xdr:col>13</xdr:col>
                    <xdr:colOff>10886</xdr:colOff>
                    <xdr:row>22</xdr:row>
                    <xdr:rowOff>21771</xdr:rowOff>
                  </from>
                  <to>
                    <xdr:col>14</xdr:col>
                    <xdr:colOff>10886</xdr:colOff>
                    <xdr:row>22</xdr:row>
                    <xdr:rowOff>239486</xdr:rowOff>
                  </to>
                </anchor>
              </controlPr>
            </control>
          </mc:Choice>
        </mc:AlternateContent>
        <mc:AlternateContent xmlns:mc="http://schemas.openxmlformats.org/markup-compatibility/2006">
          <mc:Choice Requires="x14">
            <control shapeId="153657" r:id="rId59" name="Drop Down 57">
              <controlPr defaultSize="0" autoLine="0" autoPict="0">
                <anchor moveWithCells="1">
                  <from>
                    <xdr:col>13</xdr:col>
                    <xdr:colOff>10886</xdr:colOff>
                    <xdr:row>23</xdr:row>
                    <xdr:rowOff>21771</xdr:rowOff>
                  </from>
                  <to>
                    <xdr:col>14</xdr:col>
                    <xdr:colOff>10886</xdr:colOff>
                    <xdr:row>23</xdr:row>
                    <xdr:rowOff>239486</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9BCE66AF-0851-40C1-853F-ECDC8B1243C5}">
            <x14:dataBar minLength="0" maxLength="100" border="1" gradient="0">
              <x14:cfvo type="num">
                <xm:f>0</xm:f>
              </x14:cfvo>
              <x14:cfvo type="num">
                <xm:f>100</xm:f>
              </x14:cfvo>
              <x14:borderColor theme="3"/>
              <x14:negativeFillColor rgb="FFFF0000"/>
              <x14:axisColor rgb="FF000000"/>
            </x14:dataBar>
          </x14:cfRule>
          <xm:sqref>L54:L55</xm:sqref>
        </x14:conditionalFormatting>
        <x14:conditionalFormatting xmlns:xm="http://schemas.microsoft.com/office/excel/2006/main">
          <x14:cfRule type="expression" priority="12" id="{05F84061-E38C-4610-9C33-251C21DC5989}">
            <xm:f>_Output!$D$384=1</xm:f>
            <x14:dxf>
              <font>
                <strike/>
              </font>
              <fill>
                <patternFill>
                  <bgColor rgb="FFFFC000"/>
                </patternFill>
              </fill>
            </x14:dxf>
          </x14:cfRule>
          <xm:sqref>A9:R55</xm:sqref>
        </x14:conditionalFormatting>
      </x14:conditionalFormatting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Blad12">
    <tabColor rgb="FF0070C0"/>
  </sheetPr>
  <dimension ref="A1:Z476"/>
  <sheetViews>
    <sheetView showRowColHeaders="0" zoomScaleNormal="100" workbookViewId="0">
      <pane ySplit="7" topLeftCell="A8" activePane="bottomLeft" state="frozen"/>
      <selection pane="bottomLeft"/>
    </sheetView>
  </sheetViews>
  <sheetFormatPr defaultColWidth="0" defaultRowHeight="14.6" zeroHeight="1" x14ac:dyDescent="0.4"/>
  <cols>
    <col min="1" max="1" width="5.69140625" customWidth="1"/>
    <col min="2" max="11" width="9.15234375" customWidth="1"/>
    <col min="12" max="12" width="20" customWidth="1"/>
    <col min="13" max="13" width="2.3046875" customWidth="1"/>
    <col min="14" max="14" width="20" customWidth="1"/>
    <col min="15" max="15" width="2.3046875" customWidth="1"/>
    <col min="16" max="16" width="12.3046875" customWidth="1"/>
    <col min="17" max="17" width="2.3046875" customWidth="1"/>
    <col min="18" max="18" width="57.15234375" customWidth="1"/>
    <col min="19" max="19" width="113" customWidth="1"/>
    <col min="20" max="20" width="2.3046875" customWidth="1"/>
    <col min="21" max="26" width="0" hidden="1" customWidth="1"/>
    <col min="27" max="16384" width="9.15234375" hidden="1"/>
  </cols>
  <sheetData>
    <row r="1" spans="1:20" ht="20.149999999999999" customHeight="1" x14ac:dyDescent="0.4">
      <c r="A1" s="565"/>
      <c r="B1" s="875" t="s">
        <v>458</v>
      </c>
      <c r="C1" s="876"/>
      <c r="D1" s="876"/>
      <c r="E1" s="876"/>
      <c r="F1" s="876"/>
      <c r="G1" s="876"/>
      <c r="H1" s="876"/>
      <c r="I1" s="876"/>
      <c r="J1" s="876"/>
      <c r="K1" s="876"/>
      <c r="L1" s="818"/>
      <c r="M1" s="562"/>
      <c r="N1" s="818"/>
      <c r="O1" s="562"/>
      <c r="P1" s="562"/>
      <c r="Q1" s="562"/>
      <c r="R1" s="562"/>
      <c r="S1" s="562"/>
      <c r="T1" s="476"/>
    </row>
    <row r="2" spans="1:20" ht="20.149999999999999" customHeight="1" x14ac:dyDescent="0.4">
      <c r="A2" s="566"/>
      <c r="B2" s="787"/>
      <c r="C2" s="788"/>
      <c r="D2" s="788"/>
      <c r="E2" s="788"/>
      <c r="F2" s="788"/>
      <c r="G2" s="788"/>
      <c r="H2" s="788"/>
      <c r="I2" s="788"/>
      <c r="J2" s="788"/>
      <c r="K2" s="788"/>
      <c r="L2" s="790"/>
      <c r="M2" s="563"/>
      <c r="N2" s="790"/>
      <c r="O2" s="563"/>
      <c r="P2" s="563"/>
      <c r="Q2" s="563"/>
      <c r="R2" s="563"/>
      <c r="S2" s="563"/>
      <c r="T2" s="479"/>
    </row>
    <row r="3" spans="1:20" ht="20.149999999999999" customHeight="1" x14ac:dyDescent="0.4">
      <c r="A3" s="566"/>
      <c r="B3" s="791" t="s">
        <v>1986</v>
      </c>
      <c r="C3" s="792"/>
      <c r="D3" s="792"/>
      <c r="E3" s="792"/>
      <c r="F3" s="793"/>
      <c r="G3" s="779"/>
      <c r="H3" s="780"/>
      <c r="I3" s="780"/>
      <c r="J3" s="780"/>
      <c r="K3" s="780"/>
      <c r="L3" s="478"/>
      <c r="M3" s="478"/>
      <c r="N3" s="478"/>
      <c r="O3" s="478"/>
      <c r="P3" s="478"/>
      <c r="Q3" s="478"/>
      <c r="R3" s="478"/>
      <c r="S3" s="478"/>
      <c r="T3" s="479"/>
    </row>
    <row r="4" spans="1:20" ht="20.149999999999999" customHeight="1" x14ac:dyDescent="0.4">
      <c r="A4" s="566"/>
      <c r="B4" s="779"/>
      <c r="C4" s="780"/>
      <c r="D4" s="780"/>
      <c r="E4" s="780"/>
      <c r="F4" s="794"/>
      <c r="G4" s="779"/>
      <c r="H4" s="780"/>
      <c r="I4" s="780"/>
      <c r="J4" s="780"/>
      <c r="K4" s="780"/>
      <c r="L4" s="478"/>
      <c r="M4" s="478"/>
      <c r="N4" s="478"/>
      <c r="O4" s="478"/>
      <c r="P4" s="478"/>
      <c r="Q4" s="478"/>
      <c r="R4" s="478"/>
      <c r="S4" s="478"/>
      <c r="T4" s="479"/>
    </row>
    <row r="5" spans="1:20" ht="20.149999999999999" customHeight="1" x14ac:dyDescent="0.4">
      <c r="A5" s="566"/>
      <c r="B5" s="779"/>
      <c r="C5" s="780"/>
      <c r="D5" s="780"/>
      <c r="E5" s="780"/>
      <c r="F5" s="794"/>
      <c r="G5" s="779"/>
      <c r="H5" s="780"/>
      <c r="I5" s="780"/>
      <c r="J5" s="780"/>
      <c r="K5" s="780"/>
      <c r="L5" s="478"/>
      <c r="M5" s="478"/>
      <c r="N5" s="478"/>
      <c r="O5" s="478"/>
      <c r="P5" s="478"/>
      <c r="Q5" s="478"/>
      <c r="R5" s="478"/>
      <c r="S5" s="478"/>
      <c r="T5" s="479"/>
    </row>
    <row r="6" spans="1:20" ht="20.149999999999999" customHeight="1" x14ac:dyDescent="0.4">
      <c r="A6" s="566"/>
      <c r="B6" s="779"/>
      <c r="C6" s="780"/>
      <c r="D6" s="780"/>
      <c r="E6" s="780"/>
      <c r="F6" s="794"/>
      <c r="G6" s="561"/>
      <c r="H6" s="568"/>
      <c r="I6" s="568"/>
      <c r="J6" s="568"/>
      <c r="K6" s="568"/>
      <c r="L6" s="478"/>
      <c r="M6" s="478"/>
      <c r="N6" s="478"/>
      <c r="O6" s="478"/>
      <c r="P6" s="478"/>
      <c r="Q6" s="478"/>
      <c r="R6" s="478"/>
      <c r="S6" s="478"/>
      <c r="T6" s="479"/>
    </row>
    <row r="7" spans="1:20" ht="20.149999999999999" customHeight="1" thickBot="1" x14ac:dyDescent="0.45">
      <c r="A7" s="480"/>
      <c r="B7" s="481"/>
      <c r="C7" s="481"/>
      <c r="D7" s="481"/>
      <c r="E7" s="481"/>
      <c r="F7" s="481"/>
      <c r="G7" s="481"/>
      <c r="H7" s="481"/>
      <c r="I7" s="481"/>
      <c r="J7" s="481"/>
      <c r="K7" s="481"/>
      <c r="L7" s="481"/>
      <c r="M7" s="481"/>
      <c r="N7" s="481"/>
      <c r="O7" s="481"/>
      <c r="P7" s="481"/>
      <c r="Q7" s="481"/>
      <c r="R7" s="481"/>
      <c r="S7" s="481"/>
      <c r="T7" s="482"/>
    </row>
    <row r="8" spans="1:20" ht="20.149999999999999" customHeight="1" x14ac:dyDescent="0.4">
      <c r="A8" s="178"/>
      <c r="B8" s="179"/>
      <c r="C8" s="179"/>
      <c r="D8" s="179"/>
      <c r="E8" s="179"/>
      <c r="F8" s="179"/>
      <c r="G8" s="179"/>
      <c r="H8" s="179"/>
      <c r="I8" s="179"/>
      <c r="J8" s="179"/>
      <c r="K8" s="179"/>
      <c r="L8" s="179"/>
      <c r="M8" s="179"/>
      <c r="N8" s="179"/>
      <c r="O8" s="179"/>
      <c r="P8" s="179"/>
      <c r="Q8" s="179"/>
      <c r="R8" s="179"/>
      <c r="S8" s="179"/>
      <c r="T8" s="180"/>
    </row>
    <row r="9" spans="1:20" ht="20.149999999999999" customHeight="1" x14ac:dyDescent="0.4">
      <c r="A9" s="200">
        <v>1</v>
      </c>
      <c r="B9" s="198" t="s">
        <v>141</v>
      </c>
      <c r="C9" s="198"/>
      <c r="D9" s="198"/>
      <c r="E9" s="198"/>
      <c r="F9" s="198"/>
      <c r="G9" s="198"/>
      <c r="H9" s="198"/>
      <c r="I9" s="198"/>
      <c r="J9" s="198"/>
      <c r="K9" s="198"/>
      <c r="L9" s="201" t="s">
        <v>136</v>
      </c>
      <c r="M9" s="198"/>
      <c r="N9" s="201" t="s">
        <v>115</v>
      </c>
      <c r="O9" s="198"/>
      <c r="P9" s="202" t="s">
        <v>732</v>
      </c>
      <c r="Q9" s="463"/>
      <c r="R9" s="202" t="s">
        <v>760</v>
      </c>
      <c r="S9" s="201" t="s">
        <v>137</v>
      </c>
      <c r="T9" s="181"/>
    </row>
    <row r="10" spans="1:20" ht="20.149999999999999" customHeight="1" x14ac:dyDescent="0.4">
      <c r="A10" s="182"/>
      <c r="B10" s="176" t="s">
        <v>678</v>
      </c>
      <c r="C10" s="173"/>
      <c r="D10" s="173"/>
      <c r="E10" s="173"/>
      <c r="F10" s="173"/>
      <c r="G10" s="173"/>
      <c r="H10" s="173"/>
      <c r="I10" s="173"/>
      <c r="J10" s="173"/>
      <c r="K10" s="173"/>
      <c r="L10" s="174"/>
      <c r="M10" s="173"/>
      <c r="N10" s="174"/>
      <c r="O10" s="173"/>
      <c r="P10" s="203"/>
      <c r="Q10" s="464"/>
      <c r="R10" s="203"/>
      <c r="S10" s="473"/>
      <c r="T10" s="181"/>
    </row>
    <row r="11" spans="1:20" ht="20.149999999999999" customHeight="1" x14ac:dyDescent="0.4">
      <c r="A11" s="182"/>
      <c r="B11" s="188" t="s">
        <v>1</v>
      </c>
      <c r="C11" s="188" t="s">
        <v>696</v>
      </c>
      <c r="D11" s="188"/>
      <c r="E11" s="188"/>
      <c r="F11" s="188"/>
      <c r="G11" s="188"/>
      <c r="H11" s="188"/>
      <c r="I11" s="188"/>
      <c r="J11" s="188"/>
      <c r="K11" s="188"/>
      <c r="L11" s="164"/>
      <c r="M11" s="167"/>
      <c r="N11" s="164"/>
      <c r="O11" s="167"/>
      <c r="P11" s="204"/>
      <c r="Q11" s="199"/>
      <c r="R11" s="558" t="str">
        <f>VLOOKUP(_Output!D437,_Guidance!B1188:C1193,2,FALSE)</f>
        <v xml:space="preserve"> </v>
      </c>
      <c r="S11" s="468" t="s">
        <v>1993</v>
      </c>
      <c r="T11" s="181"/>
    </row>
    <row r="12" spans="1:20" ht="20.149999999999999" customHeight="1" x14ac:dyDescent="0.4">
      <c r="A12" s="182"/>
      <c r="B12" s="188" t="s">
        <v>3</v>
      </c>
      <c r="C12" s="188" t="s">
        <v>697</v>
      </c>
      <c r="D12" s="188"/>
      <c r="E12" s="188"/>
      <c r="F12" s="188"/>
      <c r="G12" s="188"/>
      <c r="H12" s="188"/>
      <c r="I12" s="188"/>
      <c r="J12" s="188"/>
      <c r="K12" s="188"/>
      <c r="L12" s="164"/>
      <c r="M12" s="167"/>
      <c r="N12" s="164"/>
      <c r="O12" s="167"/>
      <c r="P12" s="204"/>
      <c r="Q12" s="199"/>
      <c r="R12" s="558" t="str">
        <f>VLOOKUP(_Output!D438,_Guidance!B1194:C1199,2,FALSE)</f>
        <v xml:space="preserve"> </v>
      </c>
      <c r="S12" s="468" t="s">
        <v>1598</v>
      </c>
      <c r="T12" s="181"/>
    </row>
    <row r="13" spans="1:20" ht="20.149999999999999" customHeight="1" x14ac:dyDescent="0.4">
      <c r="A13" s="183"/>
      <c r="B13" s="189" t="s">
        <v>16</v>
      </c>
      <c r="C13" s="190" t="s">
        <v>698</v>
      </c>
      <c r="D13" s="190"/>
      <c r="E13" s="190"/>
      <c r="F13" s="190"/>
      <c r="G13" s="190"/>
      <c r="H13" s="190"/>
      <c r="I13" s="190"/>
      <c r="J13" s="190"/>
      <c r="K13" s="190"/>
      <c r="L13" s="165"/>
      <c r="M13" s="168"/>
      <c r="N13" s="165"/>
      <c r="O13" s="168"/>
      <c r="P13" s="205"/>
      <c r="Q13" s="465"/>
      <c r="R13" s="596"/>
      <c r="S13" s="469"/>
      <c r="T13" s="184"/>
    </row>
    <row r="14" spans="1:20" ht="20.149999999999999" customHeight="1" x14ac:dyDescent="0.4">
      <c r="A14" s="183"/>
      <c r="B14" s="192" t="s">
        <v>290</v>
      </c>
      <c r="C14" s="189" t="s">
        <v>699</v>
      </c>
      <c r="D14" s="189"/>
      <c r="E14" s="189"/>
      <c r="F14" s="189"/>
      <c r="G14" s="189"/>
      <c r="H14" s="189"/>
      <c r="I14" s="189"/>
      <c r="J14" s="189"/>
      <c r="K14" s="189"/>
      <c r="L14" s="165"/>
      <c r="M14" s="168"/>
      <c r="N14" s="165"/>
      <c r="O14" s="168"/>
      <c r="P14" s="205" t="s">
        <v>733</v>
      </c>
      <c r="Q14" s="465"/>
      <c r="R14" s="596"/>
      <c r="S14" s="469" t="s">
        <v>746</v>
      </c>
      <c r="T14" s="184"/>
    </row>
    <row r="15" spans="1:20" ht="20.149999999999999" customHeight="1" x14ac:dyDescent="0.4">
      <c r="A15" s="183"/>
      <c r="B15" s="192" t="s">
        <v>291</v>
      </c>
      <c r="C15" s="189" t="s">
        <v>679</v>
      </c>
      <c r="D15" s="189"/>
      <c r="E15" s="189"/>
      <c r="F15" s="189"/>
      <c r="G15" s="189"/>
      <c r="H15" s="189"/>
      <c r="I15" s="189"/>
      <c r="J15" s="189"/>
      <c r="K15" s="189"/>
      <c r="L15" s="165"/>
      <c r="M15" s="168"/>
      <c r="N15" s="165"/>
      <c r="O15" s="168"/>
      <c r="P15" s="205" t="s">
        <v>733</v>
      </c>
      <c r="Q15" s="465"/>
      <c r="R15" s="596"/>
      <c r="S15" s="469" t="s">
        <v>747</v>
      </c>
      <c r="T15" s="184"/>
    </row>
    <row r="16" spans="1:20" ht="20.149999999999999" customHeight="1" x14ac:dyDescent="0.4">
      <c r="A16" s="183"/>
      <c r="B16" s="192" t="s">
        <v>292</v>
      </c>
      <c r="C16" s="189" t="s">
        <v>700</v>
      </c>
      <c r="D16" s="189"/>
      <c r="E16" s="189"/>
      <c r="F16" s="189"/>
      <c r="G16" s="189"/>
      <c r="H16" s="189"/>
      <c r="I16" s="189"/>
      <c r="J16" s="189"/>
      <c r="K16" s="189"/>
      <c r="L16" s="165"/>
      <c r="M16" s="168"/>
      <c r="N16" s="165"/>
      <c r="O16" s="168"/>
      <c r="P16" s="205" t="s">
        <v>733</v>
      </c>
      <c r="Q16" s="465"/>
      <c r="R16" s="596"/>
      <c r="S16" s="469" t="s">
        <v>748</v>
      </c>
      <c r="T16" s="184"/>
    </row>
    <row r="17" spans="1:20" ht="20.149999999999999" customHeight="1" x14ac:dyDescent="0.4">
      <c r="A17" s="183"/>
      <c r="B17" s="192" t="s">
        <v>293</v>
      </c>
      <c r="C17" s="189" t="s">
        <v>701</v>
      </c>
      <c r="D17" s="189"/>
      <c r="E17" s="189"/>
      <c r="F17" s="189"/>
      <c r="G17" s="189"/>
      <c r="H17" s="189"/>
      <c r="I17" s="189"/>
      <c r="J17" s="189"/>
      <c r="K17" s="189"/>
      <c r="L17" s="165"/>
      <c r="M17" s="168"/>
      <c r="N17" s="165"/>
      <c r="O17" s="168"/>
      <c r="P17" s="205" t="s">
        <v>733</v>
      </c>
      <c r="Q17" s="465"/>
      <c r="R17" s="596"/>
      <c r="S17" s="469" t="s">
        <v>749</v>
      </c>
      <c r="T17" s="184"/>
    </row>
    <row r="18" spans="1:20" ht="20.149999999999999" customHeight="1" x14ac:dyDescent="0.4">
      <c r="A18" s="183"/>
      <c r="B18" s="192" t="s">
        <v>294</v>
      </c>
      <c r="C18" s="189" t="s">
        <v>680</v>
      </c>
      <c r="D18" s="189"/>
      <c r="E18" s="189"/>
      <c r="F18" s="189"/>
      <c r="G18" s="189"/>
      <c r="H18" s="189"/>
      <c r="I18" s="189"/>
      <c r="J18" s="189"/>
      <c r="K18" s="189"/>
      <c r="L18" s="165"/>
      <c r="M18" s="168"/>
      <c r="N18" s="165"/>
      <c r="O18" s="168"/>
      <c r="P18" s="205" t="s">
        <v>733</v>
      </c>
      <c r="Q18" s="465"/>
      <c r="R18" s="596"/>
      <c r="S18" s="469" t="s">
        <v>750</v>
      </c>
      <c r="T18" s="184"/>
    </row>
    <row r="19" spans="1:20" ht="20.149999999999999" customHeight="1" x14ac:dyDescent="0.4">
      <c r="A19" s="183"/>
      <c r="B19" s="192" t="s">
        <v>295</v>
      </c>
      <c r="C19" s="189" t="s">
        <v>681</v>
      </c>
      <c r="D19" s="189"/>
      <c r="E19" s="189"/>
      <c r="F19" s="189"/>
      <c r="G19" s="189"/>
      <c r="H19" s="189"/>
      <c r="I19" s="189"/>
      <c r="J19" s="189"/>
      <c r="K19" s="189"/>
      <c r="L19" s="165"/>
      <c r="M19" s="168"/>
      <c r="N19" s="165"/>
      <c r="O19" s="168"/>
      <c r="P19" s="205" t="s">
        <v>733</v>
      </c>
      <c r="Q19" s="465"/>
      <c r="R19" s="596"/>
      <c r="S19" s="469" t="s">
        <v>734</v>
      </c>
      <c r="T19" s="184"/>
    </row>
    <row r="20" spans="1:20" ht="20.149999999999999" customHeight="1" x14ac:dyDescent="0.4">
      <c r="A20" s="183"/>
      <c r="B20" s="192" t="s">
        <v>296</v>
      </c>
      <c r="C20" s="189" t="s">
        <v>682</v>
      </c>
      <c r="D20" s="189"/>
      <c r="E20" s="189"/>
      <c r="F20" s="189"/>
      <c r="G20" s="189"/>
      <c r="H20" s="189"/>
      <c r="I20" s="189"/>
      <c r="J20" s="189"/>
      <c r="K20" s="189"/>
      <c r="L20" s="165"/>
      <c r="M20" s="168"/>
      <c r="N20" s="165"/>
      <c r="O20" s="168"/>
      <c r="P20" s="205" t="s">
        <v>735</v>
      </c>
      <c r="Q20" s="465"/>
      <c r="R20" s="596"/>
      <c r="S20" s="469" t="s">
        <v>736</v>
      </c>
      <c r="T20" s="184"/>
    </row>
    <row r="21" spans="1:20" ht="20.149999999999999" customHeight="1" x14ac:dyDescent="0.4">
      <c r="A21" s="183"/>
      <c r="B21" s="192" t="s">
        <v>297</v>
      </c>
      <c r="C21" s="189" t="s">
        <v>2710</v>
      </c>
      <c r="D21" s="189"/>
      <c r="E21" s="189"/>
      <c r="F21" s="189"/>
      <c r="G21" s="189"/>
      <c r="H21" s="189"/>
      <c r="I21" s="189"/>
      <c r="J21" s="189"/>
      <c r="K21" s="189"/>
      <c r="L21" s="165"/>
      <c r="M21" s="168"/>
      <c r="N21" s="165"/>
      <c r="O21" s="168"/>
      <c r="P21" s="205" t="s">
        <v>735</v>
      </c>
      <c r="Q21" s="465"/>
      <c r="R21" s="596"/>
      <c r="S21" s="469" t="s">
        <v>2727</v>
      </c>
      <c r="T21" s="184"/>
    </row>
    <row r="22" spans="1:20" ht="20.149999999999999" customHeight="1" x14ac:dyDescent="0.4">
      <c r="A22" s="183"/>
      <c r="B22" s="192" t="s">
        <v>298</v>
      </c>
      <c r="C22" s="189" t="s">
        <v>683</v>
      </c>
      <c r="D22" s="189"/>
      <c r="E22" s="189"/>
      <c r="F22" s="189"/>
      <c r="G22" s="189"/>
      <c r="H22" s="189"/>
      <c r="I22" s="189"/>
      <c r="J22" s="189"/>
      <c r="K22" s="189"/>
      <c r="L22" s="165"/>
      <c r="M22" s="168"/>
      <c r="N22" s="165"/>
      <c r="O22" s="168"/>
      <c r="P22" s="205" t="s">
        <v>735</v>
      </c>
      <c r="Q22" s="465"/>
      <c r="R22" s="596"/>
      <c r="S22" s="469" t="s">
        <v>737</v>
      </c>
      <c r="T22" s="184"/>
    </row>
    <row r="23" spans="1:20" ht="20.149999999999999" customHeight="1" x14ac:dyDescent="0.4">
      <c r="A23" s="183"/>
      <c r="B23" s="192" t="s">
        <v>1166</v>
      </c>
      <c r="C23" s="189" t="s">
        <v>684</v>
      </c>
      <c r="D23" s="189"/>
      <c r="E23" s="189"/>
      <c r="F23" s="189"/>
      <c r="G23" s="189"/>
      <c r="H23" s="189"/>
      <c r="I23" s="189"/>
      <c r="J23" s="189"/>
      <c r="K23" s="189"/>
      <c r="L23" s="165"/>
      <c r="M23" s="168"/>
      <c r="N23" s="165"/>
      <c r="O23" s="168"/>
      <c r="P23" s="205" t="s">
        <v>735</v>
      </c>
      <c r="Q23" s="465"/>
      <c r="R23" s="596"/>
      <c r="S23" s="469" t="s">
        <v>738</v>
      </c>
      <c r="T23" s="184"/>
    </row>
    <row r="24" spans="1:20" ht="20.149999999999999" customHeight="1" x14ac:dyDescent="0.4">
      <c r="A24" s="183"/>
      <c r="B24" s="192" t="s">
        <v>2381</v>
      </c>
      <c r="C24" s="189" t="s">
        <v>685</v>
      </c>
      <c r="D24" s="189"/>
      <c r="E24" s="189"/>
      <c r="F24" s="189"/>
      <c r="G24" s="189"/>
      <c r="H24" s="189"/>
      <c r="I24" s="189"/>
      <c r="J24" s="189"/>
      <c r="K24" s="189"/>
      <c r="L24" s="165"/>
      <c r="M24" s="168"/>
      <c r="N24" s="165"/>
      <c r="O24" s="168"/>
      <c r="P24" s="205" t="s">
        <v>735</v>
      </c>
      <c r="Q24" s="465"/>
      <c r="R24" s="596"/>
      <c r="S24" s="469" t="s">
        <v>739</v>
      </c>
      <c r="T24" s="184"/>
    </row>
    <row r="25" spans="1:20" ht="20.149999999999999" customHeight="1" x14ac:dyDescent="0.4">
      <c r="A25" s="183"/>
      <c r="B25" s="192" t="s">
        <v>2726</v>
      </c>
      <c r="C25" s="191" t="s">
        <v>686</v>
      </c>
      <c r="D25" s="191"/>
      <c r="E25" s="191"/>
      <c r="F25" s="191"/>
      <c r="G25" s="191"/>
      <c r="H25" s="191"/>
      <c r="I25" s="191"/>
      <c r="J25" s="191"/>
      <c r="K25" s="191"/>
      <c r="L25" s="172"/>
      <c r="M25" s="175"/>
      <c r="N25" s="172"/>
      <c r="O25" s="175"/>
      <c r="P25" s="206" t="s">
        <v>735</v>
      </c>
      <c r="Q25" s="466"/>
      <c r="R25" s="597"/>
      <c r="S25" s="470" t="s">
        <v>740</v>
      </c>
      <c r="T25" s="184"/>
    </row>
    <row r="26" spans="1:20" ht="20.149999999999999" customHeight="1" x14ac:dyDescent="0.4">
      <c r="A26" s="183"/>
      <c r="B26" s="189"/>
      <c r="C26" s="193" t="s">
        <v>12</v>
      </c>
      <c r="D26" s="193"/>
      <c r="E26" s="193"/>
      <c r="F26" s="193"/>
      <c r="G26" s="193"/>
      <c r="H26" s="193"/>
      <c r="I26" s="193"/>
      <c r="J26" s="193"/>
      <c r="K26" s="193"/>
      <c r="L26" s="474" t="str">
        <f>VLOOKUP(SUM(_Output!D440:D451),_SUM_Completeness!A113:B124,2,FALSE)</f>
        <v>Partially complete</v>
      </c>
      <c r="M26" s="168"/>
      <c r="N26" s="165"/>
      <c r="O26" s="168"/>
      <c r="P26" s="205"/>
      <c r="Q26" s="465"/>
      <c r="R26" s="596"/>
      <c r="S26" s="471" t="s">
        <v>2379</v>
      </c>
      <c r="T26" s="184"/>
    </row>
    <row r="27" spans="1:20" ht="20.149999999999999" customHeight="1" x14ac:dyDescent="0.4">
      <c r="A27" s="182"/>
      <c r="B27" s="188" t="s">
        <v>17</v>
      </c>
      <c r="C27" s="188" t="s">
        <v>687</v>
      </c>
      <c r="D27" s="188"/>
      <c r="E27" s="188"/>
      <c r="F27" s="188"/>
      <c r="G27" s="188"/>
      <c r="H27" s="188"/>
      <c r="I27" s="188"/>
      <c r="J27" s="188"/>
      <c r="K27" s="188"/>
      <c r="L27" s="164"/>
      <c r="M27" s="167"/>
      <c r="N27" s="164"/>
      <c r="O27" s="167"/>
      <c r="P27" s="204" t="s">
        <v>733</v>
      </c>
      <c r="Q27" s="199"/>
      <c r="R27" s="558" t="str">
        <f>VLOOKUP(_Output!D452,_Guidance!B1200:C1205,2,FALSE)</f>
        <v xml:space="preserve"> </v>
      </c>
      <c r="S27" s="468" t="s">
        <v>1599</v>
      </c>
      <c r="T27" s="181"/>
    </row>
    <row r="28" spans="1:20" ht="20.149999999999999" customHeight="1" x14ac:dyDescent="0.4">
      <c r="A28" s="182"/>
      <c r="B28" s="188" t="s">
        <v>18</v>
      </c>
      <c r="C28" s="188" t="s">
        <v>688</v>
      </c>
      <c r="D28" s="188"/>
      <c r="E28" s="188"/>
      <c r="F28" s="188"/>
      <c r="G28" s="188"/>
      <c r="H28" s="188"/>
      <c r="I28" s="188"/>
      <c r="J28" s="188"/>
      <c r="K28" s="188"/>
      <c r="L28" s="164"/>
      <c r="M28" s="167"/>
      <c r="N28" s="164"/>
      <c r="O28" s="167"/>
      <c r="P28" s="204" t="s">
        <v>733</v>
      </c>
      <c r="Q28" s="199"/>
      <c r="R28" s="558" t="str">
        <f>VLOOKUP(_Output!D453,_Guidance!B1206:C1211,2,FALSE)</f>
        <v xml:space="preserve"> </v>
      </c>
      <c r="S28" s="468" t="s">
        <v>2631</v>
      </c>
      <c r="T28" s="181"/>
    </row>
    <row r="29" spans="1:20" ht="20.149999999999999" customHeight="1" x14ac:dyDescent="0.4">
      <c r="A29" s="182"/>
      <c r="B29" s="188" t="s">
        <v>310</v>
      </c>
      <c r="C29" s="188" t="s">
        <v>689</v>
      </c>
      <c r="D29" s="188"/>
      <c r="E29" s="188"/>
      <c r="F29" s="188"/>
      <c r="G29" s="188"/>
      <c r="H29" s="188"/>
      <c r="I29" s="188"/>
      <c r="J29" s="188"/>
      <c r="K29" s="188"/>
      <c r="L29" s="164"/>
      <c r="M29" s="167"/>
      <c r="N29" s="164"/>
      <c r="O29" s="167"/>
      <c r="P29" s="204" t="s">
        <v>733</v>
      </c>
      <c r="Q29" s="199"/>
      <c r="R29" s="558" t="str">
        <f>VLOOKUP(_Output!D454,_Guidance!B1212:C1217,2,FALSE)</f>
        <v xml:space="preserve"> </v>
      </c>
      <c r="S29" s="468" t="s">
        <v>741</v>
      </c>
      <c r="T29" s="181"/>
    </row>
    <row r="30" spans="1:20" ht="20.149999999999999" customHeight="1" x14ac:dyDescent="0.4">
      <c r="A30" s="182"/>
      <c r="B30" s="188" t="s">
        <v>348</v>
      </c>
      <c r="C30" s="188" t="s">
        <v>2632</v>
      </c>
      <c r="D30" s="188"/>
      <c r="E30" s="188"/>
      <c r="F30" s="188"/>
      <c r="G30" s="188"/>
      <c r="H30" s="188"/>
      <c r="I30" s="188"/>
      <c r="J30" s="188"/>
      <c r="K30" s="188"/>
      <c r="L30" s="164"/>
      <c r="M30" s="167"/>
      <c r="N30" s="164"/>
      <c r="O30" s="167"/>
      <c r="P30" s="204" t="s">
        <v>733</v>
      </c>
      <c r="Q30" s="199"/>
      <c r="R30" s="558" t="str">
        <f>VLOOKUP(_Output!D458,_Guidance!B1218:C1223,2,FALSE)</f>
        <v xml:space="preserve"> </v>
      </c>
      <c r="S30" s="468" t="s">
        <v>1600</v>
      </c>
      <c r="T30" s="181"/>
    </row>
    <row r="31" spans="1:20" ht="20.149999999999999" customHeight="1" x14ac:dyDescent="0.4">
      <c r="A31" s="182"/>
      <c r="B31" s="188" t="s">
        <v>690</v>
      </c>
      <c r="C31" s="188" t="s">
        <v>1442</v>
      </c>
      <c r="D31" s="188"/>
      <c r="E31" s="188"/>
      <c r="F31" s="188"/>
      <c r="G31" s="188"/>
      <c r="H31" s="188"/>
      <c r="I31" s="188"/>
      <c r="J31" s="188"/>
      <c r="K31" s="188"/>
      <c r="L31" s="164"/>
      <c r="M31" s="167"/>
      <c r="N31" s="164"/>
      <c r="O31" s="167"/>
      <c r="P31" s="204" t="s">
        <v>733</v>
      </c>
      <c r="Q31" s="199"/>
      <c r="R31" s="558" t="str">
        <f>VLOOKUP(_Output!D459,_Guidance!B1224:C1229,2,FALSE)</f>
        <v xml:space="preserve"> </v>
      </c>
      <c r="S31" s="468" t="s">
        <v>1601</v>
      </c>
      <c r="T31" s="181"/>
    </row>
    <row r="32" spans="1:20" ht="20.149999999999999" customHeight="1" x14ac:dyDescent="0.4">
      <c r="A32" s="182"/>
      <c r="B32" s="188" t="s">
        <v>691</v>
      </c>
      <c r="C32" s="188" t="s">
        <v>2757</v>
      </c>
      <c r="D32" s="188"/>
      <c r="E32" s="188"/>
      <c r="F32" s="188"/>
      <c r="G32" s="188"/>
      <c r="H32" s="188"/>
      <c r="I32" s="188"/>
      <c r="J32" s="188"/>
      <c r="K32" s="188"/>
      <c r="L32" s="164"/>
      <c r="M32" s="167"/>
      <c r="N32" s="164"/>
      <c r="O32" s="167"/>
      <c r="P32" s="204" t="s">
        <v>735</v>
      </c>
      <c r="Q32" s="199"/>
      <c r="R32" s="558" t="str">
        <f>VLOOKUP(_Output!D460,_Guidance!B1230:C1235,2,FALSE)</f>
        <v xml:space="preserve"> </v>
      </c>
      <c r="S32" s="468" t="s">
        <v>742</v>
      </c>
      <c r="T32" s="181"/>
    </row>
    <row r="33" spans="1:20" ht="20.149999999999999" customHeight="1" x14ac:dyDescent="0.4">
      <c r="A33" s="182"/>
      <c r="B33" s="188" t="s">
        <v>2167</v>
      </c>
      <c r="C33" s="188" t="s">
        <v>1695</v>
      </c>
      <c r="D33" s="188"/>
      <c r="E33" s="188"/>
      <c r="F33" s="188"/>
      <c r="G33" s="188"/>
      <c r="H33" s="188"/>
      <c r="I33" s="188"/>
      <c r="J33" s="188"/>
      <c r="K33" s="188"/>
      <c r="L33" s="164"/>
      <c r="M33" s="167"/>
      <c r="N33" s="164"/>
      <c r="O33" s="167"/>
      <c r="P33" s="204" t="s">
        <v>735</v>
      </c>
      <c r="Q33" s="199"/>
      <c r="R33" s="558" t="str">
        <f>VLOOKUP(_Output!D461,_Guidance!B1236:C1241,2,FALSE)</f>
        <v xml:space="preserve"> </v>
      </c>
      <c r="S33" s="468" t="s">
        <v>1696</v>
      </c>
      <c r="T33" s="181"/>
    </row>
    <row r="34" spans="1:20" ht="20.149999999999999" customHeight="1" x14ac:dyDescent="0.4">
      <c r="A34" s="182"/>
      <c r="B34" s="188" t="s">
        <v>2177</v>
      </c>
      <c r="C34" s="188" t="s">
        <v>692</v>
      </c>
      <c r="D34" s="188"/>
      <c r="E34" s="188"/>
      <c r="F34" s="188"/>
      <c r="G34" s="188"/>
      <c r="H34" s="188"/>
      <c r="I34" s="188"/>
      <c r="J34" s="188"/>
      <c r="K34" s="188"/>
      <c r="L34" s="164"/>
      <c r="M34" s="167"/>
      <c r="N34" s="164"/>
      <c r="O34" s="167"/>
      <c r="P34" s="204" t="s">
        <v>735</v>
      </c>
      <c r="Q34" s="199"/>
      <c r="R34" s="558" t="str">
        <f>VLOOKUP(_Output!D464,_Guidance!B1242:C1247,2,FALSE)</f>
        <v xml:space="preserve"> </v>
      </c>
      <c r="S34" s="468" t="s">
        <v>1602</v>
      </c>
      <c r="T34" s="181"/>
    </row>
    <row r="35" spans="1:20" ht="20.149999999999999" customHeight="1" x14ac:dyDescent="0.4">
      <c r="A35" s="182"/>
      <c r="B35" s="188" t="s">
        <v>2382</v>
      </c>
      <c r="C35" s="188" t="s">
        <v>2618</v>
      </c>
      <c r="D35" s="188"/>
      <c r="E35" s="188"/>
      <c r="F35" s="188"/>
      <c r="G35" s="188"/>
      <c r="H35" s="188"/>
      <c r="I35" s="188"/>
      <c r="J35" s="188"/>
      <c r="K35" s="188"/>
      <c r="L35" s="164"/>
      <c r="M35" s="167"/>
      <c r="N35" s="164"/>
      <c r="O35" s="167"/>
      <c r="P35" s="204" t="s">
        <v>735</v>
      </c>
      <c r="Q35" s="199"/>
      <c r="R35" s="558" t="str">
        <f>VLOOKUP(_Output!D465,_Guidance!B1248:C1253,2,FALSE)</f>
        <v xml:space="preserve"> </v>
      </c>
      <c r="S35" s="468" t="s">
        <v>1604</v>
      </c>
      <c r="T35" s="181"/>
    </row>
    <row r="36" spans="1:20" ht="20.149999999999999" customHeight="1" x14ac:dyDescent="0.4">
      <c r="A36" s="182"/>
      <c r="B36" s="188" t="s">
        <v>2383</v>
      </c>
      <c r="C36" s="188" t="s">
        <v>693</v>
      </c>
      <c r="D36" s="188"/>
      <c r="E36" s="188"/>
      <c r="F36" s="188"/>
      <c r="G36" s="188"/>
      <c r="H36" s="188"/>
      <c r="I36" s="188"/>
      <c r="J36" s="188"/>
      <c r="K36" s="188"/>
      <c r="L36" s="164"/>
      <c r="M36" s="167"/>
      <c r="N36" s="164"/>
      <c r="O36" s="167"/>
      <c r="P36" s="204" t="s">
        <v>743</v>
      </c>
      <c r="Q36" s="199"/>
      <c r="R36" s="558" t="str">
        <f>VLOOKUP(_Output!D467,_Guidance!B1254:C1259,2,FALSE)</f>
        <v xml:space="preserve"> </v>
      </c>
      <c r="S36" s="468" t="s">
        <v>1603</v>
      </c>
      <c r="T36" s="181"/>
    </row>
    <row r="37" spans="1:20" ht="20.149999999999999" customHeight="1" x14ac:dyDescent="0.4">
      <c r="A37" s="182"/>
      <c r="B37" s="188" t="s">
        <v>2384</v>
      </c>
      <c r="C37" s="188" t="s">
        <v>1452</v>
      </c>
      <c r="D37" s="188"/>
      <c r="E37" s="188"/>
      <c r="F37" s="188"/>
      <c r="G37" s="188"/>
      <c r="H37" s="188"/>
      <c r="I37" s="188"/>
      <c r="J37" s="188"/>
      <c r="K37" s="188"/>
      <c r="L37" s="164"/>
      <c r="M37" s="167"/>
      <c r="N37" s="164"/>
      <c r="O37" s="167"/>
      <c r="P37" s="204" t="s">
        <v>744</v>
      </c>
      <c r="Q37" s="199"/>
      <c r="R37" s="558" t="str">
        <f>VLOOKUP(_Output!D468,_Guidance!B1260:C1265,2,FALSE)</f>
        <v xml:space="preserve"> </v>
      </c>
      <c r="S37" s="468" t="s">
        <v>745</v>
      </c>
      <c r="T37" s="181"/>
    </row>
    <row r="38" spans="1:20" ht="20.149999999999999" customHeight="1" x14ac:dyDescent="0.4">
      <c r="A38" s="182"/>
      <c r="B38" s="177" t="s">
        <v>694</v>
      </c>
      <c r="C38" s="170"/>
      <c r="D38" s="170"/>
      <c r="E38" s="170"/>
      <c r="F38" s="170"/>
      <c r="G38" s="170"/>
      <c r="H38" s="170"/>
      <c r="I38" s="170"/>
      <c r="J38" s="170"/>
      <c r="K38" s="170"/>
      <c r="L38" s="166"/>
      <c r="M38" s="170"/>
      <c r="N38" s="166"/>
      <c r="O38" s="170"/>
      <c r="P38" s="742"/>
      <c r="Q38" s="467"/>
      <c r="R38" s="559"/>
      <c r="S38" s="472"/>
      <c r="T38" s="181"/>
    </row>
    <row r="39" spans="1:20" ht="20.149999999999999" customHeight="1" x14ac:dyDescent="0.4">
      <c r="A39" s="182"/>
      <c r="B39" s="188" t="s">
        <v>2385</v>
      </c>
      <c r="C39" s="194" t="s">
        <v>707</v>
      </c>
      <c r="D39" s="194"/>
      <c r="E39" s="194"/>
      <c r="F39" s="194"/>
      <c r="G39" s="194"/>
      <c r="H39" s="194"/>
      <c r="I39" s="194"/>
      <c r="J39" s="194"/>
      <c r="K39" s="194"/>
      <c r="L39" s="164"/>
      <c r="M39" s="167"/>
      <c r="N39" s="164"/>
      <c r="O39" s="167"/>
      <c r="P39" s="204"/>
      <c r="Q39" s="199"/>
      <c r="R39" s="558"/>
      <c r="S39" s="468"/>
      <c r="T39" s="181"/>
    </row>
    <row r="40" spans="1:20" ht="20.149999999999999" customHeight="1" x14ac:dyDescent="0.4">
      <c r="A40" s="182"/>
      <c r="B40" s="188"/>
      <c r="C40" s="194"/>
      <c r="D40" s="194"/>
      <c r="E40" s="194"/>
      <c r="F40" s="194"/>
      <c r="G40" s="194"/>
      <c r="H40" s="194"/>
      <c r="I40" s="194"/>
      <c r="J40" s="194"/>
      <c r="K40" s="194"/>
      <c r="L40" s="164"/>
      <c r="M40" s="167"/>
      <c r="N40" s="164"/>
      <c r="O40" s="167"/>
      <c r="P40" s="204"/>
      <c r="Q40" s="199"/>
      <c r="R40" s="558"/>
      <c r="S40" s="468"/>
      <c r="T40" s="181"/>
    </row>
    <row r="41" spans="1:20" ht="20.149999999999999" customHeight="1" x14ac:dyDescent="0.4">
      <c r="A41" s="182"/>
      <c r="B41" s="194" t="s">
        <v>2095</v>
      </c>
      <c r="C41" s="194"/>
      <c r="D41" s="194"/>
      <c r="E41" s="194"/>
      <c r="F41" s="194"/>
      <c r="G41" s="194"/>
      <c r="H41" s="194"/>
      <c r="I41" s="194"/>
      <c r="J41" s="194"/>
      <c r="K41" s="194"/>
      <c r="L41" s="164"/>
      <c r="M41" s="167"/>
      <c r="N41" s="164"/>
      <c r="O41" s="167"/>
      <c r="P41" s="204"/>
      <c r="Q41" s="199"/>
      <c r="R41" s="558"/>
      <c r="S41" s="468"/>
      <c r="T41" s="181"/>
    </row>
    <row r="42" spans="1:20" ht="20.149999999999999" customHeight="1" x14ac:dyDescent="0.4">
      <c r="A42" s="182"/>
      <c r="B42" s="630" t="s">
        <v>2386</v>
      </c>
      <c r="C42" s="741" t="s">
        <v>2076</v>
      </c>
      <c r="D42" s="194"/>
      <c r="E42" s="194"/>
      <c r="F42" s="194"/>
      <c r="G42" s="194"/>
      <c r="H42" s="194"/>
      <c r="I42" s="194"/>
      <c r="J42" s="194"/>
      <c r="K42" s="194"/>
      <c r="L42" s="164"/>
      <c r="M42" s="167"/>
      <c r="N42" s="164"/>
      <c r="O42" s="167"/>
      <c r="P42" s="204"/>
      <c r="Q42" s="199"/>
      <c r="R42" s="558" t="str">
        <f>VLOOKUP(_Output!D471,_Guidance!$B$1301:$C$1307,2,FALSE)</f>
        <v xml:space="preserve"> </v>
      </c>
      <c r="S42" s="468" t="s">
        <v>2123</v>
      </c>
      <c r="T42" s="181"/>
    </row>
    <row r="43" spans="1:20" ht="20.149999999999999" customHeight="1" x14ac:dyDescent="0.4">
      <c r="A43" s="182"/>
      <c r="B43" s="630" t="s">
        <v>2387</v>
      </c>
      <c r="C43" s="741" t="s">
        <v>1554</v>
      </c>
      <c r="D43" s="194"/>
      <c r="E43" s="194"/>
      <c r="F43" s="194"/>
      <c r="G43" s="194"/>
      <c r="H43" s="194"/>
      <c r="I43" s="194"/>
      <c r="J43" s="194"/>
      <c r="K43" s="194"/>
      <c r="L43" s="164"/>
      <c r="M43" s="167"/>
      <c r="N43" s="164"/>
      <c r="O43" s="167"/>
      <c r="P43" s="204"/>
      <c r="Q43" s="199"/>
      <c r="R43" s="558" t="str">
        <f>VLOOKUP(_Output!D472,_Guidance!$B$1301:$C$1307,2,FALSE)</f>
        <v xml:space="preserve"> </v>
      </c>
      <c r="S43" s="468" t="s">
        <v>2124</v>
      </c>
      <c r="T43" s="181"/>
    </row>
    <row r="44" spans="1:20" ht="20.149999999999999" customHeight="1" x14ac:dyDescent="0.4">
      <c r="A44" s="182"/>
      <c r="B44" s="630" t="s">
        <v>2388</v>
      </c>
      <c r="C44" s="741" t="s">
        <v>1556</v>
      </c>
      <c r="D44" s="194"/>
      <c r="E44" s="194"/>
      <c r="F44" s="194"/>
      <c r="G44" s="194"/>
      <c r="H44" s="194"/>
      <c r="I44" s="194"/>
      <c r="J44" s="194"/>
      <c r="K44" s="194"/>
      <c r="L44" s="164"/>
      <c r="M44" s="167"/>
      <c r="N44" s="164"/>
      <c r="O44" s="167"/>
      <c r="P44" s="204"/>
      <c r="Q44" s="199"/>
      <c r="R44" s="558" t="str">
        <f>VLOOKUP(_Output!D473,_Guidance!$B$1301:$C$1307,2,FALSE)</f>
        <v xml:space="preserve"> </v>
      </c>
      <c r="S44" s="468" t="s">
        <v>2125</v>
      </c>
      <c r="T44" s="181"/>
    </row>
    <row r="45" spans="1:20" ht="20.149999999999999" customHeight="1" x14ac:dyDescent="0.4">
      <c r="A45" s="182"/>
      <c r="B45" s="630" t="s">
        <v>2389</v>
      </c>
      <c r="C45" s="741" t="s">
        <v>2106</v>
      </c>
      <c r="D45" s="194"/>
      <c r="E45" s="194"/>
      <c r="F45" s="194"/>
      <c r="G45" s="194"/>
      <c r="H45" s="194"/>
      <c r="I45" s="194"/>
      <c r="J45" s="194"/>
      <c r="K45" s="194"/>
      <c r="L45" s="164"/>
      <c r="M45" s="167"/>
      <c r="N45" s="164"/>
      <c r="O45" s="167"/>
      <c r="P45" s="204"/>
      <c r="Q45" s="199"/>
      <c r="R45" s="558" t="str">
        <f>VLOOKUP(_Output!D474,_Guidance!$B$1301:$C$1307,2,FALSE)</f>
        <v xml:space="preserve"> </v>
      </c>
      <c r="S45" s="468" t="s">
        <v>2126</v>
      </c>
      <c r="T45" s="181"/>
    </row>
    <row r="46" spans="1:20" ht="20.149999999999999" customHeight="1" x14ac:dyDescent="0.4">
      <c r="A46" s="182"/>
      <c r="B46" s="630" t="s">
        <v>2390</v>
      </c>
      <c r="C46" s="741" t="s">
        <v>1972</v>
      </c>
      <c r="D46" s="194"/>
      <c r="E46" s="194"/>
      <c r="F46" s="194"/>
      <c r="G46" s="194"/>
      <c r="H46" s="194"/>
      <c r="I46" s="194"/>
      <c r="J46" s="194"/>
      <c r="K46" s="194"/>
      <c r="L46" s="164"/>
      <c r="M46" s="167"/>
      <c r="N46" s="164"/>
      <c r="O46" s="167"/>
      <c r="P46" s="204"/>
      <c r="Q46" s="199"/>
      <c r="R46" s="558" t="str">
        <f>VLOOKUP(_Output!D475,_Guidance!$B$1301:$C$1307,2,FALSE)</f>
        <v xml:space="preserve"> </v>
      </c>
      <c r="S46" s="468" t="s">
        <v>2127</v>
      </c>
      <c r="T46" s="181"/>
    </row>
    <row r="47" spans="1:20" ht="20.149999999999999" customHeight="1" x14ac:dyDescent="0.4">
      <c r="A47" s="182"/>
      <c r="B47" s="630" t="s">
        <v>2391</v>
      </c>
      <c r="C47" s="741" t="s">
        <v>2077</v>
      </c>
      <c r="D47" s="194"/>
      <c r="E47" s="194"/>
      <c r="F47" s="194"/>
      <c r="G47" s="194"/>
      <c r="H47" s="194"/>
      <c r="I47" s="194"/>
      <c r="J47" s="194"/>
      <c r="K47" s="194"/>
      <c r="L47" s="164"/>
      <c r="M47" s="167"/>
      <c r="N47" s="164"/>
      <c r="O47" s="167"/>
      <c r="P47" s="204"/>
      <c r="Q47" s="199"/>
      <c r="R47" s="558" t="str">
        <f>VLOOKUP(_Output!D476,_Guidance!$B$1301:$C$1307,2,FALSE)</f>
        <v xml:space="preserve"> </v>
      </c>
      <c r="S47" s="468" t="s">
        <v>2128</v>
      </c>
      <c r="T47" s="181"/>
    </row>
    <row r="48" spans="1:20" ht="20.149999999999999" customHeight="1" x14ac:dyDescent="0.4">
      <c r="A48" s="182"/>
      <c r="B48" s="630" t="s">
        <v>2392</v>
      </c>
      <c r="C48" s="741" t="s">
        <v>2092</v>
      </c>
      <c r="D48" s="194"/>
      <c r="E48" s="194"/>
      <c r="F48" s="194"/>
      <c r="G48" s="194"/>
      <c r="H48" s="194"/>
      <c r="I48" s="194"/>
      <c r="J48" s="194"/>
      <c r="K48" s="194"/>
      <c r="L48" s="164"/>
      <c r="M48" s="167"/>
      <c r="N48" s="164"/>
      <c r="O48" s="167"/>
      <c r="P48" s="204"/>
      <c r="Q48" s="199"/>
      <c r="R48" s="558" t="str">
        <f>VLOOKUP(_Output!D477,_Guidance!$B$1301:$C$1307,2,FALSE)</f>
        <v xml:space="preserve"> </v>
      </c>
      <c r="S48" s="468" t="s">
        <v>2129</v>
      </c>
      <c r="T48" s="181"/>
    </row>
    <row r="49" spans="1:20" ht="20.149999999999999" customHeight="1" x14ac:dyDescent="0.4">
      <c r="A49" s="182"/>
      <c r="B49" s="630"/>
      <c r="C49" s="741"/>
      <c r="D49" s="194"/>
      <c r="E49" s="194"/>
      <c r="F49" s="194"/>
      <c r="G49" s="194"/>
      <c r="H49" s="194"/>
      <c r="I49" s="194"/>
      <c r="J49" s="194"/>
      <c r="K49" s="194"/>
      <c r="L49" s="164"/>
      <c r="M49" s="167"/>
      <c r="N49" s="164"/>
      <c r="O49" s="167"/>
      <c r="P49" s="204"/>
      <c r="Q49" s="199"/>
      <c r="R49" s="558"/>
      <c r="S49" s="468"/>
      <c r="T49" s="181"/>
    </row>
    <row r="50" spans="1:20" ht="20.149999999999999" customHeight="1" x14ac:dyDescent="0.4">
      <c r="A50" s="182"/>
      <c r="B50" s="743" t="s">
        <v>2096</v>
      </c>
      <c r="C50" s="194"/>
      <c r="D50" s="194"/>
      <c r="E50" s="194"/>
      <c r="F50" s="194"/>
      <c r="G50" s="194"/>
      <c r="H50" s="194"/>
      <c r="I50" s="194"/>
      <c r="J50" s="194"/>
      <c r="K50" s="194"/>
      <c r="L50" s="164"/>
      <c r="M50" s="167"/>
      <c r="N50" s="164"/>
      <c r="O50" s="167"/>
      <c r="P50" s="204"/>
      <c r="Q50" s="199"/>
      <c r="R50" s="558"/>
      <c r="S50" s="468"/>
      <c r="T50" s="181"/>
    </row>
    <row r="51" spans="1:20" ht="20.149999999999999" customHeight="1" x14ac:dyDescent="0.4">
      <c r="A51" s="182"/>
      <c r="B51" s="630" t="s">
        <v>2393</v>
      </c>
      <c r="C51" s="188" t="s">
        <v>708</v>
      </c>
      <c r="D51" s="188"/>
      <c r="E51" s="188"/>
      <c r="F51" s="188"/>
      <c r="G51" s="188"/>
      <c r="H51" s="188"/>
      <c r="I51" s="188"/>
      <c r="J51" s="188"/>
      <c r="K51" s="188"/>
      <c r="L51" s="164"/>
      <c r="M51" s="167"/>
      <c r="N51" s="164"/>
      <c r="O51" s="167"/>
      <c r="P51" s="204"/>
      <c r="Q51" s="199"/>
      <c r="R51" s="558" t="str">
        <f>VLOOKUP(_Output!D478,_Guidance!$B$1301:$C$1307,2,FALSE)</f>
        <v xml:space="preserve"> </v>
      </c>
      <c r="S51" s="468" t="s">
        <v>2130</v>
      </c>
      <c r="T51" s="181"/>
    </row>
    <row r="52" spans="1:20" ht="20.149999999999999" customHeight="1" x14ac:dyDescent="0.4">
      <c r="A52" s="182"/>
      <c r="B52" s="630" t="s">
        <v>2394</v>
      </c>
      <c r="C52" s="188" t="s">
        <v>709</v>
      </c>
      <c r="D52" s="188"/>
      <c r="E52" s="188"/>
      <c r="F52" s="188"/>
      <c r="G52" s="188"/>
      <c r="H52" s="188"/>
      <c r="I52" s="188"/>
      <c r="J52" s="188"/>
      <c r="K52" s="188"/>
      <c r="L52" s="164"/>
      <c r="M52" s="167"/>
      <c r="N52" s="164"/>
      <c r="O52" s="167"/>
      <c r="P52" s="204"/>
      <c r="Q52" s="199"/>
      <c r="R52" s="558" t="str">
        <f>VLOOKUP(_Output!D479,_Guidance!$B$1301:$C$1307,2,FALSE)</f>
        <v xml:space="preserve"> </v>
      </c>
      <c r="S52" s="468" t="s">
        <v>2107</v>
      </c>
      <c r="T52" s="181"/>
    </row>
    <row r="53" spans="1:20" ht="20.149999999999999" customHeight="1" x14ac:dyDescent="0.4">
      <c r="A53" s="182"/>
      <c r="B53" s="630" t="s">
        <v>2395</v>
      </c>
      <c r="C53" s="188" t="s">
        <v>710</v>
      </c>
      <c r="D53" s="188"/>
      <c r="E53" s="188"/>
      <c r="F53" s="188"/>
      <c r="G53" s="188"/>
      <c r="H53" s="188"/>
      <c r="I53" s="188"/>
      <c r="J53" s="188"/>
      <c r="K53" s="188"/>
      <c r="L53" s="164"/>
      <c r="M53" s="167"/>
      <c r="N53" s="164"/>
      <c r="O53" s="167"/>
      <c r="P53" s="204"/>
      <c r="Q53" s="199"/>
      <c r="R53" s="558" t="str">
        <f>VLOOKUP(_Output!D480,_Guidance!$B$1301:$C$1307,2,FALSE)</f>
        <v xml:space="preserve"> </v>
      </c>
      <c r="S53" s="468" t="s">
        <v>2697</v>
      </c>
      <c r="T53" s="181"/>
    </row>
    <row r="54" spans="1:20" ht="20.149999999999999" customHeight="1" x14ac:dyDescent="0.4">
      <c r="A54" s="182"/>
      <c r="B54" s="630" t="s">
        <v>2396</v>
      </c>
      <c r="C54" s="199" t="s">
        <v>1973</v>
      </c>
      <c r="D54" s="188"/>
      <c r="E54" s="188"/>
      <c r="F54" s="188"/>
      <c r="G54" s="188"/>
      <c r="H54" s="188"/>
      <c r="I54" s="188"/>
      <c r="J54" s="188"/>
      <c r="K54" s="188"/>
      <c r="L54" s="164"/>
      <c r="M54" s="167"/>
      <c r="N54" s="164"/>
      <c r="O54" s="167"/>
      <c r="P54" s="204"/>
      <c r="Q54" s="199"/>
      <c r="R54" s="558" t="str">
        <f>VLOOKUP(_Output!D481,_Guidance!$B$1301:$C$1307,2,FALSE)</f>
        <v xml:space="preserve"> </v>
      </c>
      <c r="S54" s="468" t="s">
        <v>2131</v>
      </c>
      <c r="T54" s="181"/>
    </row>
    <row r="55" spans="1:20" ht="20.149999999999999" customHeight="1" x14ac:dyDescent="0.4">
      <c r="A55" s="182"/>
      <c r="B55" s="630" t="s">
        <v>2397</v>
      </c>
      <c r="C55" s="188" t="s">
        <v>711</v>
      </c>
      <c r="D55" s="188"/>
      <c r="E55" s="188"/>
      <c r="F55" s="188"/>
      <c r="G55" s="188"/>
      <c r="H55" s="188"/>
      <c r="I55" s="188"/>
      <c r="J55" s="188"/>
      <c r="K55" s="188"/>
      <c r="L55" s="164"/>
      <c r="M55" s="167"/>
      <c r="N55" s="164"/>
      <c r="O55" s="167"/>
      <c r="P55" s="204"/>
      <c r="Q55" s="199"/>
      <c r="R55" s="558" t="str">
        <f>VLOOKUP(_Output!D482,_Guidance!$B$1301:$C$1307,2,FALSE)</f>
        <v xml:space="preserve"> </v>
      </c>
      <c r="S55" s="468" t="s">
        <v>2758</v>
      </c>
      <c r="T55" s="181"/>
    </row>
    <row r="56" spans="1:20" ht="20.149999999999999" customHeight="1" x14ac:dyDescent="0.4">
      <c r="A56" s="182"/>
      <c r="B56" s="630" t="s">
        <v>2398</v>
      </c>
      <c r="C56" s="188" t="s">
        <v>2091</v>
      </c>
      <c r="D56" s="188"/>
      <c r="E56" s="188"/>
      <c r="F56" s="188"/>
      <c r="G56" s="188"/>
      <c r="H56" s="188"/>
      <c r="I56" s="188"/>
      <c r="J56" s="188"/>
      <c r="K56" s="188"/>
      <c r="L56" s="164"/>
      <c r="M56" s="167"/>
      <c r="N56" s="164"/>
      <c r="O56" s="167"/>
      <c r="P56" s="204"/>
      <c r="Q56" s="199"/>
      <c r="R56" s="558" t="str">
        <f>VLOOKUP(_Output!D483,_Guidance!$B$1301:$C$1307,2,FALSE)</f>
        <v xml:space="preserve"> </v>
      </c>
      <c r="S56" s="468" t="s">
        <v>754</v>
      </c>
      <c r="T56" s="181"/>
    </row>
    <row r="57" spans="1:20" ht="20.149999999999999" customHeight="1" x14ac:dyDescent="0.4">
      <c r="A57" s="182"/>
      <c r="B57" s="630" t="s">
        <v>2399</v>
      </c>
      <c r="C57" s="188" t="s">
        <v>712</v>
      </c>
      <c r="D57" s="188"/>
      <c r="E57" s="188"/>
      <c r="F57" s="188"/>
      <c r="G57" s="188"/>
      <c r="H57" s="188"/>
      <c r="I57" s="188"/>
      <c r="J57" s="188"/>
      <c r="K57" s="188"/>
      <c r="L57" s="164"/>
      <c r="M57" s="167"/>
      <c r="N57" s="164"/>
      <c r="O57" s="167"/>
      <c r="P57" s="204"/>
      <c r="Q57" s="199"/>
      <c r="R57" s="558" t="str">
        <f>VLOOKUP(_Output!D484,_Guidance!$B$1301:$C$1307,2,FALSE)</f>
        <v xml:space="preserve"> </v>
      </c>
      <c r="S57" s="468" t="s">
        <v>2132</v>
      </c>
      <c r="T57" s="181"/>
    </row>
    <row r="58" spans="1:20" ht="20.149999999999999" customHeight="1" x14ac:dyDescent="0.4">
      <c r="A58" s="182"/>
      <c r="B58" s="630" t="s">
        <v>2400</v>
      </c>
      <c r="C58" s="188" t="s">
        <v>1966</v>
      </c>
      <c r="D58" s="188"/>
      <c r="E58" s="188"/>
      <c r="F58" s="188"/>
      <c r="G58" s="188"/>
      <c r="H58" s="188"/>
      <c r="I58" s="188"/>
      <c r="J58" s="188"/>
      <c r="K58" s="188"/>
      <c r="L58" s="164"/>
      <c r="M58" s="167"/>
      <c r="N58" s="164"/>
      <c r="O58" s="167"/>
      <c r="P58" s="204"/>
      <c r="Q58" s="199"/>
      <c r="R58" s="558" t="str">
        <f>VLOOKUP(_Output!D485,_Guidance!$B$1301:$C$1307,2,FALSE)</f>
        <v xml:space="preserve"> </v>
      </c>
      <c r="S58" s="468" t="s">
        <v>757</v>
      </c>
      <c r="T58" s="181"/>
    </row>
    <row r="59" spans="1:20" ht="20.149999999999999" customHeight="1" x14ac:dyDescent="0.4">
      <c r="A59" s="182"/>
      <c r="B59" s="630" t="s">
        <v>2401</v>
      </c>
      <c r="C59" s="188" t="s">
        <v>721</v>
      </c>
      <c r="D59" s="188"/>
      <c r="E59" s="188"/>
      <c r="F59" s="188"/>
      <c r="G59" s="188"/>
      <c r="H59" s="188"/>
      <c r="I59" s="188"/>
      <c r="J59" s="188"/>
      <c r="K59" s="188"/>
      <c r="L59" s="164"/>
      <c r="M59" s="167"/>
      <c r="N59" s="164"/>
      <c r="O59" s="167"/>
      <c r="P59" s="204"/>
      <c r="Q59" s="199"/>
      <c r="R59" s="558" t="str">
        <f>VLOOKUP(_Output!D486,_Guidance!$B$1301:$C$1307,2,FALSE)</f>
        <v xml:space="preserve"> </v>
      </c>
      <c r="S59" s="468" t="s">
        <v>2133</v>
      </c>
      <c r="T59" s="181"/>
    </row>
    <row r="60" spans="1:20" ht="20.149999999999999" customHeight="1" x14ac:dyDescent="0.4">
      <c r="A60" s="182"/>
      <c r="B60" s="630" t="s">
        <v>2402</v>
      </c>
      <c r="C60" s="188" t="s">
        <v>722</v>
      </c>
      <c r="D60" s="188"/>
      <c r="E60" s="188"/>
      <c r="F60" s="188"/>
      <c r="G60" s="188"/>
      <c r="H60" s="188"/>
      <c r="I60" s="188"/>
      <c r="J60" s="188"/>
      <c r="K60" s="188"/>
      <c r="L60" s="164"/>
      <c r="M60" s="167"/>
      <c r="N60" s="164"/>
      <c r="O60" s="167"/>
      <c r="P60" s="204"/>
      <c r="Q60" s="199"/>
      <c r="R60" s="558" t="str">
        <f>VLOOKUP(_Output!D487,_Guidance!$B$1301:$C$1307,2,FALSE)</f>
        <v xml:space="preserve"> </v>
      </c>
      <c r="S60" s="468" t="s">
        <v>2134</v>
      </c>
      <c r="T60" s="181"/>
    </row>
    <row r="61" spans="1:20" ht="20.149999999999999" customHeight="1" x14ac:dyDescent="0.4">
      <c r="A61" s="182"/>
      <c r="B61" s="630" t="s">
        <v>2403</v>
      </c>
      <c r="C61" s="188" t="s">
        <v>2147</v>
      </c>
      <c r="D61" s="188"/>
      <c r="E61" s="188"/>
      <c r="F61" s="188"/>
      <c r="G61" s="188"/>
      <c r="H61" s="188"/>
      <c r="I61" s="188"/>
      <c r="J61" s="188"/>
      <c r="K61" s="188"/>
      <c r="L61" s="164"/>
      <c r="M61" s="167"/>
      <c r="N61" s="164"/>
      <c r="O61" s="167"/>
      <c r="P61" s="204"/>
      <c r="Q61" s="199"/>
      <c r="R61" s="558" t="str">
        <f>VLOOKUP(_Output!D488,_Guidance!$B$1301:$C$1307,2,FALSE)</f>
        <v xml:space="preserve"> </v>
      </c>
      <c r="S61" s="468" t="s">
        <v>2489</v>
      </c>
      <c r="T61" s="181"/>
    </row>
    <row r="62" spans="1:20" ht="20.149999999999999" customHeight="1" x14ac:dyDescent="0.4">
      <c r="A62" s="182"/>
      <c r="B62" s="630" t="s">
        <v>2404</v>
      </c>
      <c r="C62" s="188" t="s">
        <v>2148</v>
      </c>
      <c r="D62" s="188"/>
      <c r="E62" s="188"/>
      <c r="F62" s="188"/>
      <c r="G62" s="188"/>
      <c r="H62" s="188"/>
      <c r="I62" s="188"/>
      <c r="J62" s="188"/>
      <c r="K62" s="188"/>
      <c r="L62" s="164"/>
      <c r="M62" s="167"/>
      <c r="N62" s="164"/>
      <c r="O62" s="167"/>
      <c r="P62" s="204"/>
      <c r="Q62" s="199"/>
      <c r="R62" s="558" t="str">
        <f>VLOOKUP(_Output!D489,_Guidance!$B$1301:$C$1307,2,FALSE)</f>
        <v xml:space="preserve"> </v>
      </c>
      <c r="S62" s="468" t="s">
        <v>2162</v>
      </c>
      <c r="T62" s="181"/>
    </row>
    <row r="63" spans="1:20" ht="20.149999999999999" customHeight="1" x14ac:dyDescent="0.4">
      <c r="A63" s="182"/>
      <c r="B63" s="195"/>
      <c r="C63" s="188"/>
      <c r="D63" s="188"/>
      <c r="E63" s="188"/>
      <c r="F63" s="188"/>
      <c r="G63" s="188"/>
      <c r="H63" s="188"/>
      <c r="I63" s="188"/>
      <c r="J63" s="188"/>
      <c r="K63" s="188"/>
      <c r="L63" s="164"/>
      <c r="M63" s="167"/>
      <c r="N63" s="164"/>
      <c r="O63" s="167"/>
      <c r="P63" s="204"/>
      <c r="Q63" s="199"/>
      <c r="R63" s="558"/>
      <c r="S63" s="468"/>
      <c r="T63" s="181"/>
    </row>
    <row r="64" spans="1:20" ht="20.149999999999999" customHeight="1" x14ac:dyDescent="0.4">
      <c r="A64" s="182"/>
      <c r="B64" s="743" t="s">
        <v>2097</v>
      </c>
      <c r="C64" s="188"/>
      <c r="D64" s="188"/>
      <c r="E64" s="188"/>
      <c r="F64" s="188"/>
      <c r="G64" s="188"/>
      <c r="H64" s="188"/>
      <c r="I64" s="188"/>
      <c r="J64" s="188"/>
      <c r="K64" s="188"/>
      <c r="L64" s="164"/>
      <c r="M64" s="167"/>
      <c r="N64" s="164"/>
      <c r="O64" s="167"/>
      <c r="P64" s="204"/>
      <c r="Q64" s="199"/>
      <c r="R64" s="558"/>
      <c r="S64" s="468"/>
      <c r="T64" s="181"/>
    </row>
    <row r="65" spans="1:20" ht="20.149999999999999" customHeight="1" x14ac:dyDescent="0.4">
      <c r="A65" s="182"/>
      <c r="B65" s="195" t="s">
        <v>2405</v>
      </c>
      <c r="C65" s="188" t="s">
        <v>1968</v>
      </c>
      <c r="D65" s="188"/>
      <c r="E65" s="188"/>
      <c r="F65" s="188"/>
      <c r="G65" s="188"/>
      <c r="H65" s="188"/>
      <c r="I65" s="188"/>
      <c r="J65" s="188"/>
      <c r="K65" s="188"/>
      <c r="L65" s="164"/>
      <c r="M65" s="167"/>
      <c r="N65" s="164"/>
      <c r="O65" s="167"/>
      <c r="P65" s="204"/>
      <c r="Q65" s="199"/>
      <c r="R65" s="558" t="str">
        <f>VLOOKUP(_Output!D490,_Guidance!$B$1301:$C$1307,2,FALSE)</f>
        <v xml:space="preserve"> </v>
      </c>
      <c r="S65" s="468" t="s">
        <v>1971</v>
      </c>
      <c r="T65" s="181"/>
    </row>
    <row r="66" spans="1:20" ht="20.149999999999999" customHeight="1" x14ac:dyDescent="0.4">
      <c r="A66" s="182"/>
      <c r="B66" s="195" t="s">
        <v>2406</v>
      </c>
      <c r="C66" s="188" t="s">
        <v>1969</v>
      </c>
      <c r="D66" s="188"/>
      <c r="E66" s="188"/>
      <c r="F66" s="188"/>
      <c r="G66" s="188"/>
      <c r="H66" s="188"/>
      <c r="I66" s="188"/>
      <c r="J66" s="188"/>
      <c r="K66" s="188"/>
      <c r="L66" s="164"/>
      <c r="M66" s="167"/>
      <c r="N66" s="164"/>
      <c r="O66" s="167"/>
      <c r="P66" s="204"/>
      <c r="Q66" s="199"/>
      <c r="R66" s="558" t="str">
        <f>VLOOKUP(_Output!D491,_Guidance!$B$1301:$C$1307,2,FALSE)</f>
        <v xml:space="preserve"> </v>
      </c>
      <c r="S66" s="468" t="s">
        <v>1985</v>
      </c>
      <c r="T66" s="181"/>
    </row>
    <row r="67" spans="1:20" ht="20.149999999999999" customHeight="1" x14ac:dyDescent="0.4">
      <c r="A67" s="182"/>
      <c r="B67" s="195" t="s">
        <v>2407</v>
      </c>
      <c r="C67" s="188" t="s">
        <v>714</v>
      </c>
      <c r="D67" s="188"/>
      <c r="E67" s="188"/>
      <c r="F67" s="188"/>
      <c r="G67" s="188"/>
      <c r="H67" s="188"/>
      <c r="I67" s="188"/>
      <c r="J67" s="188"/>
      <c r="K67" s="188"/>
      <c r="L67" s="164"/>
      <c r="M67" s="167"/>
      <c r="N67" s="164"/>
      <c r="O67" s="167"/>
      <c r="P67" s="204"/>
      <c r="Q67" s="199"/>
      <c r="R67" s="558" t="str">
        <f>VLOOKUP(_Output!D492,_Guidance!$B$1301:$C$1307,2,FALSE)</f>
        <v xml:space="preserve"> </v>
      </c>
      <c r="S67" s="468" t="s">
        <v>2078</v>
      </c>
      <c r="T67" s="181"/>
    </row>
    <row r="68" spans="1:20" ht="20.149999999999999" customHeight="1" x14ac:dyDescent="0.4">
      <c r="A68" s="182"/>
      <c r="B68" s="195" t="s">
        <v>2408</v>
      </c>
      <c r="C68" s="188" t="s">
        <v>1967</v>
      </c>
      <c r="D68" s="188"/>
      <c r="E68" s="188"/>
      <c r="F68" s="188"/>
      <c r="G68" s="188"/>
      <c r="H68" s="188"/>
      <c r="I68" s="188"/>
      <c r="J68" s="188"/>
      <c r="K68" s="188"/>
      <c r="L68" s="164"/>
      <c r="M68" s="167"/>
      <c r="N68" s="164"/>
      <c r="O68" s="167"/>
      <c r="P68" s="204"/>
      <c r="Q68" s="199"/>
      <c r="R68" s="558" t="str">
        <f>VLOOKUP(_Output!D493,_Guidance!$B$1301:$C$1307,2,FALSE)</f>
        <v xml:space="preserve"> </v>
      </c>
      <c r="S68" s="468" t="s">
        <v>2135</v>
      </c>
      <c r="T68" s="181"/>
    </row>
    <row r="69" spans="1:20" ht="20.149999999999999" customHeight="1" x14ac:dyDescent="0.4">
      <c r="A69" s="182"/>
      <c r="B69" s="195" t="s">
        <v>2409</v>
      </c>
      <c r="C69" s="188" t="s">
        <v>2081</v>
      </c>
      <c r="D69" s="188"/>
      <c r="E69" s="188"/>
      <c r="F69" s="188"/>
      <c r="G69" s="188"/>
      <c r="H69" s="188"/>
      <c r="I69" s="188"/>
      <c r="J69" s="188"/>
      <c r="K69" s="188"/>
      <c r="L69" s="164"/>
      <c r="M69" s="167"/>
      <c r="N69" s="164"/>
      <c r="O69" s="167"/>
      <c r="P69" s="204"/>
      <c r="Q69" s="199"/>
      <c r="R69" s="558" t="str">
        <f>VLOOKUP(_Output!D494,_Guidance!$B$1301:$C$1307,2,FALSE)</f>
        <v xml:space="preserve"> </v>
      </c>
      <c r="S69" s="468" t="s">
        <v>2689</v>
      </c>
      <c r="T69" s="181"/>
    </row>
    <row r="70" spans="1:20" ht="20.149999999999999" customHeight="1" x14ac:dyDescent="0.4">
      <c r="A70" s="182"/>
      <c r="B70" s="195"/>
      <c r="C70" s="188"/>
      <c r="D70" s="188"/>
      <c r="E70" s="188"/>
      <c r="F70" s="188"/>
      <c r="G70" s="188"/>
      <c r="H70" s="188"/>
      <c r="I70" s="188"/>
      <c r="J70" s="188"/>
      <c r="K70" s="188"/>
      <c r="L70" s="164"/>
      <c r="M70" s="167"/>
      <c r="N70" s="164"/>
      <c r="O70" s="167"/>
      <c r="P70" s="204"/>
      <c r="Q70" s="199"/>
      <c r="R70" s="558"/>
      <c r="S70" s="468"/>
      <c r="T70" s="181"/>
    </row>
    <row r="71" spans="1:20" ht="20.149999999999999" customHeight="1" x14ac:dyDescent="0.4">
      <c r="A71" s="182"/>
      <c r="B71" s="743" t="s">
        <v>2098</v>
      </c>
      <c r="C71" s="188"/>
      <c r="D71" s="188"/>
      <c r="E71" s="188"/>
      <c r="F71" s="188"/>
      <c r="G71" s="188"/>
      <c r="H71" s="188"/>
      <c r="I71" s="188"/>
      <c r="J71" s="188"/>
      <c r="K71" s="188"/>
      <c r="L71" s="164"/>
      <c r="M71" s="167"/>
      <c r="N71" s="164"/>
      <c r="O71" s="167"/>
      <c r="P71" s="204"/>
      <c r="Q71" s="199"/>
      <c r="R71" s="558"/>
      <c r="S71" s="468"/>
      <c r="T71" s="181"/>
    </row>
    <row r="72" spans="1:20" ht="20.149999999999999" customHeight="1" x14ac:dyDescent="0.4">
      <c r="A72" s="182"/>
      <c r="B72" s="195" t="s">
        <v>2410</v>
      </c>
      <c r="C72" s="188" t="s">
        <v>717</v>
      </c>
      <c r="D72" s="188"/>
      <c r="E72" s="188"/>
      <c r="F72" s="188"/>
      <c r="G72" s="188"/>
      <c r="H72" s="188"/>
      <c r="I72" s="188"/>
      <c r="J72" s="188"/>
      <c r="K72" s="188"/>
      <c r="L72" s="164"/>
      <c r="M72" s="167"/>
      <c r="N72" s="164"/>
      <c r="O72" s="167"/>
      <c r="P72" s="204"/>
      <c r="Q72" s="199"/>
      <c r="R72" s="558" t="str">
        <f>VLOOKUP(_Output!D495,_Guidance!$B$1301:$C$1307,2,FALSE)</f>
        <v xml:space="preserve"> </v>
      </c>
      <c r="S72" s="468" t="s">
        <v>752</v>
      </c>
      <c r="T72" s="181"/>
    </row>
    <row r="73" spans="1:20" ht="20.149999999999999" customHeight="1" x14ac:dyDescent="0.4">
      <c r="A73" s="182"/>
      <c r="B73" s="195" t="s">
        <v>2411</v>
      </c>
      <c r="C73" s="188" t="s">
        <v>718</v>
      </c>
      <c r="D73" s="188"/>
      <c r="E73" s="188"/>
      <c r="F73" s="188"/>
      <c r="G73" s="188"/>
      <c r="H73" s="188"/>
      <c r="I73" s="188"/>
      <c r="J73" s="188"/>
      <c r="K73" s="188"/>
      <c r="L73" s="164"/>
      <c r="M73" s="167"/>
      <c r="N73" s="164"/>
      <c r="O73" s="167"/>
      <c r="P73" s="204"/>
      <c r="Q73" s="199"/>
      <c r="R73" s="558" t="str">
        <f>VLOOKUP(_Output!D496,_Guidance!$B$1301:$C$1307,2,FALSE)</f>
        <v xml:space="preserve"> </v>
      </c>
      <c r="S73" s="468" t="s">
        <v>2149</v>
      </c>
      <c r="T73" s="181"/>
    </row>
    <row r="74" spans="1:20" ht="20.149999999999999" customHeight="1" x14ac:dyDescent="0.4">
      <c r="A74" s="182"/>
      <c r="B74" s="195" t="s">
        <v>2412</v>
      </c>
      <c r="C74" s="188" t="s">
        <v>1785</v>
      </c>
      <c r="D74" s="188"/>
      <c r="E74" s="188"/>
      <c r="F74" s="188"/>
      <c r="G74" s="188"/>
      <c r="H74" s="188"/>
      <c r="I74" s="188"/>
      <c r="J74" s="188"/>
      <c r="K74" s="188"/>
      <c r="L74" s="164"/>
      <c r="M74" s="167"/>
      <c r="N74" s="164"/>
      <c r="O74" s="167"/>
      <c r="P74" s="204"/>
      <c r="Q74" s="199"/>
      <c r="R74" s="558" t="str">
        <f>VLOOKUP(_Output!D497,_Guidance!$B$1301:$C$1307,2,FALSE)</f>
        <v xml:space="preserve"> </v>
      </c>
      <c r="S74" s="468" t="s">
        <v>1825</v>
      </c>
      <c r="T74" s="181"/>
    </row>
    <row r="75" spans="1:20" ht="20.149999999999999" customHeight="1" x14ac:dyDescent="0.4">
      <c r="A75" s="182"/>
      <c r="B75" s="195" t="s">
        <v>2413</v>
      </c>
      <c r="C75" s="188" t="s">
        <v>1786</v>
      </c>
      <c r="D75" s="188"/>
      <c r="E75" s="188"/>
      <c r="F75" s="188"/>
      <c r="G75" s="188"/>
      <c r="H75" s="188"/>
      <c r="I75" s="188"/>
      <c r="J75" s="188"/>
      <c r="K75" s="188"/>
      <c r="L75" s="164"/>
      <c r="M75" s="167"/>
      <c r="N75" s="164"/>
      <c r="O75" s="167"/>
      <c r="P75" s="204"/>
      <c r="Q75" s="199"/>
      <c r="R75" s="558" t="str">
        <f>VLOOKUP(_Output!D498,_Guidance!$B$1301:$C$1307,2,FALSE)</f>
        <v xml:space="preserve"> </v>
      </c>
      <c r="S75" s="468" t="s">
        <v>1824</v>
      </c>
      <c r="T75" s="181"/>
    </row>
    <row r="76" spans="1:20" ht="20.149999999999999" customHeight="1" x14ac:dyDescent="0.4">
      <c r="A76" s="182"/>
      <c r="B76" s="195" t="s">
        <v>2414</v>
      </c>
      <c r="C76" s="188" t="s">
        <v>719</v>
      </c>
      <c r="D76" s="188"/>
      <c r="E76" s="188"/>
      <c r="F76" s="188"/>
      <c r="G76" s="188"/>
      <c r="H76" s="188"/>
      <c r="I76" s="188"/>
      <c r="J76" s="188"/>
      <c r="K76" s="188"/>
      <c r="L76" s="164"/>
      <c r="M76" s="167"/>
      <c r="N76" s="164"/>
      <c r="O76" s="167"/>
      <c r="P76" s="204"/>
      <c r="Q76" s="199"/>
      <c r="R76" s="558" t="str">
        <f>VLOOKUP(_Output!D499,_Guidance!$B$1301:$C$1307,2,FALSE)</f>
        <v xml:space="preserve"> </v>
      </c>
      <c r="S76" s="468" t="s">
        <v>1992</v>
      </c>
      <c r="T76" s="181"/>
    </row>
    <row r="77" spans="1:20" ht="20.149999999999999" customHeight="1" x14ac:dyDescent="0.4">
      <c r="A77" s="182"/>
      <c r="B77" s="195"/>
      <c r="C77" s="188"/>
      <c r="D77" s="188"/>
      <c r="E77" s="188"/>
      <c r="F77" s="188"/>
      <c r="G77" s="188"/>
      <c r="H77" s="188"/>
      <c r="I77" s="188"/>
      <c r="J77" s="188"/>
      <c r="K77" s="188"/>
      <c r="L77" s="164"/>
      <c r="M77" s="167"/>
      <c r="N77" s="164"/>
      <c r="O77" s="167"/>
      <c r="P77" s="204"/>
      <c r="Q77" s="199"/>
      <c r="R77" s="558"/>
      <c r="S77" s="468"/>
      <c r="T77" s="181"/>
    </row>
    <row r="78" spans="1:20" ht="20.149999999999999" customHeight="1" x14ac:dyDescent="0.4">
      <c r="A78" s="182"/>
      <c r="B78" s="743" t="s">
        <v>2100</v>
      </c>
      <c r="C78" s="188"/>
      <c r="D78" s="188"/>
      <c r="E78" s="188"/>
      <c r="F78" s="188"/>
      <c r="G78" s="188"/>
      <c r="H78" s="188"/>
      <c r="I78" s="188"/>
      <c r="J78" s="188"/>
      <c r="K78" s="188"/>
      <c r="L78" s="164"/>
      <c r="M78" s="167"/>
      <c r="N78" s="164"/>
      <c r="O78" s="167"/>
      <c r="P78" s="204"/>
      <c r="Q78" s="199"/>
      <c r="R78" s="558"/>
      <c r="S78" s="468"/>
      <c r="T78" s="181"/>
    </row>
    <row r="79" spans="1:20" ht="20.149999999999999" customHeight="1" x14ac:dyDescent="0.4">
      <c r="A79" s="182"/>
      <c r="B79" s="195" t="s">
        <v>2415</v>
      </c>
      <c r="C79" s="188" t="s">
        <v>2759</v>
      </c>
      <c r="D79" s="188"/>
      <c r="E79" s="188"/>
      <c r="F79" s="188"/>
      <c r="G79" s="188"/>
      <c r="H79" s="188"/>
      <c r="I79" s="188"/>
      <c r="J79" s="188"/>
      <c r="K79" s="188"/>
      <c r="L79" s="164"/>
      <c r="M79" s="167"/>
      <c r="N79" s="164"/>
      <c r="O79" s="167"/>
      <c r="P79" s="204"/>
      <c r="Q79" s="199"/>
      <c r="R79" s="558" t="str">
        <f>VLOOKUP(_Output!D500,_Guidance!$B$1301:$C$1307,2,FALSE)</f>
        <v xml:space="preserve"> </v>
      </c>
      <c r="S79" s="468" t="s">
        <v>2136</v>
      </c>
      <c r="T79" s="181"/>
    </row>
    <row r="80" spans="1:20" ht="20.149999999999999" customHeight="1" x14ac:dyDescent="0.4">
      <c r="A80" s="182"/>
      <c r="B80" s="195" t="s">
        <v>2416</v>
      </c>
      <c r="C80" s="188" t="s">
        <v>2082</v>
      </c>
      <c r="D80" s="188"/>
      <c r="E80" s="188"/>
      <c r="F80" s="188"/>
      <c r="G80" s="188"/>
      <c r="H80" s="188"/>
      <c r="I80" s="188"/>
      <c r="J80" s="188"/>
      <c r="K80" s="188"/>
      <c r="L80" s="164"/>
      <c r="M80" s="167"/>
      <c r="N80" s="164"/>
      <c r="O80" s="167"/>
      <c r="P80" s="204"/>
      <c r="Q80" s="199"/>
      <c r="R80" s="558" t="str">
        <f>VLOOKUP(_Output!D501,_Guidance!$B$1301:$C$1307,2,FALSE)</f>
        <v xml:space="preserve"> </v>
      </c>
      <c r="S80" s="468" t="s">
        <v>2690</v>
      </c>
      <c r="T80" s="181"/>
    </row>
    <row r="81" spans="1:20" ht="20.149999999999999" customHeight="1" x14ac:dyDescent="0.4">
      <c r="A81" s="182"/>
      <c r="B81" s="195" t="s">
        <v>2417</v>
      </c>
      <c r="C81" s="188" t="s">
        <v>2083</v>
      </c>
      <c r="D81" s="188"/>
      <c r="E81" s="188"/>
      <c r="F81" s="188"/>
      <c r="G81" s="188"/>
      <c r="H81" s="188"/>
      <c r="I81" s="188"/>
      <c r="J81" s="188"/>
      <c r="K81" s="188"/>
      <c r="L81" s="164"/>
      <c r="M81" s="167"/>
      <c r="N81" s="164"/>
      <c r="O81" s="167"/>
      <c r="P81" s="204"/>
      <c r="Q81" s="199"/>
      <c r="R81" s="558" t="str">
        <f>VLOOKUP(_Output!D502,_Guidance!$B$1301:$C$1307,2,FALSE)</f>
        <v xml:space="preserve"> </v>
      </c>
      <c r="S81" s="468" t="s">
        <v>2137</v>
      </c>
      <c r="T81" s="181"/>
    </row>
    <row r="82" spans="1:20" ht="20.149999999999999" customHeight="1" x14ac:dyDescent="0.4">
      <c r="A82" s="182"/>
      <c r="B82" s="195"/>
      <c r="C82" s="188"/>
      <c r="D82" s="188"/>
      <c r="E82" s="188"/>
      <c r="F82" s="188"/>
      <c r="G82" s="188"/>
      <c r="H82" s="188"/>
      <c r="I82" s="188"/>
      <c r="J82" s="188"/>
      <c r="K82" s="188"/>
      <c r="L82" s="164"/>
      <c r="M82" s="167"/>
      <c r="N82" s="164"/>
      <c r="O82" s="167"/>
      <c r="P82" s="204"/>
      <c r="Q82" s="199"/>
      <c r="R82" s="558"/>
      <c r="S82" s="468"/>
      <c r="T82" s="181"/>
    </row>
    <row r="83" spans="1:20" ht="20.149999999999999" customHeight="1" x14ac:dyDescent="0.4">
      <c r="A83" s="182"/>
      <c r="B83" s="743" t="s">
        <v>2099</v>
      </c>
      <c r="C83" s="188"/>
      <c r="D83" s="188"/>
      <c r="E83" s="188"/>
      <c r="F83" s="188"/>
      <c r="G83" s="188"/>
      <c r="H83" s="188"/>
      <c r="I83" s="188"/>
      <c r="J83" s="188"/>
      <c r="K83" s="188"/>
      <c r="L83" s="164"/>
      <c r="M83" s="167"/>
      <c r="N83" s="164"/>
      <c r="O83" s="167"/>
      <c r="P83" s="204"/>
      <c r="Q83" s="199"/>
      <c r="R83" s="558"/>
      <c r="S83" s="468"/>
      <c r="T83" s="181"/>
    </row>
    <row r="84" spans="1:20" ht="20.149999999999999" customHeight="1" x14ac:dyDescent="0.4">
      <c r="A84" s="182"/>
      <c r="B84" s="195" t="s">
        <v>2418</v>
      </c>
      <c r="C84" s="188" t="s">
        <v>2084</v>
      </c>
      <c r="D84" s="188"/>
      <c r="E84" s="188"/>
      <c r="F84" s="188"/>
      <c r="G84" s="188"/>
      <c r="H84" s="188"/>
      <c r="I84" s="188"/>
      <c r="J84" s="188"/>
      <c r="K84" s="188"/>
      <c r="L84" s="164"/>
      <c r="M84" s="167"/>
      <c r="N84" s="164"/>
      <c r="O84" s="167"/>
      <c r="P84" s="204"/>
      <c r="Q84" s="199"/>
      <c r="R84" s="558" t="str">
        <f>VLOOKUP(_Output!D503,_Guidance!$B$1301:$C$1307,2,FALSE)</f>
        <v xml:space="preserve"> </v>
      </c>
      <c r="S84" s="468" t="s">
        <v>2138</v>
      </c>
      <c r="T84" s="181"/>
    </row>
    <row r="85" spans="1:20" ht="20.149999999999999" customHeight="1" x14ac:dyDescent="0.4">
      <c r="A85" s="182"/>
      <c r="B85" s="195" t="s">
        <v>2419</v>
      </c>
      <c r="C85" s="188" t="s">
        <v>715</v>
      </c>
      <c r="D85" s="188"/>
      <c r="E85" s="188"/>
      <c r="F85" s="188"/>
      <c r="G85" s="188"/>
      <c r="H85" s="188"/>
      <c r="I85" s="188"/>
      <c r="J85" s="188"/>
      <c r="K85" s="188"/>
      <c r="L85" s="164"/>
      <c r="M85" s="167"/>
      <c r="N85" s="164"/>
      <c r="O85" s="167"/>
      <c r="P85" s="204"/>
      <c r="Q85" s="199"/>
      <c r="R85" s="558" t="str">
        <f>VLOOKUP(_Output!D504,_Guidance!$B$1301:$C$1307,2,FALSE)</f>
        <v xml:space="preserve"> </v>
      </c>
      <c r="S85" s="468" t="s">
        <v>1991</v>
      </c>
      <c r="T85" s="181"/>
    </row>
    <row r="86" spans="1:20" ht="20.149999999999999" customHeight="1" x14ac:dyDescent="0.4">
      <c r="A86" s="182"/>
      <c r="B86" s="195" t="s">
        <v>2420</v>
      </c>
      <c r="C86" s="188" t="s">
        <v>716</v>
      </c>
      <c r="D86" s="188"/>
      <c r="E86" s="188"/>
      <c r="F86" s="188"/>
      <c r="G86" s="188"/>
      <c r="H86" s="188"/>
      <c r="I86" s="188"/>
      <c r="J86" s="188"/>
      <c r="K86" s="188"/>
      <c r="L86" s="164"/>
      <c r="M86" s="167"/>
      <c r="N86" s="164"/>
      <c r="O86" s="167"/>
      <c r="P86" s="204"/>
      <c r="Q86" s="199"/>
      <c r="R86" s="558" t="str">
        <f>VLOOKUP(_Output!D505,_Guidance!$B$1301:$C$1307,2,FALSE)</f>
        <v xml:space="preserve"> </v>
      </c>
      <c r="S86" s="468" t="s">
        <v>1784</v>
      </c>
      <c r="T86" s="181"/>
    </row>
    <row r="87" spans="1:20" ht="20.149999999999999" customHeight="1" x14ac:dyDescent="0.4">
      <c r="A87" s="182"/>
      <c r="B87" s="195" t="s">
        <v>2421</v>
      </c>
      <c r="C87" s="188" t="s">
        <v>1694</v>
      </c>
      <c r="D87" s="188"/>
      <c r="E87" s="188"/>
      <c r="F87" s="188"/>
      <c r="G87" s="188"/>
      <c r="H87" s="188"/>
      <c r="I87" s="188"/>
      <c r="J87" s="188"/>
      <c r="K87" s="188"/>
      <c r="L87" s="164"/>
      <c r="M87" s="167"/>
      <c r="N87" s="164"/>
      <c r="O87" s="167"/>
      <c r="P87" s="204"/>
      <c r="Q87" s="199"/>
      <c r="R87" s="558" t="str">
        <f>VLOOKUP(_Output!D506,_Guidance!$B$1301:$C$1307,2,FALSE)</f>
        <v xml:space="preserve"> </v>
      </c>
      <c r="S87" s="468" t="s">
        <v>1863</v>
      </c>
      <c r="T87" s="181"/>
    </row>
    <row r="88" spans="1:20" ht="20.149999999999999" customHeight="1" x14ac:dyDescent="0.4">
      <c r="A88" s="182"/>
      <c r="B88" s="195" t="s">
        <v>2422</v>
      </c>
      <c r="C88" s="188" t="s">
        <v>695</v>
      </c>
      <c r="D88" s="188"/>
      <c r="E88" s="188"/>
      <c r="F88" s="188"/>
      <c r="G88" s="188"/>
      <c r="H88" s="188"/>
      <c r="I88" s="188"/>
      <c r="J88" s="188"/>
      <c r="K88" s="188"/>
      <c r="L88" s="164"/>
      <c r="M88" s="167"/>
      <c r="N88" s="164"/>
      <c r="O88" s="167"/>
      <c r="P88" s="204"/>
      <c r="Q88" s="199"/>
      <c r="R88" s="558" t="str">
        <f>VLOOKUP(_Output!D507,_Guidance!$B$1301:$C$1307,2,FALSE)</f>
        <v xml:space="preserve"> </v>
      </c>
      <c r="S88" s="468" t="s">
        <v>751</v>
      </c>
      <c r="T88" s="181"/>
    </row>
    <row r="89" spans="1:20" ht="20.149999999999999" customHeight="1" x14ac:dyDescent="0.4">
      <c r="A89" s="182"/>
      <c r="B89" s="195" t="s">
        <v>2423</v>
      </c>
      <c r="C89" s="188" t="s">
        <v>2085</v>
      </c>
      <c r="D89" s="188"/>
      <c r="E89" s="188"/>
      <c r="F89" s="188"/>
      <c r="G89" s="188"/>
      <c r="H89" s="188"/>
      <c r="I89" s="188"/>
      <c r="J89" s="188"/>
      <c r="K89" s="188"/>
      <c r="L89" s="164"/>
      <c r="M89" s="167"/>
      <c r="N89" s="164"/>
      <c r="O89" s="167"/>
      <c r="P89" s="204"/>
      <c r="Q89" s="199"/>
      <c r="R89" s="558" t="str">
        <f>VLOOKUP(_Output!D508,_Guidance!$B$1301:$C$1307,2,FALSE)</f>
        <v xml:space="preserve"> </v>
      </c>
      <c r="S89" s="468" t="s">
        <v>2089</v>
      </c>
      <c r="T89" s="181"/>
    </row>
    <row r="90" spans="1:20" ht="20.149999999999999" customHeight="1" x14ac:dyDescent="0.4">
      <c r="A90" s="182"/>
      <c r="B90" s="195" t="s">
        <v>2424</v>
      </c>
      <c r="C90" s="188" t="s">
        <v>2086</v>
      </c>
      <c r="D90" s="188"/>
      <c r="E90" s="188"/>
      <c r="F90" s="188"/>
      <c r="G90" s="188"/>
      <c r="H90" s="188"/>
      <c r="I90" s="188"/>
      <c r="J90" s="188"/>
      <c r="K90" s="188"/>
      <c r="L90" s="164"/>
      <c r="M90" s="167"/>
      <c r="N90" s="164"/>
      <c r="O90" s="167"/>
      <c r="P90" s="204"/>
      <c r="Q90" s="199"/>
      <c r="R90" s="558" t="str">
        <f>VLOOKUP(_Output!D509,_Guidance!$B$1301:$C$1307,2,FALSE)</f>
        <v xml:space="preserve"> </v>
      </c>
      <c r="S90" s="468" t="s">
        <v>2090</v>
      </c>
      <c r="T90" s="181"/>
    </row>
    <row r="91" spans="1:20" ht="20.149999999999999" customHeight="1" x14ac:dyDescent="0.4">
      <c r="A91" s="182"/>
      <c r="B91" s="195" t="s">
        <v>2425</v>
      </c>
      <c r="C91" s="188" t="s">
        <v>2087</v>
      </c>
      <c r="D91" s="188"/>
      <c r="E91" s="188"/>
      <c r="F91" s="188"/>
      <c r="G91" s="188"/>
      <c r="H91" s="188"/>
      <c r="I91" s="188"/>
      <c r="J91" s="188"/>
      <c r="K91" s="188"/>
      <c r="L91" s="164"/>
      <c r="M91" s="167"/>
      <c r="N91" s="164"/>
      <c r="O91" s="167"/>
      <c r="P91" s="204"/>
      <c r="Q91" s="199"/>
      <c r="R91" s="558" t="str">
        <f>VLOOKUP(_Output!D510,_Guidance!$B$1301:$C$1307,2,FALSE)</f>
        <v xml:space="preserve"> </v>
      </c>
      <c r="S91" s="468" t="s">
        <v>2088</v>
      </c>
      <c r="T91" s="181"/>
    </row>
    <row r="92" spans="1:20" ht="20.149999999999999" customHeight="1" x14ac:dyDescent="0.4">
      <c r="A92" s="182"/>
      <c r="B92" s="195" t="s">
        <v>2426</v>
      </c>
      <c r="C92" s="188" t="s">
        <v>2113</v>
      </c>
      <c r="D92" s="188"/>
      <c r="E92" s="188"/>
      <c r="F92" s="188"/>
      <c r="G92" s="188"/>
      <c r="H92" s="188"/>
      <c r="I92" s="188"/>
      <c r="J92" s="188"/>
      <c r="K92" s="188"/>
      <c r="L92" s="164"/>
      <c r="M92" s="167"/>
      <c r="N92" s="164"/>
      <c r="O92" s="167"/>
      <c r="P92" s="204"/>
      <c r="Q92" s="199"/>
      <c r="R92" s="558" t="str">
        <f>VLOOKUP(_Output!D511,_Guidance!$B$1301:$C$1307,2,FALSE)</f>
        <v xml:space="preserve"> </v>
      </c>
      <c r="S92" s="468" t="s">
        <v>2114</v>
      </c>
      <c r="T92" s="181"/>
    </row>
    <row r="93" spans="1:20" ht="20.149999999999999" customHeight="1" x14ac:dyDescent="0.4">
      <c r="A93" s="182"/>
      <c r="B93" s="195" t="s">
        <v>2427</v>
      </c>
      <c r="C93" s="188" t="s">
        <v>1823</v>
      </c>
      <c r="D93" s="188"/>
      <c r="E93" s="188"/>
      <c r="F93" s="188"/>
      <c r="G93" s="188"/>
      <c r="H93" s="188"/>
      <c r="I93" s="188"/>
      <c r="J93" s="188"/>
      <c r="K93" s="188"/>
      <c r="L93" s="164"/>
      <c r="M93" s="167"/>
      <c r="N93" s="164"/>
      <c r="O93" s="167"/>
      <c r="P93" s="204"/>
      <c r="Q93" s="199"/>
      <c r="R93" s="558" t="str">
        <f>VLOOKUP(_Output!D512,_Guidance!$B$1301:$C$1307,2,FALSE)</f>
        <v xml:space="preserve"> </v>
      </c>
      <c r="S93" s="468" t="s">
        <v>1981</v>
      </c>
      <c r="T93" s="181"/>
    </row>
    <row r="94" spans="1:20" ht="20.149999999999999" customHeight="1" x14ac:dyDescent="0.4">
      <c r="A94" s="182"/>
      <c r="B94" s="195" t="s">
        <v>2428</v>
      </c>
      <c r="C94" s="188" t="s">
        <v>720</v>
      </c>
      <c r="D94" s="188"/>
      <c r="E94" s="188"/>
      <c r="F94" s="188"/>
      <c r="G94" s="188"/>
      <c r="H94" s="188"/>
      <c r="I94" s="188"/>
      <c r="J94" s="188"/>
      <c r="K94" s="188"/>
      <c r="L94" s="164"/>
      <c r="M94" s="167"/>
      <c r="N94" s="164"/>
      <c r="O94" s="167"/>
      <c r="P94" s="204"/>
      <c r="Q94" s="199"/>
      <c r="R94" s="558" t="str">
        <f>VLOOKUP(_Output!D513,_Guidance!$B$1301:$C$1307,2,FALSE)</f>
        <v xml:space="preserve"> </v>
      </c>
      <c r="S94" s="468" t="s">
        <v>2139</v>
      </c>
      <c r="T94" s="181"/>
    </row>
    <row r="95" spans="1:20" ht="20.149999999999999" customHeight="1" x14ac:dyDescent="0.4">
      <c r="A95" s="182"/>
      <c r="B95" s="195"/>
      <c r="C95" s="188"/>
      <c r="D95" s="188"/>
      <c r="E95" s="188"/>
      <c r="F95" s="188"/>
      <c r="G95" s="188"/>
      <c r="H95" s="188"/>
      <c r="I95" s="188"/>
      <c r="J95" s="188"/>
      <c r="K95" s="188"/>
      <c r="L95" s="164"/>
      <c r="M95" s="167"/>
      <c r="N95" s="164"/>
      <c r="O95" s="167"/>
      <c r="P95" s="204"/>
      <c r="Q95" s="199"/>
      <c r="R95" s="558"/>
      <c r="S95" s="468"/>
      <c r="T95" s="181"/>
    </row>
    <row r="96" spans="1:20" ht="20.149999999999999" customHeight="1" x14ac:dyDescent="0.4">
      <c r="A96" s="182"/>
      <c r="B96" s="743" t="s">
        <v>2121</v>
      </c>
      <c r="C96" s="188"/>
      <c r="D96" s="188"/>
      <c r="E96" s="188"/>
      <c r="F96" s="188"/>
      <c r="G96" s="188"/>
      <c r="H96" s="188"/>
      <c r="I96" s="188"/>
      <c r="J96" s="188"/>
      <c r="K96" s="188"/>
      <c r="L96" s="164"/>
      <c r="M96" s="167"/>
      <c r="N96" s="164"/>
      <c r="O96" s="167"/>
      <c r="P96" s="204"/>
      <c r="Q96" s="199"/>
      <c r="R96" s="558"/>
      <c r="S96" s="468"/>
      <c r="T96" s="181"/>
    </row>
    <row r="97" spans="1:20" ht="20.149999999999999" customHeight="1" x14ac:dyDescent="0.4">
      <c r="A97" s="182"/>
      <c r="B97" s="195" t="s">
        <v>2429</v>
      </c>
      <c r="C97" s="188" t="s">
        <v>1979</v>
      </c>
      <c r="D97" s="188"/>
      <c r="E97" s="188"/>
      <c r="F97" s="188"/>
      <c r="G97" s="188"/>
      <c r="H97" s="188"/>
      <c r="I97" s="188"/>
      <c r="J97" s="188"/>
      <c r="K97" s="188"/>
      <c r="L97" s="164"/>
      <c r="M97" s="167"/>
      <c r="N97" s="164"/>
      <c r="O97" s="167"/>
      <c r="P97" s="204"/>
      <c r="Q97" s="199"/>
      <c r="R97" s="558" t="str">
        <f>VLOOKUP(_Output!D514,_Guidance!$B$1301:$C$1307,2,FALSE)</f>
        <v xml:space="preserve"> </v>
      </c>
      <c r="S97" s="468" t="s">
        <v>1980</v>
      </c>
      <c r="T97" s="181"/>
    </row>
    <row r="98" spans="1:20" ht="20.149999999999999" customHeight="1" x14ac:dyDescent="0.4">
      <c r="A98" s="182"/>
      <c r="B98" s="195" t="s">
        <v>2430</v>
      </c>
      <c r="C98" s="188" t="s">
        <v>2101</v>
      </c>
      <c r="D98" s="188"/>
      <c r="E98" s="188"/>
      <c r="F98" s="188"/>
      <c r="G98" s="188"/>
      <c r="H98" s="188"/>
      <c r="I98" s="188"/>
      <c r="J98" s="188"/>
      <c r="K98" s="188"/>
      <c r="L98" s="164"/>
      <c r="M98" s="167"/>
      <c r="N98" s="164"/>
      <c r="O98" s="167"/>
      <c r="P98" s="204"/>
      <c r="Q98" s="199"/>
      <c r="R98" s="558" t="str">
        <f>VLOOKUP(_Output!D515,_Guidance!$B$1301:$C$1307,2,FALSE)</f>
        <v xml:space="preserve"> </v>
      </c>
      <c r="S98" s="468" t="s">
        <v>2110</v>
      </c>
      <c r="T98" s="181"/>
    </row>
    <row r="99" spans="1:20" ht="20.149999999999999" customHeight="1" x14ac:dyDescent="0.4">
      <c r="A99" s="182"/>
      <c r="B99" s="195" t="s">
        <v>2431</v>
      </c>
      <c r="C99" s="188" t="s">
        <v>2102</v>
      </c>
      <c r="D99" s="188"/>
      <c r="E99" s="188"/>
      <c r="F99" s="188"/>
      <c r="G99" s="188"/>
      <c r="H99" s="188"/>
      <c r="I99" s="188"/>
      <c r="J99" s="188"/>
      <c r="K99" s="188"/>
      <c r="L99" s="164"/>
      <c r="M99" s="167"/>
      <c r="N99" s="164"/>
      <c r="O99" s="167"/>
      <c r="P99" s="204"/>
      <c r="Q99" s="199"/>
      <c r="R99" s="558" t="str">
        <f>VLOOKUP(_Output!D516,_Guidance!$B$1301:$C$1307,2,FALSE)</f>
        <v xml:space="preserve"> </v>
      </c>
      <c r="S99" s="468" t="s">
        <v>2760</v>
      </c>
      <c r="T99" s="181"/>
    </row>
    <row r="100" spans="1:20" ht="20.149999999999999" customHeight="1" x14ac:dyDescent="0.4">
      <c r="A100" s="182"/>
      <c r="B100" s="195" t="s">
        <v>2432</v>
      </c>
      <c r="C100" s="188" t="s">
        <v>2103</v>
      </c>
      <c r="D100" s="188"/>
      <c r="E100" s="188"/>
      <c r="F100" s="188"/>
      <c r="G100" s="188"/>
      <c r="H100" s="188"/>
      <c r="I100" s="188"/>
      <c r="J100" s="188"/>
      <c r="K100" s="188"/>
      <c r="L100" s="164"/>
      <c r="M100" s="167"/>
      <c r="N100" s="164"/>
      <c r="O100" s="167"/>
      <c r="P100" s="204"/>
      <c r="Q100" s="199"/>
      <c r="R100" s="558" t="str">
        <f>VLOOKUP(_Output!D517,_Guidance!$B$1301:$C$1307,2,FALSE)</f>
        <v xml:space="preserve"> </v>
      </c>
      <c r="S100" s="468" t="s">
        <v>2111</v>
      </c>
      <c r="T100" s="181"/>
    </row>
    <row r="101" spans="1:20" ht="20.149999999999999" customHeight="1" x14ac:dyDescent="0.4">
      <c r="A101" s="182"/>
      <c r="B101" s="195" t="s">
        <v>2433</v>
      </c>
      <c r="C101" s="188" t="s">
        <v>2105</v>
      </c>
      <c r="D101" s="188"/>
      <c r="E101" s="188"/>
      <c r="F101" s="188"/>
      <c r="G101" s="188"/>
      <c r="H101" s="188"/>
      <c r="I101" s="188"/>
      <c r="J101" s="188"/>
      <c r="K101" s="188"/>
      <c r="L101" s="164"/>
      <c r="M101" s="167"/>
      <c r="N101" s="164"/>
      <c r="O101" s="167"/>
      <c r="P101" s="204"/>
      <c r="Q101" s="199"/>
      <c r="R101" s="558" t="str">
        <f>VLOOKUP(_Output!D518,_Guidance!$B$1301:$C$1307,2,FALSE)</f>
        <v xml:space="preserve"> </v>
      </c>
      <c r="S101" s="468" t="s">
        <v>2112</v>
      </c>
      <c r="T101" s="181"/>
    </row>
    <row r="102" spans="1:20" ht="20.149999999999999" customHeight="1" x14ac:dyDescent="0.4">
      <c r="A102" s="182"/>
      <c r="B102" s="195" t="s">
        <v>2434</v>
      </c>
      <c r="C102" s="188" t="s">
        <v>2108</v>
      </c>
      <c r="D102" s="188"/>
      <c r="E102" s="188"/>
      <c r="F102" s="188"/>
      <c r="G102" s="188"/>
      <c r="H102" s="188"/>
      <c r="I102" s="188"/>
      <c r="J102" s="188"/>
      <c r="K102" s="188"/>
      <c r="L102" s="164"/>
      <c r="M102" s="167"/>
      <c r="N102" s="164"/>
      <c r="O102" s="167"/>
      <c r="P102" s="204"/>
      <c r="Q102" s="199"/>
      <c r="R102" s="558" t="str">
        <f>VLOOKUP(_Output!D519,_Guidance!$B$1301:$C$1307,2,FALSE)</f>
        <v xml:space="preserve"> </v>
      </c>
      <c r="S102" s="468" t="s">
        <v>2109</v>
      </c>
      <c r="T102" s="181"/>
    </row>
    <row r="103" spans="1:20" ht="20.149999999999999" customHeight="1" x14ac:dyDescent="0.4">
      <c r="A103" s="182"/>
      <c r="B103" s="195"/>
      <c r="C103" s="188"/>
      <c r="D103" s="188"/>
      <c r="E103" s="188"/>
      <c r="F103" s="188"/>
      <c r="G103" s="188"/>
      <c r="H103" s="188"/>
      <c r="I103" s="188"/>
      <c r="J103" s="188"/>
      <c r="K103" s="188"/>
      <c r="L103" s="164"/>
      <c r="M103" s="167"/>
      <c r="N103" s="164"/>
      <c r="O103" s="167"/>
      <c r="P103" s="204"/>
      <c r="Q103" s="199"/>
      <c r="R103" s="558"/>
      <c r="S103" s="468"/>
      <c r="T103" s="181"/>
    </row>
    <row r="104" spans="1:20" ht="20.149999999999999" customHeight="1" x14ac:dyDescent="0.4">
      <c r="A104" s="182"/>
      <c r="B104" s="743" t="s">
        <v>2120</v>
      </c>
      <c r="C104" s="188"/>
      <c r="D104" s="188"/>
      <c r="E104" s="188"/>
      <c r="F104" s="188"/>
      <c r="G104" s="188"/>
      <c r="H104" s="188"/>
      <c r="I104" s="188"/>
      <c r="J104" s="188"/>
      <c r="K104" s="188"/>
      <c r="L104" s="164"/>
      <c r="M104" s="167"/>
      <c r="N104" s="164"/>
      <c r="O104" s="167"/>
      <c r="P104" s="204"/>
      <c r="Q104" s="199"/>
      <c r="R104" s="558"/>
      <c r="S104" s="468"/>
      <c r="T104" s="181"/>
    </row>
    <row r="105" spans="1:20" ht="20.149999999999999" customHeight="1" x14ac:dyDescent="0.4">
      <c r="A105" s="182"/>
      <c r="B105" s="195" t="s">
        <v>2435</v>
      </c>
      <c r="C105" s="188" t="s">
        <v>2729</v>
      </c>
      <c r="D105" s="188"/>
      <c r="E105" s="188"/>
      <c r="F105" s="188"/>
      <c r="G105" s="188"/>
      <c r="H105" s="188"/>
      <c r="I105" s="188"/>
      <c r="J105" s="188"/>
      <c r="K105" s="188"/>
      <c r="L105" s="164"/>
      <c r="M105" s="167"/>
      <c r="N105" s="164"/>
      <c r="O105" s="167"/>
      <c r="P105" s="204"/>
      <c r="Q105" s="199"/>
      <c r="R105" s="558" t="str">
        <f>VLOOKUP(_Output!D520,_Guidance!$B$1301:$C$1307,2,FALSE)</f>
        <v xml:space="preserve"> </v>
      </c>
      <c r="S105" s="468" t="s">
        <v>1982</v>
      </c>
      <c r="T105" s="181"/>
    </row>
    <row r="106" spans="1:20" ht="20.149999999999999" customHeight="1" x14ac:dyDescent="0.4">
      <c r="A106" s="182"/>
      <c r="B106" s="195" t="s">
        <v>2436</v>
      </c>
      <c r="C106" s="188" t="s">
        <v>2104</v>
      </c>
      <c r="D106" s="188"/>
      <c r="E106" s="188"/>
      <c r="F106" s="188"/>
      <c r="G106" s="188"/>
      <c r="H106" s="188"/>
      <c r="I106" s="188"/>
      <c r="J106" s="188"/>
      <c r="K106" s="188"/>
      <c r="L106" s="164"/>
      <c r="M106" s="167"/>
      <c r="N106" s="164"/>
      <c r="O106" s="167"/>
      <c r="P106" s="204"/>
      <c r="Q106" s="199"/>
      <c r="R106" s="558" t="str">
        <f>VLOOKUP(_Output!D521,_Guidance!$B$1301:$C$1307,2,FALSE)</f>
        <v xml:space="preserve"> </v>
      </c>
      <c r="S106" s="468" t="s">
        <v>2761</v>
      </c>
      <c r="T106" s="181"/>
    </row>
    <row r="107" spans="1:20" ht="20.149999999999999" customHeight="1" x14ac:dyDescent="0.4">
      <c r="A107" s="182"/>
      <c r="B107" s="195"/>
      <c r="C107" s="188"/>
      <c r="D107" s="188"/>
      <c r="E107" s="188"/>
      <c r="F107" s="188"/>
      <c r="G107" s="188"/>
      <c r="H107" s="188"/>
      <c r="I107" s="188"/>
      <c r="J107" s="188"/>
      <c r="K107" s="188"/>
      <c r="L107" s="164"/>
      <c r="M107" s="167"/>
      <c r="N107" s="164"/>
      <c r="O107" s="167"/>
      <c r="P107" s="204"/>
      <c r="Q107" s="199"/>
      <c r="R107" s="558"/>
      <c r="S107" s="468"/>
      <c r="T107" s="181"/>
    </row>
    <row r="108" spans="1:20" ht="20.149999999999999" customHeight="1" x14ac:dyDescent="0.4">
      <c r="A108" s="182"/>
      <c r="B108" s="743" t="s">
        <v>2122</v>
      </c>
      <c r="C108" s="188"/>
      <c r="D108" s="188"/>
      <c r="E108" s="188"/>
      <c r="F108" s="188"/>
      <c r="G108" s="188"/>
      <c r="H108" s="188"/>
      <c r="I108" s="188"/>
      <c r="J108" s="188"/>
      <c r="K108" s="188"/>
      <c r="L108" s="164"/>
      <c r="M108" s="167"/>
      <c r="N108" s="164"/>
      <c r="O108" s="167"/>
      <c r="P108" s="204"/>
      <c r="Q108" s="199"/>
      <c r="R108" s="558"/>
      <c r="S108" s="468"/>
      <c r="T108" s="181"/>
    </row>
    <row r="109" spans="1:20" ht="20.149999999999999" customHeight="1" x14ac:dyDescent="0.4">
      <c r="A109" s="182"/>
      <c r="B109" s="195" t="s">
        <v>2437</v>
      </c>
      <c r="C109" s="188" t="s">
        <v>2730</v>
      </c>
      <c r="D109" s="188"/>
      <c r="E109" s="188"/>
      <c r="F109" s="188"/>
      <c r="G109" s="188"/>
      <c r="H109" s="188"/>
      <c r="I109" s="188"/>
      <c r="J109" s="188"/>
      <c r="K109" s="188"/>
      <c r="L109" s="164"/>
      <c r="M109" s="167"/>
      <c r="N109" s="164"/>
      <c r="O109" s="167"/>
      <c r="P109" s="204"/>
      <c r="Q109" s="199"/>
      <c r="R109" s="558" t="str">
        <f>VLOOKUP(_Output!D522,_Guidance!$B$1301:$C$1307,2,FALSE)</f>
        <v xml:space="preserve"> </v>
      </c>
      <c r="S109" s="468" t="s">
        <v>1983</v>
      </c>
      <c r="T109" s="181"/>
    </row>
    <row r="110" spans="1:20" ht="20.149999999999999" customHeight="1" x14ac:dyDescent="0.4">
      <c r="A110" s="182"/>
      <c r="B110" s="195" t="s">
        <v>2438</v>
      </c>
      <c r="C110" s="188" t="s">
        <v>2115</v>
      </c>
      <c r="D110" s="188"/>
      <c r="E110" s="188"/>
      <c r="F110" s="188"/>
      <c r="G110" s="188"/>
      <c r="H110" s="188"/>
      <c r="I110" s="188"/>
      <c r="J110" s="188"/>
      <c r="K110" s="188"/>
      <c r="L110" s="164"/>
      <c r="M110" s="167"/>
      <c r="N110" s="164"/>
      <c r="O110" s="167"/>
      <c r="P110" s="204"/>
      <c r="Q110" s="199"/>
      <c r="R110" s="558" t="str">
        <f>VLOOKUP(_Output!D523,_Guidance!$B$1301:$C$1307,2,FALSE)</f>
        <v xml:space="preserve"> </v>
      </c>
      <c r="S110" s="468" t="s">
        <v>2117</v>
      </c>
      <c r="T110" s="181"/>
    </row>
    <row r="111" spans="1:20" ht="20.149999999999999" customHeight="1" x14ac:dyDescent="0.4">
      <c r="A111" s="182"/>
      <c r="B111" s="195" t="s">
        <v>2439</v>
      </c>
      <c r="C111" s="188" t="s">
        <v>2093</v>
      </c>
      <c r="D111" s="188"/>
      <c r="E111" s="188"/>
      <c r="F111" s="188"/>
      <c r="G111" s="188"/>
      <c r="H111" s="188"/>
      <c r="I111" s="188"/>
      <c r="J111" s="188"/>
      <c r="K111" s="188"/>
      <c r="L111" s="164"/>
      <c r="M111" s="167"/>
      <c r="N111" s="164"/>
      <c r="O111" s="167"/>
      <c r="P111" s="204"/>
      <c r="Q111" s="199"/>
      <c r="R111" s="558" t="str">
        <f>VLOOKUP(_Output!D524,_Guidance!$B$1301:$C$1307,2,FALSE)</f>
        <v xml:space="preserve"> </v>
      </c>
      <c r="S111" s="468" t="s">
        <v>2116</v>
      </c>
      <c r="T111" s="181"/>
    </row>
    <row r="112" spans="1:20" ht="20.149999999999999" customHeight="1" x14ac:dyDescent="0.4">
      <c r="A112" s="182"/>
      <c r="B112" s="195"/>
      <c r="C112" s="188"/>
      <c r="D112" s="188"/>
      <c r="E112" s="188"/>
      <c r="F112" s="188"/>
      <c r="G112" s="188"/>
      <c r="H112" s="188"/>
      <c r="I112" s="188"/>
      <c r="J112" s="188"/>
      <c r="K112" s="188"/>
      <c r="L112" s="164"/>
      <c r="M112" s="167"/>
      <c r="N112" s="164"/>
      <c r="O112" s="167"/>
      <c r="P112" s="204"/>
      <c r="Q112" s="199"/>
      <c r="R112" s="558"/>
      <c r="S112" s="468"/>
      <c r="T112" s="181"/>
    </row>
    <row r="113" spans="1:20" ht="20.149999999999999" customHeight="1" x14ac:dyDescent="0.4">
      <c r="A113" s="182"/>
      <c r="B113" s="743" t="s">
        <v>2094</v>
      </c>
      <c r="C113" s="188"/>
      <c r="D113" s="188"/>
      <c r="E113" s="188"/>
      <c r="F113" s="188"/>
      <c r="G113" s="188"/>
      <c r="H113" s="188"/>
      <c r="I113" s="188"/>
      <c r="J113" s="188"/>
      <c r="K113" s="188"/>
      <c r="L113" s="164"/>
      <c r="M113" s="167"/>
      <c r="N113" s="164"/>
      <c r="O113" s="167"/>
      <c r="P113" s="204"/>
      <c r="Q113" s="199"/>
      <c r="R113" s="558"/>
      <c r="S113" s="468"/>
      <c r="T113" s="181"/>
    </row>
    <row r="114" spans="1:20" ht="20.149999999999999" customHeight="1" x14ac:dyDescent="0.4">
      <c r="A114" s="182"/>
      <c r="B114" s="195" t="s">
        <v>2440</v>
      </c>
      <c r="C114" s="188" t="s">
        <v>723</v>
      </c>
      <c r="D114" s="188"/>
      <c r="E114" s="188"/>
      <c r="F114" s="188"/>
      <c r="G114" s="188"/>
      <c r="H114" s="188"/>
      <c r="I114" s="188"/>
      <c r="J114" s="188"/>
      <c r="K114" s="188"/>
      <c r="L114" s="164"/>
      <c r="M114" s="167"/>
      <c r="N114" s="164"/>
      <c r="O114" s="167"/>
      <c r="P114" s="204"/>
      <c r="Q114" s="199"/>
      <c r="R114" s="558" t="str">
        <f>VLOOKUP(_Output!D525,_Guidance!$B$1301:$C$1307,2,FALSE)</f>
        <v xml:space="preserve"> </v>
      </c>
      <c r="S114" s="468" t="s">
        <v>755</v>
      </c>
      <c r="T114" s="181"/>
    </row>
    <row r="115" spans="1:20" ht="20.149999999999999" customHeight="1" x14ac:dyDescent="0.4">
      <c r="A115" s="182"/>
      <c r="B115" s="195" t="s">
        <v>2441</v>
      </c>
      <c r="C115" s="188" t="s">
        <v>724</v>
      </c>
      <c r="D115" s="188"/>
      <c r="E115" s="188"/>
      <c r="F115" s="188"/>
      <c r="G115" s="188"/>
      <c r="H115" s="188"/>
      <c r="I115" s="188"/>
      <c r="J115" s="188"/>
      <c r="K115" s="188"/>
      <c r="L115" s="164"/>
      <c r="M115" s="167"/>
      <c r="N115" s="164"/>
      <c r="O115" s="167"/>
      <c r="P115" s="204"/>
      <c r="Q115" s="199"/>
      <c r="R115" s="558" t="str">
        <f>VLOOKUP(_Output!D526,_Guidance!$B$1301:$C$1307,2,FALSE)</f>
        <v xml:space="preserve"> </v>
      </c>
      <c r="S115" s="468" t="s">
        <v>756</v>
      </c>
      <c r="T115" s="181"/>
    </row>
    <row r="116" spans="1:20" ht="20.149999999999999" customHeight="1" x14ac:dyDescent="0.4">
      <c r="A116" s="182"/>
      <c r="B116" s="195" t="s">
        <v>2442</v>
      </c>
      <c r="C116" s="188" t="s">
        <v>725</v>
      </c>
      <c r="D116" s="188"/>
      <c r="E116" s="188"/>
      <c r="F116" s="188"/>
      <c r="G116" s="188"/>
      <c r="H116" s="188"/>
      <c r="I116" s="188"/>
      <c r="J116" s="188"/>
      <c r="K116" s="188"/>
      <c r="L116" s="164"/>
      <c r="M116" s="167"/>
      <c r="N116" s="164"/>
      <c r="O116" s="167"/>
      <c r="P116" s="204"/>
      <c r="Q116" s="199"/>
      <c r="R116" s="558" t="str">
        <f>VLOOKUP(_Output!D527,_Guidance!$B$1301:$C$1307,2,FALSE)</f>
        <v xml:space="preserve"> </v>
      </c>
      <c r="S116" s="468" t="s">
        <v>2698</v>
      </c>
      <c r="T116" s="181"/>
    </row>
    <row r="117" spans="1:20" ht="20.149999999999999" customHeight="1" x14ac:dyDescent="0.4">
      <c r="A117" s="182"/>
      <c r="B117" s="195" t="s">
        <v>2443</v>
      </c>
      <c r="C117" s="188" t="s">
        <v>726</v>
      </c>
      <c r="D117" s="188"/>
      <c r="E117" s="188"/>
      <c r="F117" s="188"/>
      <c r="G117" s="188"/>
      <c r="H117" s="188"/>
      <c r="I117" s="188"/>
      <c r="J117" s="188"/>
      <c r="K117" s="188"/>
      <c r="L117" s="164"/>
      <c r="M117" s="167"/>
      <c r="N117" s="164"/>
      <c r="O117" s="167"/>
      <c r="P117" s="204"/>
      <c r="Q117" s="199"/>
      <c r="R117" s="558" t="str">
        <f>VLOOKUP(_Output!D528,_Guidance!$B$1301:$C$1307,2,FALSE)</f>
        <v xml:space="preserve"> </v>
      </c>
      <c r="S117" s="468" t="s">
        <v>2728</v>
      </c>
      <c r="T117" s="181"/>
    </row>
    <row r="118" spans="1:20" ht="20.149999999999999" customHeight="1" x14ac:dyDescent="0.4">
      <c r="A118" s="182"/>
      <c r="B118" s="195" t="s">
        <v>2444</v>
      </c>
      <c r="C118" s="188" t="s">
        <v>1976</v>
      </c>
      <c r="D118" s="188"/>
      <c r="E118" s="188"/>
      <c r="F118" s="188"/>
      <c r="G118" s="188"/>
      <c r="H118" s="188"/>
      <c r="I118" s="188"/>
      <c r="J118" s="188"/>
      <c r="K118" s="188"/>
      <c r="L118" s="164"/>
      <c r="M118" s="167"/>
      <c r="N118" s="164"/>
      <c r="O118" s="167"/>
      <c r="P118" s="204"/>
      <c r="Q118" s="199"/>
      <c r="R118" s="558" t="str">
        <f>VLOOKUP(_Output!D530,_Guidance!$B$1301:$C$1307,2,FALSE)</f>
        <v xml:space="preserve"> </v>
      </c>
      <c r="S118" s="468" t="s">
        <v>1977</v>
      </c>
      <c r="T118" s="181"/>
    </row>
    <row r="119" spans="1:20" ht="20.149999999999999" customHeight="1" x14ac:dyDescent="0.4">
      <c r="A119" s="182"/>
      <c r="B119" s="195" t="s">
        <v>2445</v>
      </c>
      <c r="C119" s="188" t="s">
        <v>1990</v>
      </c>
      <c r="D119" s="188"/>
      <c r="E119" s="188"/>
      <c r="F119" s="188"/>
      <c r="G119" s="188"/>
      <c r="H119" s="188"/>
      <c r="I119" s="188"/>
      <c r="J119" s="188"/>
      <c r="K119" s="188"/>
      <c r="L119" s="164"/>
      <c r="M119" s="167"/>
      <c r="N119" s="164"/>
      <c r="O119" s="167"/>
      <c r="P119" s="204"/>
      <c r="Q119" s="199"/>
      <c r="R119" s="558" t="str">
        <f>VLOOKUP(_Output!D531,_Guidance!$B$1301:$C$1307,2,FALSE)</f>
        <v xml:space="preserve"> </v>
      </c>
      <c r="S119" s="468" t="s">
        <v>1984</v>
      </c>
      <c r="T119" s="181"/>
    </row>
    <row r="120" spans="1:20" ht="20.149999999999999" customHeight="1" x14ac:dyDescent="0.4">
      <c r="A120" s="182"/>
      <c r="B120" s="195" t="s">
        <v>2446</v>
      </c>
      <c r="C120" s="196" t="s">
        <v>1856</v>
      </c>
      <c r="D120" s="196"/>
      <c r="E120" s="196"/>
      <c r="F120" s="196"/>
      <c r="G120" s="196"/>
      <c r="H120" s="196"/>
      <c r="I120" s="196"/>
      <c r="J120" s="196"/>
      <c r="K120" s="196"/>
      <c r="L120" s="166"/>
      <c r="M120" s="170"/>
      <c r="N120" s="166"/>
      <c r="O120" s="170"/>
      <c r="P120" s="207"/>
      <c r="Q120" s="467"/>
      <c r="R120" s="771" t="str">
        <f>VLOOKUP(_Output!D532,_Guidance!$B$1301:$C$1307,2,FALSE)</f>
        <v xml:space="preserve"> </v>
      </c>
      <c r="S120" s="472" t="s">
        <v>1857</v>
      </c>
      <c r="T120" s="181"/>
    </row>
    <row r="121" spans="1:20" ht="20.149999999999999" customHeight="1" x14ac:dyDescent="0.4">
      <c r="A121" s="182"/>
      <c r="B121" s="167"/>
      <c r="C121" s="185" t="s">
        <v>528</v>
      </c>
      <c r="D121" s="185"/>
      <c r="E121" s="185"/>
      <c r="F121" s="185"/>
      <c r="G121" s="185"/>
      <c r="H121" s="185"/>
      <c r="I121" s="185"/>
      <c r="J121" s="185"/>
      <c r="K121" s="185"/>
      <c r="L121" s="474">
        <f>ROUND(_Output!K534,0)</f>
        <v>0</v>
      </c>
      <c r="M121" s="167"/>
      <c r="N121" s="164"/>
      <c r="O121" s="167"/>
      <c r="P121" s="204"/>
      <c r="Q121" s="199"/>
      <c r="R121" s="558"/>
      <c r="S121" s="468"/>
      <c r="T121" s="181"/>
    </row>
    <row r="122" spans="1:20" ht="20.149999999999999" customHeight="1" x14ac:dyDescent="0.4">
      <c r="A122" s="182"/>
      <c r="B122" s="167"/>
      <c r="C122" s="185"/>
      <c r="D122" s="185"/>
      <c r="E122" s="185"/>
      <c r="F122" s="185"/>
      <c r="G122" s="185"/>
      <c r="H122" s="185"/>
      <c r="I122" s="185"/>
      <c r="J122" s="185"/>
      <c r="K122" s="185"/>
      <c r="L122" s="554"/>
      <c r="M122" s="167"/>
      <c r="N122" s="164"/>
      <c r="O122" s="167"/>
      <c r="P122" s="204"/>
      <c r="Q122" s="199"/>
      <c r="R122" s="204"/>
      <c r="S122" s="468"/>
      <c r="T122" s="181"/>
    </row>
    <row r="123" spans="1:20" ht="20.149999999999999" customHeight="1" x14ac:dyDescent="0.4">
      <c r="A123" s="200"/>
      <c r="B123" s="198" t="s">
        <v>204</v>
      </c>
      <c r="C123" s="198"/>
      <c r="D123" s="198"/>
      <c r="E123" s="198"/>
      <c r="F123" s="198"/>
      <c r="G123" s="198"/>
      <c r="H123" s="198"/>
      <c r="I123" s="198"/>
      <c r="J123" s="198"/>
      <c r="K123" s="567"/>
      <c r="L123" s="164"/>
      <c r="M123" s="167"/>
      <c r="N123" s="164"/>
      <c r="O123" s="167"/>
      <c r="P123" s="164"/>
      <c r="Q123" s="167"/>
      <c r="R123" s="164"/>
      <c r="S123" s="468"/>
      <c r="T123" s="181"/>
    </row>
    <row r="124" spans="1:20" ht="20.149999999999999" customHeight="1" x14ac:dyDescent="0.4">
      <c r="A124" s="10"/>
      <c r="B124" s="7" t="s">
        <v>2447</v>
      </c>
      <c r="C124" s="7" t="s">
        <v>203</v>
      </c>
      <c r="D124" s="7"/>
      <c r="E124" s="7"/>
      <c r="F124" s="7"/>
      <c r="G124" s="7"/>
      <c r="H124" s="7"/>
      <c r="I124" s="7"/>
      <c r="J124" s="7"/>
      <c r="K124" s="7"/>
      <c r="L124" s="879"/>
      <c r="M124" s="880"/>
      <c r="N124" s="880"/>
      <c r="O124" s="880"/>
      <c r="P124" s="880"/>
      <c r="Q124" s="880"/>
      <c r="R124" s="880"/>
      <c r="S124" s="881"/>
      <c r="T124" s="181"/>
    </row>
    <row r="125" spans="1:20" ht="20.149999999999999" customHeight="1" x14ac:dyDescent="0.4">
      <c r="A125" s="10"/>
      <c r="B125" s="7"/>
      <c r="C125" s="7"/>
      <c r="D125" s="7"/>
      <c r="E125" s="7"/>
      <c r="F125" s="7"/>
      <c r="G125" s="7"/>
      <c r="H125" s="7"/>
      <c r="I125" s="7"/>
      <c r="J125" s="7"/>
      <c r="K125" s="7"/>
      <c r="L125" s="882"/>
      <c r="M125" s="883"/>
      <c r="N125" s="883"/>
      <c r="O125" s="883"/>
      <c r="P125" s="883"/>
      <c r="Q125" s="883"/>
      <c r="R125" s="883"/>
      <c r="S125" s="884"/>
      <c r="T125" s="181"/>
    </row>
    <row r="126" spans="1:20" ht="20.149999999999999" customHeight="1" x14ac:dyDescent="0.4">
      <c r="A126" s="10"/>
      <c r="B126" s="7"/>
      <c r="C126" s="7"/>
      <c r="D126" s="7"/>
      <c r="E126" s="7"/>
      <c r="F126" s="7"/>
      <c r="G126" s="7"/>
      <c r="H126" s="7"/>
      <c r="I126" s="7"/>
      <c r="J126" s="7"/>
      <c r="K126" s="7"/>
      <c r="L126" s="882"/>
      <c r="M126" s="883"/>
      <c r="N126" s="883"/>
      <c r="O126" s="883"/>
      <c r="P126" s="883"/>
      <c r="Q126" s="883"/>
      <c r="R126" s="883"/>
      <c r="S126" s="884"/>
      <c r="T126" s="181"/>
    </row>
    <row r="127" spans="1:20" ht="20.149999999999999" customHeight="1" x14ac:dyDescent="0.4">
      <c r="A127" s="10"/>
      <c r="B127" s="7"/>
      <c r="C127" s="7"/>
      <c r="D127" s="7"/>
      <c r="E127" s="7"/>
      <c r="F127" s="7"/>
      <c r="G127" s="7"/>
      <c r="H127" s="7"/>
      <c r="I127" s="7"/>
      <c r="J127" s="7"/>
      <c r="K127" s="7"/>
      <c r="L127" s="885"/>
      <c r="M127" s="886"/>
      <c r="N127" s="886"/>
      <c r="O127" s="886"/>
      <c r="P127" s="886"/>
      <c r="Q127" s="886"/>
      <c r="R127" s="886"/>
      <c r="S127" s="887"/>
      <c r="T127" s="181"/>
    </row>
    <row r="128" spans="1:20" ht="20.149999999999999" customHeight="1" x14ac:dyDescent="0.4">
      <c r="A128" s="10"/>
      <c r="B128" s="7"/>
      <c r="C128" s="7"/>
      <c r="D128" s="7"/>
      <c r="E128" s="7"/>
      <c r="F128" s="7"/>
      <c r="G128" s="7"/>
      <c r="H128" s="7"/>
      <c r="I128" s="7"/>
      <c r="J128" s="7"/>
      <c r="K128" s="7"/>
      <c r="L128" s="169"/>
      <c r="M128" s="169"/>
      <c r="N128" s="169"/>
      <c r="O128" s="169"/>
      <c r="P128" s="169"/>
      <c r="Q128" s="169"/>
      <c r="R128" s="169"/>
      <c r="S128" s="169"/>
      <c r="T128" s="167"/>
    </row>
    <row r="129" spans="1:18" ht="15" hidden="1" customHeight="1" x14ac:dyDescent="0.4">
      <c r="A129" s="11"/>
      <c r="B129" s="12"/>
      <c r="C129" s="12"/>
      <c r="D129" s="12"/>
      <c r="E129" s="12"/>
      <c r="F129" s="12"/>
      <c r="G129" s="12"/>
      <c r="H129" s="12"/>
      <c r="I129" s="12"/>
      <c r="J129" s="12"/>
      <c r="K129" s="12"/>
      <c r="L129" s="12"/>
      <c r="M129" s="12"/>
      <c r="N129" s="12"/>
      <c r="O129" s="12"/>
      <c r="P129" s="12"/>
      <c r="Q129" s="12"/>
      <c r="R129" s="17"/>
    </row>
    <row r="130" spans="1:18" hidden="1" x14ac:dyDescent="0.4"/>
    <row r="131" spans="1:18" hidden="1" x14ac:dyDescent="0.4"/>
    <row r="132" spans="1:18" hidden="1" x14ac:dyDescent="0.4"/>
    <row r="133" spans="1:18" hidden="1" x14ac:dyDescent="0.4"/>
    <row r="134" spans="1:18" hidden="1" x14ac:dyDescent="0.4"/>
    <row r="135" spans="1:18" hidden="1" x14ac:dyDescent="0.4"/>
    <row r="136" spans="1:18" hidden="1" x14ac:dyDescent="0.4"/>
    <row r="137" spans="1:18" hidden="1" x14ac:dyDescent="0.4"/>
    <row r="138" spans="1:18" hidden="1" x14ac:dyDescent="0.4"/>
    <row r="139" spans="1:18" hidden="1" x14ac:dyDescent="0.4"/>
    <row r="140" spans="1:18" hidden="1" x14ac:dyDescent="0.4"/>
    <row r="141" spans="1:18" hidden="1" x14ac:dyDescent="0.4"/>
    <row r="142" spans="1:18" hidden="1" x14ac:dyDescent="0.4"/>
    <row r="143" spans="1:18" hidden="1" x14ac:dyDescent="0.4"/>
    <row r="144" spans="1:18"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row r="186" hidden="1" x14ac:dyDescent="0.4"/>
    <row r="187" hidden="1" x14ac:dyDescent="0.4"/>
    <row r="188" hidden="1" x14ac:dyDescent="0.4"/>
    <row r="189" hidden="1" x14ac:dyDescent="0.4"/>
    <row r="190" hidden="1" x14ac:dyDescent="0.4"/>
    <row r="191" hidden="1" x14ac:dyDescent="0.4"/>
    <row r="192" hidden="1" x14ac:dyDescent="0.4"/>
    <row r="193" hidden="1" x14ac:dyDescent="0.4"/>
    <row r="194" hidden="1" x14ac:dyDescent="0.4"/>
    <row r="195" hidden="1" x14ac:dyDescent="0.4"/>
    <row r="196" hidden="1" x14ac:dyDescent="0.4"/>
    <row r="197" hidden="1" x14ac:dyDescent="0.4"/>
    <row r="198" hidden="1" x14ac:dyDescent="0.4"/>
    <row r="199" hidden="1" x14ac:dyDescent="0.4"/>
    <row r="200" hidden="1" x14ac:dyDescent="0.4"/>
    <row r="201" hidden="1" x14ac:dyDescent="0.4"/>
    <row r="202" hidden="1" x14ac:dyDescent="0.4"/>
    <row r="203" hidden="1" x14ac:dyDescent="0.4"/>
    <row r="204" hidden="1" x14ac:dyDescent="0.4"/>
    <row r="205" hidden="1" x14ac:dyDescent="0.4"/>
    <row r="206" hidden="1" x14ac:dyDescent="0.4"/>
    <row r="207" hidden="1" x14ac:dyDescent="0.4"/>
    <row r="208" hidden="1" x14ac:dyDescent="0.4"/>
    <row r="209" hidden="1" x14ac:dyDescent="0.4"/>
    <row r="210" hidden="1" x14ac:dyDescent="0.4"/>
    <row r="211" hidden="1" x14ac:dyDescent="0.4"/>
    <row r="212" hidden="1" x14ac:dyDescent="0.4"/>
    <row r="213" hidden="1" x14ac:dyDescent="0.4"/>
    <row r="214" hidden="1" x14ac:dyDescent="0.4"/>
    <row r="215" hidden="1" x14ac:dyDescent="0.4"/>
    <row r="216" hidden="1" x14ac:dyDescent="0.4"/>
    <row r="217" hidden="1" x14ac:dyDescent="0.4"/>
    <row r="218" hidden="1" x14ac:dyDescent="0.4"/>
    <row r="219" hidden="1" x14ac:dyDescent="0.4"/>
    <row r="220" hidden="1" x14ac:dyDescent="0.4"/>
    <row r="221" hidden="1" x14ac:dyDescent="0.4"/>
    <row r="222" hidden="1" x14ac:dyDescent="0.4"/>
    <row r="223" hidden="1" x14ac:dyDescent="0.4"/>
    <row r="224" hidden="1" x14ac:dyDescent="0.4"/>
    <row r="225" hidden="1" x14ac:dyDescent="0.4"/>
    <row r="226" hidden="1" x14ac:dyDescent="0.4"/>
    <row r="227" hidden="1" x14ac:dyDescent="0.4"/>
    <row r="228" hidden="1" x14ac:dyDescent="0.4"/>
    <row r="229" hidden="1" x14ac:dyDescent="0.4"/>
    <row r="230" hidden="1" x14ac:dyDescent="0.4"/>
    <row r="231" hidden="1" x14ac:dyDescent="0.4"/>
    <row r="232" hidden="1" x14ac:dyDescent="0.4"/>
    <row r="233" hidden="1" x14ac:dyDescent="0.4"/>
    <row r="234" hidden="1" x14ac:dyDescent="0.4"/>
    <row r="235" hidden="1" x14ac:dyDescent="0.4"/>
    <row r="236" hidden="1" x14ac:dyDescent="0.4"/>
    <row r="237" hidden="1" x14ac:dyDescent="0.4"/>
    <row r="238" hidden="1" x14ac:dyDescent="0.4"/>
    <row r="239" hidden="1" x14ac:dyDescent="0.4"/>
    <row r="240" hidden="1" x14ac:dyDescent="0.4"/>
    <row r="241" hidden="1" x14ac:dyDescent="0.4"/>
    <row r="242" hidden="1" x14ac:dyDescent="0.4"/>
    <row r="243" hidden="1" x14ac:dyDescent="0.4"/>
    <row r="244" hidden="1" x14ac:dyDescent="0.4"/>
    <row r="245" hidden="1" x14ac:dyDescent="0.4"/>
    <row r="246" hidden="1" x14ac:dyDescent="0.4"/>
    <row r="247" hidden="1" x14ac:dyDescent="0.4"/>
    <row r="248" hidden="1" x14ac:dyDescent="0.4"/>
    <row r="249" hidden="1" x14ac:dyDescent="0.4"/>
    <row r="250" hidden="1" x14ac:dyDescent="0.4"/>
    <row r="251" hidden="1" x14ac:dyDescent="0.4"/>
    <row r="252" hidden="1" x14ac:dyDescent="0.4"/>
    <row r="253" hidden="1" x14ac:dyDescent="0.4"/>
    <row r="254" hidden="1" x14ac:dyDescent="0.4"/>
    <row r="255" hidden="1" x14ac:dyDescent="0.4"/>
    <row r="256" hidden="1" x14ac:dyDescent="0.4"/>
    <row r="257" hidden="1" x14ac:dyDescent="0.4"/>
    <row r="258" hidden="1" x14ac:dyDescent="0.4"/>
    <row r="259" hidden="1" x14ac:dyDescent="0.4"/>
    <row r="260" hidden="1" x14ac:dyDescent="0.4"/>
    <row r="261" hidden="1" x14ac:dyDescent="0.4"/>
    <row r="262" hidden="1" x14ac:dyDescent="0.4"/>
    <row r="263" hidden="1" x14ac:dyDescent="0.4"/>
    <row r="264" hidden="1" x14ac:dyDescent="0.4"/>
    <row r="265" hidden="1" x14ac:dyDescent="0.4"/>
    <row r="266" hidden="1" x14ac:dyDescent="0.4"/>
    <row r="267" hidden="1" x14ac:dyDescent="0.4"/>
    <row r="268" hidden="1" x14ac:dyDescent="0.4"/>
    <row r="269" hidden="1" x14ac:dyDescent="0.4"/>
    <row r="270" hidden="1" x14ac:dyDescent="0.4"/>
    <row r="271" hidden="1" x14ac:dyDescent="0.4"/>
    <row r="272" hidden="1" x14ac:dyDescent="0.4"/>
    <row r="273" hidden="1" x14ac:dyDescent="0.4"/>
    <row r="274" hidden="1" x14ac:dyDescent="0.4"/>
    <row r="275" hidden="1" x14ac:dyDescent="0.4"/>
    <row r="276" hidden="1" x14ac:dyDescent="0.4"/>
    <row r="277" hidden="1" x14ac:dyDescent="0.4"/>
    <row r="278" hidden="1" x14ac:dyDescent="0.4"/>
    <row r="279" hidden="1" x14ac:dyDescent="0.4"/>
    <row r="280" hidden="1" x14ac:dyDescent="0.4"/>
    <row r="281" hidden="1" x14ac:dyDescent="0.4"/>
    <row r="282" hidden="1" x14ac:dyDescent="0.4"/>
    <row r="283" hidden="1" x14ac:dyDescent="0.4"/>
    <row r="284" hidden="1" x14ac:dyDescent="0.4"/>
    <row r="285" hidden="1" x14ac:dyDescent="0.4"/>
    <row r="286" hidden="1" x14ac:dyDescent="0.4"/>
    <row r="287" hidden="1" x14ac:dyDescent="0.4"/>
    <row r="288" hidden="1" x14ac:dyDescent="0.4"/>
    <row r="289" hidden="1" x14ac:dyDescent="0.4"/>
    <row r="290" hidden="1" x14ac:dyDescent="0.4"/>
    <row r="291" hidden="1" x14ac:dyDescent="0.4"/>
    <row r="292" hidden="1" x14ac:dyDescent="0.4"/>
    <row r="293" hidden="1" x14ac:dyDescent="0.4"/>
    <row r="294" hidden="1" x14ac:dyDescent="0.4"/>
    <row r="295" hidden="1" x14ac:dyDescent="0.4"/>
    <row r="296" hidden="1" x14ac:dyDescent="0.4"/>
    <row r="297" hidden="1" x14ac:dyDescent="0.4"/>
    <row r="298" hidden="1" x14ac:dyDescent="0.4"/>
    <row r="299" hidden="1" x14ac:dyDescent="0.4"/>
    <row r="300" hidden="1" x14ac:dyDescent="0.4"/>
    <row r="301" hidden="1" x14ac:dyDescent="0.4"/>
    <row r="302" hidden="1" x14ac:dyDescent="0.4"/>
    <row r="303" hidden="1" x14ac:dyDescent="0.4"/>
    <row r="304" hidden="1" x14ac:dyDescent="0.4"/>
    <row r="305" hidden="1" x14ac:dyDescent="0.4"/>
    <row r="306" hidden="1" x14ac:dyDescent="0.4"/>
    <row r="307" hidden="1" x14ac:dyDescent="0.4"/>
    <row r="308" hidden="1" x14ac:dyDescent="0.4"/>
    <row r="309" hidden="1" x14ac:dyDescent="0.4"/>
    <row r="310" hidden="1" x14ac:dyDescent="0.4"/>
    <row r="311" hidden="1" x14ac:dyDescent="0.4"/>
    <row r="312" hidden="1" x14ac:dyDescent="0.4"/>
    <row r="313" hidden="1" x14ac:dyDescent="0.4"/>
    <row r="314" hidden="1" x14ac:dyDescent="0.4"/>
    <row r="315" hidden="1" x14ac:dyDescent="0.4"/>
    <row r="316" hidden="1" x14ac:dyDescent="0.4"/>
    <row r="317" hidden="1" x14ac:dyDescent="0.4"/>
    <row r="318" hidden="1" x14ac:dyDescent="0.4"/>
    <row r="319" hidden="1" x14ac:dyDescent="0.4"/>
    <row r="320" hidden="1" x14ac:dyDescent="0.4"/>
    <row r="321" hidden="1" x14ac:dyDescent="0.4"/>
    <row r="322" hidden="1" x14ac:dyDescent="0.4"/>
    <row r="323" hidden="1" x14ac:dyDescent="0.4"/>
    <row r="324" hidden="1" x14ac:dyDescent="0.4"/>
    <row r="325" hidden="1" x14ac:dyDescent="0.4"/>
    <row r="326" hidden="1" x14ac:dyDescent="0.4"/>
    <row r="327" hidden="1" x14ac:dyDescent="0.4"/>
    <row r="328" hidden="1" x14ac:dyDescent="0.4"/>
    <row r="329" hidden="1" x14ac:dyDescent="0.4"/>
    <row r="330" hidden="1" x14ac:dyDescent="0.4"/>
    <row r="331" hidden="1" x14ac:dyDescent="0.4"/>
    <row r="332" hidden="1" x14ac:dyDescent="0.4"/>
    <row r="333" hidden="1" x14ac:dyDescent="0.4"/>
    <row r="334" hidden="1" x14ac:dyDescent="0.4"/>
    <row r="335" hidden="1" x14ac:dyDescent="0.4"/>
    <row r="336" hidden="1" x14ac:dyDescent="0.4"/>
    <row r="337" hidden="1" x14ac:dyDescent="0.4"/>
    <row r="338" hidden="1" x14ac:dyDescent="0.4"/>
    <row r="339" hidden="1" x14ac:dyDescent="0.4"/>
    <row r="340" hidden="1" x14ac:dyDescent="0.4"/>
    <row r="341" hidden="1" x14ac:dyDescent="0.4"/>
    <row r="342" hidden="1" x14ac:dyDescent="0.4"/>
    <row r="343" hidden="1" x14ac:dyDescent="0.4"/>
    <row r="344" hidden="1" x14ac:dyDescent="0.4"/>
    <row r="345" hidden="1" x14ac:dyDescent="0.4"/>
    <row r="346" hidden="1" x14ac:dyDescent="0.4"/>
    <row r="347" hidden="1" x14ac:dyDescent="0.4"/>
    <row r="348" hidden="1" x14ac:dyDescent="0.4"/>
    <row r="349" hidden="1" x14ac:dyDescent="0.4"/>
    <row r="350" hidden="1" x14ac:dyDescent="0.4"/>
    <row r="351" hidden="1" x14ac:dyDescent="0.4"/>
    <row r="352" hidden="1" x14ac:dyDescent="0.4"/>
    <row r="353" hidden="1" x14ac:dyDescent="0.4"/>
    <row r="354" hidden="1" x14ac:dyDescent="0.4"/>
    <row r="355" hidden="1" x14ac:dyDescent="0.4"/>
    <row r="356" hidden="1" x14ac:dyDescent="0.4"/>
    <row r="357" hidden="1" x14ac:dyDescent="0.4"/>
    <row r="358" hidden="1" x14ac:dyDescent="0.4"/>
    <row r="359" hidden="1" x14ac:dyDescent="0.4"/>
    <row r="360" hidden="1" x14ac:dyDescent="0.4"/>
    <row r="361" hidden="1" x14ac:dyDescent="0.4"/>
    <row r="362" hidden="1" x14ac:dyDescent="0.4"/>
    <row r="363" hidden="1" x14ac:dyDescent="0.4"/>
    <row r="364" hidden="1" x14ac:dyDescent="0.4"/>
    <row r="365" hidden="1" x14ac:dyDescent="0.4"/>
    <row r="366" hidden="1" x14ac:dyDescent="0.4"/>
    <row r="367" hidden="1" x14ac:dyDescent="0.4"/>
    <row r="368" hidden="1" x14ac:dyDescent="0.4"/>
    <row r="369" hidden="1" x14ac:dyDescent="0.4"/>
    <row r="370" hidden="1" x14ac:dyDescent="0.4"/>
    <row r="371" hidden="1" x14ac:dyDescent="0.4"/>
    <row r="372" hidden="1" x14ac:dyDescent="0.4"/>
    <row r="373" hidden="1" x14ac:dyDescent="0.4"/>
    <row r="374" hidden="1" x14ac:dyDescent="0.4"/>
    <row r="375" hidden="1" x14ac:dyDescent="0.4"/>
    <row r="376" hidden="1" x14ac:dyDescent="0.4"/>
    <row r="377" hidden="1" x14ac:dyDescent="0.4"/>
    <row r="378" hidden="1" x14ac:dyDescent="0.4"/>
    <row r="379" hidden="1" x14ac:dyDescent="0.4"/>
    <row r="380" hidden="1" x14ac:dyDescent="0.4"/>
    <row r="381" hidden="1" x14ac:dyDescent="0.4"/>
    <row r="382" hidden="1" x14ac:dyDescent="0.4"/>
    <row r="383" hidden="1" x14ac:dyDescent="0.4"/>
    <row r="384" hidden="1" x14ac:dyDescent="0.4"/>
    <row r="385" hidden="1" x14ac:dyDescent="0.4"/>
    <row r="386" hidden="1" x14ac:dyDescent="0.4"/>
    <row r="387" hidden="1" x14ac:dyDescent="0.4"/>
    <row r="388" hidden="1" x14ac:dyDescent="0.4"/>
    <row r="389" hidden="1" x14ac:dyDescent="0.4"/>
    <row r="390" hidden="1" x14ac:dyDescent="0.4"/>
    <row r="391" hidden="1" x14ac:dyDescent="0.4"/>
    <row r="392" hidden="1" x14ac:dyDescent="0.4"/>
    <row r="393" hidden="1" x14ac:dyDescent="0.4"/>
    <row r="394" hidden="1" x14ac:dyDescent="0.4"/>
    <row r="395" hidden="1" x14ac:dyDescent="0.4"/>
    <row r="396" hidden="1" x14ac:dyDescent="0.4"/>
    <row r="397" hidden="1" x14ac:dyDescent="0.4"/>
    <row r="398" hidden="1" x14ac:dyDescent="0.4"/>
    <row r="399" hidden="1" x14ac:dyDescent="0.4"/>
    <row r="400" hidden="1" x14ac:dyDescent="0.4"/>
    <row r="401" hidden="1" x14ac:dyDescent="0.4"/>
    <row r="402" hidden="1" x14ac:dyDescent="0.4"/>
    <row r="403" hidden="1" x14ac:dyDescent="0.4"/>
    <row r="404" hidden="1" x14ac:dyDescent="0.4"/>
    <row r="405" hidden="1" x14ac:dyDescent="0.4"/>
    <row r="406" hidden="1" x14ac:dyDescent="0.4"/>
    <row r="407" hidden="1" x14ac:dyDescent="0.4"/>
    <row r="408" hidden="1" x14ac:dyDescent="0.4"/>
    <row r="409" hidden="1" x14ac:dyDescent="0.4"/>
    <row r="410" hidden="1" x14ac:dyDescent="0.4"/>
    <row r="411" hidden="1" x14ac:dyDescent="0.4"/>
    <row r="412" hidden="1" x14ac:dyDescent="0.4"/>
    <row r="413" hidden="1" x14ac:dyDescent="0.4"/>
    <row r="414" hidden="1" x14ac:dyDescent="0.4"/>
    <row r="415" hidden="1" x14ac:dyDescent="0.4"/>
    <row r="416" hidden="1" x14ac:dyDescent="0.4"/>
    <row r="417" hidden="1" x14ac:dyDescent="0.4"/>
    <row r="418" hidden="1" x14ac:dyDescent="0.4"/>
    <row r="419" hidden="1" x14ac:dyDescent="0.4"/>
    <row r="420" hidden="1" x14ac:dyDescent="0.4"/>
    <row r="421" hidden="1" x14ac:dyDescent="0.4"/>
    <row r="422" hidden="1" x14ac:dyDescent="0.4"/>
    <row r="423" hidden="1" x14ac:dyDescent="0.4"/>
    <row r="424" hidden="1" x14ac:dyDescent="0.4"/>
    <row r="425" hidden="1" x14ac:dyDescent="0.4"/>
    <row r="426" hidden="1" x14ac:dyDescent="0.4"/>
    <row r="427" hidden="1" x14ac:dyDescent="0.4"/>
    <row r="428" hidden="1" x14ac:dyDescent="0.4"/>
    <row r="429" hidden="1" x14ac:dyDescent="0.4"/>
    <row r="430" hidden="1" x14ac:dyDescent="0.4"/>
    <row r="431" hidden="1" x14ac:dyDescent="0.4"/>
    <row r="432" hidden="1" x14ac:dyDescent="0.4"/>
    <row r="433" hidden="1" x14ac:dyDescent="0.4"/>
    <row r="434" hidden="1" x14ac:dyDescent="0.4"/>
    <row r="435" hidden="1" x14ac:dyDescent="0.4"/>
    <row r="436" hidden="1" x14ac:dyDescent="0.4"/>
    <row r="437" hidden="1" x14ac:dyDescent="0.4"/>
    <row r="438" hidden="1" x14ac:dyDescent="0.4"/>
    <row r="439" hidden="1" x14ac:dyDescent="0.4"/>
    <row r="440" hidden="1" x14ac:dyDescent="0.4"/>
    <row r="441" hidden="1" x14ac:dyDescent="0.4"/>
    <row r="442" hidden="1" x14ac:dyDescent="0.4"/>
    <row r="443" hidden="1" x14ac:dyDescent="0.4"/>
    <row r="444" hidden="1" x14ac:dyDescent="0.4"/>
    <row r="445" hidden="1" x14ac:dyDescent="0.4"/>
    <row r="446" hidden="1" x14ac:dyDescent="0.4"/>
    <row r="447" hidden="1" x14ac:dyDescent="0.4"/>
    <row r="448" hidden="1" x14ac:dyDescent="0.4"/>
    <row r="449" hidden="1" x14ac:dyDescent="0.4"/>
    <row r="450" hidden="1" x14ac:dyDescent="0.4"/>
    <row r="451" hidden="1" x14ac:dyDescent="0.4"/>
    <row r="452" hidden="1" x14ac:dyDescent="0.4"/>
    <row r="453" hidden="1" x14ac:dyDescent="0.4"/>
    <row r="454" hidden="1" x14ac:dyDescent="0.4"/>
    <row r="455" hidden="1" x14ac:dyDescent="0.4"/>
    <row r="456" hidden="1" x14ac:dyDescent="0.4"/>
    <row r="457" hidden="1" x14ac:dyDescent="0.4"/>
    <row r="458" hidden="1" x14ac:dyDescent="0.4"/>
    <row r="459" hidden="1" x14ac:dyDescent="0.4"/>
    <row r="460" hidden="1" x14ac:dyDescent="0.4"/>
    <row r="461" hidden="1" x14ac:dyDescent="0.4"/>
    <row r="462" hidden="1" x14ac:dyDescent="0.4"/>
    <row r="463" hidden="1" x14ac:dyDescent="0.4"/>
    <row r="464" hidden="1" x14ac:dyDescent="0.4"/>
    <row r="465" hidden="1" x14ac:dyDescent="0.4"/>
    <row r="466" hidden="1" x14ac:dyDescent="0.4"/>
    <row r="467" hidden="1" x14ac:dyDescent="0.4"/>
    <row r="468" hidden="1" x14ac:dyDescent="0.4"/>
    <row r="469" hidden="1" x14ac:dyDescent="0.4"/>
    <row r="470" hidden="1" x14ac:dyDescent="0.4"/>
    <row r="471" hidden="1" x14ac:dyDescent="0.4"/>
    <row r="472" hidden="1" x14ac:dyDescent="0.4"/>
    <row r="473" hidden="1" x14ac:dyDescent="0.4"/>
    <row r="474" hidden="1" x14ac:dyDescent="0.4"/>
    <row r="475" hidden="1" x14ac:dyDescent="0.4"/>
    <row r="476" hidden="1" x14ac:dyDescent="0.4"/>
  </sheetData>
  <mergeCells count="11">
    <mergeCell ref="L124:S127"/>
    <mergeCell ref="B1:K2"/>
    <mergeCell ref="L1:L2"/>
    <mergeCell ref="N1:N2"/>
    <mergeCell ref="G5:K5"/>
    <mergeCell ref="B4:F4"/>
    <mergeCell ref="B3:F3"/>
    <mergeCell ref="B5:F5"/>
    <mergeCell ref="B6:F6"/>
    <mergeCell ref="G3:K3"/>
    <mergeCell ref="G4:K4"/>
  </mergeCells>
  <conditionalFormatting sqref="L121:L122">
    <cfRule type="dataBar" priority="62">
      <dataBar>
        <cfvo type="num" val="0"/>
        <cfvo type="num" val="100"/>
        <color rgb="FF638EC6"/>
      </dataBar>
      <extLst>
        <ext xmlns:x14="http://schemas.microsoft.com/office/spreadsheetml/2009/9/main" uri="{B025F937-C7B1-47D3-B67F-A62EFF666E3E}">
          <x14:id>{2DDAB7A0-4A22-4FCC-A2FE-DB26C6EB5330}</x14:id>
        </ext>
      </extLst>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7169" r:id="rId4" name="Drop Down 65">
              <controlPr defaultSize="0" autoLine="0" autoPict="0">
                <anchor moveWithCells="1">
                  <from>
                    <xdr:col>11</xdr:col>
                    <xdr:colOff>10886</xdr:colOff>
                    <xdr:row>10</xdr:row>
                    <xdr:rowOff>21771</xdr:rowOff>
                  </from>
                  <to>
                    <xdr:col>12</xdr:col>
                    <xdr:colOff>10886</xdr:colOff>
                    <xdr:row>10</xdr:row>
                    <xdr:rowOff>239486</xdr:rowOff>
                  </to>
                </anchor>
              </controlPr>
            </control>
          </mc:Choice>
        </mc:AlternateContent>
        <mc:AlternateContent xmlns:mc="http://schemas.openxmlformats.org/markup-compatibility/2006">
          <mc:Choice Requires="x14">
            <control shapeId="47171" r:id="rId5" name="Drop Down 67">
              <controlPr defaultSize="0" autoLine="0" autoPict="0">
                <anchor moveWithCells="1">
                  <from>
                    <xdr:col>13</xdr:col>
                    <xdr:colOff>10886</xdr:colOff>
                    <xdr:row>10</xdr:row>
                    <xdr:rowOff>21771</xdr:rowOff>
                  </from>
                  <to>
                    <xdr:col>14</xdr:col>
                    <xdr:colOff>10886</xdr:colOff>
                    <xdr:row>10</xdr:row>
                    <xdr:rowOff>239486</xdr:rowOff>
                  </to>
                </anchor>
              </controlPr>
            </control>
          </mc:Choice>
        </mc:AlternateContent>
        <mc:AlternateContent xmlns:mc="http://schemas.openxmlformats.org/markup-compatibility/2006">
          <mc:Choice Requires="x14">
            <control shapeId="47172" r:id="rId6" name="Drop Down 68">
              <controlPr defaultSize="0" autoLine="0" autoPict="0">
                <anchor moveWithCells="1">
                  <from>
                    <xdr:col>11</xdr:col>
                    <xdr:colOff>10886</xdr:colOff>
                    <xdr:row>11</xdr:row>
                    <xdr:rowOff>21771</xdr:rowOff>
                  </from>
                  <to>
                    <xdr:col>12</xdr:col>
                    <xdr:colOff>10886</xdr:colOff>
                    <xdr:row>11</xdr:row>
                    <xdr:rowOff>239486</xdr:rowOff>
                  </to>
                </anchor>
              </controlPr>
            </control>
          </mc:Choice>
        </mc:AlternateContent>
        <mc:AlternateContent xmlns:mc="http://schemas.openxmlformats.org/markup-compatibility/2006">
          <mc:Choice Requires="x14">
            <control shapeId="47173" r:id="rId7" name="Drop Down 69">
              <controlPr defaultSize="0" autoLine="0" autoPict="0">
                <anchor moveWithCells="1">
                  <from>
                    <xdr:col>13</xdr:col>
                    <xdr:colOff>10886</xdr:colOff>
                    <xdr:row>11</xdr:row>
                    <xdr:rowOff>21771</xdr:rowOff>
                  </from>
                  <to>
                    <xdr:col>14</xdr:col>
                    <xdr:colOff>10886</xdr:colOff>
                    <xdr:row>11</xdr:row>
                    <xdr:rowOff>239486</xdr:rowOff>
                  </to>
                </anchor>
              </controlPr>
            </control>
          </mc:Choice>
        </mc:AlternateContent>
        <mc:AlternateContent xmlns:mc="http://schemas.openxmlformats.org/markup-compatibility/2006">
          <mc:Choice Requires="x14">
            <control shapeId="47174" r:id="rId8" name="Drop Down 70">
              <controlPr defaultSize="0" autoLine="0" autoPict="0">
                <anchor moveWithCells="1">
                  <from>
                    <xdr:col>11</xdr:col>
                    <xdr:colOff>10886</xdr:colOff>
                    <xdr:row>13</xdr:row>
                    <xdr:rowOff>21771</xdr:rowOff>
                  </from>
                  <to>
                    <xdr:col>12</xdr:col>
                    <xdr:colOff>10886</xdr:colOff>
                    <xdr:row>13</xdr:row>
                    <xdr:rowOff>239486</xdr:rowOff>
                  </to>
                </anchor>
              </controlPr>
            </control>
          </mc:Choice>
        </mc:AlternateContent>
        <mc:AlternateContent xmlns:mc="http://schemas.openxmlformats.org/markup-compatibility/2006">
          <mc:Choice Requires="x14">
            <control shapeId="47175" r:id="rId9" name="Drop Down 71">
              <controlPr defaultSize="0" autoLine="0" autoPict="0">
                <anchor moveWithCells="1">
                  <from>
                    <xdr:col>11</xdr:col>
                    <xdr:colOff>10886</xdr:colOff>
                    <xdr:row>14</xdr:row>
                    <xdr:rowOff>21771</xdr:rowOff>
                  </from>
                  <to>
                    <xdr:col>12</xdr:col>
                    <xdr:colOff>10886</xdr:colOff>
                    <xdr:row>14</xdr:row>
                    <xdr:rowOff>239486</xdr:rowOff>
                  </to>
                </anchor>
              </controlPr>
            </control>
          </mc:Choice>
        </mc:AlternateContent>
        <mc:AlternateContent xmlns:mc="http://schemas.openxmlformats.org/markup-compatibility/2006">
          <mc:Choice Requires="x14">
            <control shapeId="47176" r:id="rId10" name="Drop Down 72">
              <controlPr defaultSize="0" autoLine="0" autoPict="0">
                <anchor moveWithCells="1">
                  <from>
                    <xdr:col>11</xdr:col>
                    <xdr:colOff>10886</xdr:colOff>
                    <xdr:row>15</xdr:row>
                    <xdr:rowOff>21771</xdr:rowOff>
                  </from>
                  <to>
                    <xdr:col>12</xdr:col>
                    <xdr:colOff>10886</xdr:colOff>
                    <xdr:row>15</xdr:row>
                    <xdr:rowOff>239486</xdr:rowOff>
                  </to>
                </anchor>
              </controlPr>
            </control>
          </mc:Choice>
        </mc:AlternateContent>
        <mc:AlternateContent xmlns:mc="http://schemas.openxmlformats.org/markup-compatibility/2006">
          <mc:Choice Requires="x14">
            <control shapeId="47177" r:id="rId11" name="Drop Down 73">
              <controlPr defaultSize="0" autoLine="0" autoPict="0">
                <anchor moveWithCells="1">
                  <from>
                    <xdr:col>11</xdr:col>
                    <xdr:colOff>10886</xdr:colOff>
                    <xdr:row>16</xdr:row>
                    <xdr:rowOff>21771</xdr:rowOff>
                  </from>
                  <to>
                    <xdr:col>12</xdr:col>
                    <xdr:colOff>10886</xdr:colOff>
                    <xdr:row>16</xdr:row>
                    <xdr:rowOff>239486</xdr:rowOff>
                  </to>
                </anchor>
              </controlPr>
            </control>
          </mc:Choice>
        </mc:AlternateContent>
        <mc:AlternateContent xmlns:mc="http://schemas.openxmlformats.org/markup-compatibility/2006">
          <mc:Choice Requires="x14">
            <control shapeId="47178" r:id="rId12" name="Drop Down 74">
              <controlPr defaultSize="0" autoLine="0" autoPict="0">
                <anchor moveWithCells="1">
                  <from>
                    <xdr:col>11</xdr:col>
                    <xdr:colOff>10886</xdr:colOff>
                    <xdr:row>17</xdr:row>
                    <xdr:rowOff>21771</xdr:rowOff>
                  </from>
                  <to>
                    <xdr:col>12</xdr:col>
                    <xdr:colOff>10886</xdr:colOff>
                    <xdr:row>17</xdr:row>
                    <xdr:rowOff>239486</xdr:rowOff>
                  </to>
                </anchor>
              </controlPr>
            </control>
          </mc:Choice>
        </mc:AlternateContent>
        <mc:AlternateContent xmlns:mc="http://schemas.openxmlformats.org/markup-compatibility/2006">
          <mc:Choice Requires="x14">
            <control shapeId="47179" r:id="rId13" name="Drop Down 75">
              <controlPr defaultSize="0" autoLine="0" autoPict="0">
                <anchor moveWithCells="1">
                  <from>
                    <xdr:col>11</xdr:col>
                    <xdr:colOff>10886</xdr:colOff>
                    <xdr:row>18</xdr:row>
                    <xdr:rowOff>21771</xdr:rowOff>
                  </from>
                  <to>
                    <xdr:col>12</xdr:col>
                    <xdr:colOff>10886</xdr:colOff>
                    <xdr:row>18</xdr:row>
                    <xdr:rowOff>239486</xdr:rowOff>
                  </to>
                </anchor>
              </controlPr>
            </control>
          </mc:Choice>
        </mc:AlternateContent>
        <mc:AlternateContent xmlns:mc="http://schemas.openxmlformats.org/markup-compatibility/2006">
          <mc:Choice Requires="x14">
            <control shapeId="47180" r:id="rId14" name="Drop Down 76">
              <controlPr defaultSize="0" autoLine="0" autoPict="0">
                <anchor moveWithCells="1">
                  <from>
                    <xdr:col>11</xdr:col>
                    <xdr:colOff>10886</xdr:colOff>
                    <xdr:row>19</xdr:row>
                    <xdr:rowOff>21771</xdr:rowOff>
                  </from>
                  <to>
                    <xdr:col>12</xdr:col>
                    <xdr:colOff>10886</xdr:colOff>
                    <xdr:row>19</xdr:row>
                    <xdr:rowOff>239486</xdr:rowOff>
                  </to>
                </anchor>
              </controlPr>
            </control>
          </mc:Choice>
        </mc:AlternateContent>
        <mc:AlternateContent xmlns:mc="http://schemas.openxmlformats.org/markup-compatibility/2006">
          <mc:Choice Requires="x14">
            <control shapeId="47181" r:id="rId15" name="Drop Down 77">
              <controlPr defaultSize="0" autoLine="0" autoPict="0">
                <anchor moveWithCells="1">
                  <from>
                    <xdr:col>11</xdr:col>
                    <xdr:colOff>10886</xdr:colOff>
                    <xdr:row>21</xdr:row>
                    <xdr:rowOff>21771</xdr:rowOff>
                  </from>
                  <to>
                    <xdr:col>12</xdr:col>
                    <xdr:colOff>10886</xdr:colOff>
                    <xdr:row>21</xdr:row>
                    <xdr:rowOff>239486</xdr:rowOff>
                  </to>
                </anchor>
              </controlPr>
            </control>
          </mc:Choice>
        </mc:AlternateContent>
        <mc:AlternateContent xmlns:mc="http://schemas.openxmlformats.org/markup-compatibility/2006">
          <mc:Choice Requires="x14">
            <control shapeId="47182" r:id="rId16" name="Drop Down 78">
              <controlPr defaultSize="0" autoLine="0" autoPict="0">
                <anchor moveWithCells="1">
                  <from>
                    <xdr:col>11</xdr:col>
                    <xdr:colOff>10886</xdr:colOff>
                    <xdr:row>22</xdr:row>
                    <xdr:rowOff>21771</xdr:rowOff>
                  </from>
                  <to>
                    <xdr:col>12</xdr:col>
                    <xdr:colOff>10886</xdr:colOff>
                    <xdr:row>22</xdr:row>
                    <xdr:rowOff>239486</xdr:rowOff>
                  </to>
                </anchor>
              </controlPr>
            </control>
          </mc:Choice>
        </mc:AlternateContent>
        <mc:AlternateContent xmlns:mc="http://schemas.openxmlformats.org/markup-compatibility/2006">
          <mc:Choice Requires="x14">
            <control shapeId="47183" r:id="rId17" name="Drop Down 79">
              <controlPr defaultSize="0" autoLine="0" autoPict="0">
                <anchor moveWithCells="1">
                  <from>
                    <xdr:col>11</xdr:col>
                    <xdr:colOff>10886</xdr:colOff>
                    <xdr:row>23</xdr:row>
                    <xdr:rowOff>21771</xdr:rowOff>
                  </from>
                  <to>
                    <xdr:col>12</xdr:col>
                    <xdr:colOff>10886</xdr:colOff>
                    <xdr:row>23</xdr:row>
                    <xdr:rowOff>239486</xdr:rowOff>
                  </to>
                </anchor>
              </controlPr>
            </control>
          </mc:Choice>
        </mc:AlternateContent>
        <mc:AlternateContent xmlns:mc="http://schemas.openxmlformats.org/markup-compatibility/2006">
          <mc:Choice Requires="x14">
            <control shapeId="47184" r:id="rId18" name="Drop Down 80">
              <controlPr defaultSize="0" autoLine="0" autoPict="0">
                <anchor moveWithCells="1">
                  <from>
                    <xdr:col>11</xdr:col>
                    <xdr:colOff>10886</xdr:colOff>
                    <xdr:row>24</xdr:row>
                    <xdr:rowOff>21771</xdr:rowOff>
                  </from>
                  <to>
                    <xdr:col>12</xdr:col>
                    <xdr:colOff>10886</xdr:colOff>
                    <xdr:row>24</xdr:row>
                    <xdr:rowOff>239486</xdr:rowOff>
                  </to>
                </anchor>
              </controlPr>
            </control>
          </mc:Choice>
        </mc:AlternateContent>
        <mc:AlternateContent xmlns:mc="http://schemas.openxmlformats.org/markup-compatibility/2006">
          <mc:Choice Requires="x14">
            <control shapeId="47187" r:id="rId19" name="Drop Down 83">
              <controlPr defaultSize="0" autoLine="0" autoPict="0">
                <anchor moveWithCells="1">
                  <from>
                    <xdr:col>11</xdr:col>
                    <xdr:colOff>10886</xdr:colOff>
                    <xdr:row>26</xdr:row>
                    <xdr:rowOff>21771</xdr:rowOff>
                  </from>
                  <to>
                    <xdr:col>12</xdr:col>
                    <xdr:colOff>10886</xdr:colOff>
                    <xdr:row>26</xdr:row>
                    <xdr:rowOff>239486</xdr:rowOff>
                  </to>
                </anchor>
              </controlPr>
            </control>
          </mc:Choice>
        </mc:AlternateContent>
        <mc:AlternateContent xmlns:mc="http://schemas.openxmlformats.org/markup-compatibility/2006">
          <mc:Choice Requires="x14">
            <control shapeId="47188" r:id="rId20" name="Drop Down 84">
              <controlPr defaultSize="0" autoLine="0" autoPict="0">
                <anchor moveWithCells="1">
                  <from>
                    <xdr:col>11</xdr:col>
                    <xdr:colOff>10886</xdr:colOff>
                    <xdr:row>27</xdr:row>
                    <xdr:rowOff>21771</xdr:rowOff>
                  </from>
                  <to>
                    <xdr:col>12</xdr:col>
                    <xdr:colOff>10886</xdr:colOff>
                    <xdr:row>27</xdr:row>
                    <xdr:rowOff>239486</xdr:rowOff>
                  </to>
                </anchor>
              </controlPr>
            </control>
          </mc:Choice>
        </mc:AlternateContent>
        <mc:AlternateContent xmlns:mc="http://schemas.openxmlformats.org/markup-compatibility/2006">
          <mc:Choice Requires="x14">
            <control shapeId="47189" r:id="rId21" name="Drop Down 85">
              <controlPr defaultSize="0" autoLine="0" autoPict="0">
                <anchor moveWithCells="1">
                  <from>
                    <xdr:col>11</xdr:col>
                    <xdr:colOff>10886</xdr:colOff>
                    <xdr:row>28</xdr:row>
                    <xdr:rowOff>21771</xdr:rowOff>
                  </from>
                  <to>
                    <xdr:col>12</xdr:col>
                    <xdr:colOff>10886</xdr:colOff>
                    <xdr:row>28</xdr:row>
                    <xdr:rowOff>239486</xdr:rowOff>
                  </to>
                </anchor>
              </controlPr>
            </control>
          </mc:Choice>
        </mc:AlternateContent>
        <mc:AlternateContent xmlns:mc="http://schemas.openxmlformats.org/markup-compatibility/2006">
          <mc:Choice Requires="x14">
            <control shapeId="47190" r:id="rId22" name="Drop Down 86">
              <controlPr defaultSize="0" autoLine="0" autoPict="0">
                <anchor moveWithCells="1">
                  <from>
                    <xdr:col>11</xdr:col>
                    <xdr:colOff>10886</xdr:colOff>
                    <xdr:row>29</xdr:row>
                    <xdr:rowOff>21771</xdr:rowOff>
                  </from>
                  <to>
                    <xdr:col>12</xdr:col>
                    <xdr:colOff>10886</xdr:colOff>
                    <xdr:row>29</xdr:row>
                    <xdr:rowOff>239486</xdr:rowOff>
                  </to>
                </anchor>
              </controlPr>
            </control>
          </mc:Choice>
        </mc:AlternateContent>
        <mc:AlternateContent xmlns:mc="http://schemas.openxmlformats.org/markup-compatibility/2006">
          <mc:Choice Requires="x14">
            <control shapeId="47191" r:id="rId23" name="Drop Down 87">
              <controlPr defaultSize="0" autoLine="0" autoPict="0">
                <anchor moveWithCells="1">
                  <from>
                    <xdr:col>11</xdr:col>
                    <xdr:colOff>10886</xdr:colOff>
                    <xdr:row>30</xdr:row>
                    <xdr:rowOff>21771</xdr:rowOff>
                  </from>
                  <to>
                    <xdr:col>12</xdr:col>
                    <xdr:colOff>10886</xdr:colOff>
                    <xdr:row>30</xdr:row>
                    <xdr:rowOff>239486</xdr:rowOff>
                  </to>
                </anchor>
              </controlPr>
            </control>
          </mc:Choice>
        </mc:AlternateContent>
        <mc:AlternateContent xmlns:mc="http://schemas.openxmlformats.org/markup-compatibility/2006">
          <mc:Choice Requires="x14">
            <control shapeId="47192" r:id="rId24" name="Drop Down 88">
              <controlPr defaultSize="0" autoLine="0" autoPict="0">
                <anchor moveWithCells="1">
                  <from>
                    <xdr:col>11</xdr:col>
                    <xdr:colOff>10886</xdr:colOff>
                    <xdr:row>31</xdr:row>
                    <xdr:rowOff>21771</xdr:rowOff>
                  </from>
                  <to>
                    <xdr:col>12</xdr:col>
                    <xdr:colOff>10886</xdr:colOff>
                    <xdr:row>31</xdr:row>
                    <xdr:rowOff>239486</xdr:rowOff>
                  </to>
                </anchor>
              </controlPr>
            </control>
          </mc:Choice>
        </mc:AlternateContent>
        <mc:AlternateContent xmlns:mc="http://schemas.openxmlformats.org/markup-compatibility/2006">
          <mc:Choice Requires="x14">
            <control shapeId="47193" r:id="rId25" name="Drop Down 89">
              <controlPr defaultSize="0" autoLine="0" autoPict="0">
                <anchor moveWithCells="1">
                  <from>
                    <xdr:col>11</xdr:col>
                    <xdr:colOff>10886</xdr:colOff>
                    <xdr:row>32</xdr:row>
                    <xdr:rowOff>21771</xdr:rowOff>
                  </from>
                  <to>
                    <xdr:col>12</xdr:col>
                    <xdr:colOff>10886</xdr:colOff>
                    <xdr:row>32</xdr:row>
                    <xdr:rowOff>239486</xdr:rowOff>
                  </to>
                </anchor>
              </controlPr>
            </control>
          </mc:Choice>
        </mc:AlternateContent>
        <mc:AlternateContent xmlns:mc="http://schemas.openxmlformats.org/markup-compatibility/2006">
          <mc:Choice Requires="x14">
            <control shapeId="47195" r:id="rId26" name="Drop Down 91">
              <controlPr defaultSize="0" autoLine="0" autoPict="0">
                <anchor moveWithCells="1">
                  <from>
                    <xdr:col>11</xdr:col>
                    <xdr:colOff>10886</xdr:colOff>
                    <xdr:row>33</xdr:row>
                    <xdr:rowOff>21771</xdr:rowOff>
                  </from>
                  <to>
                    <xdr:col>12</xdr:col>
                    <xdr:colOff>10886</xdr:colOff>
                    <xdr:row>33</xdr:row>
                    <xdr:rowOff>239486</xdr:rowOff>
                  </to>
                </anchor>
              </controlPr>
            </control>
          </mc:Choice>
        </mc:AlternateContent>
        <mc:AlternateContent xmlns:mc="http://schemas.openxmlformats.org/markup-compatibility/2006">
          <mc:Choice Requires="x14">
            <control shapeId="47196" r:id="rId27" name="Drop Down 92">
              <controlPr defaultSize="0" autoLine="0" autoPict="0">
                <anchor moveWithCells="1">
                  <from>
                    <xdr:col>11</xdr:col>
                    <xdr:colOff>10886</xdr:colOff>
                    <xdr:row>34</xdr:row>
                    <xdr:rowOff>21771</xdr:rowOff>
                  </from>
                  <to>
                    <xdr:col>12</xdr:col>
                    <xdr:colOff>10886</xdr:colOff>
                    <xdr:row>34</xdr:row>
                    <xdr:rowOff>239486</xdr:rowOff>
                  </to>
                </anchor>
              </controlPr>
            </control>
          </mc:Choice>
        </mc:AlternateContent>
        <mc:AlternateContent xmlns:mc="http://schemas.openxmlformats.org/markup-compatibility/2006">
          <mc:Choice Requires="x14">
            <control shapeId="47197" r:id="rId28" name="Drop Down 93">
              <controlPr defaultSize="0" autoLine="0" autoPict="0">
                <anchor moveWithCells="1">
                  <from>
                    <xdr:col>13</xdr:col>
                    <xdr:colOff>10886</xdr:colOff>
                    <xdr:row>26</xdr:row>
                    <xdr:rowOff>21771</xdr:rowOff>
                  </from>
                  <to>
                    <xdr:col>14</xdr:col>
                    <xdr:colOff>10886</xdr:colOff>
                    <xdr:row>26</xdr:row>
                    <xdr:rowOff>239486</xdr:rowOff>
                  </to>
                </anchor>
              </controlPr>
            </control>
          </mc:Choice>
        </mc:AlternateContent>
        <mc:AlternateContent xmlns:mc="http://schemas.openxmlformats.org/markup-compatibility/2006">
          <mc:Choice Requires="x14">
            <control shapeId="47198" r:id="rId29" name="Drop Down 94">
              <controlPr defaultSize="0" autoLine="0" autoPict="0">
                <anchor moveWithCells="1">
                  <from>
                    <xdr:col>13</xdr:col>
                    <xdr:colOff>10886</xdr:colOff>
                    <xdr:row>27</xdr:row>
                    <xdr:rowOff>21771</xdr:rowOff>
                  </from>
                  <to>
                    <xdr:col>14</xdr:col>
                    <xdr:colOff>10886</xdr:colOff>
                    <xdr:row>27</xdr:row>
                    <xdr:rowOff>239486</xdr:rowOff>
                  </to>
                </anchor>
              </controlPr>
            </control>
          </mc:Choice>
        </mc:AlternateContent>
        <mc:AlternateContent xmlns:mc="http://schemas.openxmlformats.org/markup-compatibility/2006">
          <mc:Choice Requires="x14">
            <control shapeId="47199" r:id="rId30" name="Drop Down 95">
              <controlPr defaultSize="0" autoLine="0" autoPict="0">
                <anchor moveWithCells="1">
                  <from>
                    <xdr:col>13</xdr:col>
                    <xdr:colOff>10886</xdr:colOff>
                    <xdr:row>28</xdr:row>
                    <xdr:rowOff>21771</xdr:rowOff>
                  </from>
                  <to>
                    <xdr:col>14</xdr:col>
                    <xdr:colOff>10886</xdr:colOff>
                    <xdr:row>28</xdr:row>
                    <xdr:rowOff>239486</xdr:rowOff>
                  </to>
                </anchor>
              </controlPr>
            </control>
          </mc:Choice>
        </mc:AlternateContent>
        <mc:AlternateContent xmlns:mc="http://schemas.openxmlformats.org/markup-compatibility/2006">
          <mc:Choice Requires="x14">
            <control shapeId="47200" r:id="rId31" name="Drop Down 96">
              <controlPr defaultSize="0" autoLine="0" autoPict="0">
                <anchor moveWithCells="1">
                  <from>
                    <xdr:col>13</xdr:col>
                    <xdr:colOff>10886</xdr:colOff>
                    <xdr:row>29</xdr:row>
                    <xdr:rowOff>21771</xdr:rowOff>
                  </from>
                  <to>
                    <xdr:col>14</xdr:col>
                    <xdr:colOff>10886</xdr:colOff>
                    <xdr:row>29</xdr:row>
                    <xdr:rowOff>239486</xdr:rowOff>
                  </to>
                </anchor>
              </controlPr>
            </control>
          </mc:Choice>
        </mc:AlternateContent>
        <mc:AlternateContent xmlns:mc="http://schemas.openxmlformats.org/markup-compatibility/2006">
          <mc:Choice Requires="x14">
            <control shapeId="47201" r:id="rId32" name="Drop Down 97">
              <controlPr defaultSize="0" autoLine="0" autoPict="0">
                <anchor moveWithCells="1">
                  <from>
                    <xdr:col>13</xdr:col>
                    <xdr:colOff>10886</xdr:colOff>
                    <xdr:row>30</xdr:row>
                    <xdr:rowOff>21771</xdr:rowOff>
                  </from>
                  <to>
                    <xdr:col>14</xdr:col>
                    <xdr:colOff>10886</xdr:colOff>
                    <xdr:row>30</xdr:row>
                    <xdr:rowOff>239486</xdr:rowOff>
                  </to>
                </anchor>
              </controlPr>
            </control>
          </mc:Choice>
        </mc:AlternateContent>
        <mc:AlternateContent xmlns:mc="http://schemas.openxmlformats.org/markup-compatibility/2006">
          <mc:Choice Requires="x14">
            <control shapeId="47202" r:id="rId33" name="Drop Down 98">
              <controlPr defaultSize="0" autoLine="0" autoPict="0">
                <anchor moveWithCells="1">
                  <from>
                    <xdr:col>13</xdr:col>
                    <xdr:colOff>10886</xdr:colOff>
                    <xdr:row>31</xdr:row>
                    <xdr:rowOff>21771</xdr:rowOff>
                  </from>
                  <to>
                    <xdr:col>14</xdr:col>
                    <xdr:colOff>10886</xdr:colOff>
                    <xdr:row>31</xdr:row>
                    <xdr:rowOff>239486</xdr:rowOff>
                  </to>
                </anchor>
              </controlPr>
            </control>
          </mc:Choice>
        </mc:AlternateContent>
        <mc:AlternateContent xmlns:mc="http://schemas.openxmlformats.org/markup-compatibility/2006">
          <mc:Choice Requires="x14">
            <control shapeId="47203" r:id="rId34" name="Drop Down 99">
              <controlPr defaultSize="0" autoLine="0" autoPict="0">
                <anchor moveWithCells="1">
                  <from>
                    <xdr:col>13</xdr:col>
                    <xdr:colOff>10886</xdr:colOff>
                    <xdr:row>32</xdr:row>
                    <xdr:rowOff>21771</xdr:rowOff>
                  </from>
                  <to>
                    <xdr:col>14</xdr:col>
                    <xdr:colOff>10886</xdr:colOff>
                    <xdr:row>32</xdr:row>
                    <xdr:rowOff>239486</xdr:rowOff>
                  </to>
                </anchor>
              </controlPr>
            </control>
          </mc:Choice>
        </mc:AlternateContent>
        <mc:AlternateContent xmlns:mc="http://schemas.openxmlformats.org/markup-compatibility/2006">
          <mc:Choice Requires="x14">
            <control shapeId="47205" r:id="rId35" name="Drop Down 101">
              <controlPr defaultSize="0" autoLine="0" autoPict="0">
                <anchor moveWithCells="1">
                  <from>
                    <xdr:col>13</xdr:col>
                    <xdr:colOff>10886</xdr:colOff>
                    <xdr:row>33</xdr:row>
                    <xdr:rowOff>21771</xdr:rowOff>
                  </from>
                  <to>
                    <xdr:col>14</xdr:col>
                    <xdr:colOff>10886</xdr:colOff>
                    <xdr:row>33</xdr:row>
                    <xdr:rowOff>239486</xdr:rowOff>
                  </to>
                </anchor>
              </controlPr>
            </control>
          </mc:Choice>
        </mc:AlternateContent>
        <mc:AlternateContent xmlns:mc="http://schemas.openxmlformats.org/markup-compatibility/2006">
          <mc:Choice Requires="x14">
            <control shapeId="47206" r:id="rId36" name="Drop Down 102">
              <controlPr defaultSize="0" autoLine="0" autoPict="0">
                <anchor moveWithCells="1">
                  <from>
                    <xdr:col>13</xdr:col>
                    <xdr:colOff>10886</xdr:colOff>
                    <xdr:row>34</xdr:row>
                    <xdr:rowOff>21771</xdr:rowOff>
                  </from>
                  <to>
                    <xdr:col>14</xdr:col>
                    <xdr:colOff>10886</xdr:colOff>
                    <xdr:row>34</xdr:row>
                    <xdr:rowOff>239486</xdr:rowOff>
                  </to>
                </anchor>
              </controlPr>
            </control>
          </mc:Choice>
        </mc:AlternateContent>
        <mc:AlternateContent xmlns:mc="http://schemas.openxmlformats.org/markup-compatibility/2006">
          <mc:Choice Requires="x14">
            <control shapeId="47208" r:id="rId37" name="Drop Down 104">
              <controlPr defaultSize="0" autoLine="0" autoPict="0">
                <anchor moveWithCells="1">
                  <from>
                    <xdr:col>11</xdr:col>
                    <xdr:colOff>10886</xdr:colOff>
                    <xdr:row>50</xdr:row>
                    <xdr:rowOff>21771</xdr:rowOff>
                  </from>
                  <to>
                    <xdr:col>12</xdr:col>
                    <xdr:colOff>10886</xdr:colOff>
                    <xdr:row>50</xdr:row>
                    <xdr:rowOff>239486</xdr:rowOff>
                  </to>
                </anchor>
              </controlPr>
            </control>
          </mc:Choice>
        </mc:AlternateContent>
        <mc:AlternateContent xmlns:mc="http://schemas.openxmlformats.org/markup-compatibility/2006">
          <mc:Choice Requires="x14">
            <control shapeId="47220" r:id="rId38" name="Drop Down 116">
              <controlPr defaultSize="0" autoLine="0" autoPict="0">
                <anchor moveWithCells="1">
                  <from>
                    <xdr:col>11</xdr:col>
                    <xdr:colOff>10886</xdr:colOff>
                    <xdr:row>71</xdr:row>
                    <xdr:rowOff>21771</xdr:rowOff>
                  </from>
                  <to>
                    <xdr:col>12</xdr:col>
                    <xdr:colOff>10886</xdr:colOff>
                    <xdr:row>71</xdr:row>
                    <xdr:rowOff>239486</xdr:rowOff>
                  </to>
                </anchor>
              </controlPr>
            </control>
          </mc:Choice>
        </mc:AlternateContent>
        <mc:AlternateContent xmlns:mc="http://schemas.openxmlformats.org/markup-compatibility/2006">
          <mc:Choice Requires="x14">
            <control shapeId="47221" r:id="rId39" name="Drop Down 117">
              <controlPr defaultSize="0" autoLine="0" autoPict="0">
                <anchor moveWithCells="1">
                  <from>
                    <xdr:col>11</xdr:col>
                    <xdr:colOff>10886</xdr:colOff>
                    <xdr:row>72</xdr:row>
                    <xdr:rowOff>21771</xdr:rowOff>
                  </from>
                  <to>
                    <xdr:col>12</xdr:col>
                    <xdr:colOff>10886</xdr:colOff>
                    <xdr:row>72</xdr:row>
                    <xdr:rowOff>239486</xdr:rowOff>
                  </to>
                </anchor>
              </controlPr>
            </control>
          </mc:Choice>
        </mc:AlternateContent>
        <mc:AlternateContent xmlns:mc="http://schemas.openxmlformats.org/markup-compatibility/2006">
          <mc:Choice Requires="x14">
            <control shapeId="47222" r:id="rId40" name="Drop Down 118">
              <controlPr defaultSize="0" autoLine="0" autoPict="0">
                <anchor moveWithCells="1">
                  <from>
                    <xdr:col>11</xdr:col>
                    <xdr:colOff>10886</xdr:colOff>
                    <xdr:row>73</xdr:row>
                    <xdr:rowOff>21771</xdr:rowOff>
                  </from>
                  <to>
                    <xdr:col>12</xdr:col>
                    <xdr:colOff>10886</xdr:colOff>
                    <xdr:row>73</xdr:row>
                    <xdr:rowOff>239486</xdr:rowOff>
                  </to>
                </anchor>
              </controlPr>
            </control>
          </mc:Choice>
        </mc:AlternateContent>
        <mc:AlternateContent xmlns:mc="http://schemas.openxmlformats.org/markup-compatibility/2006">
          <mc:Choice Requires="x14">
            <control shapeId="47223" r:id="rId41" name="Drop Down 119">
              <controlPr defaultSize="0" autoLine="0" autoPict="0">
                <anchor moveWithCells="1">
                  <from>
                    <xdr:col>11</xdr:col>
                    <xdr:colOff>10886</xdr:colOff>
                    <xdr:row>74</xdr:row>
                    <xdr:rowOff>21771</xdr:rowOff>
                  </from>
                  <to>
                    <xdr:col>12</xdr:col>
                    <xdr:colOff>10886</xdr:colOff>
                    <xdr:row>74</xdr:row>
                    <xdr:rowOff>239486</xdr:rowOff>
                  </to>
                </anchor>
              </controlPr>
            </control>
          </mc:Choice>
        </mc:AlternateContent>
        <mc:AlternateContent xmlns:mc="http://schemas.openxmlformats.org/markup-compatibility/2006">
          <mc:Choice Requires="x14">
            <control shapeId="47224" r:id="rId42" name="Drop Down 120">
              <controlPr defaultSize="0" autoLine="0" autoPict="0">
                <anchor moveWithCells="1">
                  <from>
                    <xdr:col>11</xdr:col>
                    <xdr:colOff>10886</xdr:colOff>
                    <xdr:row>75</xdr:row>
                    <xdr:rowOff>21771</xdr:rowOff>
                  </from>
                  <to>
                    <xdr:col>12</xdr:col>
                    <xdr:colOff>10886</xdr:colOff>
                    <xdr:row>75</xdr:row>
                    <xdr:rowOff>239486</xdr:rowOff>
                  </to>
                </anchor>
              </controlPr>
            </control>
          </mc:Choice>
        </mc:AlternateContent>
        <mc:AlternateContent xmlns:mc="http://schemas.openxmlformats.org/markup-compatibility/2006">
          <mc:Choice Requires="x14">
            <control shapeId="47233" r:id="rId43" name="Drop Down 129">
              <controlPr defaultSize="0" autoLine="0" autoPict="0">
                <anchor moveWithCells="1">
                  <from>
                    <xdr:col>11</xdr:col>
                    <xdr:colOff>10886</xdr:colOff>
                    <xdr:row>96</xdr:row>
                    <xdr:rowOff>21771</xdr:rowOff>
                  </from>
                  <to>
                    <xdr:col>12</xdr:col>
                    <xdr:colOff>10886</xdr:colOff>
                    <xdr:row>96</xdr:row>
                    <xdr:rowOff>239486</xdr:rowOff>
                  </to>
                </anchor>
              </controlPr>
            </control>
          </mc:Choice>
        </mc:AlternateContent>
        <mc:AlternateContent xmlns:mc="http://schemas.openxmlformats.org/markup-compatibility/2006">
          <mc:Choice Requires="x14">
            <control shapeId="47465" r:id="rId44" name="Drop Down 361">
              <controlPr defaultSize="0" autoLine="0" autoPict="0">
                <anchor moveWithCells="1">
                  <from>
                    <xdr:col>11</xdr:col>
                    <xdr:colOff>10886</xdr:colOff>
                    <xdr:row>35</xdr:row>
                    <xdr:rowOff>21771</xdr:rowOff>
                  </from>
                  <to>
                    <xdr:col>12</xdr:col>
                    <xdr:colOff>10886</xdr:colOff>
                    <xdr:row>35</xdr:row>
                    <xdr:rowOff>239486</xdr:rowOff>
                  </to>
                </anchor>
              </controlPr>
            </control>
          </mc:Choice>
        </mc:AlternateContent>
        <mc:AlternateContent xmlns:mc="http://schemas.openxmlformats.org/markup-compatibility/2006">
          <mc:Choice Requires="x14">
            <control shapeId="47466" r:id="rId45" name="Drop Down 362">
              <controlPr defaultSize="0" autoLine="0" autoPict="0">
                <anchor moveWithCells="1">
                  <from>
                    <xdr:col>11</xdr:col>
                    <xdr:colOff>10886</xdr:colOff>
                    <xdr:row>36</xdr:row>
                    <xdr:rowOff>21771</xdr:rowOff>
                  </from>
                  <to>
                    <xdr:col>12</xdr:col>
                    <xdr:colOff>10886</xdr:colOff>
                    <xdr:row>36</xdr:row>
                    <xdr:rowOff>239486</xdr:rowOff>
                  </to>
                </anchor>
              </controlPr>
            </control>
          </mc:Choice>
        </mc:AlternateContent>
        <mc:AlternateContent xmlns:mc="http://schemas.openxmlformats.org/markup-compatibility/2006">
          <mc:Choice Requires="x14">
            <control shapeId="47467" r:id="rId46" name="Drop Down 363">
              <controlPr defaultSize="0" autoLine="0" autoPict="0">
                <anchor moveWithCells="1">
                  <from>
                    <xdr:col>13</xdr:col>
                    <xdr:colOff>10886</xdr:colOff>
                    <xdr:row>35</xdr:row>
                    <xdr:rowOff>21771</xdr:rowOff>
                  </from>
                  <to>
                    <xdr:col>14</xdr:col>
                    <xdr:colOff>10886</xdr:colOff>
                    <xdr:row>35</xdr:row>
                    <xdr:rowOff>239486</xdr:rowOff>
                  </to>
                </anchor>
              </controlPr>
            </control>
          </mc:Choice>
        </mc:AlternateContent>
        <mc:AlternateContent xmlns:mc="http://schemas.openxmlformats.org/markup-compatibility/2006">
          <mc:Choice Requires="x14">
            <control shapeId="47468" r:id="rId47" name="Drop Down 364">
              <controlPr defaultSize="0" autoLine="0" autoPict="0">
                <anchor moveWithCells="1">
                  <from>
                    <xdr:col>13</xdr:col>
                    <xdr:colOff>10886</xdr:colOff>
                    <xdr:row>36</xdr:row>
                    <xdr:rowOff>21771</xdr:rowOff>
                  </from>
                  <to>
                    <xdr:col>14</xdr:col>
                    <xdr:colOff>10886</xdr:colOff>
                    <xdr:row>36</xdr:row>
                    <xdr:rowOff>239486</xdr:rowOff>
                  </to>
                </anchor>
              </controlPr>
            </control>
          </mc:Choice>
        </mc:AlternateContent>
        <mc:AlternateContent xmlns:mc="http://schemas.openxmlformats.org/markup-compatibility/2006">
          <mc:Choice Requires="x14">
            <control shapeId="47485" r:id="rId48" name="Drop Down 381">
              <controlPr defaultSize="0" autoLine="0" autoPict="0">
                <anchor moveWithCells="1">
                  <from>
                    <xdr:col>11</xdr:col>
                    <xdr:colOff>10886</xdr:colOff>
                    <xdr:row>41</xdr:row>
                    <xdr:rowOff>21771</xdr:rowOff>
                  </from>
                  <to>
                    <xdr:col>12</xdr:col>
                    <xdr:colOff>10886</xdr:colOff>
                    <xdr:row>41</xdr:row>
                    <xdr:rowOff>239486</xdr:rowOff>
                  </to>
                </anchor>
              </controlPr>
            </control>
          </mc:Choice>
        </mc:AlternateContent>
        <mc:AlternateContent xmlns:mc="http://schemas.openxmlformats.org/markup-compatibility/2006">
          <mc:Choice Requires="x14">
            <control shapeId="47486" r:id="rId49" name="Drop Down 382">
              <controlPr defaultSize="0" autoLine="0" autoPict="0">
                <anchor moveWithCells="1">
                  <from>
                    <xdr:col>11</xdr:col>
                    <xdr:colOff>10886</xdr:colOff>
                    <xdr:row>42</xdr:row>
                    <xdr:rowOff>21771</xdr:rowOff>
                  </from>
                  <to>
                    <xdr:col>12</xdr:col>
                    <xdr:colOff>10886</xdr:colOff>
                    <xdr:row>42</xdr:row>
                    <xdr:rowOff>239486</xdr:rowOff>
                  </to>
                </anchor>
              </controlPr>
            </control>
          </mc:Choice>
        </mc:AlternateContent>
        <mc:AlternateContent xmlns:mc="http://schemas.openxmlformats.org/markup-compatibility/2006">
          <mc:Choice Requires="x14">
            <control shapeId="47487" r:id="rId50" name="Drop Down 383">
              <controlPr defaultSize="0" autoLine="0" autoPict="0">
                <anchor moveWithCells="1">
                  <from>
                    <xdr:col>11</xdr:col>
                    <xdr:colOff>10886</xdr:colOff>
                    <xdr:row>43</xdr:row>
                    <xdr:rowOff>21771</xdr:rowOff>
                  </from>
                  <to>
                    <xdr:col>12</xdr:col>
                    <xdr:colOff>10886</xdr:colOff>
                    <xdr:row>43</xdr:row>
                    <xdr:rowOff>239486</xdr:rowOff>
                  </to>
                </anchor>
              </controlPr>
            </control>
          </mc:Choice>
        </mc:AlternateContent>
        <mc:AlternateContent xmlns:mc="http://schemas.openxmlformats.org/markup-compatibility/2006">
          <mc:Choice Requires="x14">
            <control shapeId="47488" r:id="rId51" name="Drop Down 384">
              <controlPr defaultSize="0" autoLine="0" autoPict="0">
                <anchor moveWithCells="1">
                  <from>
                    <xdr:col>11</xdr:col>
                    <xdr:colOff>10886</xdr:colOff>
                    <xdr:row>44</xdr:row>
                    <xdr:rowOff>21771</xdr:rowOff>
                  </from>
                  <to>
                    <xdr:col>12</xdr:col>
                    <xdr:colOff>10886</xdr:colOff>
                    <xdr:row>44</xdr:row>
                    <xdr:rowOff>239486</xdr:rowOff>
                  </to>
                </anchor>
              </controlPr>
            </control>
          </mc:Choice>
        </mc:AlternateContent>
        <mc:AlternateContent xmlns:mc="http://schemas.openxmlformats.org/markup-compatibility/2006">
          <mc:Choice Requires="x14">
            <control shapeId="47489" r:id="rId52" name="Drop Down 385">
              <controlPr defaultSize="0" autoLine="0" autoPict="0">
                <anchor moveWithCells="1">
                  <from>
                    <xdr:col>11</xdr:col>
                    <xdr:colOff>10886</xdr:colOff>
                    <xdr:row>45</xdr:row>
                    <xdr:rowOff>21771</xdr:rowOff>
                  </from>
                  <to>
                    <xdr:col>12</xdr:col>
                    <xdr:colOff>10886</xdr:colOff>
                    <xdr:row>45</xdr:row>
                    <xdr:rowOff>239486</xdr:rowOff>
                  </to>
                </anchor>
              </controlPr>
            </control>
          </mc:Choice>
        </mc:AlternateContent>
        <mc:AlternateContent xmlns:mc="http://schemas.openxmlformats.org/markup-compatibility/2006">
          <mc:Choice Requires="x14">
            <control shapeId="47490" r:id="rId53" name="Drop Down 386">
              <controlPr defaultSize="0" autoLine="0" autoPict="0">
                <anchor moveWithCells="1">
                  <from>
                    <xdr:col>11</xdr:col>
                    <xdr:colOff>10886</xdr:colOff>
                    <xdr:row>46</xdr:row>
                    <xdr:rowOff>21771</xdr:rowOff>
                  </from>
                  <to>
                    <xdr:col>12</xdr:col>
                    <xdr:colOff>10886</xdr:colOff>
                    <xdr:row>46</xdr:row>
                    <xdr:rowOff>239486</xdr:rowOff>
                  </to>
                </anchor>
              </controlPr>
            </control>
          </mc:Choice>
        </mc:AlternateContent>
        <mc:AlternateContent xmlns:mc="http://schemas.openxmlformats.org/markup-compatibility/2006">
          <mc:Choice Requires="x14">
            <control shapeId="47491" r:id="rId54" name="Drop Down 387">
              <controlPr defaultSize="0" autoLine="0" autoPict="0">
                <anchor moveWithCells="1">
                  <from>
                    <xdr:col>11</xdr:col>
                    <xdr:colOff>10886</xdr:colOff>
                    <xdr:row>47</xdr:row>
                    <xdr:rowOff>21771</xdr:rowOff>
                  </from>
                  <to>
                    <xdr:col>12</xdr:col>
                    <xdr:colOff>10886</xdr:colOff>
                    <xdr:row>47</xdr:row>
                    <xdr:rowOff>239486</xdr:rowOff>
                  </to>
                </anchor>
              </controlPr>
            </control>
          </mc:Choice>
        </mc:AlternateContent>
        <mc:AlternateContent xmlns:mc="http://schemas.openxmlformats.org/markup-compatibility/2006">
          <mc:Choice Requires="x14">
            <control shapeId="47492" r:id="rId55" name="Drop Down 388">
              <controlPr defaultSize="0" autoLine="0" autoPict="0">
                <anchor moveWithCells="1">
                  <from>
                    <xdr:col>11</xdr:col>
                    <xdr:colOff>10886</xdr:colOff>
                    <xdr:row>51</xdr:row>
                    <xdr:rowOff>21771</xdr:rowOff>
                  </from>
                  <to>
                    <xdr:col>12</xdr:col>
                    <xdr:colOff>10886</xdr:colOff>
                    <xdr:row>51</xdr:row>
                    <xdr:rowOff>239486</xdr:rowOff>
                  </to>
                </anchor>
              </controlPr>
            </control>
          </mc:Choice>
        </mc:AlternateContent>
        <mc:AlternateContent xmlns:mc="http://schemas.openxmlformats.org/markup-compatibility/2006">
          <mc:Choice Requires="x14">
            <control shapeId="47493" r:id="rId56" name="Drop Down 389">
              <controlPr defaultSize="0" autoLine="0" autoPict="0">
                <anchor moveWithCells="1">
                  <from>
                    <xdr:col>11</xdr:col>
                    <xdr:colOff>10886</xdr:colOff>
                    <xdr:row>52</xdr:row>
                    <xdr:rowOff>21771</xdr:rowOff>
                  </from>
                  <to>
                    <xdr:col>12</xdr:col>
                    <xdr:colOff>10886</xdr:colOff>
                    <xdr:row>52</xdr:row>
                    <xdr:rowOff>239486</xdr:rowOff>
                  </to>
                </anchor>
              </controlPr>
            </control>
          </mc:Choice>
        </mc:AlternateContent>
        <mc:AlternateContent xmlns:mc="http://schemas.openxmlformats.org/markup-compatibility/2006">
          <mc:Choice Requires="x14">
            <control shapeId="47494" r:id="rId57" name="Drop Down 390">
              <controlPr defaultSize="0" autoLine="0" autoPict="0">
                <anchor moveWithCells="1">
                  <from>
                    <xdr:col>11</xdr:col>
                    <xdr:colOff>10886</xdr:colOff>
                    <xdr:row>53</xdr:row>
                    <xdr:rowOff>21771</xdr:rowOff>
                  </from>
                  <to>
                    <xdr:col>12</xdr:col>
                    <xdr:colOff>10886</xdr:colOff>
                    <xdr:row>53</xdr:row>
                    <xdr:rowOff>239486</xdr:rowOff>
                  </to>
                </anchor>
              </controlPr>
            </control>
          </mc:Choice>
        </mc:AlternateContent>
        <mc:AlternateContent xmlns:mc="http://schemas.openxmlformats.org/markup-compatibility/2006">
          <mc:Choice Requires="x14">
            <control shapeId="47495" r:id="rId58" name="Drop Down 391">
              <controlPr defaultSize="0" autoLine="0" autoPict="0">
                <anchor moveWithCells="1">
                  <from>
                    <xdr:col>11</xdr:col>
                    <xdr:colOff>10886</xdr:colOff>
                    <xdr:row>54</xdr:row>
                    <xdr:rowOff>21771</xdr:rowOff>
                  </from>
                  <to>
                    <xdr:col>12</xdr:col>
                    <xdr:colOff>10886</xdr:colOff>
                    <xdr:row>54</xdr:row>
                    <xdr:rowOff>239486</xdr:rowOff>
                  </to>
                </anchor>
              </controlPr>
            </control>
          </mc:Choice>
        </mc:AlternateContent>
        <mc:AlternateContent xmlns:mc="http://schemas.openxmlformats.org/markup-compatibility/2006">
          <mc:Choice Requires="x14">
            <control shapeId="47496" r:id="rId59" name="Drop Down 392">
              <controlPr defaultSize="0" autoLine="0" autoPict="0">
                <anchor moveWithCells="1">
                  <from>
                    <xdr:col>11</xdr:col>
                    <xdr:colOff>10886</xdr:colOff>
                    <xdr:row>55</xdr:row>
                    <xdr:rowOff>21771</xdr:rowOff>
                  </from>
                  <to>
                    <xdr:col>12</xdr:col>
                    <xdr:colOff>10886</xdr:colOff>
                    <xdr:row>55</xdr:row>
                    <xdr:rowOff>239486</xdr:rowOff>
                  </to>
                </anchor>
              </controlPr>
            </control>
          </mc:Choice>
        </mc:AlternateContent>
        <mc:AlternateContent xmlns:mc="http://schemas.openxmlformats.org/markup-compatibility/2006">
          <mc:Choice Requires="x14">
            <control shapeId="47497" r:id="rId60" name="Drop Down 393">
              <controlPr defaultSize="0" autoLine="0" autoPict="0">
                <anchor moveWithCells="1">
                  <from>
                    <xdr:col>11</xdr:col>
                    <xdr:colOff>10886</xdr:colOff>
                    <xdr:row>56</xdr:row>
                    <xdr:rowOff>21771</xdr:rowOff>
                  </from>
                  <to>
                    <xdr:col>12</xdr:col>
                    <xdr:colOff>10886</xdr:colOff>
                    <xdr:row>56</xdr:row>
                    <xdr:rowOff>239486</xdr:rowOff>
                  </to>
                </anchor>
              </controlPr>
            </control>
          </mc:Choice>
        </mc:AlternateContent>
        <mc:AlternateContent xmlns:mc="http://schemas.openxmlformats.org/markup-compatibility/2006">
          <mc:Choice Requires="x14">
            <control shapeId="47498" r:id="rId61" name="Drop Down 394">
              <controlPr defaultSize="0" autoLine="0" autoPict="0">
                <anchor moveWithCells="1">
                  <from>
                    <xdr:col>11</xdr:col>
                    <xdr:colOff>10886</xdr:colOff>
                    <xdr:row>57</xdr:row>
                    <xdr:rowOff>21771</xdr:rowOff>
                  </from>
                  <to>
                    <xdr:col>12</xdr:col>
                    <xdr:colOff>10886</xdr:colOff>
                    <xdr:row>57</xdr:row>
                    <xdr:rowOff>239486</xdr:rowOff>
                  </to>
                </anchor>
              </controlPr>
            </control>
          </mc:Choice>
        </mc:AlternateContent>
        <mc:AlternateContent xmlns:mc="http://schemas.openxmlformats.org/markup-compatibility/2006">
          <mc:Choice Requires="x14">
            <control shapeId="47499" r:id="rId62" name="Drop Down 395">
              <controlPr defaultSize="0" autoLine="0" autoPict="0">
                <anchor moveWithCells="1">
                  <from>
                    <xdr:col>11</xdr:col>
                    <xdr:colOff>10886</xdr:colOff>
                    <xdr:row>58</xdr:row>
                    <xdr:rowOff>21771</xdr:rowOff>
                  </from>
                  <to>
                    <xdr:col>12</xdr:col>
                    <xdr:colOff>10886</xdr:colOff>
                    <xdr:row>58</xdr:row>
                    <xdr:rowOff>239486</xdr:rowOff>
                  </to>
                </anchor>
              </controlPr>
            </control>
          </mc:Choice>
        </mc:AlternateContent>
        <mc:AlternateContent xmlns:mc="http://schemas.openxmlformats.org/markup-compatibility/2006">
          <mc:Choice Requires="x14">
            <control shapeId="47500" r:id="rId63" name="Drop Down 396">
              <controlPr defaultSize="0" autoLine="0" autoPict="0">
                <anchor moveWithCells="1">
                  <from>
                    <xdr:col>11</xdr:col>
                    <xdr:colOff>10886</xdr:colOff>
                    <xdr:row>59</xdr:row>
                    <xdr:rowOff>21771</xdr:rowOff>
                  </from>
                  <to>
                    <xdr:col>12</xdr:col>
                    <xdr:colOff>10886</xdr:colOff>
                    <xdr:row>59</xdr:row>
                    <xdr:rowOff>239486</xdr:rowOff>
                  </to>
                </anchor>
              </controlPr>
            </control>
          </mc:Choice>
        </mc:AlternateContent>
        <mc:AlternateContent xmlns:mc="http://schemas.openxmlformats.org/markup-compatibility/2006">
          <mc:Choice Requires="x14">
            <control shapeId="47501" r:id="rId64" name="Drop Down 397">
              <controlPr defaultSize="0" autoLine="0" autoPict="0">
                <anchor moveWithCells="1">
                  <from>
                    <xdr:col>11</xdr:col>
                    <xdr:colOff>10886</xdr:colOff>
                    <xdr:row>64</xdr:row>
                    <xdr:rowOff>21771</xdr:rowOff>
                  </from>
                  <to>
                    <xdr:col>12</xdr:col>
                    <xdr:colOff>10886</xdr:colOff>
                    <xdr:row>64</xdr:row>
                    <xdr:rowOff>239486</xdr:rowOff>
                  </to>
                </anchor>
              </controlPr>
            </control>
          </mc:Choice>
        </mc:AlternateContent>
        <mc:AlternateContent xmlns:mc="http://schemas.openxmlformats.org/markup-compatibility/2006">
          <mc:Choice Requires="x14">
            <control shapeId="47502" r:id="rId65" name="Drop Down 398">
              <controlPr defaultSize="0" autoLine="0" autoPict="0">
                <anchor moveWithCells="1">
                  <from>
                    <xdr:col>11</xdr:col>
                    <xdr:colOff>10886</xdr:colOff>
                    <xdr:row>65</xdr:row>
                    <xdr:rowOff>21771</xdr:rowOff>
                  </from>
                  <to>
                    <xdr:col>12</xdr:col>
                    <xdr:colOff>10886</xdr:colOff>
                    <xdr:row>65</xdr:row>
                    <xdr:rowOff>239486</xdr:rowOff>
                  </to>
                </anchor>
              </controlPr>
            </control>
          </mc:Choice>
        </mc:AlternateContent>
        <mc:AlternateContent xmlns:mc="http://schemas.openxmlformats.org/markup-compatibility/2006">
          <mc:Choice Requires="x14">
            <control shapeId="47503" r:id="rId66" name="Drop Down 399">
              <controlPr defaultSize="0" autoLine="0" autoPict="0">
                <anchor moveWithCells="1">
                  <from>
                    <xdr:col>11</xdr:col>
                    <xdr:colOff>10886</xdr:colOff>
                    <xdr:row>66</xdr:row>
                    <xdr:rowOff>21771</xdr:rowOff>
                  </from>
                  <to>
                    <xdr:col>12</xdr:col>
                    <xdr:colOff>10886</xdr:colOff>
                    <xdr:row>66</xdr:row>
                    <xdr:rowOff>239486</xdr:rowOff>
                  </to>
                </anchor>
              </controlPr>
            </control>
          </mc:Choice>
        </mc:AlternateContent>
        <mc:AlternateContent xmlns:mc="http://schemas.openxmlformats.org/markup-compatibility/2006">
          <mc:Choice Requires="x14">
            <control shapeId="47504" r:id="rId67" name="Drop Down 400">
              <controlPr defaultSize="0" autoLine="0" autoPict="0">
                <anchor moveWithCells="1">
                  <from>
                    <xdr:col>11</xdr:col>
                    <xdr:colOff>10886</xdr:colOff>
                    <xdr:row>67</xdr:row>
                    <xdr:rowOff>21771</xdr:rowOff>
                  </from>
                  <to>
                    <xdr:col>12</xdr:col>
                    <xdr:colOff>10886</xdr:colOff>
                    <xdr:row>67</xdr:row>
                    <xdr:rowOff>239486</xdr:rowOff>
                  </to>
                </anchor>
              </controlPr>
            </control>
          </mc:Choice>
        </mc:AlternateContent>
        <mc:AlternateContent xmlns:mc="http://schemas.openxmlformats.org/markup-compatibility/2006">
          <mc:Choice Requires="x14">
            <control shapeId="47505" r:id="rId68" name="Drop Down 401">
              <controlPr defaultSize="0" autoLine="0" autoPict="0">
                <anchor moveWithCells="1">
                  <from>
                    <xdr:col>11</xdr:col>
                    <xdr:colOff>10886</xdr:colOff>
                    <xdr:row>68</xdr:row>
                    <xdr:rowOff>21771</xdr:rowOff>
                  </from>
                  <to>
                    <xdr:col>12</xdr:col>
                    <xdr:colOff>10886</xdr:colOff>
                    <xdr:row>68</xdr:row>
                    <xdr:rowOff>239486</xdr:rowOff>
                  </to>
                </anchor>
              </controlPr>
            </control>
          </mc:Choice>
        </mc:AlternateContent>
        <mc:AlternateContent xmlns:mc="http://schemas.openxmlformats.org/markup-compatibility/2006">
          <mc:Choice Requires="x14">
            <control shapeId="47506" r:id="rId69" name="Drop Down 402">
              <controlPr defaultSize="0" autoLine="0" autoPict="0">
                <anchor moveWithCells="1">
                  <from>
                    <xdr:col>11</xdr:col>
                    <xdr:colOff>10886</xdr:colOff>
                    <xdr:row>78</xdr:row>
                    <xdr:rowOff>21771</xdr:rowOff>
                  </from>
                  <to>
                    <xdr:col>12</xdr:col>
                    <xdr:colOff>10886</xdr:colOff>
                    <xdr:row>78</xdr:row>
                    <xdr:rowOff>239486</xdr:rowOff>
                  </to>
                </anchor>
              </controlPr>
            </control>
          </mc:Choice>
        </mc:AlternateContent>
        <mc:AlternateContent xmlns:mc="http://schemas.openxmlformats.org/markup-compatibility/2006">
          <mc:Choice Requires="x14">
            <control shapeId="47507" r:id="rId70" name="Drop Down 403">
              <controlPr defaultSize="0" autoLine="0" autoPict="0">
                <anchor moveWithCells="1">
                  <from>
                    <xdr:col>11</xdr:col>
                    <xdr:colOff>10886</xdr:colOff>
                    <xdr:row>79</xdr:row>
                    <xdr:rowOff>21771</xdr:rowOff>
                  </from>
                  <to>
                    <xdr:col>12</xdr:col>
                    <xdr:colOff>10886</xdr:colOff>
                    <xdr:row>79</xdr:row>
                    <xdr:rowOff>239486</xdr:rowOff>
                  </to>
                </anchor>
              </controlPr>
            </control>
          </mc:Choice>
        </mc:AlternateContent>
        <mc:AlternateContent xmlns:mc="http://schemas.openxmlformats.org/markup-compatibility/2006">
          <mc:Choice Requires="x14">
            <control shapeId="47508" r:id="rId71" name="Drop Down 404">
              <controlPr defaultSize="0" autoLine="0" autoPict="0">
                <anchor moveWithCells="1">
                  <from>
                    <xdr:col>11</xdr:col>
                    <xdr:colOff>10886</xdr:colOff>
                    <xdr:row>80</xdr:row>
                    <xdr:rowOff>21771</xdr:rowOff>
                  </from>
                  <to>
                    <xdr:col>12</xdr:col>
                    <xdr:colOff>10886</xdr:colOff>
                    <xdr:row>80</xdr:row>
                    <xdr:rowOff>239486</xdr:rowOff>
                  </to>
                </anchor>
              </controlPr>
            </control>
          </mc:Choice>
        </mc:AlternateContent>
        <mc:AlternateContent xmlns:mc="http://schemas.openxmlformats.org/markup-compatibility/2006">
          <mc:Choice Requires="x14">
            <control shapeId="47509" r:id="rId72" name="Drop Down 405">
              <controlPr defaultSize="0" autoLine="0" autoPict="0">
                <anchor moveWithCells="1">
                  <from>
                    <xdr:col>11</xdr:col>
                    <xdr:colOff>10886</xdr:colOff>
                    <xdr:row>83</xdr:row>
                    <xdr:rowOff>21771</xdr:rowOff>
                  </from>
                  <to>
                    <xdr:col>12</xdr:col>
                    <xdr:colOff>10886</xdr:colOff>
                    <xdr:row>83</xdr:row>
                    <xdr:rowOff>239486</xdr:rowOff>
                  </to>
                </anchor>
              </controlPr>
            </control>
          </mc:Choice>
        </mc:AlternateContent>
        <mc:AlternateContent xmlns:mc="http://schemas.openxmlformats.org/markup-compatibility/2006">
          <mc:Choice Requires="x14">
            <control shapeId="47510" r:id="rId73" name="Drop Down 406">
              <controlPr defaultSize="0" autoLine="0" autoPict="0">
                <anchor moveWithCells="1">
                  <from>
                    <xdr:col>11</xdr:col>
                    <xdr:colOff>10886</xdr:colOff>
                    <xdr:row>84</xdr:row>
                    <xdr:rowOff>21771</xdr:rowOff>
                  </from>
                  <to>
                    <xdr:col>12</xdr:col>
                    <xdr:colOff>10886</xdr:colOff>
                    <xdr:row>84</xdr:row>
                    <xdr:rowOff>239486</xdr:rowOff>
                  </to>
                </anchor>
              </controlPr>
            </control>
          </mc:Choice>
        </mc:AlternateContent>
        <mc:AlternateContent xmlns:mc="http://schemas.openxmlformats.org/markup-compatibility/2006">
          <mc:Choice Requires="x14">
            <control shapeId="47511" r:id="rId74" name="Drop Down 407">
              <controlPr defaultSize="0" autoLine="0" autoPict="0">
                <anchor moveWithCells="1">
                  <from>
                    <xdr:col>11</xdr:col>
                    <xdr:colOff>10886</xdr:colOff>
                    <xdr:row>85</xdr:row>
                    <xdr:rowOff>21771</xdr:rowOff>
                  </from>
                  <to>
                    <xdr:col>12</xdr:col>
                    <xdr:colOff>10886</xdr:colOff>
                    <xdr:row>85</xdr:row>
                    <xdr:rowOff>239486</xdr:rowOff>
                  </to>
                </anchor>
              </controlPr>
            </control>
          </mc:Choice>
        </mc:AlternateContent>
        <mc:AlternateContent xmlns:mc="http://schemas.openxmlformats.org/markup-compatibility/2006">
          <mc:Choice Requires="x14">
            <control shapeId="47512" r:id="rId75" name="Drop Down 408">
              <controlPr defaultSize="0" autoLine="0" autoPict="0">
                <anchor moveWithCells="1">
                  <from>
                    <xdr:col>11</xdr:col>
                    <xdr:colOff>10886</xdr:colOff>
                    <xdr:row>86</xdr:row>
                    <xdr:rowOff>21771</xdr:rowOff>
                  </from>
                  <to>
                    <xdr:col>12</xdr:col>
                    <xdr:colOff>10886</xdr:colOff>
                    <xdr:row>86</xdr:row>
                    <xdr:rowOff>239486</xdr:rowOff>
                  </to>
                </anchor>
              </controlPr>
            </control>
          </mc:Choice>
        </mc:AlternateContent>
        <mc:AlternateContent xmlns:mc="http://schemas.openxmlformats.org/markup-compatibility/2006">
          <mc:Choice Requires="x14">
            <control shapeId="47513" r:id="rId76" name="Drop Down 409">
              <controlPr defaultSize="0" autoLine="0" autoPict="0">
                <anchor moveWithCells="1">
                  <from>
                    <xdr:col>11</xdr:col>
                    <xdr:colOff>10886</xdr:colOff>
                    <xdr:row>87</xdr:row>
                    <xdr:rowOff>21771</xdr:rowOff>
                  </from>
                  <to>
                    <xdr:col>12</xdr:col>
                    <xdr:colOff>10886</xdr:colOff>
                    <xdr:row>87</xdr:row>
                    <xdr:rowOff>239486</xdr:rowOff>
                  </to>
                </anchor>
              </controlPr>
            </control>
          </mc:Choice>
        </mc:AlternateContent>
        <mc:AlternateContent xmlns:mc="http://schemas.openxmlformats.org/markup-compatibility/2006">
          <mc:Choice Requires="x14">
            <control shapeId="47514" r:id="rId77" name="Drop Down 410">
              <controlPr defaultSize="0" autoLine="0" autoPict="0">
                <anchor moveWithCells="1">
                  <from>
                    <xdr:col>11</xdr:col>
                    <xdr:colOff>10886</xdr:colOff>
                    <xdr:row>88</xdr:row>
                    <xdr:rowOff>21771</xdr:rowOff>
                  </from>
                  <to>
                    <xdr:col>12</xdr:col>
                    <xdr:colOff>10886</xdr:colOff>
                    <xdr:row>88</xdr:row>
                    <xdr:rowOff>239486</xdr:rowOff>
                  </to>
                </anchor>
              </controlPr>
            </control>
          </mc:Choice>
        </mc:AlternateContent>
        <mc:AlternateContent xmlns:mc="http://schemas.openxmlformats.org/markup-compatibility/2006">
          <mc:Choice Requires="x14">
            <control shapeId="47515" r:id="rId78" name="Drop Down 411">
              <controlPr defaultSize="0" autoLine="0" autoPict="0">
                <anchor moveWithCells="1">
                  <from>
                    <xdr:col>11</xdr:col>
                    <xdr:colOff>10886</xdr:colOff>
                    <xdr:row>89</xdr:row>
                    <xdr:rowOff>21771</xdr:rowOff>
                  </from>
                  <to>
                    <xdr:col>12</xdr:col>
                    <xdr:colOff>10886</xdr:colOff>
                    <xdr:row>89</xdr:row>
                    <xdr:rowOff>239486</xdr:rowOff>
                  </to>
                </anchor>
              </controlPr>
            </control>
          </mc:Choice>
        </mc:AlternateContent>
        <mc:AlternateContent xmlns:mc="http://schemas.openxmlformats.org/markup-compatibility/2006">
          <mc:Choice Requires="x14">
            <control shapeId="47516" r:id="rId79" name="Drop Down 412">
              <controlPr defaultSize="0" autoLine="0" autoPict="0">
                <anchor moveWithCells="1">
                  <from>
                    <xdr:col>11</xdr:col>
                    <xdr:colOff>10886</xdr:colOff>
                    <xdr:row>90</xdr:row>
                    <xdr:rowOff>21771</xdr:rowOff>
                  </from>
                  <to>
                    <xdr:col>12</xdr:col>
                    <xdr:colOff>10886</xdr:colOff>
                    <xdr:row>90</xdr:row>
                    <xdr:rowOff>239486</xdr:rowOff>
                  </to>
                </anchor>
              </controlPr>
            </control>
          </mc:Choice>
        </mc:AlternateContent>
        <mc:AlternateContent xmlns:mc="http://schemas.openxmlformats.org/markup-compatibility/2006">
          <mc:Choice Requires="x14">
            <control shapeId="47517" r:id="rId80" name="Drop Down 413">
              <controlPr defaultSize="0" autoLine="0" autoPict="0">
                <anchor moveWithCells="1">
                  <from>
                    <xdr:col>11</xdr:col>
                    <xdr:colOff>10886</xdr:colOff>
                    <xdr:row>91</xdr:row>
                    <xdr:rowOff>21771</xdr:rowOff>
                  </from>
                  <to>
                    <xdr:col>12</xdr:col>
                    <xdr:colOff>10886</xdr:colOff>
                    <xdr:row>91</xdr:row>
                    <xdr:rowOff>239486</xdr:rowOff>
                  </to>
                </anchor>
              </controlPr>
            </control>
          </mc:Choice>
        </mc:AlternateContent>
        <mc:AlternateContent xmlns:mc="http://schemas.openxmlformats.org/markup-compatibility/2006">
          <mc:Choice Requires="x14">
            <control shapeId="47518" r:id="rId81" name="Drop Down 414">
              <controlPr defaultSize="0" autoLine="0" autoPict="0">
                <anchor moveWithCells="1">
                  <from>
                    <xdr:col>11</xdr:col>
                    <xdr:colOff>10886</xdr:colOff>
                    <xdr:row>92</xdr:row>
                    <xdr:rowOff>21771</xdr:rowOff>
                  </from>
                  <to>
                    <xdr:col>12</xdr:col>
                    <xdr:colOff>10886</xdr:colOff>
                    <xdr:row>92</xdr:row>
                    <xdr:rowOff>239486</xdr:rowOff>
                  </to>
                </anchor>
              </controlPr>
            </control>
          </mc:Choice>
        </mc:AlternateContent>
        <mc:AlternateContent xmlns:mc="http://schemas.openxmlformats.org/markup-compatibility/2006">
          <mc:Choice Requires="x14">
            <control shapeId="47519" r:id="rId82" name="Drop Down 415">
              <controlPr defaultSize="0" autoLine="0" autoPict="0">
                <anchor moveWithCells="1">
                  <from>
                    <xdr:col>11</xdr:col>
                    <xdr:colOff>10886</xdr:colOff>
                    <xdr:row>97</xdr:row>
                    <xdr:rowOff>21771</xdr:rowOff>
                  </from>
                  <to>
                    <xdr:col>12</xdr:col>
                    <xdr:colOff>10886</xdr:colOff>
                    <xdr:row>97</xdr:row>
                    <xdr:rowOff>239486</xdr:rowOff>
                  </to>
                </anchor>
              </controlPr>
            </control>
          </mc:Choice>
        </mc:AlternateContent>
        <mc:AlternateContent xmlns:mc="http://schemas.openxmlformats.org/markup-compatibility/2006">
          <mc:Choice Requires="x14">
            <control shapeId="47520" r:id="rId83" name="Drop Down 416">
              <controlPr defaultSize="0" autoLine="0" autoPict="0">
                <anchor moveWithCells="1">
                  <from>
                    <xdr:col>11</xdr:col>
                    <xdr:colOff>10886</xdr:colOff>
                    <xdr:row>98</xdr:row>
                    <xdr:rowOff>21771</xdr:rowOff>
                  </from>
                  <to>
                    <xdr:col>12</xdr:col>
                    <xdr:colOff>10886</xdr:colOff>
                    <xdr:row>98</xdr:row>
                    <xdr:rowOff>239486</xdr:rowOff>
                  </to>
                </anchor>
              </controlPr>
            </control>
          </mc:Choice>
        </mc:AlternateContent>
        <mc:AlternateContent xmlns:mc="http://schemas.openxmlformats.org/markup-compatibility/2006">
          <mc:Choice Requires="x14">
            <control shapeId="47521" r:id="rId84" name="Drop Down 417">
              <controlPr defaultSize="0" autoLine="0" autoPict="0">
                <anchor moveWithCells="1">
                  <from>
                    <xdr:col>11</xdr:col>
                    <xdr:colOff>10886</xdr:colOff>
                    <xdr:row>99</xdr:row>
                    <xdr:rowOff>21771</xdr:rowOff>
                  </from>
                  <to>
                    <xdr:col>12</xdr:col>
                    <xdr:colOff>10886</xdr:colOff>
                    <xdr:row>99</xdr:row>
                    <xdr:rowOff>239486</xdr:rowOff>
                  </to>
                </anchor>
              </controlPr>
            </control>
          </mc:Choice>
        </mc:AlternateContent>
        <mc:AlternateContent xmlns:mc="http://schemas.openxmlformats.org/markup-compatibility/2006">
          <mc:Choice Requires="x14">
            <control shapeId="47522" r:id="rId85" name="Drop Down 418">
              <controlPr defaultSize="0" autoLine="0" autoPict="0">
                <anchor moveWithCells="1">
                  <from>
                    <xdr:col>11</xdr:col>
                    <xdr:colOff>10886</xdr:colOff>
                    <xdr:row>100</xdr:row>
                    <xdr:rowOff>21771</xdr:rowOff>
                  </from>
                  <to>
                    <xdr:col>12</xdr:col>
                    <xdr:colOff>10886</xdr:colOff>
                    <xdr:row>100</xdr:row>
                    <xdr:rowOff>239486</xdr:rowOff>
                  </to>
                </anchor>
              </controlPr>
            </control>
          </mc:Choice>
        </mc:AlternateContent>
        <mc:AlternateContent xmlns:mc="http://schemas.openxmlformats.org/markup-compatibility/2006">
          <mc:Choice Requires="x14">
            <control shapeId="47523" r:id="rId86" name="Drop Down 419">
              <controlPr defaultSize="0" autoLine="0" autoPict="0">
                <anchor moveWithCells="1">
                  <from>
                    <xdr:col>11</xdr:col>
                    <xdr:colOff>10886</xdr:colOff>
                    <xdr:row>101</xdr:row>
                    <xdr:rowOff>21771</xdr:rowOff>
                  </from>
                  <to>
                    <xdr:col>12</xdr:col>
                    <xdr:colOff>10886</xdr:colOff>
                    <xdr:row>101</xdr:row>
                    <xdr:rowOff>239486</xdr:rowOff>
                  </to>
                </anchor>
              </controlPr>
            </control>
          </mc:Choice>
        </mc:AlternateContent>
        <mc:AlternateContent xmlns:mc="http://schemas.openxmlformats.org/markup-compatibility/2006">
          <mc:Choice Requires="x14">
            <control shapeId="47524" r:id="rId87" name="Drop Down 420">
              <controlPr defaultSize="0" autoLine="0" autoPict="0">
                <anchor moveWithCells="1">
                  <from>
                    <xdr:col>11</xdr:col>
                    <xdr:colOff>10886</xdr:colOff>
                    <xdr:row>104</xdr:row>
                    <xdr:rowOff>21771</xdr:rowOff>
                  </from>
                  <to>
                    <xdr:col>12</xdr:col>
                    <xdr:colOff>10886</xdr:colOff>
                    <xdr:row>104</xdr:row>
                    <xdr:rowOff>239486</xdr:rowOff>
                  </to>
                </anchor>
              </controlPr>
            </control>
          </mc:Choice>
        </mc:AlternateContent>
        <mc:AlternateContent xmlns:mc="http://schemas.openxmlformats.org/markup-compatibility/2006">
          <mc:Choice Requires="x14">
            <control shapeId="47525" r:id="rId88" name="Drop Down 421">
              <controlPr defaultSize="0" autoLine="0" autoPict="0">
                <anchor moveWithCells="1">
                  <from>
                    <xdr:col>11</xdr:col>
                    <xdr:colOff>10886</xdr:colOff>
                    <xdr:row>105</xdr:row>
                    <xdr:rowOff>21771</xdr:rowOff>
                  </from>
                  <to>
                    <xdr:col>12</xdr:col>
                    <xdr:colOff>10886</xdr:colOff>
                    <xdr:row>105</xdr:row>
                    <xdr:rowOff>239486</xdr:rowOff>
                  </to>
                </anchor>
              </controlPr>
            </control>
          </mc:Choice>
        </mc:AlternateContent>
        <mc:AlternateContent xmlns:mc="http://schemas.openxmlformats.org/markup-compatibility/2006">
          <mc:Choice Requires="x14">
            <control shapeId="47527" r:id="rId89" name="Drop Down 423">
              <controlPr defaultSize="0" autoLine="0" autoPict="0">
                <anchor moveWithCells="1">
                  <from>
                    <xdr:col>11</xdr:col>
                    <xdr:colOff>10886</xdr:colOff>
                    <xdr:row>108</xdr:row>
                    <xdr:rowOff>21771</xdr:rowOff>
                  </from>
                  <to>
                    <xdr:col>12</xdr:col>
                    <xdr:colOff>10886</xdr:colOff>
                    <xdr:row>108</xdr:row>
                    <xdr:rowOff>239486</xdr:rowOff>
                  </to>
                </anchor>
              </controlPr>
            </control>
          </mc:Choice>
        </mc:AlternateContent>
        <mc:AlternateContent xmlns:mc="http://schemas.openxmlformats.org/markup-compatibility/2006">
          <mc:Choice Requires="x14">
            <control shapeId="47528" r:id="rId90" name="Drop Down 424">
              <controlPr defaultSize="0" autoLine="0" autoPict="0">
                <anchor moveWithCells="1">
                  <from>
                    <xdr:col>11</xdr:col>
                    <xdr:colOff>10886</xdr:colOff>
                    <xdr:row>109</xdr:row>
                    <xdr:rowOff>21771</xdr:rowOff>
                  </from>
                  <to>
                    <xdr:col>12</xdr:col>
                    <xdr:colOff>10886</xdr:colOff>
                    <xdr:row>109</xdr:row>
                    <xdr:rowOff>239486</xdr:rowOff>
                  </to>
                </anchor>
              </controlPr>
            </control>
          </mc:Choice>
        </mc:AlternateContent>
        <mc:AlternateContent xmlns:mc="http://schemas.openxmlformats.org/markup-compatibility/2006">
          <mc:Choice Requires="x14">
            <control shapeId="47529" r:id="rId91" name="Drop Down 425">
              <controlPr defaultSize="0" autoLine="0" autoPict="0">
                <anchor moveWithCells="1">
                  <from>
                    <xdr:col>11</xdr:col>
                    <xdr:colOff>10886</xdr:colOff>
                    <xdr:row>110</xdr:row>
                    <xdr:rowOff>21771</xdr:rowOff>
                  </from>
                  <to>
                    <xdr:col>12</xdr:col>
                    <xdr:colOff>10886</xdr:colOff>
                    <xdr:row>110</xdr:row>
                    <xdr:rowOff>239486</xdr:rowOff>
                  </to>
                </anchor>
              </controlPr>
            </control>
          </mc:Choice>
        </mc:AlternateContent>
        <mc:AlternateContent xmlns:mc="http://schemas.openxmlformats.org/markup-compatibility/2006">
          <mc:Choice Requires="x14">
            <control shapeId="47530" r:id="rId92" name="Drop Down 426">
              <controlPr defaultSize="0" autoLine="0" autoPict="0">
                <anchor moveWithCells="1">
                  <from>
                    <xdr:col>11</xdr:col>
                    <xdr:colOff>10886</xdr:colOff>
                    <xdr:row>113</xdr:row>
                    <xdr:rowOff>21771</xdr:rowOff>
                  </from>
                  <to>
                    <xdr:col>12</xdr:col>
                    <xdr:colOff>10886</xdr:colOff>
                    <xdr:row>113</xdr:row>
                    <xdr:rowOff>239486</xdr:rowOff>
                  </to>
                </anchor>
              </controlPr>
            </control>
          </mc:Choice>
        </mc:AlternateContent>
        <mc:AlternateContent xmlns:mc="http://schemas.openxmlformats.org/markup-compatibility/2006">
          <mc:Choice Requires="x14">
            <control shapeId="47531" r:id="rId93" name="Drop Down 427">
              <controlPr defaultSize="0" autoLine="0" autoPict="0">
                <anchor moveWithCells="1">
                  <from>
                    <xdr:col>11</xdr:col>
                    <xdr:colOff>10886</xdr:colOff>
                    <xdr:row>114</xdr:row>
                    <xdr:rowOff>21771</xdr:rowOff>
                  </from>
                  <to>
                    <xdr:col>12</xdr:col>
                    <xdr:colOff>10886</xdr:colOff>
                    <xdr:row>114</xdr:row>
                    <xdr:rowOff>239486</xdr:rowOff>
                  </to>
                </anchor>
              </controlPr>
            </control>
          </mc:Choice>
        </mc:AlternateContent>
        <mc:AlternateContent xmlns:mc="http://schemas.openxmlformats.org/markup-compatibility/2006">
          <mc:Choice Requires="x14">
            <control shapeId="47532" r:id="rId94" name="Drop Down 428">
              <controlPr defaultSize="0" autoLine="0" autoPict="0">
                <anchor moveWithCells="1">
                  <from>
                    <xdr:col>11</xdr:col>
                    <xdr:colOff>10886</xdr:colOff>
                    <xdr:row>115</xdr:row>
                    <xdr:rowOff>21771</xdr:rowOff>
                  </from>
                  <to>
                    <xdr:col>12</xdr:col>
                    <xdr:colOff>10886</xdr:colOff>
                    <xdr:row>115</xdr:row>
                    <xdr:rowOff>239486</xdr:rowOff>
                  </to>
                </anchor>
              </controlPr>
            </control>
          </mc:Choice>
        </mc:AlternateContent>
        <mc:AlternateContent xmlns:mc="http://schemas.openxmlformats.org/markup-compatibility/2006">
          <mc:Choice Requires="x14">
            <control shapeId="47533" r:id="rId95" name="Drop Down 429">
              <controlPr defaultSize="0" autoLine="0" autoPict="0">
                <anchor moveWithCells="1">
                  <from>
                    <xdr:col>11</xdr:col>
                    <xdr:colOff>10886</xdr:colOff>
                    <xdr:row>116</xdr:row>
                    <xdr:rowOff>21771</xdr:rowOff>
                  </from>
                  <to>
                    <xdr:col>12</xdr:col>
                    <xdr:colOff>10886</xdr:colOff>
                    <xdr:row>116</xdr:row>
                    <xdr:rowOff>239486</xdr:rowOff>
                  </to>
                </anchor>
              </controlPr>
            </control>
          </mc:Choice>
        </mc:AlternateContent>
        <mc:AlternateContent xmlns:mc="http://schemas.openxmlformats.org/markup-compatibility/2006">
          <mc:Choice Requires="x14">
            <control shapeId="47534" r:id="rId96" name="Drop Down 430">
              <controlPr defaultSize="0" autoLine="0" autoPict="0">
                <anchor moveWithCells="1">
                  <from>
                    <xdr:col>11</xdr:col>
                    <xdr:colOff>10886</xdr:colOff>
                    <xdr:row>117</xdr:row>
                    <xdr:rowOff>21771</xdr:rowOff>
                  </from>
                  <to>
                    <xdr:col>12</xdr:col>
                    <xdr:colOff>10886</xdr:colOff>
                    <xdr:row>117</xdr:row>
                    <xdr:rowOff>239486</xdr:rowOff>
                  </to>
                </anchor>
              </controlPr>
            </control>
          </mc:Choice>
        </mc:AlternateContent>
        <mc:AlternateContent xmlns:mc="http://schemas.openxmlformats.org/markup-compatibility/2006">
          <mc:Choice Requires="x14">
            <control shapeId="47535" r:id="rId97" name="Drop Down 431">
              <controlPr defaultSize="0" autoLine="0" autoPict="0">
                <anchor moveWithCells="1">
                  <from>
                    <xdr:col>11</xdr:col>
                    <xdr:colOff>10886</xdr:colOff>
                    <xdr:row>118</xdr:row>
                    <xdr:rowOff>21771</xdr:rowOff>
                  </from>
                  <to>
                    <xdr:col>12</xdr:col>
                    <xdr:colOff>10886</xdr:colOff>
                    <xdr:row>118</xdr:row>
                    <xdr:rowOff>239486</xdr:rowOff>
                  </to>
                </anchor>
              </controlPr>
            </control>
          </mc:Choice>
        </mc:AlternateContent>
        <mc:AlternateContent xmlns:mc="http://schemas.openxmlformats.org/markup-compatibility/2006">
          <mc:Choice Requires="x14">
            <control shapeId="47536" r:id="rId98" name="Drop Down 432">
              <controlPr defaultSize="0" autoLine="0" autoPict="0">
                <anchor moveWithCells="1">
                  <from>
                    <xdr:col>11</xdr:col>
                    <xdr:colOff>10886</xdr:colOff>
                    <xdr:row>119</xdr:row>
                    <xdr:rowOff>21771</xdr:rowOff>
                  </from>
                  <to>
                    <xdr:col>12</xdr:col>
                    <xdr:colOff>10886</xdr:colOff>
                    <xdr:row>119</xdr:row>
                    <xdr:rowOff>239486</xdr:rowOff>
                  </to>
                </anchor>
              </controlPr>
            </control>
          </mc:Choice>
        </mc:AlternateContent>
        <mc:AlternateContent xmlns:mc="http://schemas.openxmlformats.org/markup-compatibility/2006">
          <mc:Choice Requires="x14">
            <control shapeId="47537" r:id="rId99" name="Drop Down 433">
              <controlPr defaultSize="0" autoLine="0" autoPict="0">
                <anchor moveWithCells="1">
                  <from>
                    <xdr:col>11</xdr:col>
                    <xdr:colOff>10886</xdr:colOff>
                    <xdr:row>60</xdr:row>
                    <xdr:rowOff>21771</xdr:rowOff>
                  </from>
                  <to>
                    <xdr:col>12</xdr:col>
                    <xdr:colOff>10886</xdr:colOff>
                    <xdr:row>60</xdr:row>
                    <xdr:rowOff>239486</xdr:rowOff>
                  </to>
                </anchor>
              </controlPr>
            </control>
          </mc:Choice>
        </mc:AlternateContent>
        <mc:AlternateContent xmlns:mc="http://schemas.openxmlformats.org/markup-compatibility/2006">
          <mc:Choice Requires="x14">
            <control shapeId="47538" r:id="rId100" name="Drop Down 434">
              <controlPr defaultSize="0" autoLine="0" autoPict="0">
                <anchor moveWithCells="1">
                  <from>
                    <xdr:col>11</xdr:col>
                    <xdr:colOff>10886</xdr:colOff>
                    <xdr:row>61</xdr:row>
                    <xdr:rowOff>21771</xdr:rowOff>
                  </from>
                  <to>
                    <xdr:col>12</xdr:col>
                    <xdr:colOff>10886</xdr:colOff>
                    <xdr:row>61</xdr:row>
                    <xdr:rowOff>239486</xdr:rowOff>
                  </to>
                </anchor>
              </controlPr>
            </control>
          </mc:Choice>
        </mc:AlternateContent>
        <mc:AlternateContent xmlns:mc="http://schemas.openxmlformats.org/markup-compatibility/2006">
          <mc:Choice Requires="x14">
            <control shapeId="47540" r:id="rId101" name="Drop Down 436">
              <controlPr defaultSize="0" autoLine="0" autoPict="0">
                <anchor moveWithCells="1">
                  <from>
                    <xdr:col>11</xdr:col>
                    <xdr:colOff>10886</xdr:colOff>
                    <xdr:row>20</xdr:row>
                    <xdr:rowOff>21771</xdr:rowOff>
                  </from>
                  <to>
                    <xdr:col>12</xdr:col>
                    <xdr:colOff>10886</xdr:colOff>
                    <xdr:row>20</xdr:row>
                    <xdr:rowOff>239486</xdr:rowOff>
                  </to>
                </anchor>
              </controlPr>
            </control>
          </mc:Choice>
        </mc:AlternateContent>
        <mc:AlternateContent xmlns:mc="http://schemas.openxmlformats.org/markup-compatibility/2006">
          <mc:Choice Requires="x14">
            <control shapeId="47541" r:id="rId102" name="Drop Down 437">
              <controlPr defaultSize="0" autoLine="0" autoPict="0">
                <anchor moveWithCells="1">
                  <from>
                    <xdr:col>11</xdr:col>
                    <xdr:colOff>10886</xdr:colOff>
                    <xdr:row>93</xdr:row>
                    <xdr:rowOff>21771</xdr:rowOff>
                  </from>
                  <to>
                    <xdr:col>12</xdr:col>
                    <xdr:colOff>10886</xdr:colOff>
                    <xdr:row>93</xdr:row>
                    <xdr:rowOff>239486</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2DDAB7A0-4A22-4FCC-A2FE-DB26C6EB5330}">
            <x14:dataBar minLength="0" maxLength="100" border="1" gradient="0">
              <x14:cfvo type="num">
                <xm:f>0</xm:f>
              </x14:cfvo>
              <x14:cfvo type="num">
                <xm:f>100</xm:f>
              </x14:cfvo>
              <x14:borderColor theme="3"/>
              <x14:negativeFillColor rgb="FFFF0000"/>
              <x14:axisColor rgb="FF000000"/>
            </x14:dataBar>
          </x14:cfRule>
          <xm:sqref>L121:L122</xm:sqref>
        </x14:conditionalFormatting>
        <x14:conditionalFormatting xmlns:xm="http://schemas.microsoft.com/office/excel/2006/main">
          <x14:cfRule type="expression" priority="63" id="{669198FC-3179-4D5E-9ED3-19578ACA6046}">
            <xm:f>_Output!#REF!=1</xm:f>
            <x14:dxf>
              <font>
                <strike/>
              </font>
              <fill>
                <patternFill>
                  <bgColor rgb="FFFFC000"/>
                </patternFill>
              </fill>
            </x14:dxf>
          </x14:cfRule>
          <xm:sqref>A9:T41 A49:T50 A42:Q48 S42:T48 A63:T64 A51:Q62 S51:T62 A70:T71 A65:Q69 S65:T69 A77:T78 A72:Q76 S72:T76 A82:T83 A79:Q81 S79:T81 A95:T96 A84:Q94 S84:T94 A103:T104 A97:Q102 S97:T102 A107:T108 A105:Q106 S105:T106 A112:T113 A109:Q111 S109:T111 A121:T122 A114:Q120 S114:T120</xm:sqref>
        </x14:conditionalFormatting>
        <x14:conditionalFormatting xmlns:xm="http://schemas.microsoft.com/office/excel/2006/main">
          <x14:cfRule type="expression" priority="11" id="{7A9E4405-9B8D-41D6-8BDF-2A1FF4983E51}">
            <xm:f>_Output!$D$384=1</xm:f>
            <x14:dxf>
              <font>
                <strike/>
              </font>
              <fill>
                <patternFill>
                  <bgColor rgb="FFFFC000"/>
                </patternFill>
              </fill>
            </x14:dxf>
          </x14:cfRule>
          <xm:sqref>R42:R48</xm:sqref>
        </x14:conditionalFormatting>
        <x14:conditionalFormatting xmlns:xm="http://schemas.microsoft.com/office/excel/2006/main">
          <x14:cfRule type="expression" priority="10" id="{DDF4283F-AFC6-4F3D-9954-6F9418C56A58}">
            <xm:f>_Output!$D$384=1</xm:f>
            <x14:dxf>
              <font>
                <strike/>
              </font>
              <fill>
                <patternFill>
                  <bgColor rgb="FFFFC000"/>
                </patternFill>
              </fill>
            </x14:dxf>
          </x14:cfRule>
          <xm:sqref>R51:R62</xm:sqref>
        </x14:conditionalFormatting>
        <x14:conditionalFormatting xmlns:xm="http://schemas.microsoft.com/office/excel/2006/main">
          <x14:cfRule type="expression" priority="9" id="{138E8358-0D16-4D0A-AA65-E2FDF438DFBE}">
            <xm:f>_Output!$D$384=1</xm:f>
            <x14:dxf>
              <font>
                <strike/>
              </font>
              <fill>
                <patternFill>
                  <bgColor rgb="FFFFC000"/>
                </patternFill>
              </fill>
            </x14:dxf>
          </x14:cfRule>
          <xm:sqref>R65:R69</xm:sqref>
        </x14:conditionalFormatting>
        <x14:conditionalFormatting xmlns:xm="http://schemas.microsoft.com/office/excel/2006/main">
          <x14:cfRule type="expression" priority="8" id="{FD344451-4F48-4917-A5D0-C4040C151C7B}">
            <xm:f>_Output!$D$384=1</xm:f>
            <x14:dxf>
              <font>
                <strike/>
              </font>
              <fill>
                <patternFill>
                  <bgColor rgb="FFFFC000"/>
                </patternFill>
              </fill>
            </x14:dxf>
          </x14:cfRule>
          <xm:sqref>R72:R76</xm:sqref>
        </x14:conditionalFormatting>
        <x14:conditionalFormatting xmlns:xm="http://schemas.microsoft.com/office/excel/2006/main">
          <x14:cfRule type="expression" priority="7" id="{439CEEA0-B04B-47FA-8981-00272C82B3D3}">
            <xm:f>_Output!$D$384=1</xm:f>
            <x14:dxf>
              <font>
                <strike/>
              </font>
              <fill>
                <patternFill>
                  <bgColor rgb="FFFFC000"/>
                </patternFill>
              </fill>
            </x14:dxf>
          </x14:cfRule>
          <xm:sqref>R79:R81</xm:sqref>
        </x14:conditionalFormatting>
        <x14:conditionalFormatting xmlns:xm="http://schemas.microsoft.com/office/excel/2006/main">
          <x14:cfRule type="expression" priority="6" id="{EEE48382-79B3-42C6-8757-8CF711357E0C}">
            <xm:f>_Output!$D$384=1</xm:f>
            <x14:dxf>
              <font>
                <strike/>
              </font>
              <fill>
                <patternFill>
                  <bgColor rgb="FFFFC000"/>
                </patternFill>
              </fill>
            </x14:dxf>
          </x14:cfRule>
          <xm:sqref>R84:R94</xm:sqref>
        </x14:conditionalFormatting>
        <x14:conditionalFormatting xmlns:xm="http://schemas.microsoft.com/office/excel/2006/main">
          <x14:cfRule type="expression" priority="5" id="{C1391D5A-9AC7-4B58-82B0-C7D29BD43D10}">
            <xm:f>_Output!$D$384=1</xm:f>
            <x14:dxf>
              <font>
                <strike/>
              </font>
              <fill>
                <patternFill>
                  <bgColor rgb="FFFFC000"/>
                </patternFill>
              </fill>
            </x14:dxf>
          </x14:cfRule>
          <xm:sqref>R97:R102</xm:sqref>
        </x14:conditionalFormatting>
        <x14:conditionalFormatting xmlns:xm="http://schemas.microsoft.com/office/excel/2006/main">
          <x14:cfRule type="expression" priority="4" id="{B38AE7FF-A1C4-4CF9-A4BB-2D0048AF0314}">
            <xm:f>_Output!$D$384=1</xm:f>
            <x14:dxf>
              <font>
                <strike/>
              </font>
              <fill>
                <patternFill>
                  <bgColor rgb="FFFFC000"/>
                </patternFill>
              </fill>
            </x14:dxf>
          </x14:cfRule>
          <xm:sqref>R105:R106</xm:sqref>
        </x14:conditionalFormatting>
        <x14:conditionalFormatting xmlns:xm="http://schemas.microsoft.com/office/excel/2006/main">
          <x14:cfRule type="expression" priority="3" id="{8D94EF25-5555-454C-9E76-FB3F22F4F03A}">
            <xm:f>_Output!$D$384=1</xm:f>
            <x14:dxf>
              <font>
                <strike/>
              </font>
              <fill>
                <patternFill>
                  <bgColor rgb="FFFFC000"/>
                </patternFill>
              </fill>
            </x14:dxf>
          </x14:cfRule>
          <xm:sqref>R109:R111</xm:sqref>
        </x14:conditionalFormatting>
        <x14:conditionalFormatting xmlns:xm="http://schemas.microsoft.com/office/excel/2006/main">
          <x14:cfRule type="expression" priority="2" id="{537EFB0E-E5F6-4A9A-90CE-F139652FDB55}">
            <xm:f>_Output!$D$384=1</xm:f>
            <x14:dxf>
              <font>
                <strike/>
              </font>
              <fill>
                <patternFill>
                  <bgColor rgb="FFFFC000"/>
                </patternFill>
              </fill>
            </x14:dxf>
          </x14:cfRule>
          <xm:sqref>R114:R117</xm:sqref>
        </x14:conditionalFormatting>
        <x14:conditionalFormatting xmlns:xm="http://schemas.microsoft.com/office/excel/2006/main">
          <x14:cfRule type="expression" priority="1" id="{1F99DA20-12D7-4874-96CE-7CE6E0533CD1}">
            <xm:f>_Output!$D$384=1</xm:f>
            <x14:dxf>
              <font>
                <strike/>
              </font>
              <fill>
                <patternFill>
                  <bgColor rgb="FFFFC000"/>
                </patternFill>
              </fill>
            </x14:dxf>
          </x14:cfRule>
          <xm:sqref>R118:R120</xm:sqref>
        </x14:conditionalFormatting>
      </x14:conditionalFormatting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Blad38">
    <tabColor rgb="FF0070C0"/>
  </sheetPr>
  <dimension ref="A1:Z397"/>
  <sheetViews>
    <sheetView showRowColHeaders="0" zoomScaleNormal="100" workbookViewId="0">
      <pane ySplit="7" topLeftCell="A8" activePane="bottomLeft" state="frozen"/>
      <selection pane="bottomLeft"/>
    </sheetView>
  </sheetViews>
  <sheetFormatPr defaultColWidth="0" defaultRowHeight="15" customHeight="1" zeroHeight="1" x14ac:dyDescent="0.4"/>
  <cols>
    <col min="1" max="1" width="5.69140625" customWidth="1"/>
    <col min="2" max="11" width="9.15234375" customWidth="1"/>
    <col min="12" max="12" width="20" customWidth="1"/>
    <col min="13" max="13" width="2.3046875" customWidth="1"/>
    <col min="14" max="14" width="20" customWidth="1"/>
    <col min="15" max="15" width="2.3046875" customWidth="1"/>
    <col min="16" max="16" width="12.3046875" customWidth="1"/>
    <col min="17" max="17" width="2.3046875" customWidth="1"/>
    <col min="18" max="18" width="57.15234375" customWidth="1"/>
    <col min="19" max="19" width="113" customWidth="1"/>
    <col min="20" max="20" width="2.3046875" customWidth="1"/>
    <col min="21" max="26" width="0" hidden="1" customWidth="1"/>
    <col min="27" max="16384" width="9.15234375" hidden="1"/>
  </cols>
  <sheetData>
    <row r="1" spans="1:20" ht="20.149999999999999" customHeight="1" x14ac:dyDescent="0.4">
      <c r="A1" s="565"/>
      <c r="B1" s="875" t="s">
        <v>1589</v>
      </c>
      <c r="C1" s="876"/>
      <c r="D1" s="876"/>
      <c r="E1" s="876"/>
      <c r="F1" s="876"/>
      <c r="G1" s="876"/>
      <c r="H1" s="876"/>
      <c r="I1" s="876"/>
      <c r="J1" s="876"/>
      <c r="K1" s="876"/>
      <c r="L1" s="818"/>
      <c r="M1" s="562"/>
      <c r="N1" s="818"/>
      <c r="O1" s="562"/>
      <c r="P1" s="562"/>
      <c r="Q1" s="562"/>
      <c r="R1" s="562"/>
      <c r="S1" s="562"/>
      <c r="T1" s="476"/>
    </row>
    <row r="2" spans="1:20" ht="20.149999999999999" customHeight="1" x14ac:dyDescent="0.4">
      <c r="A2" s="566"/>
      <c r="B2" s="787"/>
      <c r="C2" s="788"/>
      <c r="D2" s="788"/>
      <c r="E2" s="788"/>
      <c r="F2" s="788"/>
      <c r="G2" s="788"/>
      <c r="H2" s="788"/>
      <c r="I2" s="788"/>
      <c r="J2" s="788"/>
      <c r="K2" s="788"/>
      <c r="L2" s="790"/>
      <c r="M2" s="563"/>
      <c r="N2" s="790"/>
      <c r="O2" s="563"/>
      <c r="P2" s="563"/>
      <c r="Q2" s="563"/>
      <c r="R2" s="563"/>
      <c r="S2" s="563"/>
      <c r="T2" s="479"/>
    </row>
    <row r="3" spans="1:20" ht="20.149999999999999" customHeight="1" x14ac:dyDescent="0.4">
      <c r="A3" s="566"/>
      <c r="B3" s="791" t="s">
        <v>1595</v>
      </c>
      <c r="C3" s="792"/>
      <c r="D3" s="792"/>
      <c r="E3" s="792"/>
      <c r="F3" s="793"/>
      <c r="G3" s="779"/>
      <c r="H3" s="780"/>
      <c r="I3" s="780"/>
      <c r="J3" s="780"/>
      <c r="K3" s="780"/>
      <c r="L3" s="478"/>
      <c r="M3" s="478"/>
      <c r="N3" s="478"/>
      <c r="O3" s="478"/>
      <c r="P3" s="478"/>
      <c r="Q3" s="478"/>
      <c r="R3" s="478"/>
      <c r="S3" s="478"/>
      <c r="T3" s="479"/>
    </row>
    <row r="4" spans="1:20" ht="20.149999999999999" customHeight="1" x14ac:dyDescent="0.4">
      <c r="A4" s="566"/>
      <c r="B4" s="779" t="s">
        <v>1851</v>
      </c>
      <c r="C4" s="780"/>
      <c r="D4" s="780"/>
      <c r="E4" s="780"/>
      <c r="F4" s="780"/>
      <c r="G4" s="779"/>
      <c r="H4" s="780"/>
      <c r="I4" s="780"/>
      <c r="J4" s="780"/>
      <c r="K4" s="780"/>
      <c r="L4" s="478"/>
      <c r="M4" s="478"/>
      <c r="N4" s="478"/>
      <c r="O4" s="478"/>
      <c r="P4" s="478"/>
      <c r="Q4" s="478"/>
      <c r="R4" s="478"/>
      <c r="S4" s="478"/>
      <c r="T4" s="479"/>
    </row>
    <row r="5" spans="1:20" ht="20.149999999999999" customHeight="1" x14ac:dyDescent="0.4">
      <c r="A5" s="566"/>
      <c r="B5" s="779"/>
      <c r="C5" s="780"/>
      <c r="D5" s="780"/>
      <c r="E5" s="780"/>
      <c r="F5" s="780"/>
      <c r="G5" s="779"/>
      <c r="H5" s="780"/>
      <c r="I5" s="780"/>
      <c r="J5" s="780"/>
      <c r="K5" s="780"/>
      <c r="L5" s="478"/>
      <c r="M5" s="478"/>
      <c r="N5" s="478"/>
      <c r="O5" s="478"/>
      <c r="P5" s="478"/>
      <c r="Q5" s="478"/>
      <c r="R5" s="478"/>
      <c r="S5" s="478"/>
      <c r="T5" s="479"/>
    </row>
    <row r="6" spans="1:20" ht="20.149999999999999" customHeight="1" x14ac:dyDescent="0.4">
      <c r="A6" s="566"/>
      <c r="B6" s="779"/>
      <c r="C6" s="780"/>
      <c r="D6" s="780"/>
      <c r="E6" s="780"/>
      <c r="F6" s="794"/>
      <c r="G6" s="564"/>
      <c r="H6" s="568"/>
      <c r="I6" s="568"/>
      <c r="J6" s="568"/>
      <c r="K6" s="568"/>
      <c r="L6" s="478"/>
      <c r="M6" s="478"/>
      <c r="N6" s="478"/>
      <c r="O6" s="478"/>
      <c r="P6" s="478"/>
      <c r="Q6" s="478"/>
      <c r="R6" s="478"/>
      <c r="S6" s="478"/>
      <c r="T6" s="479"/>
    </row>
    <row r="7" spans="1:20" ht="20.149999999999999" customHeight="1" thickBot="1" x14ac:dyDescent="0.45">
      <c r="A7" s="480"/>
      <c r="B7" s="481"/>
      <c r="C7" s="481"/>
      <c r="D7" s="481"/>
      <c r="E7" s="481"/>
      <c r="F7" s="481"/>
      <c r="G7" s="481"/>
      <c r="H7" s="481"/>
      <c r="I7" s="481"/>
      <c r="J7" s="481"/>
      <c r="K7" s="481"/>
      <c r="L7" s="481"/>
      <c r="M7" s="481"/>
      <c r="N7" s="481"/>
      <c r="O7" s="481"/>
      <c r="P7" s="481"/>
      <c r="Q7" s="481"/>
      <c r="R7" s="481"/>
      <c r="S7" s="481"/>
      <c r="T7" s="482"/>
    </row>
    <row r="8" spans="1:20" ht="20.149999999999999" customHeight="1" x14ac:dyDescent="0.4">
      <c r="A8" s="178"/>
      <c r="B8" s="179"/>
      <c r="C8" s="179"/>
      <c r="D8" s="179"/>
      <c r="E8" s="179"/>
      <c r="F8" s="179"/>
      <c r="G8" s="179"/>
      <c r="H8" s="179"/>
      <c r="I8" s="179"/>
      <c r="J8" s="179"/>
      <c r="K8" s="179"/>
      <c r="L8" s="179"/>
      <c r="M8" s="179"/>
      <c r="N8" s="179"/>
      <c r="O8" s="179"/>
      <c r="P8" s="179"/>
      <c r="Q8" s="179"/>
      <c r="R8" s="179"/>
      <c r="S8" s="179"/>
      <c r="T8" s="180"/>
    </row>
    <row r="9" spans="1:20" s="7" customFormat="1" ht="20.149999999999999" customHeight="1" thickBot="1" x14ac:dyDescent="0.45">
      <c r="A9" s="198"/>
      <c r="B9" s="201" t="s">
        <v>1481</v>
      </c>
      <c r="C9" s="198"/>
      <c r="D9" s="201" t="s">
        <v>1593</v>
      </c>
      <c r="E9" s="198"/>
      <c r="F9" s="198"/>
      <c r="G9" s="198"/>
      <c r="H9" s="201" t="s">
        <v>401</v>
      </c>
      <c r="I9" s="198"/>
      <c r="J9" s="201" t="s">
        <v>1590</v>
      </c>
      <c r="K9" s="198"/>
      <c r="L9" s="201" t="s">
        <v>1591</v>
      </c>
      <c r="M9" s="198"/>
      <c r="N9" s="201" t="s">
        <v>1592</v>
      </c>
      <c r="O9" s="567"/>
      <c r="P9" s="463" t="s">
        <v>586</v>
      </c>
      <c r="Q9" s="463"/>
      <c r="R9" s="583"/>
      <c r="S9" s="484"/>
      <c r="T9" s="167"/>
    </row>
    <row r="10" spans="1:20" s="7" customFormat="1" ht="20.149999999999999" customHeight="1" x14ac:dyDescent="0.4">
      <c r="A10" s="167"/>
      <c r="B10" s="657" t="s">
        <v>46</v>
      </c>
      <c r="C10" s="188"/>
      <c r="D10" s="468" t="s">
        <v>1486</v>
      </c>
      <c r="E10" s="188"/>
      <c r="F10" s="188"/>
      <c r="G10" s="188"/>
      <c r="H10" s="890">
        <f>ROUND(5*(_Output!K9/100),2)</f>
        <v>0</v>
      </c>
      <c r="I10" s="891"/>
      <c r="J10" s="890"/>
      <c r="K10" s="891"/>
      <c r="L10" s="890"/>
      <c r="M10" s="891"/>
      <c r="N10" s="890"/>
      <c r="O10" s="891"/>
      <c r="P10" s="573"/>
      <c r="Q10" s="573"/>
      <c r="R10" s="584"/>
      <c r="S10" s="585"/>
      <c r="T10" s="553"/>
    </row>
    <row r="11" spans="1:20" s="7" customFormat="1" ht="20.149999999999999" customHeight="1" x14ac:dyDescent="0.4">
      <c r="A11" s="167"/>
      <c r="B11" s="468"/>
      <c r="C11" s="188"/>
      <c r="D11" s="468" t="s">
        <v>1487</v>
      </c>
      <c r="E11" s="188"/>
      <c r="F11" s="188"/>
      <c r="G11" s="188"/>
      <c r="H11" s="892">
        <f>ROUND(5*(_Output!K28/100),2)</f>
        <v>0</v>
      </c>
      <c r="I11" s="893"/>
      <c r="J11" s="892"/>
      <c r="K11" s="893"/>
      <c r="L11" s="892"/>
      <c r="M11" s="893"/>
      <c r="N11" s="892"/>
      <c r="O11" s="893"/>
      <c r="P11" s="573"/>
      <c r="Q11" s="573"/>
      <c r="R11" s="586"/>
      <c r="S11" s="587"/>
      <c r="T11" s="553"/>
    </row>
    <row r="12" spans="1:20" s="7" customFormat="1" ht="20.149999999999999" customHeight="1" x14ac:dyDescent="0.4">
      <c r="A12" s="167"/>
      <c r="B12" s="468"/>
      <c r="C12" s="194"/>
      <c r="D12" s="555" t="s">
        <v>1488</v>
      </c>
      <c r="E12" s="194"/>
      <c r="F12" s="194"/>
      <c r="G12" s="194"/>
      <c r="H12" s="892">
        <f>ROUND(5*(_Output!K47/100),2)</f>
        <v>0</v>
      </c>
      <c r="I12" s="893"/>
      <c r="J12" s="892"/>
      <c r="K12" s="893"/>
      <c r="L12" s="892"/>
      <c r="M12" s="893"/>
      <c r="N12" s="892"/>
      <c r="O12" s="893"/>
      <c r="P12" s="573"/>
      <c r="Q12" s="573"/>
      <c r="R12" s="586"/>
      <c r="S12" s="587"/>
      <c r="T12" s="553"/>
    </row>
    <row r="13" spans="1:20" s="7" customFormat="1" ht="20.149999999999999" customHeight="1" x14ac:dyDescent="0.4">
      <c r="A13" s="167"/>
      <c r="B13" s="570"/>
      <c r="C13" s="552"/>
      <c r="D13" s="555" t="s">
        <v>1490</v>
      </c>
      <c r="E13" s="552"/>
      <c r="F13" s="552"/>
      <c r="G13" s="552"/>
      <c r="H13" s="892">
        <f>ROUND(5*(_Output!K83/100),2)</f>
        <v>0</v>
      </c>
      <c r="I13" s="893"/>
      <c r="J13" s="892"/>
      <c r="K13" s="893"/>
      <c r="L13" s="892"/>
      <c r="M13" s="893"/>
      <c r="N13" s="892"/>
      <c r="O13" s="893"/>
      <c r="P13" s="573"/>
      <c r="Q13" s="573"/>
      <c r="R13" s="586"/>
      <c r="S13" s="587"/>
      <c r="T13" s="553"/>
    </row>
    <row r="14" spans="1:20" s="7" customFormat="1" ht="20.149999999999999" customHeight="1" x14ac:dyDescent="0.4">
      <c r="A14" s="167"/>
      <c r="B14" s="570"/>
      <c r="C14" s="196"/>
      <c r="D14" s="472" t="s">
        <v>1491</v>
      </c>
      <c r="E14" s="196"/>
      <c r="F14" s="196"/>
      <c r="G14" s="196"/>
      <c r="H14" s="894">
        <f>ROUND(5*(_Output!K94/100),2)</f>
        <v>0</v>
      </c>
      <c r="I14" s="895"/>
      <c r="J14" s="894"/>
      <c r="K14" s="895"/>
      <c r="L14" s="894"/>
      <c r="M14" s="895"/>
      <c r="N14" s="894"/>
      <c r="O14" s="895"/>
      <c r="P14" s="640"/>
      <c r="Q14" s="641"/>
      <c r="R14" s="586"/>
      <c r="S14" s="587"/>
      <c r="T14" s="553"/>
    </row>
    <row r="15" spans="1:20" s="7" customFormat="1" ht="20.149999999999999" customHeight="1" x14ac:dyDescent="0.4">
      <c r="A15" s="569"/>
      <c r="B15" s="571"/>
      <c r="C15" s="646" t="s">
        <v>1594</v>
      </c>
      <c r="D15" s="647" t="s">
        <v>46</v>
      </c>
      <c r="E15" s="196"/>
      <c r="F15" s="196"/>
      <c r="G15" s="196"/>
      <c r="H15" s="896">
        <f>ROUND(SUM(H10:I14)/(COUNT(H10:I14)),2)</f>
        <v>0</v>
      </c>
      <c r="I15" s="897"/>
      <c r="J15" s="896">
        <f>SUM('General - PRO'!G33:J33)</f>
        <v>3</v>
      </c>
      <c r="K15" s="897"/>
      <c r="L15" s="899" t="s">
        <v>1484</v>
      </c>
      <c r="M15" s="900"/>
      <c r="N15" s="899" t="s">
        <v>1484</v>
      </c>
      <c r="O15" s="900"/>
      <c r="P15" s="640"/>
      <c r="Q15" s="641"/>
      <c r="R15" s="586"/>
      <c r="S15" s="587"/>
      <c r="T15" s="553"/>
    </row>
    <row r="16" spans="1:20" s="7" customFormat="1" ht="20.149999999999999" customHeight="1" x14ac:dyDescent="0.4">
      <c r="A16" s="167"/>
      <c r="B16" s="657" t="s">
        <v>139</v>
      </c>
      <c r="C16" s="188"/>
      <c r="D16" s="468" t="s">
        <v>1476</v>
      </c>
      <c r="E16" s="188"/>
      <c r="F16" s="188"/>
      <c r="G16" s="188"/>
      <c r="H16" s="892">
        <f>ROUND(5*(_Output!K109/100),2)</f>
        <v>0</v>
      </c>
      <c r="I16" s="893"/>
      <c r="J16" s="892"/>
      <c r="K16" s="893"/>
      <c r="L16" s="892"/>
      <c r="M16" s="893"/>
      <c r="N16" s="892"/>
      <c r="O16" s="893"/>
      <c r="P16" s="573"/>
      <c r="Q16" s="573"/>
      <c r="R16" s="586"/>
      <c r="S16" s="587"/>
      <c r="T16" s="553"/>
    </row>
    <row r="17" spans="1:20" s="7" customFormat="1" ht="20.149999999999999" customHeight="1" x14ac:dyDescent="0.4">
      <c r="A17" s="167"/>
      <c r="B17" s="570"/>
      <c r="C17" s="188"/>
      <c r="D17" s="468" t="s">
        <v>1477</v>
      </c>
      <c r="E17" s="188"/>
      <c r="F17" s="188"/>
      <c r="G17" s="188"/>
      <c r="H17" s="892">
        <f>ROUND(5*(_Output!K142/100),2)</f>
        <v>0</v>
      </c>
      <c r="I17" s="893"/>
      <c r="J17" s="892"/>
      <c r="K17" s="893"/>
      <c r="L17" s="892"/>
      <c r="M17" s="893"/>
      <c r="N17" s="892"/>
      <c r="O17" s="893"/>
      <c r="P17" s="573"/>
      <c r="Q17" s="573"/>
      <c r="R17" s="586"/>
      <c r="S17" s="587"/>
      <c r="T17" s="553"/>
    </row>
    <row r="18" spans="1:20" s="7" customFormat="1" ht="20.149999999999999" customHeight="1" x14ac:dyDescent="0.4">
      <c r="A18" s="167"/>
      <c r="B18" s="570"/>
      <c r="C18" s="188"/>
      <c r="D18" s="468" t="s">
        <v>2151</v>
      </c>
      <c r="E18" s="188"/>
      <c r="F18" s="188"/>
      <c r="G18" s="188"/>
      <c r="H18" s="903">
        <f>ROUND(5*(_Output!K159/100),2)</f>
        <v>0</v>
      </c>
      <c r="I18" s="904"/>
      <c r="J18" s="892"/>
      <c r="K18" s="893"/>
      <c r="L18" s="892"/>
      <c r="M18" s="893"/>
      <c r="N18" s="892"/>
      <c r="O18" s="893"/>
      <c r="P18" s="573"/>
      <c r="Q18" s="573"/>
      <c r="R18" s="586"/>
      <c r="S18" s="587"/>
      <c r="T18" s="553"/>
    </row>
    <row r="19" spans="1:20" s="7" customFormat="1" ht="20.149999999999999" customHeight="1" x14ac:dyDescent="0.4">
      <c r="A19" s="167"/>
      <c r="B19" s="570"/>
      <c r="C19" s="188"/>
      <c r="D19" s="468" t="s">
        <v>1478</v>
      </c>
      <c r="E19" s="188"/>
      <c r="F19" s="188"/>
      <c r="G19" s="188"/>
      <c r="H19" s="892">
        <f>ROUND(5*(_Output!K180/100),2)</f>
        <v>0</v>
      </c>
      <c r="I19" s="893"/>
      <c r="J19" s="892"/>
      <c r="K19" s="893"/>
      <c r="L19" s="892"/>
      <c r="M19" s="893"/>
      <c r="N19" s="892"/>
      <c r="O19" s="893"/>
      <c r="P19" s="573"/>
      <c r="Q19" s="573"/>
      <c r="R19" s="586"/>
      <c r="S19" s="587"/>
      <c r="T19" s="553"/>
    </row>
    <row r="20" spans="1:20" s="7" customFormat="1" ht="20.149999999999999" customHeight="1" x14ac:dyDescent="0.4">
      <c r="A20" s="167"/>
      <c r="B20" s="570"/>
      <c r="C20" s="196"/>
      <c r="D20" s="472" t="s">
        <v>1479</v>
      </c>
      <c r="E20" s="196"/>
      <c r="F20" s="196"/>
      <c r="G20" s="196"/>
      <c r="H20" s="894">
        <f>ROUND(5*(_Output!K201/100),2)</f>
        <v>0</v>
      </c>
      <c r="I20" s="895"/>
      <c r="J20" s="894"/>
      <c r="K20" s="895"/>
      <c r="L20" s="894"/>
      <c r="M20" s="895"/>
      <c r="N20" s="894"/>
      <c r="O20" s="895"/>
      <c r="P20" s="640"/>
      <c r="Q20" s="641"/>
      <c r="R20" s="586"/>
      <c r="S20" s="587"/>
      <c r="T20" s="553"/>
    </row>
    <row r="21" spans="1:20" s="7" customFormat="1" ht="20.149999999999999" customHeight="1" x14ac:dyDescent="0.4">
      <c r="A21" s="569"/>
      <c r="B21" s="571"/>
      <c r="C21" s="648" t="s">
        <v>1594</v>
      </c>
      <c r="D21" s="649" t="s">
        <v>139</v>
      </c>
      <c r="E21" s="650"/>
      <c r="F21" s="650"/>
      <c r="G21" s="650"/>
      <c r="H21" s="888">
        <f>ROUND(SUM(H16:I20)/(COUNT(H16:I20)),2)</f>
        <v>0</v>
      </c>
      <c r="I21" s="889"/>
      <c r="J21" s="888">
        <f>SUM('General - PRO'!G34:J34)</f>
        <v>3</v>
      </c>
      <c r="K21" s="889"/>
      <c r="L21" s="901" t="s">
        <v>1484</v>
      </c>
      <c r="M21" s="902"/>
      <c r="N21" s="901" t="s">
        <v>1484</v>
      </c>
      <c r="O21" s="902"/>
      <c r="P21" s="651"/>
      <c r="Q21" s="652"/>
      <c r="R21" s="586"/>
      <c r="S21" s="587"/>
      <c r="T21" s="553"/>
    </row>
    <row r="22" spans="1:20" s="7" customFormat="1" ht="20.149999999999999" customHeight="1" x14ac:dyDescent="0.4">
      <c r="A22" s="167"/>
      <c r="B22" s="657" t="s">
        <v>140</v>
      </c>
      <c r="C22" s="188"/>
      <c r="D22" s="468" t="s">
        <v>2041</v>
      </c>
      <c r="E22" s="188"/>
      <c r="F22" s="188"/>
      <c r="G22" s="188"/>
      <c r="H22" s="892">
        <f>ROUND(5*(_Output!K220/100),2)</f>
        <v>0</v>
      </c>
      <c r="I22" s="893"/>
      <c r="J22" s="892"/>
      <c r="K22" s="893"/>
      <c r="L22" s="892"/>
      <c r="M22" s="893"/>
      <c r="N22" s="892"/>
      <c r="O22" s="893"/>
      <c r="P22" s="573"/>
      <c r="Q22" s="573"/>
      <c r="R22" s="586"/>
      <c r="S22" s="587"/>
      <c r="T22" s="553"/>
    </row>
    <row r="23" spans="1:20" s="7" customFormat="1" ht="20.149999999999999" customHeight="1" x14ac:dyDescent="0.4">
      <c r="A23" s="167"/>
      <c r="B23" s="570"/>
      <c r="C23" s="188"/>
      <c r="D23" s="468" t="s">
        <v>1496</v>
      </c>
      <c r="E23" s="188"/>
      <c r="F23" s="188"/>
      <c r="G23" s="188"/>
      <c r="H23" s="892">
        <f>ROUND(5*(_Output!K254/100),2)</f>
        <v>0</v>
      </c>
      <c r="I23" s="893"/>
      <c r="J23" s="892"/>
      <c r="K23" s="893"/>
      <c r="L23" s="892"/>
      <c r="M23" s="893"/>
      <c r="N23" s="892"/>
      <c r="O23" s="893"/>
      <c r="P23" s="573"/>
      <c r="Q23" s="573"/>
      <c r="R23" s="586"/>
      <c r="S23" s="587"/>
      <c r="T23" s="553"/>
    </row>
    <row r="24" spans="1:20" s="7" customFormat="1" ht="20.149999999999999" customHeight="1" x14ac:dyDescent="0.4">
      <c r="A24" s="167"/>
      <c r="B24" s="468"/>
      <c r="C24" s="197"/>
      <c r="D24" s="555" t="s">
        <v>1497</v>
      </c>
      <c r="E24" s="197"/>
      <c r="F24" s="197"/>
      <c r="G24" s="197"/>
      <c r="H24" s="892">
        <f>ROUND(5*(_Output!K287/100),2)</f>
        <v>0</v>
      </c>
      <c r="I24" s="893"/>
      <c r="J24" s="892"/>
      <c r="K24" s="893"/>
      <c r="L24" s="892"/>
      <c r="M24" s="893"/>
      <c r="N24" s="892"/>
      <c r="O24" s="893"/>
      <c r="P24" s="573"/>
      <c r="Q24" s="573"/>
      <c r="R24" s="586"/>
      <c r="S24" s="587"/>
      <c r="T24" s="553"/>
    </row>
    <row r="25" spans="1:20" s="7" customFormat="1" ht="20.149999999999999" customHeight="1" x14ac:dyDescent="0.4">
      <c r="A25" s="167"/>
      <c r="B25" s="468"/>
      <c r="C25" s="196"/>
      <c r="D25" s="472" t="s">
        <v>1934</v>
      </c>
      <c r="E25" s="196"/>
      <c r="F25" s="196"/>
      <c r="G25" s="196"/>
      <c r="H25" s="894">
        <f>ROUND(5*(_Output!K328/100),2)</f>
        <v>0</v>
      </c>
      <c r="I25" s="895"/>
      <c r="J25" s="894"/>
      <c r="K25" s="895"/>
      <c r="L25" s="894"/>
      <c r="M25" s="895"/>
      <c r="N25" s="894"/>
      <c r="O25" s="895"/>
      <c r="P25" s="640"/>
      <c r="Q25" s="641"/>
      <c r="R25" s="586"/>
      <c r="S25" s="587"/>
      <c r="T25" s="553"/>
    </row>
    <row r="26" spans="1:20" s="7" customFormat="1" ht="20.149999999999999" customHeight="1" x14ac:dyDescent="0.4">
      <c r="A26" s="569"/>
      <c r="B26" s="572"/>
      <c r="C26" s="648" t="s">
        <v>1594</v>
      </c>
      <c r="D26" s="649" t="s">
        <v>140</v>
      </c>
      <c r="E26" s="650"/>
      <c r="F26" s="650"/>
      <c r="G26" s="650"/>
      <c r="H26" s="888">
        <f>ROUND(SUM(H22:I25)/(COUNT(H22:I25)),2)</f>
        <v>0</v>
      </c>
      <c r="I26" s="889"/>
      <c r="J26" s="888">
        <f>SUM('General - PRO'!G35:J35)</f>
        <v>3</v>
      </c>
      <c r="K26" s="889"/>
      <c r="L26" s="901" t="s">
        <v>1484</v>
      </c>
      <c r="M26" s="902"/>
      <c r="N26" s="901" t="s">
        <v>1484</v>
      </c>
      <c r="O26" s="902"/>
      <c r="P26" s="651"/>
      <c r="Q26" s="652"/>
      <c r="R26" s="586"/>
      <c r="S26" s="587"/>
      <c r="T26" s="553"/>
    </row>
    <row r="27" spans="1:20" s="7" customFormat="1" ht="20.149999999999999" customHeight="1" x14ac:dyDescent="0.4">
      <c r="A27" s="167"/>
      <c r="B27" s="657" t="s">
        <v>142</v>
      </c>
      <c r="C27" s="188"/>
      <c r="D27" s="468" t="s">
        <v>1941</v>
      </c>
      <c r="E27" s="188"/>
      <c r="F27" s="188"/>
      <c r="G27" s="188"/>
      <c r="H27" s="892">
        <f>ROUND(5*(_Output!K381/100),2)</f>
        <v>0</v>
      </c>
      <c r="I27" s="893"/>
      <c r="J27" s="892"/>
      <c r="K27" s="893"/>
      <c r="L27" s="892">
        <f>ROUND(3*(_Output!K380/100),2)</f>
        <v>0</v>
      </c>
      <c r="M27" s="893"/>
      <c r="N27" s="892"/>
      <c r="O27" s="893"/>
      <c r="P27" s="573" t="str">
        <f>VLOOKUP(_Output!D332,_Input!B3:C4,2,FALSE)</f>
        <v>Yes</v>
      </c>
      <c r="Q27" s="573"/>
      <c r="R27" s="586"/>
      <c r="S27" s="587"/>
      <c r="T27" s="553"/>
    </row>
    <row r="28" spans="1:20" s="7" customFormat="1" ht="20.149999999999999" customHeight="1" x14ac:dyDescent="0.4">
      <c r="A28" s="167"/>
      <c r="B28" s="468"/>
      <c r="C28" s="196"/>
      <c r="D28" s="472" t="s">
        <v>2496</v>
      </c>
      <c r="E28" s="196"/>
      <c r="F28" s="196"/>
      <c r="G28" s="196"/>
      <c r="H28" s="894">
        <f>ROUND(5*(_Output!K432/100),2)</f>
        <v>0</v>
      </c>
      <c r="I28" s="895"/>
      <c r="J28" s="894"/>
      <c r="K28" s="895"/>
      <c r="L28" s="894">
        <f>ROUND(3*(_Output!K431/100),2)</f>
        <v>0</v>
      </c>
      <c r="M28" s="895"/>
      <c r="N28" s="894"/>
      <c r="O28" s="895"/>
      <c r="P28" s="640" t="str">
        <f>VLOOKUP(_Output!D384,_Input!B3:C4,2,FALSE)</f>
        <v>Yes</v>
      </c>
      <c r="Q28" s="641"/>
      <c r="R28" s="586"/>
      <c r="S28" s="587"/>
      <c r="T28" s="553"/>
    </row>
    <row r="29" spans="1:20" s="7" customFormat="1" ht="20.149999999999999" customHeight="1" x14ac:dyDescent="0.4">
      <c r="A29" s="569"/>
      <c r="B29" s="572"/>
      <c r="C29" s="648" t="s">
        <v>1594</v>
      </c>
      <c r="D29" s="649" t="s">
        <v>142</v>
      </c>
      <c r="E29" s="650"/>
      <c r="F29" s="650"/>
      <c r="G29" s="650"/>
      <c r="H29" s="888">
        <f>IFERROR(ROUND(SUMIF(P27:P28, "&lt;&gt;No",H27:I28)/COUNTIF(P27:P28, "&lt;&gt;No"),2),0)</f>
        <v>0</v>
      </c>
      <c r="I29" s="889"/>
      <c r="J29" s="888">
        <f>SUM('General - PRO'!G36:J36)</f>
        <v>3</v>
      </c>
      <c r="K29" s="889"/>
      <c r="L29" s="888">
        <f>IFERROR(ROUND(SUMIF(P27:P28, "&lt;&gt;No",L27:M28)/COUNTIF(P27:P28, "&lt;&gt;No"),2),0)</f>
        <v>0</v>
      </c>
      <c r="M29" s="889"/>
      <c r="N29" s="888">
        <f>SUM('General - PRO'!G41:J41)</f>
        <v>2</v>
      </c>
      <c r="O29" s="889"/>
      <c r="P29" s="651"/>
      <c r="Q29" s="652"/>
      <c r="R29" s="586"/>
      <c r="S29" s="587"/>
      <c r="T29" s="553"/>
    </row>
    <row r="30" spans="1:20" s="7" customFormat="1" ht="20.149999999999999" customHeight="1" x14ac:dyDescent="0.4">
      <c r="A30" s="167"/>
      <c r="B30" s="657" t="s">
        <v>458</v>
      </c>
      <c r="C30" s="188"/>
      <c r="D30" s="468" t="s">
        <v>1986</v>
      </c>
      <c r="E30" s="188"/>
      <c r="F30" s="188"/>
      <c r="G30" s="188"/>
      <c r="H30" s="892">
        <f>ROUND(5*(_Output!K535/100),2)</f>
        <v>0</v>
      </c>
      <c r="I30" s="893"/>
      <c r="J30" s="892"/>
      <c r="K30" s="893"/>
      <c r="L30" s="892">
        <f>ROUND(3*(_Output!K534/100),2)</f>
        <v>0</v>
      </c>
      <c r="M30" s="893"/>
      <c r="N30" s="892"/>
      <c r="O30" s="893"/>
      <c r="P30" s="573"/>
      <c r="Q30" s="573"/>
      <c r="R30" s="586"/>
      <c r="S30" s="587"/>
      <c r="T30" s="553"/>
    </row>
    <row r="31" spans="1:20" s="7" customFormat="1" ht="20.149999999999999" customHeight="1" thickBot="1" x14ac:dyDescent="0.45">
      <c r="A31" s="569"/>
      <c r="B31" s="571"/>
      <c r="C31" s="648" t="s">
        <v>1594</v>
      </c>
      <c r="D31" s="649" t="s">
        <v>458</v>
      </c>
      <c r="E31" s="650"/>
      <c r="F31" s="650"/>
      <c r="G31" s="650"/>
      <c r="H31" s="888">
        <f>H30</f>
        <v>0</v>
      </c>
      <c r="I31" s="889"/>
      <c r="J31" s="888">
        <f>SUM('General - PRO'!G37:J37)</f>
        <v>3</v>
      </c>
      <c r="K31" s="889"/>
      <c r="L31" s="888">
        <f>IFERROR(ROUND(SUMIF(P30:P30, "&lt;&gt;No",L30:M30)/COUNTIF(P30:P30, "&lt;&gt;No"),2),0)</f>
        <v>0</v>
      </c>
      <c r="M31" s="889"/>
      <c r="N31" s="888">
        <f>SUM('General - PRO'!G42:J42)</f>
        <v>2</v>
      </c>
      <c r="O31" s="889"/>
      <c r="P31" s="651"/>
      <c r="Q31" s="652"/>
      <c r="R31" s="588"/>
      <c r="S31" s="589"/>
      <c r="T31" s="553"/>
    </row>
    <row r="32" spans="1:20" s="7" customFormat="1" ht="20.149999999999999" customHeight="1" thickBot="1" x14ac:dyDescent="0.45">
      <c r="A32" s="167"/>
      <c r="B32" s="195"/>
      <c r="C32" s="188"/>
      <c r="D32" s="188"/>
      <c r="E32" s="188"/>
      <c r="F32" s="188"/>
      <c r="G32" s="188"/>
      <c r="H32" s="188"/>
      <c r="I32" s="188"/>
      <c r="J32" s="188"/>
      <c r="K32" s="188"/>
      <c r="L32" s="167"/>
      <c r="M32" s="167"/>
      <c r="N32" s="167"/>
      <c r="O32" s="167"/>
      <c r="P32" s="199"/>
      <c r="Q32" s="199"/>
      <c r="R32" s="199"/>
      <c r="S32" s="188"/>
      <c r="T32" s="167"/>
    </row>
    <row r="33" spans="1:20" s="7" customFormat="1" ht="20.149999999999999" customHeight="1" x14ac:dyDescent="0.4">
      <c r="A33" s="167"/>
      <c r="B33" s="195"/>
      <c r="C33" s="188"/>
      <c r="D33" s="188"/>
      <c r="E33" s="188"/>
      <c r="F33" s="188"/>
      <c r="G33" s="188"/>
      <c r="H33" s="188"/>
      <c r="I33" s="188"/>
      <c r="J33" s="188"/>
      <c r="K33" s="188"/>
      <c r="L33" s="167"/>
      <c r="M33" s="167"/>
      <c r="N33" s="167"/>
      <c r="O33" s="167"/>
      <c r="P33" s="199"/>
      <c r="Q33" s="199"/>
      <c r="R33" s="590"/>
      <c r="S33" s="591"/>
      <c r="T33" s="167"/>
    </row>
    <row r="34" spans="1:20" s="7" customFormat="1" ht="20.149999999999999" customHeight="1" x14ac:dyDescent="0.4">
      <c r="A34" s="167"/>
      <c r="B34" s="195"/>
      <c r="C34" s="188"/>
      <c r="D34" s="188"/>
      <c r="E34" s="188"/>
      <c r="F34" s="188"/>
      <c r="G34" s="188"/>
      <c r="H34" s="188"/>
      <c r="I34" s="188"/>
      <c r="J34" s="188"/>
      <c r="K34" s="188"/>
      <c r="L34" s="167"/>
      <c r="M34" s="167"/>
      <c r="N34" s="167"/>
      <c r="O34" s="167"/>
      <c r="P34" s="199"/>
      <c r="Q34" s="199"/>
      <c r="R34" s="592"/>
      <c r="S34" s="593"/>
      <c r="T34" s="167"/>
    </row>
    <row r="35" spans="1:20" s="7" customFormat="1" ht="20.149999999999999" customHeight="1" x14ac:dyDescent="0.4">
      <c r="A35" s="167"/>
      <c r="B35" s="195"/>
      <c r="C35" s="188"/>
      <c r="D35" s="188"/>
      <c r="E35" s="188"/>
      <c r="F35" s="188"/>
      <c r="G35" s="188"/>
      <c r="H35" s="188"/>
      <c r="I35" s="188"/>
      <c r="J35" s="188"/>
      <c r="K35" s="188"/>
      <c r="L35" s="167"/>
      <c r="M35" s="167"/>
      <c r="N35" s="167"/>
      <c r="O35" s="167"/>
      <c r="P35" s="199"/>
      <c r="Q35" s="199"/>
      <c r="R35" s="592"/>
      <c r="S35" s="593"/>
      <c r="T35" s="167"/>
    </row>
    <row r="36" spans="1:20" s="7" customFormat="1" ht="20.149999999999999" customHeight="1" x14ac:dyDescent="0.4">
      <c r="A36" s="167"/>
      <c r="B36" s="195"/>
      <c r="C36" s="188"/>
      <c r="D36" s="188"/>
      <c r="E36" s="188"/>
      <c r="F36" s="188"/>
      <c r="G36" s="188"/>
      <c r="H36" s="188"/>
      <c r="I36" s="188"/>
      <c r="J36" s="188"/>
      <c r="K36" s="188"/>
      <c r="L36" s="167"/>
      <c r="M36" s="167"/>
      <c r="N36" s="167"/>
      <c r="O36" s="167"/>
      <c r="P36" s="199"/>
      <c r="Q36" s="199"/>
      <c r="R36" s="592"/>
      <c r="S36" s="593"/>
      <c r="T36" s="167"/>
    </row>
    <row r="37" spans="1:20" s="7" customFormat="1" ht="20.149999999999999" customHeight="1" x14ac:dyDescent="0.4">
      <c r="A37" s="167"/>
      <c r="B37" s="195"/>
      <c r="C37" s="188"/>
      <c r="D37" s="188"/>
      <c r="E37" s="188"/>
      <c r="F37" s="188"/>
      <c r="G37" s="188"/>
      <c r="H37" s="188"/>
      <c r="I37" s="188"/>
      <c r="J37" s="188"/>
      <c r="K37" s="188"/>
      <c r="L37" s="167"/>
      <c r="M37" s="167"/>
      <c r="N37" s="167"/>
      <c r="O37" s="167"/>
      <c r="P37" s="199"/>
      <c r="Q37" s="199"/>
      <c r="R37" s="592"/>
      <c r="S37" s="593"/>
      <c r="T37" s="167"/>
    </row>
    <row r="38" spans="1:20" s="7" customFormat="1" ht="20.149999999999999" customHeight="1" x14ac:dyDescent="0.4">
      <c r="A38" s="167"/>
      <c r="B38" s="195"/>
      <c r="C38" s="188"/>
      <c r="D38" s="188"/>
      <c r="E38" s="188"/>
      <c r="F38" s="188"/>
      <c r="G38" s="188"/>
      <c r="H38" s="188"/>
      <c r="I38" s="188"/>
      <c r="J38" s="188"/>
      <c r="K38" s="188"/>
      <c r="L38" s="167"/>
      <c r="M38" s="167"/>
      <c r="N38" s="167"/>
      <c r="O38" s="167"/>
      <c r="P38" s="199"/>
      <c r="Q38" s="199"/>
      <c r="R38" s="592"/>
      <c r="S38" s="593"/>
      <c r="T38" s="167"/>
    </row>
    <row r="39" spans="1:20" s="7" customFormat="1" ht="20.149999999999999" customHeight="1" x14ac:dyDescent="0.4">
      <c r="A39" s="167"/>
      <c r="B39" s="195"/>
      <c r="C39" s="188"/>
      <c r="D39" s="188"/>
      <c r="E39" s="188"/>
      <c r="F39" s="188"/>
      <c r="G39" s="188"/>
      <c r="H39" s="188"/>
      <c r="I39" s="188"/>
      <c r="J39" s="188"/>
      <c r="K39" s="188"/>
      <c r="L39" s="167"/>
      <c r="M39" s="167"/>
      <c r="N39" s="167"/>
      <c r="O39" s="167"/>
      <c r="P39" s="199"/>
      <c r="Q39" s="199"/>
      <c r="R39" s="592"/>
      <c r="S39" s="593"/>
      <c r="T39" s="167"/>
    </row>
    <row r="40" spans="1:20" s="7" customFormat="1" ht="20.149999999999999" customHeight="1" x14ac:dyDescent="0.4">
      <c r="A40" s="167"/>
      <c r="B40" s="195"/>
      <c r="C40" s="188"/>
      <c r="D40" s="188"/>
      <c r="E40" s="188"/>
      <c r="F40" s="188"/>
      <c r="G40" s="188"/>
      <c r="H40" s="188"/>
      <c r="I40" s="188"/>
      <c r="J40" s="188"/>
      <c r="K40" s="188"/>
      <c r="L40" s="167"/>
      <c r="M40" s="167"/>
      <c r="N40" s="167"/>
      <c r="O40" s="167"/>
      <c r="P40" s="199"/>
      <c r="Q40" s="199"/>
      <c r="R40" s="592"/>
      <c r="S40" s="593"/>
      <c r="T40" s="167"/>
    </row>
    <row r="41" spans="1:20" s="7" customFormat="1" ht="20.149999999999999" customHeight="1" x14ac:dyDescent="0.4">
      <c r="A41" s="167"/>
      <c r="B41" s="195"/>
      <c r="C41" s="188"/>
      <c r="D41" s="188"/>
      <c r="E41" s="188"/>
      <c r="F41" s="188"/>
      <c r="G41" s="188"/>
      <c r="H41" s="188"/>
      <c r="I41" s="188"/>
      <c r="J41" s="188"/>
      <c r="K41" s="188"/>
      <c r="L41" s="167"/>
      <c r="M41" s="167"/>
      <c r="N41" s="167"/>
      <c r="O41" s="167"/>
      <c r="P41" s="199"/>
      <c r="Q41" s="199"/>
      <c r="R41" s="592"/>
      <c r="S41" s="593"/>
      <c r="T41" s="167"/>
    </row>
    <row r="42" spans="1:20" s="7" customFormat="1" ht="20.149999999999999" customHeight="1" x14ac:dyDescent="0.4">
      <c r="A42" s="167"/>
      <c r="B42" s="195"/>
      <c r="C42" s="188"/>
      <c r="D42" s="188"/>
      <c r="E42" s="188"/>
      <c r="F42" s="188"/>
      <c r="G42" s="188"/>
      <c r="H42" s="188"/>
      <c r="I42" s="188"/>
      <c r="J42" s="188"/>
      <c r="K42" s="188"/>
      <c r="L42" s="167"/>
      <c r="M42" s="167"/>
      <c r="N42" s="167"/>
      <c r="O42" s="167"/>
      <c r="P42" s="199"/>
      <c r="Q42" s="199"/>
      <c r="R42" s="592"/>
      <c r="S42" s="593"/>
      <c r="T42" s="167"/>
    </row>
    <row r="43" spans="1:20" s="7" customFormat="1" ht="20.149999999999999" customHeight="1" x14ac:dyDescent="0.4">
      <c r="A43" s="167"/>
      <c r="B43" s="195"/>
      <c r="C43" s="188"/>
      <c r="D43" s="188"/>
      <c r="E43" s="188"/>
      <c r="F43" s="188"/>
      <c r="G43" s="188"/>
      <c r="H43" s="188"/>
      <c r="I43" s="188"/>
      <c r="J43" s="188"/>
      <c r="K43" s="188"/>
      <c r="L43" s="167"/>
      <c r="M43" s="167"/>
      <c r="N43" s="167"/>
      <c r="O43" s="167"/>
      <c r="P43" s="199"/>
      <c r="Q43" s="199"/>
      <c r="R43" s="592"/>
      <c r="S43" s="593"/>
      <c r="T43" s="167"/>
    </row>
    <row r="44" spans="1:20" s="7" customFormat="1" ht="20.149999999999999" customHeight="1" x14ac:dyDescent="0.4">
      <c r="A44" s="167"/>
      <c r="B44" s="195"/>
      <c r="C44" s="188"/>
      <c r="D44" s="188"/>
      <c r="E44" s="188"/>
      <c r="F44" s="188"/>
      <c r="G44" s="188"/>
      <c r="H44" s="188"/>
      <c r="I44" s="188"/>
      <c r="J44" s="188"/>
      <c r="K44" s="188"/>
      <c r="L44" s="167"/>
      <c r="M44" s="167"/>
      <c r="N44" s="167"/>
      <c r="O44" s="167"/>
      <c r="P44" s="199"/>
      <c r="Q44" s="199"/>
      <c r="R44" s="592"/>
      <c r="S44" s="593"/>
      <c r="T44" s="167"/>
    </row>
    <row r="45" spans="1:20" s="7" customFormat="1" ht="20.149999999999999" customHeight="1" x14ac:dyDescent="0.4">
      <c r="A45" s="167"/>
      <c r="B45" s="195"/>
      <c r="C45" s="188"/>
      <c r="D45" s="188"/>
      <c r="E45" s="188"/>
      <c r="F45" s="188"/>
      <c r="G45" s="188"/>
      <c r="H45" s="188"/>
      <c r="I45" s="188"/>
      <c r="J45" s="188"/>
      <c r="K45" s="188"/>
      <c r="L45" s="167"/>
      <c r="M45" s="167"/>
      <c r="N45" s="167"/>
      <c r="O45" s="167"/>
      <c r="P45" s="199"/>
      <c r="Q45" s="199"/>
      <c r="R45" s="592"/>
      <c r="S45" s="593"/>
      <c r="T45" s="167"/>
    </row>
    <row r="46" spans="1:20" s="7" customFormat="1" ht="20.149999999999999" customHeight="1" thickBot="1" x14ac:dyDescent="0.45">
      <c r="A46" s="167"/>
      <c r="B46" s="195"/>
      <c r="C46" s="188"/>
      <c r="D46" s="188"/>
      <c r="E46" s="188"/>
      <c r="F46" s="188"/>
      <c r="G46" s="188"/>
      <c r="H46" s="188"/>
      <c r="I46" s="188"/>
      <c r="J46" s="188"/>
      <c r="K46" s="188"/>
      <c r="L46" s="167"/>
      <c r="M46" s="167"/>
      <c r="N46" s="167"/>
      <c r="O46" s="167"/>
      <c r="P46" s="199"/>
      <c r="Q46" s="199"/>
      <c r="R46" s="594"/>
      <c r="S46" s="595"/>
      <c r="T46" s="167"/>
    </row>
    <row r="47" spans="1:20" s="7" customFormat="1" ht="20.149999999999999" customHeight="1" x14ac:dyDescent="0.4">
      <c r="A47" s="167"/>
      <c r="B47" s="195"/>
      <c r="C47" s="188"/>
      <c r="D47" s="188"/>
      <c r="E47" s="188"/>
      <c r="F47" s="188"/>
      <c r="G47" s="188"/>
      <c r="H47" s="188"/>
      <c r="I47" s="188"/>
      <c r="J47" s="188"/>
      <c r="K47" s="188"/>
      <c r="L47" s="167"/>
      <c r="M47" s="167"/>
      <c r="N47" s="167"/>
      <c r="O47" s="167"/>
      <c r="P47" s="199"/>
      <c r="Q47" s="199"/>
      <c r="R47" s="199"/>
      <c r="S47" s="188"/>
      <c r="T47" s="167"/>
    </row>
    <row r="48" spans="1:20" s="7" customFormat="1" ht="20.149999999999999" hidden="1" customHeight="1" x14ac:dyDescent="0.4">
      <c r="A48" s="167"/>
      <c r="B48" s="195"/>
      <c r="C48" s="188"/>
      <c r="D48" s="188"/>
      <c r="E48" s="188"/>
      <c r="F48" s="188"/>
      <c r="G48" s="188"/>
      <c r="H48" s="188"/>
      <c r="I48" s="188"/>
      <c r="J48" s="188"/>
      <c r="K48" s="188"/>
      <c r="L48" s="167"/>
      <c r="M48" s="167"/>
      <c r="N48" s="167"/>
      <c r="O48" s="167"/>
      <c r="P48" s="199"/>
      <c r="Q48" s="199"/>
      <c r="R48" s="199"/>
      <c r="S48" s="188"/>
      <c r="T48" s="167"/>
    </row>
    <row r="49" spans="1:20" s="7" customFormat="1" ht="20.149999999999999" hidden="1" customHeight="1" x14ac:dyDescent="0.4">
      <c r="A49" s="167"/>
      <c r="B49" s="195"/>
      <c r="C49" s="188"/>
      <c r="D49" s="188"/>
      <c r="E49" s="188"/>
      <c r="F49" s="188"/>
      <c r="G49" s="188"/>
      <c r="H49" s="188"/>
      <c r="I49" s="188"/>
      <c r="J49" s="188"/>
      <c r="K49" s="188"/>
      <c r="L49" s="167"/>
      <c r="M49" s="167"/>
      <c r="N49" s="167"/>
      <c r="O49" s="167"/>
      <c r="P49" s="199"/>
      <c r="Q49" s="199"/>
      <c r="R49" s="199"/>
      <c r="S49" s="188"/>
      <c r="T49" s="167"/>
    </row>
    <row r="50" spans="1:20" s="7" customFormat="1" ht="20.149999999999999" hidden="1" customHeight="1" x14ac:dyDescent="0.4">
      <c r="A50" s="167"/>
      <c r="B50" s="167"/>
      <c r="C50" s="185"/>
      <c r="D50" s="185"/>
      <c r="E50" s="185"/>
      <c r="F50" s="185"/>
      <c r="G50" s="185"/>
      <c r="H50" s="185"/>
      <c r="I50" s="185"/>
      <c r="J50" s="185"/>
      <c r="K50" s="185"/>
      <c r="L50" s="188"/>
      <c r="M50" s="167"/>
      <c r="N50" s="199"/>
      <c r="O50" s="167"/>
      <c r="P50" s="167"/>
      <c r="Q50" s="167"/>
      <c r="R50" s="167"/>
      <c r="S50" s="188"/>
      <c r="T50" s="167"/>
    </row>
    <row r="51" spans="1:20" s="7" customFormat="1" ht="20.149999999999999" hidden="1" customHeight="1" x14ac:dyDescent="0.4">
      <c r="A51" s="167"/>
      <c r="B51" s="167"/>
      <c r="C51" s="167"/>
      <c r="D51" s="167"/>
      <c r="E51" s="167"/>
      <c r="F51" s="167"/>
      <c r="G51" s="167"/>
      <c r="H51" s="167"/>
      <c r="I51" s="167"/>
      <c r="J51" s="167"/>
      <c r="K51" s="167"/>
      <c r="L51" s="167"/>
      <c r="M51" s="167"/>
      <c r="N51" s="199"/>
      <c r="O51" s="167"/>
      <c r="P51" s="167"/>
      <c r="Q51" s="167"/>
      <c r="R51" s="167"/>
      <c r="S51" s="167"/>
      <c r="T51" s="167"/>
    </row>
    <row r="52" spans="1:20" s="7" customFormat="1" ht="20.149999999999999" hidden="1" customHeight="1" x14ac:dyDescent="0.4">
      <c r="A52" s="484"/>
      <c r="B52" s="484"/>
      <c r="C52" s="484"/>
      <c r="D52" s="484"/>
      <c r="E52" s="484"/>
      <c r="F52" s="484"/>
      <c r="G52" s="484"/>
      <c r="H52" s="484"/>
      <c r="I52" s="484"/>
      <c r="J52" s="484"/>
      <c r="K52" s="484"/>
      <c r="L52" s="167"/>
      <c r="M52" s="167"/>
      <c r="N52" s="167"/>
      <c r="O52" s="167"/>
      <c r="P52" s="167"/>
      <c r="Q52" s="167"/>
      <c r="R52" s="167"/>
      <c r="S52" s="167"/>
      <c r="T52" s="167"/>
    </row>
    <row r="53" spans="1:20" s="7" customFormat="1" ht="20.149999999999999" hidden="1" customHeight="1" x14ac:dyDescent="0.4">
      <c r="L53" s="898"/>
      <c r="M53" s="898"/>
      <c r="N53" s="898"/>
      <c r="O53" s="898"/>
      <c r="P53" s="898"/>
      <c r="Q53" s="898"/>
      <c r="R53" s="898"/>
      <c r="S53" s="898"/>
    </row>
    <row r="54" spans="1:20" s="7" customFormat="1" ht="20.149999999999999" hidden="1" customHeight="1" x14ac:dyDescent="0.4">
      <c r="L54" s="898"/>
      <c r="M54" s="898"/>
      <c r="N54" s="898"/>
      <c r="O54" s="898"/>
      <c r="P54" s="898"/>
      <c r="Q54" s="898"/>
      <c r="R54" s="898"/>
      <c r="S54" s="898"/>
    </row>
    <row r="55" spans="1:20" s="7" customFormat="1" ht="20.149999999999999" hidden="1" customHeight="1" x14ac:dyDescent="0.4">
      <c r="L55" s="898"/>
      <c r="M55" s="898"/>
      <c r="N55" s="898"/>
      <c r="O55" s="898"/>
      <c r="P55" s="898"/>
      <c r="Q55" s="898"/>
      <c r="R55" s="898"/>
      <c r="S55" s="898"/>
    </row>
    <row r="56" spans="1:20" s="7" customFormat="1" ht="20.149999999999999" hidden="1" customHeight="1" x14ac:dyDescent="0.4">
      <c r="L56" s="898"/>
      <c r="M56" s="898"/>
      <c r="N56" s="898"/>
      <c r="O56" s="898"/>
      <c r="P56" s="898"/>
      <c r="Q56" s="898"/>
      <c r="R56" s="898"/>
      <c r="S56" s="898"/>
    </row>
    <row r="57" spans="1:20" s="7" customFormat="1" ht="20.149999999999999" hidden="1" customHeight="1" x14ac:dyDescent="0.4"/>
    <row r="58" spans="1:20" ht="14.6" hidden="1" x14ac:dyDescent="0.4"/>
    <row r="59" spans="1:20" ht="14.6" hidden="1" x14ac:dyDescent="0.4"/>
    <row r="60" spans="1:20" ht="14.6" hidden="1" x14ac:dyDescent="0.4"/>
    <row r="61" spans="1:20" ht="14.6" hidden="1" x14ac:dyDescent="0.4"/>
    <row r="62" spans="1:20" ht="14.6" hidden="1" x14ac:dyDescent="0.4"/>
    <row r="63" spans="1:20" ht="14.6" hidden="1" x14ac:dyDescent="0.4"/>
    <row r="64" spans="1:20" ht="15" hidden="1" customHeight="1" x14ac:dyDescent="0.4"/>
    <row r="65" ht="15" hidden="1" customHeight="1" x14ac:dyDescent="0.4"/>
    <row r="66" ht="15" hidden="1" customHeight="1" x14ac:dyDescent="0.4"/>
    <row r="67" ht="15" hidden="1" customHeight="1" x14ac:dyDescent="0.4"/>
    <row r="68" ht="15" hidden="1" customHeight="1" x14ac:dyDescent="0.4"/>
    <row r="69" ht="15" hidden="1" customHeight="1" x14ac:dyDescent="0.4"/>
    <row r="70" ht="15" hidden="1" customHeight="1" x14ac:dyDescent="0.4"/>
    <row r="71" ht="15" hidden="1" customHeight="1" x14ac:dyDescent="0.4"/>
    <row r="72" ht="15" hidden="1" customHeight="1" x14ac:dyDescent="0.4"/>
    <row r="73" ht="15" hidden="1" customHeight="1" x14ac:dyDescent="0.4"/>
    <row r="74" ht="15" hidden="1" customHeight="1" x14ac:dyDescent="0.4"/>
    <row r="75" ht="15" hidden="1" customHeight="1" x14ac:dyDescent="0.4"/>
    <row r="76" ht="15" hidden="1" customHeight="1" x14ac:dyDescent="0.4"/>
    <row r="77" ht="15" hidden="1" customHeight="1" x14ac:dyDescent="0.4"/>
    <row r="78" ht="15" hidden="1" customHeight="1" x14ac:dyDescent="0.4"/>
    <row r="79" ht="15" hidden="1" customHeight="1" x14ac:dyDescent="0.4"/>
    <row r="80" ht="15" hidden="1" customHeight="1" x14ac:dyDescent="0.4"/>
    <row r="81" ht="15" hidden="1" customHeight="1" x14ac:dyDescent="0.4"/>
    <row r="82" ht="15" hidden="1" customHeight="1" x14ac:dyDescent="0.4"/>
    <row r="83" ht="15" hidden="1" customHeight="1" x14ac:dyDescent="0.4"/>
    <row r="84" ht="15" hidden="1" customHeight="1" x14ac:dyDescent="0.4"/>
    <row r="85" ht="15" hidden="1" customHeight="1" x14ac:dyDescent="0.4"/>
    <row r="86" ht="15" hidden="1" customHeight="1" x14ac:dyDescent="0.4"/>
    <row r="87" ht="15" hidden="1" customHeight="1" x14ac:dyDescent="0.4"/>
    <row r="88" ht="15" hidden="1" customHeight="1" x14ac:dyDescent="0.4"/>
    <row r="89" ht="15" hidden="1" customHeight="1" x14ac:dyDescent="0.4"/>
    <row r="90" ht="15" hidden="1" customHeight="1" x14ac:dyDescent="0.4"/>
    <row r="91" ht="15" hidden="1" customHeight="1" x14ac:dyDescent="0.4"/>
    <row r="92" ht="15" hidden="1" customHeight="1" x14ac:dyDescent="0.4"/>
    <row r="93" ht="15" hidden="1" customHeight="1" x14ac:dyDescent="0.4"/>
    <row r="94" ht="15" hidden="1" customHeight="1" x14ac:dyDescent="0.4"/>
    <row r="95" ht="15" hidden="1" customHeight="1" x14ac:dyDescent="0.4"/>
    <row r="96" ht="15" hidden="1" customHeight="1" x14ac:dyDescent="0.4"/>
    <row r="97" ht="15" hidden="1" customHeight="1" x14ac:dyDescent="0.4"/>
    <row r="98" ht="15" hidden="1" customHeight="1" x14ac:dyDescent="0.4"/>
    <row r="99" ht="15" hidden="1" customHeight="1" x14ac:dyDescent="0.4"/>
    <row r="100" ht="15" hidden="1" customHeight="1" x14ac:dyDescent="0.4"/>
    <row r="101" ht="15" hidden="1" customHeight="1" x14ac:dyDescent="0.4"/>
    <row r="102" ht="15" hidden="1" customHeight="1" x14ac:dyDescent="0.4"/>
    <row r="103" ht="15" hidden="1" customHeight="1" x14ac:dyDescent="0.4"/>
    <row r="104" ht="15" hidden="1" customHeight="1" x14ac:dyDescent="0.4"/>
    <row r="105" ht="15" hidden="1" customHeight="1" x14ac:dyDescent="0.4"/>
    <row r="106" ht="15" hidden="1" customHeight="1" x14ac:dyDescent="0.4"/>
    <row r="107" ht="15" hidden="1" customHeight="1" x14ac:dyDescent="0.4"/>
    <row r="108" ht="15" hidden="1" customHeight="1" x14ac:dyDescent="0.4"/>
    <row r="109" ht="15" hidden="1" customHeight="1" x14ac:dyDescent="0.4"/>
    <row r="110" ht="15" hidden="1" customHeight="1" x14ac:dyDescent="0.4"/>
    <row r="111" ht="15" hidden="1" customHeight="1" x14ac:dyDescent="0.4"/>
    <row r="112" ht="15" hidden="1" customHeight="1" x14ac:dyDescent="0.4"/>
    <row r="113" ht="15" hidden="1" customHeight="1" x14ac:dyDescent="0.4"/>
    <row r="114" ht="15" hidden="1" customHeight="1" x14ac:dyDescent="0.4"/>
    <row r="115" ht="15" hidden="1" customHeight="1" x14ac:dyDescent="0.4"/>
    <row r="116" ht="15" hidden="1" customHeight="1" x14ac:dyDescent="0.4"/>
    <row r="117" ht="15" hidden="1" customHeight="1" x14ac:dyDescent="0.4"/>
    <row r="118" ht="15" hidden="1" customHeight="1" x14ac:dyDescent="0.4"/>
    <row r="119" ht="15" hidden="1" customHeight="1" x14ac:dyDescent="0.4"/>
    <row r="120" ht="15" hidden="1" customHeight="1" x14ac:dyDescent="0.4"/>
    <row r="121" ht="15" hidden="1" customHeight="1" x14ac:dyDescent="0.4"/>
    <row r="122" ht="15" hidden="1" customHeight="1" x14ac:dyDescent="0.4"/>
    <row r="123" ht="15" hidden="1" customHeight="1" x14ac:dyDescent="0.4"/>
    <row r="124" ht="15" hidden="1" customHeight="1" x14ac:dyDescent="0.4"/>
    <row r="125" ht="15" hidden="1" customHeight="1" x14ac:dyDescent="0.4"/>
    <row r="126" ht="15" hidden="1" customHeight="1" x14ac:dyDescent="0.4"/>
    <row r="127" ht="15" hidden="1" customHeight="1" x14ac:dyDescent="0.4"/>
    <row r="128" ht="15" hidden="1" customHeight="1" x14ac:dyDescent="0.4"/>
    <row r="129" ht="15" hidden="1" customHeight="1" x14ac:dyDescent="0.4"/>
    <row r="130" ht="15" hidden="1" customHeight="1" x14ac:dyDescent="0.4"/>
    <row r="131" ht="15" hidden="1" customHeight="1" x14ac:dyDescent="0.4"/>
    <row r="132" ht="15" hidden="1" customHeight="1" x14ac:dyDescent="0.4"/>
    <row r="133" ht="15" hidden="1" customHeight="1" x14ac:dyDescent="0.4"/>
    <row r="134" ht="15" hidden="1" customHeight="1" x14ac:dyDescent="0.4"/>
    <row r="135" ht="15" hidden="1" customHeight="1" x14ac:dyDescent="0.4"/>
    <row r="136" ht="15" hidden="1" customHeight="1" x14ac:dyDescent="0.4"/>
    <row r="137" ht="15" hidden="1" customHeight="1" x14ac:dyDescent="0.4"/>
    <row r="138" ht="15" hidden="1" customHeight="1" x14ac:dyDescent="0.4"/>
    <row r="139" ht="15" hidden="1" customHeight="1" x14ac:dyDescent="0.4"/>
    <row r="140" ht="15" hidden="1" customHeight="1" x14ac:dyDescent="0.4"/>
    <row r="141" ht="15" hidden="1" customHeight="1" x14ac:dyDescent="0.4"/>
    <row r="142" ht="15" hidden="1" customHeight="1" x14ac:dyDescent="0.4"/>
    <row r="143" ht="15" hidden="1" customHeight="1" x14ac:dyDescent="0.4"/>
    <row r="144" ht="15" hidden="1" customHeight="1" x14ac:dyDescent="0.4"/>
    <row r="145" ht="15" hidden="1" customHeight="1" x14ac:dyDescent="0.4"/>
    <row r="146" ht="15" hidden="1" customHeight="1" x14ac:dyDescent="0.4"/>
    <row r="147" ht="15" hidden="1" customHeight="1" x14ac:dyDescent="0.4"/>
    <row r="148" ht="15" hidden="1" customHeight="1" x14ac:dyDescent="0.4"/>
    <row r="149" ht="15" hidden="1" customHeight="1" x14ac:dyDescent="0.4"/>
    <row r="150" ht="15" hidden="1" customHeight="1" x14ac:dyDescent="0.4"/>
    <row r="151" ht="15" hidden="1" customHeight="1" x14ac:dyDescent="0.4"/>
    <row r="152" ht="15" hidden="1" customHeight="1" x14ac:dyDescent="0.4"/>
    <row r="153" ht="15" hidden="1" customHeight="1" x14ac:dyDescent="0.4"/>
    <row r="154" ht="15" hidden="1" customHeight="1" x14ac:dyDescent="0.4"/>
    <row r="155" ht="15" hidden="1" customHeight="1" x14ac:dyDescent="0.4"/>
    <row r="156" ht="15" hidden="1" customHeight="1" x14ac:dyDescent="0.4"/>
    <row r="157" ht="15" hidden="1" customHeight="1" x14ac:dyDescent="0.4"/>
    <row r="158" ht="15" hidden="1" customHeight="1" x14ac:dyDescent="0.4"/>
    <row r="159" ht="15" hidden="1" customHeight="1" x14ac:dyDescent="0.4"/>
    <row r="160" ht="15" hidden="1" customHeight="1" x14ac:dyDescent="0.4"/>
    <row r="161" ht="15" hidden="1" customHeight="1" x14ac:dyDescent="0.4"/>
    <row r="162" ht="15" hidden="1" customHeight="1" x14ac:dyDescent="0.4"/>
    <row r="163" ht="15" hidden="1" customHeight="1" x14ac:dyDescent="0.4"/>
    <row r="164" ht="15" hidden="1" customHeight="1" x14ac:dyDescent="0.4"/>
    <row r="165" ht="15" hidden="1" customHeight="1" x14ac:dyDescent="0.4"/>
    <row r="166" ht="15" hidden="1" customHeight="1" x14ac:dyDescent="0.4"/>
    <row r="167" ht="15" hidden="1" customHeight="1" x14ac:dyDescent="0.4"/>
    <row r="168" ht="15" hidden="1" customHeight="1" x14ac:dyDescent="0.4"/>
    <row r="169" ht="15" hidden="1" customHeight="1" x14ac:dyDescent="0.4"/>
    <row r="170" ht="15" hidden="1" customHeight="1" x14ac:dyDescent="0.4"/>
    <row r="171" ht="15" hidden="1" customHeight="1" x14ac:dyDescent="0.4"/>
    <row r="172" ht="15" hidden="1" customHeight="1" x14ac:dyDescent="0.4"/>
    <row r="173" ht="15" hidden="1" customHeight="1" x14ac:dyDescent="0.4"/>
    <row r="174" ht="15" hidden="1" customHeight="1" x14ac:dyDescent="0.4"/>
    <row r="175" ht="15" hidden="1" customHeight="1" x14ac:dyDescent="0.4"/>
    <row r="176" ht="15" hidden="1" customHeight="1" x14ac:dyDescent="0.4"/>
    <row r="177" ht="15" hidden="1" customHeight="1" x14ac:dyDescent="0.4"/>
    <row r="178" ht="15" hidden="1" customHeight="1" x14ac:dyDescent="0.4"/>
    <row r="179" ht="15" hidden="1" customHeight="1" x14ac:dyDescent="0.4"/>
    <row r="180" ht="15" hidden="1" customHeight="1" x14ac:dyDescent="0.4"/>
    <row r="181" ht="15" hidden="1" customHeight="1" x14ac:dyDescent="0.4"/>
    <row r="182" ht="15" hidden="1" customHeight="1" x14ac:dyDescent="0.4"/>
    <row r="183" ht="15" hidden="1" customHeight="1" x14ac:dyDescent="0.4"/>
    <row r="184" ht="15" hidden="1" customHeight="1" x14ac:dyDescent="0.4"/>
    <row r="185" ht="15" hidden="1" customHeight="1" x14ac:dyDescent="0.4"/>
    <row r="186" ht="15" hidden="1" customHeight="1" x14ac:dyDescent="0.4"/>
    <row r="187" ht="15" hidden="1" customHeight="1" x14ac:dyDescent="0.4"/>
    <row r="188" ht="15" hidden="1" customHeight="1" x14ac:dyDescent="0.4"/>
    <row r="189" ht="15" hidden="1" customHeight="1" x14ac:dyDescent="0.4"/>
    <row r="190" ht="15" hidden="1" customHeight="1" x14ac:dyDescent="0.4"/>
    <row r="191" ht="15" hidden="1" customHeight="1" x14ac:dyDescent="0.4"/>
    <row r="192" ht="15" hidden="1" customHeight="1" x14ac:dyDescent="0.4"/>
    <row r="193" ht="15" hidden="1" customHeight="1" x14ac:dyDescent="0.4"/>
    <row r="194" ht="15" hidden="1" customHeight="1" x14ac:dyDescent="0.4"/>
    <row r="195" ht="15" hidden="1" customHeight="1" x14ac:dyDescent="0.4"/>
    <row r="196" ht="15" hidden="1" customHeight="1" x14ac:dyDescent="0.4"/>
    <row r="197" ht="15" hidden="1" customHeight="1" x14ac:dyDescent="0.4"/>
    <row r="198" ht="15" hidden="1" customHeight="1" x14ac:dyDescent="0.4"/>
    <row r="199" ht="15" hidden="1" customHeight="1" x14ac:dyDescent="0.4"/>
    <row r="200" ht="15" hidden="1" customHeight="1" x14ac:dyDescent="0.4"/>
    <row r="201" ht="15" hidden="1" customHeight="1" x14ac:dyDescent="0.4"/>
    <row r="202" ht="15" hidden="1" customHeight="1" x14ac:dyDescent="0.4"/>
    <row r="203" ht="15" hidden="1" customHeight="1" x14ac:dyDescent="0.4"/>
    <row r="204" ht="15" hidden="1" customHeight="1" x14ac:dyDescent="0.4"/>
    <row r="205" ht="15" hidden="1" customHeight="1" x14ac:dyDescent="0.4"/>
    <row r="206" ht="15" hidden="1" customHeight="1" x14ac:dyDescent="0.4"/>
    <row r="207" ht="15" hidden="1" customHeight="1" x14ac:dyDescent="0.4"/>
    <row r="208" ht="15" hidden="1" customHeight="1" x14ac:dyDescent="0.4"/>
    <row r="209" ht="15" hidden="1" customHeight="1" x14ac:dyDescent="0.4"/>
    <row r="210" ht="15" hidden="1" customHeight="1" x14ac:dyDescent="0.4"/>
    <row r="211" ht="15" hidden="1" customHeight="1" x14ac:dyDescent="0.4"/>
    <row r="212" ht="15" hidden="1" customHeight="1" x14ac:dyDescent="0.4"/>
    <row r="213" ht="15" hidden="1" customHeight="1" x14ac:dyDescent="0.4"/>
    <row r="214" ht="15" hidden="1" customHeight="1" x14ac:dyDescent="0.4"/>
    <row r="215" ht="15" hidden="1" customHeight="1" x14ac:dyDescent="0.4"/>
    <row r="216" ht="15" hidden="1" customHeight="1" x14ac:dyDescent="0.4"/>
    <row r="217" ht="15" hidden="1" customHeight="1" x14ac:dyDescent="0.4"/>
    <row r="218" ht="15" hidden="1" customHeight="1" x14ac:dyDescent="0.4"/>
    <row r="219" ht="15" hidden="1" customHeight="1" x14ac:dyDescent="0.4"/>
    <row r="220" ht="15" hidden="1" customHeight="1" x14ac:dyDescent="0.4"/>
    <row r="221" ht="15" hidden="1" customHeight="1" x14ac:dyDescent="0.4"/>
    <row r="222" ht="15" hidden="1" customHeight="1" x14ac:dyDescent="0.4"/>
    <row r="223" ht="15" hidden="1" customHeight="1" x14ac:dyDescent="0.4"/>
    <row r="224" ht="15" hidden="1" customHeight="1" x14ac:dyDescent="0.4"/>
    <row r="225" ht="15" hidden="1" customHeight="1" x14ac:dyDescent="0.4"/>
    <row r="226" ht="15" hidden="1" customHeight="1" x14ac:dyDescent="0.4"/>
    <row r="227" ht="15" hidden="1" customHeight="1" x14ac:dyDescent="0.4"/>
    <row r="228" ht="15" hidden="1" customHeight="1" x14ac:dyDescent="0.4"/>
    <row r="229" ht="15" hidden="1" customHeight="1" x14ac:dyDescent="0.4"/>
    <row r="230" ht="15" hidden="1" customHeight="1" x14ac:dyDescent="0.4"/>
    <row r="231" ht="15" hidden="1" customHeight="1" x14ac:dyDescent="0.4"/>
    <row r="232" ht="15" hidden="1" customHeight="1" x14ac:dyDescent="0.4"/>
    <row r="233" ht="15" hidden="1" customHeight="1" x14ac:dyDescent="0.4"/>
    <row r="234" ht="15" hidden="1" customHeight="1" x14ac:dyDescent="0.4"/>
    <row r="235" ht="15" hidden="1" customHeight="1" x14ac:dyDescent="0.4"/>
    <row r="236" ht="15" hidden="1" customHeight="1" x14ac:dyDescent="0.4"/>
    <row r="237" ht="15" hidden="1" customHeight="1" x14ac:dyDescent="0.4"/>
    <row r="238" ht="15" hidden="1" customHeight="1" x14ac:dyDescent="0.4"/>
    <row r="239" ht="15" hidden="1" customHeight="1" x14ac:dyDescent="0.4"/>
    <row r="240" ht="15" hidden="1" customHeight="1" x14ac:dyDescent="0.4"/>
    <row r="241" ht="15" hidden="1" customHeight="1" x14ac:dyDescent="0.4"/>
    <row r="242" ht="15" hidden="1" customHeight="1" x14ac:dyDescent="0.4"/>
    <row r="243" ht="15" hidden="1" customHeight="1" x14ac:dyDescent="0.4"/>
    <row r="244" ht="15" hidden="1" customHeight="1" x14ac:dyDescent="0.4"/>
    <row r="245" ht="15" hidden="1" customHeight="1" x14ac:dyDescent="0.4"/>
    <row r="246" ht="15" hidden="1" customHeight="1" x14ac:dyDescent="0.4"/>
    <row r="247" ht="15" hidden="1" customHeight="1" x14ac:dyDescent="0.4"/>
    <row r="248" ht="15" hidden="1" customHeight="1" x14ac:dyDescent="0.4"/>
    <row r="249" ht="15" hidden="1" customHeight="1" x14ac:dyDescent="0.4"/>
    <row r="250" ht="15" hidden="1" customHeight="1" x14ac:dyDescent="0.4"/>
    <row r="251" ht="15" hidden="1" customHeight="1" x14ac:dyDescent="0.4"/>
    <row r="252" ht="15" hidden="1" customHeight="1" x14ac:dyDescent="0.4"/>
    <row r="253" ht="15" hidden="1" customHeight="1" x14ac:dyDescent="0.4"/>
    <row r="254" ht="15" hidden="1" customHeight="1" x14ac:dyDescent="0.4"/>
    <row r="255" ht="15" hidden="1" customHeight="1" x14ac:dyDescent="0.4"/>
    <row r="256" ht="15" hidden="1" customHeight="1" x14ac:dyDescent="0.4"/>
    <row r="257" ht="15" hidden="1" customHeight="1" x14ac:dyDescent="0.4"/>
    <row r="258" ht="15" hidden="1" customHeight="1" x14ac:dyDescent="0.4"/>
    <row r="259" ht="15" hidden="1" customHeight="1" x14ac:dyDescent="0.4"/>
    <row r="260" ht="15" hidden="1" customHeight="1" x14ac:dyDescent="0.4"/>
    <row r="261" ht="15" hidden="1" customHeight="1" x14ac:dyDescent="0.4"/>
    <row r="262" ht="15" hidden="1" customHeight="1" x14ac:dyDescent="0.4"/>
    <row r="263" ht="15" hidden="1" customHeight="1" x14ac:dyDescent="0.4"/>
    <row r="264" ht="15" hidden="1" customHeight="1" x14ac:dyDescent="0.4"/>
    <row r="265" ht="15" hidden="1" customHeight="1" x14ac:dyDescent="0.4"/>
    <row r="266" ht="15" hidden="1" customHeight="1" x14ac:dyDescent="0.4"/>
    <row r="267" ht="15" hidden="1" customHeight="1" x14ac:dyDescent="0.4"/>
    <row r="268" ht="15" hidden="1" customHeight="1" x14ac:dyDescent="0.4"/>
    <row r="269" ht="15" hidden="1" customHeight="1" x14ac:dyDescent="0.4"/>
    <row r="270" ht="15" hidden="1" customHeight="1" x14ac:dyDescent="0.4"/>
    <row r="271" ht="15" hidden="1" customHeight="1" x14ac:dyDescent="0.4"/>
    <row r="272" ht="15" hidden="1" customHeight="1" x14ac:dyDescent="0.4"/>
    <row r="273" ht="15" hidden="1" customHeight="1" x14ac:dyDescent="0.4"/>
    <row r="274" ht="15" hidden="1" customHeight="1" x14ac:dyDescent="0.4"/>
    <row r="275" ht="15" hidden="1" customHeight="1" x14ac:dyDescent="0.4"/>
    <row r="276" ht="15" hidden="1" customHeight="1" x14ac:dyDescent="0.4"/>
    <row r="277" ht="15" hidden="1" customHeight="1" x14ac:dyDescent="0.4"/>
    <row r="278" ht="15" hidden="1" customHeight="1" x14ac:dyDescent="0.4"/>
    <row r="279" ht="15" hidden="1" customHeight="1" x14ac:dyDescent="0.4"/>
    <row r="280" ht="15" hidden="1" customHeight="1" x14ac:dyDescent="0.4"/>
    <row r="281" ht="15" hidden="1" customHeight="1" x14ac:dyDescent="0.4"/>
    <row r="282" ht="15" hidden="1" customHeight="1" x14ac:dyDescent="0.4"/>
    <row r="283" ht="15" hidden="1" customHeight="1" x14ac:dyDescent="0.4"/>
    <row r="284" ht="15" hidden="1" customHeight="1" x14ac:dyDescent="0.4"/>
    <row r="285" ht="15" hidden="1" customHeight="1" x14ac:dyDescent="0.4"/>
    <row r="286" ht="15" hidden="1" customHeight="1" x14ac:dyDescent="0.4"/>
    <row r="287" ht="15" hidden="1" customHeight="1" x14ac:dyDescent="0.4"/>
    <row r="288" ht="15" hidden="1" customHeight="1" x14ac:dyDescent="0.4"/>
    <row r="289" ht="15" hidden="1" customHeight="1" x14ac:dyDescent="0.4"/>
    <row r="290" ht="15" hidden="1" customHeight="1" x14ac:dyDescent="0.4"/>
    <row r="291" ht="15" hidden="1" customHeight="1" x14ac:dyDescent="0.4"/>
    <row r="292" ht="15" hidden="1" customHeight="1" x14ac:dyDescent="0.4"/>
    <row r="293" ht="15" hidden="1" customHeight="1" x14ac:dyDescent="0.4"/>
    <row r="294" ht="15" hidden="1" customHeight="1" x14ac:dyDescent="0.4"/>
    <row r="295" ht="15" hidden="1" customHeight="1" x14ac:dyDescent="0.4"/>
    <row r="296" ht="15" hidden="1" customHeight="1" x14ac:dyDescent="0.4"/>
    <row r="297" ht="15" hidden="1" customHeight="1" x14ac:dyDescent="0.4"/>
    <row r="298" ht="15" hidden="1" customHeight="1" x14ac:dyDescent="0.4"/>
    <row r="299" ht="15" hidden="1" customHeight="1" x14ac:dyDescent="0.4"/>
    <row r="300" ht="15" hidden="1" customHeight="1" x14ac:dyDescent="0.4"/>
    <row r="301" ht="15" hidden="1" customHeight="1" x14ac:dyDescent="0.4"/>
    <row r="302" ht="15" hidden="1" customHeight="1" x14ac:dyDescent="0.4"/>
    <row r="303" ht="15" hidden="1" customHeight="1" x14ac:dyDescent="0.4"/>
    <row r="304" ht="15" hidden="1" customHeight="1" x14ac:dyDescent="0.4"/>
    <row r="305" ht="15" hidden="1" customHeight="1" x14ac:dyDescent="0.4"/>
    <row r="306" ht="15" hidden="1" customHeight="1" x14ac:dyDescent="0.4"/>
    <row r="307" ht="15" hidden="1" customHeight="1" x14ac:dyDescent="0.4"/>
    <row r="308" ht="15" hidden="1" customHeight="1" x14ac:dyDescent="0.4"/>
    <row r="309" ht="15" hidden="1" customHeight="1" x14ac:dyDescent="0.4"/>
    <row r="310" ht="15" hidden="1" customHeight="1" x14ac:dyDescent="0.4"/>
    <row r="311" ht="15" hidden="1" customHeight="1" x14ac:dyDescent="0.4"/>
    <row r="312" ht="15" hidden="1" customHeight="1" x14ac:dyDescent="0.4"/>
    <row r="313" ht="15" hidden="1" customHeight="1" x14ac:dyDescent="0.4"/>
    <row r="314" ht="15" hidden="1" customHeight="1" x14ac:dyDescent="0.4"/>
    <row r="315" ht="15" hidden="1" customHeight="1" x14ac:dyDescent="0.4"/>
    <row r="316" ht="15" hidden="1" customHeight="1" x14ac:dyDescent="0.4"/>
    <row r="317" ht="15" hidden="1" customHeight="1" x14ac:dyDescent="0.4"/>
    <row r="318" ht="15" hidden="1" customHeight="1" x14ac:dyDescent="0.4"/>
    <row r="319" ht="15" hidden="1" customHeight="1" x14ac:dyDescent="0.4"/>
    <row r="320" ht="15" hidden="1" customHeight="1" x14ac:dyDescent="0.4"/>
    <row r="321" ht="15" hidden="1" customHeight="1" x14ac:dyDescent="0.4"/>
    <row r="322" ht="15" hidden="1" customHeight="1" x14ac:dyDescent="0.4"/>
    <row r="323" ht="15" hidden="1" customHeight="1" x14ac:dyDescent="0.4"/>
    <row r="324" ht="15" hidden="1" customHeight="1" x14ac:dyDescent="0.4"/>
    <row r="325" ht="15" hidden="1" customHeight="1" x14ac:dyDescent="0.4"/>
    <row r="326" ht="15" hidden="1" customHeight="1" x14ac:dyDescent="0.4"/>
    <row r="327" ht="15" hidden="1" customHeight="1" x14ac:dyDescent="0.4"/>
    <row r="328" ht="15" hidden="1" customHeight="1" x14ac:dyDescent="0.4"/>
    <row r="329" ht="15" hidden="1" customHeight="1" x14ac:dyDescent="0.4"/>
    <row r="330" ht="15" hidden="1" customHeight="1" x14ac:dyDescent="0.4"/>
    <row r="331" ht="15" hidden="1" customHeight="1" x14ac:dyDescent="0.4"/>
    <row r="332" ht="15" hidden="1" customHeight="1" x14ac:dyDescent="0.4"/>
    <row r="333" ht="15" hidden="1" customHeight="1" x14ac:dyDescent="0.4"/>
    <row r="334" ht="15" hidden="1" customHeight="1" x14ac:dyDescent="0.4"/>
    <row r="335" ht="15" hidden="1" customHeight="1" x14ac:dyDescent="0.4"/>
    <row r="336" ht="15" hidden="1" customHeight="1" x14ac:dyDescent="0.4"/>
    <row r="337" ht="15" hidden="1" customHeight="1" x14ac:dyDescent="0.4"/>
    <row r="338" ht="15" hidden="1" customHeight="1" x14ac:dyDescent="0.4"/>
    <row r="339" ht="15" hidden="1" customHeight="1" x14ac:dyDescent="0.4"/>
    <row r="340" ht="15" hidden="1" customHeight="1" x14ac:dyDescent="0.4"/>
    <row r="341" ht="15" hidden="1" customHeight="1" x14ac:dyDescent="0.4"/>
    <row r="342" ht="15" hidden="1" customHeight="1" x14ac:dyDescent="0.4"/>
    <row r="343" ht="15" hidden="1" customHeight="1" x14ac:dyDescent="0.4"/>
    <row r="344" ht="15" hidden="1" customHeight="1" x14ac:dyDescent="0.4"/>
    <row r="345" ht="15" hidden="1" customHeight="1" x14ac:dyDescent="0.4"/>
    <row r="346" ht="15" hidden="1" customHeight="1" x14ac:dyDescent="0.4"/>
    <row r="347" ht="15" hidden="1" customHeight="1" x14ac:dyDescent="0.4"/>
    <row r="348" ht="15" hidden="1" customHeight="1" x14ac:dyDescent="0.4"/>
    <row r="349" ht="15" hidden="1" customHeight="1" x14ac:dyDescent="0.4"/>
    <row r="350" ht="15" hidden="1" customHeight="1" x14ac:dyDescent="0.4"/>
    <row r="351" ht="15" hidden="1" customHeight="1" x14ac:dyDescent="0.4"/>
    <row r="352" ht="15" hidden="1" customHeight="1" x14ac:dyDescent="0.4"/>
    <row r="353" ht="15" hidden="1" customHeight="1" x14ac:dyDescent="0.4"/>
    <row r="354" ht="15" hidden="1" customHeight="1" x14ac:dyDescent="0.4"/>
    <row r="355" ht="15" hidden="1" customHeight="1" x14ac:dyDescent="0.4"/>
    <row r="356" ht="15" hidden="1" customHeight="1" x14ac:dyDescent="0.4"/>
    <row r="357" ht="15" hidden="1" customHeight="1" x14ac:dyDescent="0.4"/>
    <row r="358" ht="15" hidden="1" customHeight="1" x14ac:dyDescent="0.4"/>
    <row r="359" ht="15" hidden="1" customHeight="1" x14ac:dyDescent="0.4"/>
    <row r="360" ht="15" hidden="1" customHeight="1" x14ac:dyDescent="0.4"/>
    <row r="361" ht="15" hidden="1" customHeight="1" x14ac:dyDescent="0.4"/>
    <row r="362" ht="15" hidden="1" customHeight="1" x14ac:dyDescent="0.4"/>
    <row r="363" ht="15" hidden="1" customHeight="1" x14ac:dyDescent="0.4"/>
    <row r="364" ht="15" hidden="1" customHeight="1" x14ac:dyDescent="0.4"/>
    <row r="365" ht="15" hidden="1" customHeight="1" x14ac:dyDescent="0.4"/>
    <row r="366" ht="15" hidden="1" customHeight="1" x14ac:dyDescent="0.4"/>
    <row r="367" ht="15" hidden="1" customHeight="1" x14ac:dyDescent="0.4"/>
    <row r="368" ht="15" hidden="1" customHeight="1" x14ac:dyDescent="0.4"/>
    <row r="369" ht="15" hidden="1" customHeight="1" x14ac:dyDescent="0.4"/>
    <row r="370" ht="15" hidden="1" customHeight="1" x14ac:dyDescent="0.4"/>
    <row r="371" ht="15" hidden="1" customHeight="1" x14ac:dyDescent="0.4"/>
    <row r="372" ht="15" hidden="1" customHeight="1" x14ac:dyDescent="0.4"/>
    <row r="373" ht="15" hidden="1" customHeight="1" x14ac:dyDescent="0.4"/>
    <row r="374" ht="15" hidden="1" customHeight="1" x14ac:dyDescent="0.4"/>
    <row r="375" ht="15" hidden="1" customHeight="1" x14ac:dyDescent="0.4"/>
    <row r="376" ht="15" hidden="1" customHeight="1" x14ac:dyDescent="0.4"/>
    <row r="377" ht="15" hidden="1" customHeight="1" x14ac:dyDescent="0.4"/>
    <row r="378" ht="15" hidden="1" customHeight="1" x14ac:dyDescent="0.4"/>
    <row r="379" ht="15" hidden="1" customHeight="1" x14ac:dyDescent="0.4"/>
    <row r="380" ht="15" hidden="1" customHeight="1" x14ac:dyDescent="0.4"/>
    <row r="381" ht="15" hidden="1" customHeight="1" x14ac:dyDescent="0.4"/>
    <row r="382" ht="15" hidden="1" customHeight="1" x14ac:dyDescent="0.4"/>
    <row r="383" ht="15" hidden="1" customHeight="1" x14ac:dyDescent="0.4"/>
    <row r="384" ht="15" hidden="1" customHeight="1" x14ac:dyDescent="0.4"/>
    <row r="385" ht="15" hidden="1" customHeight="1" x14ac:dyDescent="0.4"/>
    <row r="386" ht="15" hidden="1" customHeight="1" x14ac:dyDescent="0.4"/>
    <row r="387" ht="15" hidden="1" customHeight="1" x14ac:dyDescent="0.4"/>
    <row r="388" ht="15" hidden="1" customHeight="1" x14ac:dyDescent="0.4"/>
    <row r="389" ht="15" hidden="1" customHeight="1" x14ac:dyDescent="0.4"/>
    <row r="390" ht="15" hidden="1" customHeight="1" x14ac:dyDescent="0.4"/>
    <row r="391" ht="15" hidden="1" customHeight="1" x14ac:dyDescent="0.4"/>
    <row r="392" ht="15" hidden="1" customHeight="1" x14ac:dyDescent="0.4"/>
    <row r="393" ht="15" hidden="1" customHeight="1" x14ac:dyDescent="0.4"/>
    <row r="394" ht="15" hidden="1" customHeight="1" x14ac:dyDescent="0.4"/>
    <row r="395" ht="15" hidden="1" customHeight="1" x14ac:dyDescent="0.4"/>
    <row r="396" ht="15" hidden="1" customHeight="1" x14ac:dyDescent="0.4"/>
    <row r="397" ht="15" hidden="1" customHeight="1" x14ac:dyDescent="0.4"/>
  </sheetData>
  <mergeCells count="99">
    <mergeCell ref="L31:M31"/>
    <mergeCell ref="J29:K29"/>
    <mergeCell ref="J28:K28"/>
    <mergeCell ref="L29:M29"/>
    <mergeCell ref="J31:K31"/>
    <mergeCell ref="L30:M30"/>
    <mergeCell ref="L28:M28"/>
    <mergeCell ref="J30:K30"/>
    <mergeCell ref="N30:O30"/>
    <mergeCell ref="N29:O29"/>
    <mergeCell ref="N28:O28"/>
    <mergeCell ref="N27:O27"/>
    <mergeCell ref="N26:O26"/>
    <mergeCell ref="N31:O31"/>
    <mergeCell ref="N25:O25"/>
    <mergeCell ref="N24:O24"/>
    <mergeCell ref="N23:O23"/>
    <mergeCell ref="H22:I22"/>
    <mergeCell ref="H23:I23"/>
    <mergeCell ref="H24:I24"/>
    <mergeCell ref="L22:M22"/>
    <mergeCell ref="L23:M23"/>
    <mergeCell ref="L24:M24"/>
    <mergeCell ref="H28:I28"/>
    <mergeCell ref="H30:I30"/>
    <mergeCell ref="J23:K23"/>
    <mergeCell ref="J22:K22"/>
    <mergeCell ref="L25:M25"/>
    <mergeCell ref="L26:M26"/>
    <mergeCell ref="J27:K27"/>
    <mergeCell ref="J26:K26"/>
    <mergeCell ref="J25:K25"/>
    <mergeCell ref="H25:I25"/>
    <mergeCell ref="H26:I26"/>
    <mergeCell ref="H27:I27"/>
    <mergeCell ref="J21:K21"/>
    <mergeCell ref="L21:M21"/>
    <mergeCell ref="L20:M20"/>
    <mergeCell ref="J19:K19"/>
    <mergeCell ref="J24:K24"/>
    <mergeCell ref="L27:M27"/>
    <mergeCell ref="L16:M16"/>
    <mergeCell ref="N16:O16"/>
    <mergeCell ref="N17:O17"/>
    <mergeCell ref="N18:O18"/>
    <mergeCell ref="L19:M19"/>
    <mergeCell ref="N19:O19"/>
    <mergeCell ref="L18:M18"/>
    <mergeCell ref="L17:M17"/>
    <mergeCell ref="N22:O22"/>
    <mergeCell ref="H18:I18"/>
    <mergeCell ref="H19:I19"/>
    <mergeCell ref="H20:I20"/>
    <mergeCell ref="J16:K16"/>
    <mergeCell ref="J17:K17"/>
    <mergeCell ref="J18:K18"/>
    <mergeCell ref="J20:K20"/>
    <mergeCell ref="N11:O11"/>
    <mergeCell ref="N12:O12"/>
    <mergeCell ref="N13:O13"/>
    <mergeCell ref="N20:O20"/>
    <mergeCell ref="N21:O21"/>
    <mergeCell ref="L53:S56"/>
    <mergeCell ref="J15:K15"/>
    <mergeCell ref="J10:K10"/>
    <mergeCell ref="J11:K11"/>
    <mergeCell ref="J12:K12"/>
    <mergeCell ref="J13:K13"/>
    <mergeCell ref="J14:K14"/>
    <mergeCell ref="N14:O14"/>
    <mergeCell ref="L15:M15"/>
    <mergeCell ref="L10:M10"/>
    <mergeCell ref="L11:M11"/>
    <mergeCell ref="L12:M12"/>
    <mergeCell ref="L13:M13"/>
    <mergeCell ref="L14:M14"/>
    <mergeCell ref="N15:O15"/>
    <mergeCell ref="N10:O10"/>
    <mergeCell ref="B1:K2"/>
    <mergeCell ref="L1:L2"/>
    <mergeCell ref="N1:N2"/>
    <mergeCell ref="B3:F3"/>
    <mergeCell ref="G3:K3"/>
    <mergeCell ref="B4:F4"/>
    <mergeCell ref="G4:K4"/>
    <mergeCell ref="H29:I29"/>
    <mergeCell ref="H31:I31"/>
    <mergeCell ref="H10:I10"/>
    <mergeCell ref="H11:I11"/>
    <mergeCell ref="H12:I12"/>
    <mergeCell ref="H13:I13"/>
    <mergeCell ref="H14:I14"/>
    <mergeCell ref="H15:I15"/>
    <mergeCell ref="B5:F5"/>
    <mergeCell ref="G5:K5"/>
    <mergeCell ref="B6:F6"/>
    <mergeCell ref="H21:I21"/>
    <mergeCell ref="H16:I16"/>
    <mergeCell ref="H17:I17"/>
  </mergeCells>
  <conditionalFormatting sqref="N31:O31">
    <cfRule type="expression" dxfId="13" priority="15">
      <formula>$N$31&gt;$L$31</formula>
    </cfRule>
    <cfRule type="expression" dxfId="12" priority="16">
      <formula>$N$31&lt;=$L$31</formula>
    </cfRule>
  </conditionalFormatting>
  <conditionalFormatting sqref="J15:K15">
    <cfRule type="expression" dxfId="11" priority="13">
      <formula>$J$15&lt;=$H$15</formula>
    </cfRule>
    <cfRule type="expression" dxfId="10" priority="14">
      <formula>$J$15&gt;$H$15</formula>
    </cfRule>
  </conditionalFormatting>
  <conditionalFormatting sqref="H10:I31 J15:K31">
    <cfRule type="dataBar" priority="12">
      <dataBar>
        <cfvo type="num" val="0"/>
        <cfvo type="num" val="5"/>
        <color rgb="FF638EC6"/>
      </dataBar>
      <extLst>
        <ext xmlns:x14="http://schemas.microsoft.com/office/spreadsheetml/2009/9/main" uri="{B025F937-C7B1-47D3-B67F-A62EFF666E3E}">
          <x14:id>{62B822A1-350B-474D-B434-89E54FF291BB}</x14:id>
        </ext>
      </extLst>
    </cfRule>
  </conditionalFormatting>
  <conditionalFormatting sqref="L27:O31">
    <cfRule type="dataBar" priority="10">
      <dataBar>
        <cfvo type="num" val="0"/>
        <cfvo type="num" val="3"/>
        <color rgb="FF638EC6"/>
      </dataBar>
      <extLst>
        <ext xmlns:x14="http://schemas.microsoft.com/office/spreadsheetml/2009/9/main" uri="{B025F937-C7B1-47D3-B67F-A62EFF666E3E}">
          <x14:id>{6DB99894-8DA9-4585-9155-683691E74B4D}</x14:id>
        </ext>
      </extLst>
    </cfRule>
  </conditionalFormatting>
  <conditionalFormatting sqref="N29:O29">
    <cfRule type="expression" dxfId="9" priority="17">
      <formula>$N$29&gt;$L$29</formula>
    </cfRule>
    <cfRule type="expression" dxfId="8" priority="18">
      <formula>$N$29&lt;=$L$29</formula>
    </cfRule>
  </conditionalFormatting>
  <conditionalFormatting sqref="J21">
    <cfRule type="expression" dxfId="7" priority="8">
      <formula>$J$21&lt;=$H$21</formula>
    </cfRule>
  </conditionalFormatting>
  <conditionalFormatting sqref="J21:K21">
    <cfRule type="expression" dxfId="6" priority="7">
      <formula>$J$21&gt;$H$21</formula>
    </cfRule>
  </conditionalFormatting>
  <conditionalFormatting sqref="J26:K26">
    <cfRule type="expression" dxfId="5" priority="5">
      <formula>$J$26&gt;$H$26</formula>
    </cfRule>
    <cfRule type="expression" dxfId="4" priority="6">
      <formula>$J$26&lt;=$H$26</formula>
    </cfRule>
  </conditionalFormatting>
  <conditionalFormatting sqref="J29:K29">
    <cfRule type="expression" dxfId="3" priority="3">
      <formula>$J$29&gt;$H$29</formula>
    </cfRule>
    <cfRule type="expression" dxfId="2" priority="4">
      <formula>$J$29&lt;=$H$29</formula>
    </cfRule>
  </conditionalFormatting>
  <conditionalFormatting sqref="J31:K31">
    <cfRule type="expression" dxfId="1" priority="1">
      <formula>$J$31&gt;$H$31</formula>
    </cfRule>
    <cfRule type="expression" dxfId="0" priority="2">
      <formula>$J$31&lt;=$H$31</formula>
    </cfRule>
  </conditionalFormatting>
  <hyperlinks>
    <hyperlink ref="B4:F4" location="'Results - CSF 1.1'!A1" display="2. NIST CSF 1.1 Scoring" xr:uid="{867009FB-1AF6-4322-BE5A-9AFF814D119F}"/>
  </hyperlink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62B822A1-350B-474D-B434-89E54FF291BB}">
            <x14:dataBar minLength="0" maxLength="100" border="1" gradient="0">
              <x14:cfvo type="num">
                <xm:f>0</xm:f>
              </x14:cfvo>
              <x14:cfvo type="num">
                <xm:f>5</xm:f>
              </x14:cfvo>
              <x14:borderColor theme="3"/>
              <x14:negativeFillColor rgb="FFFF0000"/>
              <x14:axisColor rgb="FF000000"/>
            </x14:dataBar>
          </x14:cfRule>
          <xm:sqref>H10:I31 J15:K31</xm:sqref>
        </x14:conditionalFormatting>
        <x14:conditionalFormatting xmlns:xm="http://schemas.microsoft.com/office/excel/2006/main">
          <x14:cfRule type="dataBar" id="{6DB99894-8DA9-4585-9155-683691E74B4D}">
            <x14:dataBar minLength="0" maxLength="100" border="1" gradient="0">
              <x14:cfvo type="num">
                <xm:f>0</xm:f>
              </x14:cfvo>
              <x14:cfvo type="num">
                <xm:f>3</xm:f>
              </x14:cfvo>
              <x14:borderColor theme="3"/>
              <x14:negativeFillColor rgb="FFFF0000"/>
              <x14:axisColor rgb="FF000000"/>
            </x14:dataBar>
          </x14:cfRule>
          <xm:sqref>L27:O31</xm:sqref>
        </x14:conditionalFormatting>
      </x14:conditionalFormatting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BD685-DEF3-4B6B-BE54-D5383024C843}">
  <sheetPr>
    <tabColor rgb="FF0070C0"/>
  </sheetPr>
  <dimension ref="A1:Z402"/>
  <sheetViews>
    <sheetView showRowColHeaders="0" zoomScaleNormal="100" workbookViewId="0">
      <pane ySplit="7" topLeftCell="A8" activePane="bottomLeft" state="frozen"/>
      <selection pane="bottomLeft"/>
    </sheetView>
  </sheetViews>
  <sheetFormatPr defaultColWidth="0" defaultRowHeight="0" customHeight="1" zeroHeight="1" x14ac:dyDescent="0.4"/>
  <cols>
    <col min="1" max="1" width="5.69140625" customWidth="1"/>
    <col min="2" max="11" width="9.15234375" customWidth="1"/>
    <col min="12" max="12" width="20" customWidth="1"/>
    <col min="13" max="13" width="2.3046875" customWidth="1"/>
    <col min="14" max="14" width="20" customWidth="1"/>
    <col min="15" max="15" width="2.3046875" customWidth="1"/>
    <col min="16" max="16" width="12.3046875" customWidth="1"/>
    <col min="17" max="17" width="2.3046875" customWidth="1"/>
    <col min="18" max="18" width="57.15234375" customWidth="1"/>
    <col min="19" max="19" width="113" customWidth="1"/>
    <col min="20" max="20" width="2.3046875" customWidth="1"/>
    <col min="21" max="26" width="0" hidden="1" customWidth="1"/>
    <col min="27" max="16384" width="9.15234375" hidden="1"/>
  </cols>
  <sheetData>
    <row r="1" spans="1:20" ht="20.149999999999999" customHeight="1" x14ac:dyDescent="0.4">
      <c r="A1" s="565"/>
      <c r="B1" s="875" t="s">
        <v>1589</v>
      </c>
      <c r="C1" s="876"/>
      <c r="D1" s="876"/>
      <c r="E1" s="876"/>
      <c r="F1" s="876"/>
      <c r="G1" s="876"/>
      <c r="H1" s="876"/>
      <c r="I1" s="876"/>
      <c r="J1" s="876"/>
      <c r="K1" s="876"/>
      <c r="L1" s="818"/>
      <c r="M1" s="562"/>
      <c r="N1" s="818"/>
      <c r="O1" s="562"/>
      <c r="P1" s="562"/>
      <c r="Q1" s="562"/>
      <c r="R1" s="562"/>
      <c r="S1" s="562"/>
      <c r="T1" s="476"/>
    </row>
    <row r="2" spans="1:20" ht="20.149999999999999" customHeight="1" x14ac:dyDescent="0.4">
      <c r="A2" s="566"/>
      <c r="B2" s="787"/>
      <c r="C2" s="788"/>
      <c r="D2" s="788"/>
      <c r="E2" s="788"/>
      <c r="F2" s="788"/>
      <c r="G2" s="788"/>
      <c r="H2" s="788"/>
      <c r="I2" s="788"/>
      <c r="J2" s="788"/>
      <c r="K2" s="788"/>
      <c r="L2" s="790"/>
      <c r="M2" s="563"/>
      <c r="N2" s="790"/>
      <c r="O2" s="563"/>
      <c r="P2" s="563"/>
      <c r="Q2" s="563"/>
      <c r="R2" s="563"/>
      <c r="S2" s="563"/>
      <c r="T2" s="479"/>
    </row>
    <row r="3" spans="1:20" ht="20.149999999999999" customHeight="1" x14ac:dyDescent="0.4">
      <c r="A3" s="566"/>
      <c r="B3" s="779" t="s">
        <v>1595</v>
      </c>
      <c r="C3" s="780"/>
      <c r="D3" s="780"/>
      <c r="E3" s="780"/>
      <c r="F3" s="780"/>
      <c r="G3" s="779"/>
      <c r="H3" s="780"/>
      <c r="I3" s="780"/>
      <c r="J3" s="780"/>
      <c r="K3" s="780"/>
      <c r="L3" s="478"/>
      <c r="M3" s="478"/>
      <c r="N3" s="478"/>
      <c r="O3" s="478"/>
      <c r="P3" s="478"/>
      <c r="Q3" s="478"/>
      <c r="R3" s="478"/>
      <c r="S3" s="478"/>
      <c r="T3" s="479"/>
    </row>
    <row r="4" spans="1:20" ht="20.149999999999999" customHeight="1" x14ac:dyDescent="0.4">
      <c r="A4" s="566"/>
      <c r="B4" s="791" t="s">
        <v>1851</v>
      </c>
      <c r="C4" s="792"/>
      <c r="D4" s="792"/>
      <c r="E4" s="792"/>
      <c r="F4" s="793"/>
      <c r="G4" s="779"/>
      <c r="H4" s="780"/>
      <c r="I4" s="780"/>
      <c r="J4" s="780"/>
      <c r="K4" s="780"/>
      <c r="L4" s="478"/>
      <c r="M4" s="478"/>
      <c r="N4" s="478"/>
      <c r="O4" s="478"/>
      <c r="P4" s="478"/>
      <c r="Q4" s="478"/>
      <c r="R4" s="478"/>
      <c r="S4" s="478"/>
      <c r="T4" s="479"/>
    </row>
    <row r="5" spans="1:20" ht="20.149999999999999" customHeight="1" x14ac:dyDescent="0.4">
      <c r="A5" s="566"/>
      <c r="B5" s="779"/>
      <c r="C5" s="780"/>
      <c r="D5" s="780"/>
      <c r="E5" s="780"/>
      <c r="F5" s="780"/>
      <c r="G5" s="779"/>
      <c r="H5" s="780"/>
      <c r="I5" s="780"/>
      <c r="J5" s="780"/>
      <c r="K5" s="780"/>
      <c r="L5" s="478"/>
      <c r="M5" s="478"/>
      <c r="N5" s="478"/>
      <c r="O5" s="478"/>
      <c r="P5" s="478"/>
      <c r="Q5" s="478"/>
      <c r="R5" s="478"/>
      <c r="S5" s="478"/>
      <c r="T5" s="479"/>
    </row>
    <row r="6" spans="1:20" ht="20.149999999999999" customHeight="1" x14ac:dyDescent="0.4">
      <c r="A6" s="566"/>
      <c r="B6" s="779"/>
      <c r="C6" s="780"/>
      <c r="D6" s="780"/>
      <c r="E6" s="780"/>
      <c r="F6" s="794"/>
      <c r="G6" s="687"/>
      <c r="H6" s="568"/>
      <c r="I6" s="568"/>
      <c r="J6" s="568"/>
      <c r="K6" s="568"/>
      <c r="L6" s="478"/>
      <c r="M6" s="478"/>
      <c r="N6" s="478"/>
      <c r="O6" s="478"/>
      <c r="P6" s="478"/>
      <c r="Q6" s="478"/>
      <c r="R6" s="478"/>
      <c r="S6" s="478"/>
      <c r="T6" s="479"/>
    </row>
    <row r="7" spans="1:20" ht="20.149999999999999" customHeight="1" thickBot="1" x14ac:dyDescent="0.45">
      <c r="A7" s="480"/>
      <c r="B7" s="481"/>
      <c r="C7" s="481"/>
      <c r="D7" s="481"/>
      <c r="E7" s="481"/>
      <c r="F7" s="481"/>
      <c r="G7" s="481"/>
      <c r="H7" s="481"/>
      <c r="I7" s="481"/>
      <c r="J7" s="481"/>
      <c r="K7" s="481"/>
      <c r="L7" s="481"/>
      <c r="M7" s="481"/>
      <c r="N7" s="481"/>
      <c r="O7" s="481"/>
      <c r="P7" s="481"/>
      <c r="Q7" s="481"/>
      <c r="R7" s="481"/>
      <c r="S7" s="481"/>
      <c r="T7" s="482"/>
    </row>
    <row r="8" spans="1:20" ht="20.149999999999999" customHeight="1" x14ac:dyDescent="0.4">
      <c r="A8" s="178"/>
      <c r="B8" s="179"/>
      <c r="C8" s="179"/>
      <c r="D8" s="179"/>
      <c r="E8" s="179"/>
      <c r="F8" s="179"/>
      <c r="G8" s="179"/>
      <c r="H8" s="179"/>
      <c r="I8" s="179"/>
      <c r="J8" s="179"/>
      <c r="K8" s="179"/>
      <c r="L8" s="179"/>
      <c r="M8" s="179"/>
      <c r="N8" s="179"/>
      <c r="O8" s="179"/>
      <c r="P8" s="179"/>
      <c r="Q8" s="179"/>
      <c r="R8" s="179"/>
      <c r="S8" s="179"/>
      <c r="T8" s="180"/>
    </row>
    <row r="9" spans="1:20" s="7" customFormat="1" ht="20.149999999999999" customHeight="1" thickBot="1" x14ac:dyDescent="0.45">
      <c r="A9" s="201"/>
      <c r="B9" s="201" t="s">
        <v>1481</v>
      </c>
      <c r="C9" s="198"/>
      <c r="D9" s="201" t="s">
        <v>1593</v>
      </c>
      <c r="E9" s="198"/>
      <c r="F9" s="198"/>
      <c r="G9" s="198"/>
      <c r="H9" s="198"/>
      <c r="I9" s="198"/>
      <c r="J9" s="201" t="s">
        <v>401</v>
      </c>
      <c r="K9" s="198"/>
      <c r="L9" s="201" t="s">
        <v>1591</v>
      </c>
      <c r="M9" s="567"/>
      <c r="N9" s="201"/>
      <c r="O9" s="198"/>
      <c r="P9" s="463"/>
      <c r="Q9" s="463"/>
      <c r="R9" s="583"/>
      <c r="S9" s="484"/>
      <c r="T9" s="167"/>
    </row>
    <row r="10" spans="1:20" s="7" customFormat="1" ht="20.149999999999999" customHeight="1" x14ac:dyDescent="0.4">
      <c r="A10" s="167"/>
      <c r="B10" s="633" t="s">
        <v>562</v>
      </c>
      <c r="C10" s="162"/>
      <c r="D10" s="575" t="s">
        <v>853</v>
      </c>
      <c r="E10" s="188"/>
      <c r="F10" s="188"/>
      <c r="G10" s="188"/>
      <c r="H10" s="631"/>
      <c r="I10" s="696"/>
      <c r="J10" s="905">
        <f>ROUND(5*('_NIST-CSF_Alignment'!I9/100),2)</f>
        <v>0</v>
      </c>
      <c r="K10" s="906"/>
      <c r="L10" s="905" t="s">
        <v>1484</v>
      </c>
      <c r="M10" s="906"/>
      <c r="N10" s="892"/>
      <c r="O10" s="907"/>
      <c r="P10" s="573"/>
      <c r="Q10" s="573"/>
      <c r="R10" s="584"/>
      <c r="S10" s="585"/>
      <c r="T10" s="553"/>
    </row>
    <row r="11" spans="1:20" s="7" customFormat="1" ht="20.149999999999999" customHeight="1" x14ac:dyDescent="0.4">
      <c r="A11" s="167"/>
      <c r="B11" s="135"/>
      <c r="C11" s="163"/>
      <c r="D11" s="576" t="s">
        <v>860</v>
      </c>
      <c r="E11" s="188"/>
      <c r="F11" s="188"/>
      <c r="G11" s="188"/>
      <c r="H11" s="698"/>
      <c r="I11" s="692"/>
      <c r="J11" s="908">
        <f>ROUND(5*('_NIST-CSF_Alignment'!I15/100),2)</f>
        <v>0</v>
      </c>
      <c r="K11" s="909"/>
      <c r="L11" s="908" t="s">
        <v>1484</v>
      </c>
      <c r="M11" s="909"/>
      <c r="N11" s="892"/>
      <c r="O11" s="907"/>
      <c r="P11" s="573"/>
      <c r="Q11" s="573"/>
      <c r="R11" s="586"/>
      <c r="S11" s="587"/>
      <c r="T11" s="553"/>
    </row>
    <row r="12" spans="1:20" s="7" customFormat="1" ht="20.149999999999999" customHeight="1" x14ac:dyDescent="0.4">
      <c r="A12" s="167"/>
      <c r="B12" s="135"/>
      <c r="C12" s="163"/>
      <c r="D12" s="576" t="s">
        <v>867</v>
      </c>
      <c r="E12" s="194"/>
      <c r="F12" s="194"/>
      <c r="G12" s="194"/>
      <c r="H12" s="698"/>
      <c r="I12" s="692"/>
      <c r="J12" s="908">
        <f>ROUND(5*('_NIST-CSF_Alignment'!I20/100),2)</f>
        <v>0</v>
      </c>
      <c r="K12" s="909"/>
      <c r="L12" s="908" t="s">
        <v>1484</v>
      </c>
      <c r="M12" s="909"/>
      <c r="N12" s="892"/>
      <c r="O12" s="907"/>
      <c r="P12" s="573"/>
      <c r="Q12" s="573"/>
      <c r="R12" s="586"/>
      <c r="S12" s="587"/>
      <c r="T12" s="553"/>
    </row>
    <row r="13" spans="1:20" s="7" customFormat="1" ht="20.149999999999999" customHeight="1" x14ac:dyDescent="0.4">
      <c r="A13" s="167"/>
      <c r="B13" s="135"/>
      <c r="C13" s="163"/>
      <c r="D13" s="576" t="s">
        <v>872</v>
      </c>
      <c r="E13" s="698"/>
      <c r="F13" s="698"/>
      <c r="G13" s="698"/>
      <c r="H13" s="698"/>
      <c r="I13" s="692"/>
      <c r="J13" s="908">
        <f>ROUND(5*('_NIST-CSF_Alignment'!I27/100),2)</f>
        <v>0</v>
      </c>
      <c r="K13" s="909"/>
      <c r="L13" s="908" t="s">
        <v>1484</v>
      </c>
      <c r="M13" s="909"/>
      <c r="N13" s="892"/>
      <c r="O13" s="907"/>
      <c r="P13" s="573"/>
      <c r="Q13" s="573"/>
      <c r="R13" s="586"/>
      <c r="S13" s="587"/>
      <c r="T13" s="553"/>
    </row>
    <row r="14" spans="1:20" s="7" customFormat="1" ht="20.149999999999999" customHeight="1" x14ac:dyDescent="0.4">
      <c r="A14" s="167"/>
      <c r="B14" s="135"/>
      <c r="C14" s="163"/>
      <c r="D14" s="576" t="s">
        <v>882</v>
      </c>
      <c r="E14" s="698"/>
      <c r="F14" s="698"/>
      <c r="G14" s="698"/>
      <c r="H14" s="698"/>
      <c r="I14" s="692"/>
      <c r="J14" s="908">
        <f>ROUND(5*('_NIST-CSF_Alignment'!I31/100),2)</f>
        <v>0</v>
      </c>
      <c r="K14" s="909"/>
      <c r="L14" s="908" t="s">
        <v>1484</v>
      </c>
      <c r="M14" s="909"/>
      <c r="N14" s="892"/>
      <c r="O14" s="907"/>
      <c r="P14" s="573"/>
      <c r="Q14" s="573"/>
      <c r="R14" s="586"/>
      <c r="S14" s="587"/>
      <c r="T14" s="553"/>
    </row>
    <row r="15" spans="1:20" s="7" customFormat="1" ht="20.149999999999999" customHeight="1" x14ac:dyDescent="0.4">
      <c r="A15" s="167"/>
      <c r="B15" s="135"/>
      <c r="C15" s="638"/>
      <c r="D15" s="643" t="s">
        <v>1839</v>
      </c>
      <c r="E15" s="196"/>
      <c r="F15" s="196"/>
      <c r="G15" s="196"/>
      <c r="H15" s="699"/>
      <c r="I15" s="699"/>
      <c r="J15" s="913" t="s">
        <v>1484</v>
      </c>
      <c r="K15" s="914"/>
      <c r="L15" s="913" t="s">
        <v>1484</v>
      </c>
      <c r="M15" s="914"/>
      <c r="N15" s="693"/>
      <c r="O15" s="699"/>
      <c r="P15" s="640"/>
      <c r="Q15" s="641"/>
      <c r="R15" s="586"/>
      <c r="S15" s="587"/>
      <c r="T15" s="553"/>
    </row>
    <row r="16" spans="1:20" s="7" customFormat="1" ht="20.149999999999999" customHeight="1" x14ac:dyDescent="0.4">
      <c r="A16" s="574"/>
      <c r="B16" s="577"/>
      <c r="C16" s="644" t="s">
        <v>1594</v>
      </c>
      <c r="D16" s="645" t="s">
        <v>562</v>
      </c>
      <c r="E16" s="196"/>
      <c r="F16" s="196"/>
      <c r="G16" s="196"/>
      <c r="H16" s="699"/>
      <c r="I16" s="699"/>
      <c r="J16" s="899">
        <f>ROUND(SUM(J10:K15)/COUNT(J10:K15),2)</f>
        <v>0</v>
      </c>
      <c r="K16" s="900"/>
      <c r="L16" s="899" t="s">
        <v>1484</v>
      </c>
      <c r="M16" s="900"/>
      <c r="N16" s="693"/>
      <c r="O16" s="699"/>
      <c r="P16" s="640"/>
      <c r="Q16" s="641"/>
      <c r="R16" s="586"/>
      <c r="S16" s="587"/>
      <c r="T16" s="553"/>
    </row>
    <row r="17" spans="1:20" s="7" customFormat="1" ht="20.149999999999999" customHeight="1" x14ac:dyDescent="0.4">
      <c r="A17" s="167"/>
      <c r="B17" s="633" t="s">
        <v>563</v>
      </c>
      <c r="C17" s="163"/>
      <c r="D17" s="576" t="s">
        <v>890</v>
      </c>
      <c r="E17" s="188"/>
      <c r="F17" s="188"/>
      <c r="G17" s="188"/>
      <c r="H17" s="698"/>
      <c r="I17" s="692"/>
      <c r="J17" s="908">
        <f>ROUND(5*('_NIST-CSF_Alignment'!I46/100),2)</f>
        <v>0</v>
      </c>
      <c r="K17" s="909"/>
      <c r="L17" s="908">
        <f>ROUND(3*('_NIST-CSF_Alignment'!P46/100),2)</f>
        <v>0</v>
      </c>
      <c r="M17" s="909"/>
      <c r="N17" s="908"/>
      <c r="O17" s="910"/>
      <c r="P17" s="573"/>
      <c r="Q17" s="573"/>
      <c r="R17" s="586"/>
      <c r="S17" s="587"/>
      <c r="T17" s="553"/>
    </row>
    <row r="18" spans="1:20" s="7" customFormat="1" ht="20.149999999999999" customHeight="1" x14ac:dyDescent="0.4">
      <c r="A18" s="167"/>
      <c r="B18" s="135"/>
      <c r="C18" s="163"/>
      <c r="D18" s="578" t="s">
        <v>913</v>
      </c>
      <c r="E18" s="188"/>
      <c r="F18" s="188"/>
      <c r="G18" s="188"/>
      <c r="H18" s="698"/>
      <c r="I18" s="692"/>
      <c r="J18" s="908">
        <f>ROUND(5*('_NIST-CSF_Alignment'!I52/100),2)</f>
        <v>0</v>
      </c>
      <c r="K18" s="909"/>
      <c r="L18" s="908">
        <f>ROUND(3*('_NIST-CSF_Alignment'!P52/100),2)</f>
        <v>0</v>
      </c>
      <c r="M18" s="909"/>
      <c r="N18" s="892"/>
      <c r="O18" s="907"/>
      <c r="P18" s="573"/>
      <c r="Q18" s="573"/>
      <c r="R18" s="586"/>
      <c r="S18" s="587"/>
      <c r="T18" s="553"/>
    </row>
    <row r="19" spans="1:20" s="7" customFormat="1" ht="20.149999999999999" customHeight="1" x14ac:dyDescent="0.4">
      <c r="A19" s="167"/>
      <c r="B19" s="135"/>
      <c r="C19" s="163"/>
      <c r="D19" s="579" t="s">
        <v>914</v>
      </c>
      <c r="E19" s="188"/>
      <c r="F19" s="188"/>
      <c r="G19" s="188"/>
      <c r="H19" s="698"/>
      <c r="I19" s="692"/>
      <c r="J19" s="908">
        <f>ROUND(5*('_NIST-CSF_Alignment'!I61/100),2)</f>
        <v>0</v>
      </c>
      <c r="K19" s="909"/>
      <c r="L19" s="908" t="s">
        <v>1484</v>
      </c>
      <c r="M19" s="909"/>
      <c r="N19" s="892"/>
      <c r="O19" s="907"/>
      <c r="P19" s="573"/>
      <c r="Q19" s="573"/>
      <c r="R19" s="586"/>
      <c r="S19" s="587"/>
      <c r="T19" s="553"/>
    </row>
    <row r="20" spans="1:20" s="7" customFormat="1" ht="20.149999999999999" customHeight="1" x14ac:dyDescent="0.4">
      <c r="A20" s="167"/>
      <c r="B20" s="135"/>
      <c r="C20" s="163"/>
      <c r="D20" s="579" t="s">
        <v>915</v>
      </c>
      <c r="E20" s="188"/>
      <c r="F20" s="188"/>
      <c r="G20" s="188"/>
      <c r="H20" s="620"/>
      <c r="I20" s="695"/>
      <c r="J20" s="908">
        <f>ROUND(5*('_NIST-CSF_Alignment'!I74/100),2)</f>
        <v>0</v>
      </c>
      <c r="K20" s="909"/>
      <c r="L20" s="908">
        <f>ROUND(3*('_NIST-CSF_Alignment'!P74/100),2)</f>
        <v>0</v>
      </c>
      <c r="M20" s="909"/>
      <c r="N20" s="892"/>
      <c r="O20" s="907"/>
      <c r="P20" s="573"/>
      <c r="Q20" s="573"/>
      <c r="R20" s="586"/>
      <c r="S20" s="587"/>
      <c r="T20" s="553"/>
    </row>
    <row r="21" spans="1:20" s="7" customFormat="1" ht="20.149999999999999" customHeight="1" x14ac:dyDescent="0.4">
      <c r="A21" s="167"/>
      <c r="B21" s="135"/>
      <c r="C21" s="163"/>
      <c r="D21" s="579" t="s">
        <v>919</v>
      </c>
      <c r="E21" s="188"/>
      <c r="F21" s="188"/>
      <c r="G21" s="188"/>
      <c r="H21" s="698"/>
      <c r="I21" s="692"/>
      <c r="J21" s="908">
        <f>ROUND(5*('_NIST-CSF_Alignment'!I77/100),2)</f>
        <v>0</v>
      </c>
      <c r="K21" s="909"/>
      <c r="L21" s="908" t="s">
        <v>1484</v>
      </c>
      <c r="M21" s="909"/>
      <c r="N21" s="892"/>
      <c r="O21" s="907"/>
      <c r="P21" s="573"/>
      <c r="Q21" s="573"/>
      <c r="R21" s="586"/>
      <c r="S21" s="587"/>
      <c r="T21" s="553"/>
    </row>
    <row r="22" spans="1:20" s="7" customFormat="1" ht="20.149999999999999" customHeight="1" x14ac:dyDescent="0.4">
      <c r="A22" s="167"/>
      <c r="B22" s="135"/>
      <c r="C22" s="638"/>
      <c r="D22" s="639" t="s">
        <v>920</v>
      </c>
      <c r="E22" s="196"/>
      <c r="F22" s="196"/>
      <c r="G22" s="196"/>
      <c r="H22" s="699"/>
      <c r="I22" s="694"/>
      <c r="J22" s="913">
        <f>ROUND(5*('_NIST-CSF_Alignment'!I83/100),2)</f>
        <v>0</v>
      </c>
      <c r="K22" s="914"/>
      <c r="L22" s="913">
        <f>ROUND(3*('_NIST-CSF_Alignment'!P83/100),2)</f>
        <v>0</v>
      </c>
      <c r="M22" s="914"/>
      <c r="N22" s="894"/>
      <c r="O22" s="915"/>
      <c r="P22" s="640"/>
      <c r="Q22" s="641"/>
      <c r="R22" s="586"/>
      <c r="S22" s="587"/>
      <c r="T22" s="553"/>
    </row>
    <row r="23" spans="1:20" s="7" customFormat="1" ht="20.149999999999999" customHeight="1" x14ac:dyDescent="0.4">
      <c r="A23" s="574"/>
      <c r="B23" s="581"/>
      <c r="C23" s="644" t="s">
        <v>1594</v>
      </c>
      <c r="D23" s="645" t="s">
        <v>563</v>
      </c>
      <c r="E23" s="196"/>
      <c r="F23" s="196"/>
      <c r="G23" s="196"/>
      <c r="H23" s="699"/>
      <c r="I23" s="699"/>
      <c r="J23" s="899">
        <f>ROUND(SUM(J17:K22)/COUNT(J17:K22),2)</f>
        <v>0</v>
      </c>
      <c r="K23" s="900"/>
      <c r="L23" s="899">
        <f>ROUND(SUM(L17:M22)/COUNT(L17:M22),2)</f>
        <v>0</v>
      </c>
      <c r="M23" s="900"/>
      <c r="N23" s="693"/>
      <c r="O23" s="699"/>
      <c r="P23" s="640"/>
      <c r="Q23" s="641"/>
      <c r="R23" s="586"/>
      <c r="S23" s="587"/>
      <c r="T23" s="553"/>
    </row>
    <row r="24" spans="1:20" s="7" customFormat="1" ht="20.149999999999999" customHeight="1" x14ac:dyDescent="0.4">
      <c r="A24" s="167"/>
      <c r="B24" s="633" t="s">
        <v>564</v>
      </c>
      <c r="C24" s="163"/>
      <c r="D24" s="579" t="s">
        <v>921</v>
      </c>
      <c r="E24" s="188"/>
      <c r="F24" s="188"/>
      <c r="G24" s="188"/>
      <c r="H24" s="701"/>
      <c r="I24" s="632"/>
      <c r="J24" s="908" t="s">
        <v>1484</v>
      </c>
      <c r="K24" s="909"/>
      <c r="L24" s="908" t="s">
        <v>1484</v>
      </c>
      <c r="M24" s="909"/>
      <c r="N24" s="911"/>
      <c r="O24" s="912"/>
      <c r="P24" s="573"/>
      <c r="Q24" s="573"/>
      <c r="R24" s="586"/>
      <c r="S24" s="587"/>
      <c r="T24" s="553"/>
    </row>
    <row r="25" spans="1:20" s="7" customFormat="1" ht="20.149999999999999" customHeight="1" x14ac:dyDescent="0.4">
      <c r="A25" s="167"/>
      <c r="B25" s="135"/>
      <c r="C25" s="163"/>
      <c r="D25" s="579" t="s">
        <v>922</v>
      </c>
      <c r="E25" s="188"/>
      <c r="F25" s="188"/>
      <c r="G25" s="188"/>
      <c r="H25" s="698"/>
      <c r="I25" s="692"/>
      <c r="J25" s="908" t="s">
        <v>1484</v>
      </c>
      <c r="K25" s="909"/>
      <c r="L25" s="908" t="s">
        <v>1484</v>
      </c>
      <c r="M25" s="909"/>
      <c r="N25" s="892"/>
      <c r="O25" s="907"/>
      <c r="P25" s="573"/>
      <c r="Q25" s="573"/>
      <c r="R25" s="586"/>
      <c r="S25" s="587"/>
      <c r="T25" s="553"/>
    </row>
    <row r="26" spans="1:20" s="7" customFormat="1" ht="20.149999999999999" customHeight="1" x14ac:dyDescent="0.4">
      <c r="A26" s="167"/>
      <c r="B26" s="135"/>
      <c r="C26" s="638"/>
      <c r="D26" s="639" t="s">
        <v>923</v>
      </c>
      <c r="E26" s="196"/>
      <c r="F26" s="196"/>
      <c r="G26" s="196"/>
      <c r="H26" s="699"/>
      <c r="I26" s="694"/>
      <c r="J26" s="913" t="s">
        <v>1484</v>
      </c>
      <c r="K26" s="914"/>
      <c r="L26" s="913" t="s">
        <v>1484</v>
      </c>
      <c r="M26" s="914"/>
      <c r="N26" s="894"/>
      <c r="O26" s="915"/>
      <c r="P26" s="640"/>
      <c r="Q26" s="641"/>
      <c r="R26" s="586"/>
      <c r="S26" s="587"/>
      <c r="T26" s="553"/>
    </row>
    <row r="27" spans="1:20" s="7" customFormat="1" ht="20.149999999999999" customHeight="1" x14ac:dyDescent="0.4">
      <c r="A27" s="574"/>
      <c r="B27" s="581"/>
      <c r="C27" s="644" t="s">
        <v>1594</v>
      </c>
      <c r="D27" s="645" t="s">
        <v>564</v>
      </c>
      <c r="E27" s="196"/>
      <c r="F27" s="196"/>
      <c r="G27" s="196"/>
      <c r="H27" s="699"/>
      <c r="I27" s="699"/>
      <c r="J27" s="899" t="s">
        <v>1484</v>
      </c>
      <c r="K27" s="900"/>
      <c r="L27" s="899" t="s">
        <v>1484</v>
      </c>
      <c r="M27" s="900"/>
      <c r="N27" s="693"/>
      <c r="O27" s="699"/>
      <c r="P27" s="640"/>
      <c r="Q27" s="641"/>
      <c r="R27" s="586"/>
      <c r="S27" s="587"/>
      <c r="T27" s="553"/>
    </row>
    <row r="28" spans="1:20" s="7" customFormat="1" ht="20.149999999999999" customHeight="1" x14ac:dyDescent="0.4">
      <c r="A28" s="167"/>
      <c r="B28" s="633" t="s">
        <v>565</v>
      </c>
      <c r="C28" s="163"/>
      <c r="D28" s="579" t="s">
        <v>924</v>
      </c>
      <c r="E28" s="701"/>
      <c r="F28" s="701"/>
      <c r="G28" s="701"/>
      <c r="H28" s="698"/>
      <c r="I28" s="692"/>
      <c r="J28" s="908">
        <f>ROUND(5*('_NIST-CSF_Alignment'!I108/100),2)</f>
        <v>0</v>
      </c>
      <c r="K28" s="909"/>
      <c r="L28" s="908">
        <f>ROUND(3*('_NIST-CSF_Alignment'!P108/100),2)</f>
        <v>0</v>
      </c>
      <c r="M28" s="909"/>
      <c r="N28" s="892"/>
      <c r="O28" s="907"/>
      <c r="P28" s="573"/>
      <c r="Q28" s="573"/>
      <c r="R28" s="586"/>
      <c r="S28" s="587"/>
      <c r="T28" s="553"/>
    </row>
    <row r="29" spans="1:20" s="7" customFormat="1" ht="20.149999999999999" customHeight="1" x14ac:dyDescent="0.4">
      <c r="A29" s="167"/>
      <c r="B29" s="135"/>
      <c r="C29" s="163"/>
      <c r="D29" s="579" t="s">
        <v>925</v>
      </c>
      <c r="E29" s="188"/>
      <c r="F29" s="188"/>
      <c r="G29" s="188"/>
      <c r="H29" s="698"/>
      <c r="I29" s="692"/>
      <c r="J29" s="908">
        <f>ROUND(5*('_NIST-CSF_Alignment'!I114/100),2)</f>
        <v>0</v>
      </c>
      <c r="K29" s="909"/>
      <c r="L29" s="908">
        <f>ROUND(3*('_NIST-CSF_Alignment'!P114/100),2)</f>
        <v>0</v>
      </c>
      <c r="M29" s="909"/>
      <c r="N29" s="892"/>
      <c r="O29" s="907"/>
      <c r="P29" s="573"/>
      <c r="Q29" s="573"/>
      <c r="R29" s="586"/>
      <c r="S29" s="587"/>
      <c r="T29" s="553"/>
    </row>
    <row r="30" spans="1:20" s="7" customFormat="1" ht="20.149999999999999" customHeight="1" x14ac:dyDescent="0.4">
      <c r="A30" s="167"/>
      <c r="B30" s="135"/>
      <c r="C30" s="163"/>
      <c r="D30" s="579" t="s">
        <v>926</v>
      </c>
      <c r="E30" s="188"/>
      <c r="F30" s="188"/>
      <c r="G30" s="188"/>
      <c r="H30" s="701"/>
      <c r="I30" s="632"/>
      <c r="J30" s="908">
        <f>ROUND(5*('_NIST-CSF_Alignment'!I120/100),2)</f>
        <v>0</v>
      </c>
      <c r="K30" s="909"/>
      <c r="L30" s="908">
        <f>ROUND(3*('_NIST-CSF_Alignment'!P120/100),2)</f>
        <v>0</v>
      </c>
      <c r="M30" s="909"/>
      <c r="N30" s="911"/>
      <c r="O30" s="912"/>
      <c r="P30" s="573"/>
      <c r="Q30" s="573"/>
      <c r="R30" s="586"/>
      <c r="S30" s="587"/>
      <c r="T30" s="553"/>
    </row>
    <row r="31" spans="1:20" s="7" customFormat="1" ht="20.149999999999999" customHeight="1" x14ac:dyDescent="0.4">
      <c r="A31" s="167"/>
      <c r="B31" s="135"/>
      <c r="C31" s="163"/>
      <c r="D31" s="579" t="s">
        <v>927</v>
      </c>
      <c r="E31" s="188"/>
      <c r="F31" s="188"/>
      <c r="G31" s="188"/>
      <c r="H31" s="698"/>
      <c r="I31" s="692"/>
      <c r="J31" s="908">
        <f>ROUND(5*('_NIST-CSF_Alignment'!I124/100),2)</f>
        <v>0</v>
      </c>
      <c r="K31" s="909"/>
      <c r="L31" s="908">
        <f>ROUND(3*('_NIST-CSF_Alignment'!P124/100),2)</f>
        <v>0</v>
      </c>
      <c r="M31" s="909"/>
      <c r="N31" s="892"/>
      <c r="O31" s="907"/>
      <c r="P31" s="573"/>
      <c r="Q31" s="573"/>
      <c r="R31" s="586"/>
      <c r="S31" s="587"/>
      <c r="T31" s="553"/>
    </row>
    <row r="32" spans="1:20" s="7" customFormat="1" ht="20.149999999999999" customHeight="1" x14ac:dyDescent="0.4">
      <c r="A32" s="167"/>
      <c r="B32" s="135"/>
      <c r="C32" s="638"/>
      <c r="D32" s="639" t="s">
        <v>928</v>
      </c>
      <c r="E32" s="196"/>
      <c r="F32" s="196"/>
      <c r="G32" s="196"/>
      <c r="H32" s="699"/>
      <c r="I32" s="694"/>
      <c r="J32" s="913">
        <f>ROUND(5*('_NIST-CSF_Alignment'!I127/100),2)</f>
        <v>0</v>
      </c>
      <c r="K32" s="914"/>
      <c r="L32" s="913">
        <f>ROUND(3*('_NIST-CSF_Alignment'!P127/100),2)</f>
        <v>0</v>
      </c>
      <c r="M32" s="914"/>
      <c r="N32" s="894"/>
      <c r="O32" s="915"/>
      <c r="P32" s="640"/>
      <c r="Q32" s="641"/>
      <c r="R32" s="586"/>
      <c r="S32" s="587"/>
      <c r="T32" s="553"/>
    </row>
    <row r="33" spans="1:20" s="7" customFormat="1" ht="20.149999999999999" customHeight="1" x14ac:dyDescent="0.4">
      <c r="A33" s="574"/>
      <c r="B33" s="581"/>
      <c r="C33" s="644" t="s">
        <v>1594</v>
      </c>
      <c r="D33" s="645" t="s">
        <v>565</v>
      </c>
      <c r="E33" s="196"/>
      <c r="F33" s="196"/>
      <c r="G33" s="196"/>
      <c r="H33" s="699"/>
      <c r="I33" s="699"/>
      <c r="J33" s="899">
        <f>ROUND(SUM(J28:K32)/COUNT(J28:K32),2)</f>
        <v>0</v>
      </c>
      <c r="K33" s="900"/>
      <c r="L33" s="899">
        <f>ROUND(SUM(L28:M32)/COUNT(L28:M32),2)</f>
        <v>0</v>
      </c>
      <c r="M33" s="900"/>
      <c r="N33" s="693"/>
      <c r="O33" s="699"/>
      <c r="P33" s="640"/>
      <c r="Q33" s="641"/>
      <c r="R33" s="586"/>
      <c r="S33" s="587"/>
      <c r="T33" s="553"/>
    </row>
    <row r="34" spans="1:20" s="7" customFormat="1" ht="20.149999999999999" customHeight="1" x14ac:dyDescent="0.4">
      <c r="A34" s="167"/>
      <c r="B34" s="633" t="s">
        <v>566</v>
      </c>
      <c r="C34" s="163"/>
      <c r="D34" s="579" t="s">
        <v>929</v>
      </c>
      <c r="E34" s="188"/>
      <c r="F34" s="188"/>
      <c r="G34" s="188"/>
      <c r="H34" s="630"/>
      <c r="I34" s="692"/>
      <c r="J34" s="908" t="s">
        <v>1484</v>
      </c>
      <c r="K34" s="909"/>
      <c r="L34" s="908" t="s">
        <v>1484</v>
      </c>
      <c r="M34" s="909"/>
      <c r="N34" s="892"/>
      <c r="O34" s="907"/>
      <c r="P34" s="573"/>
      <c r="Q34" s="573"/>
      <c r="R34" s="586"/>
      <c r="S34" s="587"/>
      <c r="T34" s="553"/>
    </row>
    <row r="35" spans="1:20" s="7" customFormat="1" ht="20.149999999999999" customHeight="1" x14ac:dyDescent="0.4">
      <c r="A35" s="167"/>
      <c r="B35" s="580"/>
      <c r="C35" s="163"/>
      <c r="D35" s="579" t="s">
        <v>930</v>
      </c>
      <c r="E35" s="188"/>
      <c r="F35" s="188"/>
      <c r="G35" s="188"/>
      <c r="H35" s="698"/>
      <c r="I35" s="692"/>
      <c r="J35" s="908" t="s">
        <v>1484</v>
      </c>
      <c r="K35" s="909"/>
      <c r="L35" s="908" t="s">
        <v>1484</v>
      </c>
      <c r="M35" s="909"/>
      <c r="N35" s="892"/>
      <c r="O35" s="907"/>
      <c r="P35" s="573"/>
      <c r="Q35" s="573"/>
      <c r="R35" s="586"/>
      <c r="S35" s="587"/>
      <c r="T35" s="553"/>
    </row>
    <row r="36" spans="1:20" s="7" customFormat="1" ht="20.149999999999999" customHeight="1" x14ac:dyDescent="0.4">
      <c r="A36" s="167"/>
      <c r="B36" s="135"/>
      <c r="C36" s="638"/>
      <c r="D36" s="639" t="s">
        <v>931</v>
      </c>
      <c r="E36" s="196"/>
      <c r="F36" s="196"/>
      <c r="G36" s="196"/>
      <c r="H36" s="642"/>
      <c r="I36" s="700"/>
      <c r="J36" s="913" t="s">
        <v>1484</v>
      </c>
      <c r="K36" s="914"/>
      <c r="L36" s="913" t="s">
        <v>1484</v>
      </c>
      <c r="M36" s="914"/>
      <c r="N36" s="896"/>
      <c r="O36" s="916"/>
      <c r="P36" s="640"/>
      <c r="Q36" s="641"/>
      <c r="R36" s="586"/>
      <c r="S36" s="587"/>
      <c r="T36" s="553"/>
    </row>
    <row r="37" spans="1:20" s="7" customFormat="1" ht="20.149999999999999" customHeight="1" thickBot="1" x14ac:dyDescent="0.45">
      <c r="A37" s="574"/>
      <c r="B37" s="582"/>
      <c r="C37" s="644" t="s">
        <v>1594</v>
      </c>
      <c r="D37" s="645" t="s">
        <v>566</v>
      </c>
      <c r="E37" s="196"/>
      <c r="F37" s="196"/>
      <c r="G37" s="196"/>
      <c r="H37" s="699"/>
      <c r="I37" s="694"/>
      <c r="J37" s="899" t="s">
        <v>1484</v>
      </c>
      <c r="K37" s="900"/>
      <c r="L37" s="899" t="s">
        <v>1484</v>
      </c>
      <c r="M37" s="900"/>
      <c r="N37" s="894"/>
      <c r="O37" s="915"/>
      <c r="P37" s="640"/>
      <c r="Q37" s="641"/>
      <c r="R37" s="588"/>
      <c r="S37" s="589"/>
      <c r="T37" s="553"/>
    </row>
    <row r="38" spans="1:20" s="7" customFormat="1" ht="20.149999999999999" customHeight="1" thickBot="1" x14ac:dyDescent="0.45">
      <c r="A38" s="167"/>
      <c r="B38" s="161"/>
      <c r="C38" s="160"/>
      <c r="D38" s="160"/>
      <c r="E38" s="188"/>
      <c r="F38" s="188"/>
      <c r="G38" s="188"/>
      <c r="H38" s="907"/>
      <c r="I38" s="907"/>
      <c r="J38" s="907"/>
      <c r="K38" s="907"/>
      <c r="L38" s="907"/>
      <c r="M38" s="907"/>
      <c r="N38" s="907"/>
      <c r="O38" s="907"/>
      <c r="P38" s="573"/>
      <c r="Q38" s="573"/>
      <c r="R38" s="573"/>
      <c r="S38" s="698"/>
      <c r="T38" s="553"/>
    </row>
    <row r="39" spans="1:20" s="7" customFormat="1" ht="20.149999999999999" customHeight="1" x14ac:dyDescent="0.4">
      <c r="A39" s="167"/>
      <c r="B39" s="188"/>
      <c r="C39" s="188"/>
      <c r="D39" s="188"/>
      <c r="E39" s="188"/>
      <c r="F39" s="188"/>
      <c r="G39" s="188"/>
      <c r="H39" s="907"/>
      <c r="I39" s="907"/>
      <c r="J39" s="907"/>
      <c r="K39" s="907"/>
      <c r="L39" s="907"/>
      <c r="M39" s="907"/>
      <c r="N39" s="907"/>
      <c r="O39" s="907"/>
      <c r="P39" s="573"/>
      <c r="Q39" s="573"/>
      <c r="R39" s="584"/>
      <c r="S39" s="585"/>
      <c r="T39" s="553"/>
    </row>
    <row r="40" spans="1:20" s="7" customFormat="1" ht="20.149999999999999" customHeight="1" x14ac:dyDescent="0.4">
      <c r="A40" s="167"/>
      <c r="B40" s="188"/>
      <c r="C40" s="188"/>
      <c r="D40" s="188"/>
      <c r="E40" s="188"/>
      <c r="F40" s="188"/>
      <c r="G40" s="188"/>
      <c r="H40" s="907"/>
      <c r="I40" s="907"/>
      <c r="J40" s="907"/>
      <c r="K40" s="907"/>
      <c r="L40" s="907"/>
      <c r="M40" s="907"/>
      <c r="N40" s="907"/>
      <c r="O40" s="907"/>
      <c r="P40" s="573"/>
      <c r="Q40" s="573"/>
      <c r="R40" s="586"/>
      <c r="S40" s="587"/>
      <c r="T40" s="553"/>
    </row>
    <row r="41" spans="1:20" s="7" customFormat="1" ht="20.149999999999999" customHeight="1" x14ac:dyDescent="0.4">
      <c r="A41" s="167"/>
      <c r="B41" s="701"/>
      <c r="C41" s="188"/>
      <c r="D41" s="188"/>
      <c r="E41" s="188"/>
      <c r="F41" s="188"/>
      <c r="G41" s="188"/>
      <c r="H41" s="907"/>
      <c r="I41" s="907"/>
      <c r="J41" s="907"/>
      <c r="K41" s="907"/>
      <c r="L41" s="907"/>
      <c r="M41" s="907"/>
      <c r="N41" s="907"/>
      <c r="O41" s="907"/>
      <c r="P41" s="573"/>
      <c r="Q41" s="573"/>
      <c r="R41" s="586"/>
      <c r="S41" s="587"/>
      <c r="T41" s="553"/>
    </row>
    <row r="42" spans="1:20" s="7" customFormat="1" ht="20.149999999999999" customHeight="1" x14ac:dyDescent="0.4">
      <c r="A42" s="167"/>
      <c r="B42" s="188"/>
      <c r="C42" s="194"/>
      <c r="D42" s="188"/>
      <c r="E42" s="194"/>
      <c r="F42" s="194"/>
      <c r="G42" s="194"/>
      <c r="H42" s="907"/>
      <c r="I42" s="907"/>
      <c r="J42" s="907"/>
      <c r="K42" s="907"/>
      <c r="L42" s="907"/>
      <c r="M42" s="907"/>
      <c r="N42" s="907"/>
      <c r="O42" s="907"/>
      <c r="P42" s="573"/>
      <c r="Q42" s="573"/>
      <c r="R42" s="586"/>
      <c r="S42" s="587"/>
      <c r="T42" s="553"/>
    </row>
    <row r="43" spans="1:20" s="7" customFormat="1" ht="20.149999999999999" customHeight="1" x14ac:dyDescent="0.4">
      <c r="A43" s="167"/>
      <c r="B43" s="195"/>
      <c r="C43" s="188"/>
      <c r="D43" s="188"/>
      <c r="E43" s="188"/>
      <c r="F43" s="188"/>
      <c r="G43" s="188"/>
      <c r="H43" s="907"/>
      <c r="I43" s="907"/>
      <c r="J43" s="907"/>
      <c r="K43" s="907"/>
      <c r="L43" s="907"/>
      <c r="M43" s="907"/>
      <c r="N43" s="907"/>
      <c r="O43" s="907"/>
      <c r="P43" s="573"/>
      <c r="Q43" s="573"/>
      <c r="R43" s="586"/>
      <c r="S43" s="587"/>
      <c r="T43" s="553"/>
    </row>
    <row r="44" spans="1:20" s="7" customFormat="1" ht="20.149999999999999" customHeight="1" x14ac:dyDescent="0.4">
      <c r="A44" s="167"/>
      <c r="B44" s="195"/>
      <c r="C44" s="484"/>
      <c r="D44" s="188"/>
      <c r="E44" s="188"/>
      <c r="F44" s="188"/>
      <c r="G44" s="188"/>
      <c r="H44" s="698"/>
      <c r="I44" s="701"/>
      <c r="J44" s="917"/>
      <c r="K44" s="917"/>
      <c r="L44" s="917"/>
      <c r="M44" s="917"/>
      <c r="N44" s="917"/>
      <c r="O44" s="917"/>
      <c r="P44" s="573"/>
      <c r="Q44" s="573"/>
      <c r="R44" s="586"/>
      <c r="S44" s="587"/>
      <c r="T44" s="553"/>
    </row>
    <row r="45" spans="1:20" s="7" customFormat="1" ht="20.149999999999999" customHeight="1" x14ac:dyDescent="0.4">
      <c r="A45" s="167"/>
      <c r="B45" s="195"/>
      <c r="C45" s="188"/>
      <c r="D45" s="188"/>
      <c r="E45" s="188"/>
      <c r="F45" s="188"/>
      <c r="G45" s="188"/>
      <c r="H45" s="188"/>
      <c r="I45" s="188"/>
      <c r="J45" s="188"/>
      <c r="K45" s="188"/>
      <c r="L45" s="167"/>
      <c r="M45" s="167"/>
      <c r="N45" s="167"/>
      <c r="O45" s="167"/>
      <c r="P45" s="199"/>
      <c r="Q45" s="199"/>
      <c r="R45" s="592"/>
      <c r="S45" s="593"/>
      <c r="T45" s="167"/>
    </row>
    <row r="46" spans="1:20" s="7" customFormat="1" ht="20.149999999999999" customHeight="1" x14ac:dyDescent="0.4">
      <c r="A46" s="167"/>
      <c r="B46" s="195"/>
      <c r="C46" s="188"/>
      <c r="D46" s="188"/>
      <c r="E46" s="188"/>
      <c r="F46" s="188"/>
      <c r="G46" s="188"/>
      <c r="H46" s="188"/>
      <c r="I46" s="188"/>
      <c r="J46" s="188"/>
      <c r="K46" s="188"/>
      <c r="L46" s="167"/>
      <c r="M46" s="167"/>
      <c r="N46" s="167"/>
      <c r="O46" s="167"/>
      <c r="P46" s="199"/>
      <c r="Q46" s="199"/>
      <c r="R46" s="592"/>
      <c r="S46" s="593"/>
      <c r="T46" s="167"/>
    </row>
    <row r="47" spans="1:20" s="7" customFormat="1" ht="20.149999999999999" customHeight="1" x14ac:dyDescent="0.4">
      <c r="A47" s="167"/>
      <c r="B47" s="195"/>
      <c r="C47" s="188"/>
      <c r="D47" s="188"/>
      <c r="E47" s="188"/>
      <c r="F47" s="188"/>
      <c r="G47" s="188"/>
      <c r="H47" s="188"/>
      <c r="I47" s="188"/>
      <c r="J47" s="188"/>
      <c r="K47" s="188"/>
      <c r="L47" s="167"/>
      <c r="M47" s="167"/>
      <c r="N47" s="167"/>
      <c r="O47" s="167"/>
      <c r="P47" s="199"/>
      <c r="Q47" s="199"/>
      <c r="R47" s="592"/>
      <c r="S47" s="593"/>
      <c r="T47" s="167"/>
    </row>
    <row r="48" spans="1:20" s="7" customFormat="1" ht="20.149999999999999" customHeight="1" x14ac:dyDescent="0.4">
      <c r="A48" s="167"/>
      <c r="B48" s="195"/>
      <c r="C48" s="188"/>
      <c r="D48" s="188"/>
      <c r="E48" s="188"/>
      <c r="F48" s="188"/>
      <c r="G48" s="188"/>
      <c r="H48" s="188"/>
      <c r="I48" s="188"/>
      <c r="J48" s="188"/>
      <c r="K48" s="188"/>
      <c r="L48" s="167"/>
      <c r="M48" s="167"/>
      <c r="N48" s="167"/>
      <c r="O48" s="167"/>
      <c r="P48" s="199"/>
      <c r="Q48" s="199"/>
      <c r="R48" s="592"/>
      <c r="S48" s="593"/>
      <c r="T48" s="167"/>
    </row>
    <row r="49" spans="1:20" s="7" customFormat="1" ht="20.149999999999999" customHeight="1" x14ac:dyDescent="0.4">
      <c r="A49" s="167"/>
      <c r="B49" s="195"/>
      <c r="C49" s="188"/>
      <c r="D49" s="188"/>
      <c r="E49" s="188"/>
      <c r="F49" s="188"/>
      <c r="G49" s="188"/>
      <c r="H49" s="188"/>
      <c r="I49" s="188"/>
      <c r="J49" s="188"/>
      <c r="K49" s="188"/>
      <c r="L49" s="167"/>
      <c r="M49" s="167"/>
      <c r="N49" s="167"/>
      <c r="O49" s="167"/>
      <c r="P49" s="199"/>
      <c r="Q49" s="199"/>
      <c r="R49" s="592"/>
      <c r="S49" s="593"/>
      <c r="T49" s="167"/>
    </row>
    <row r="50" spans="1:20" s="7" customFormat="1" ht="20.149999999999999" customHeight="1" x14ac:dyDescent="0.4">
      <c r="A50" s="167"/>
      <c r="B50" s="195"/>
      <c r="C50" s="188"/>
      <c r="D50" s="188"/>
      <c r="E50" s="188"/>
      <c r="F50" s="188"/>
      <c r="G50" s="188"/>
      <c r="H50" s="188"/>
      <c r="I50" s="188"/>
      <c r="J50" s="188"/>
      <c r="K50" s="188"/>
      <c r="L50" s="167"/>
      <c r="M50" s="167"/>
      <c r="N50" s="167"/>
      <c r="O50" s="167"/>
      <c r="P50" s="199"/>
      <c r="Q50" s="199"/>
      <c r="R50" s="592"/>
      <c r="S50" s="593"/>
      <c r="T50" s="167"/>
    </row>
    <row r="51" spans="1:20" s="7" customFormat="1" ht="20.149999999999999" customHeight="1" x14ac:dyDescent="0.4">
      <c r="A51" s="167"/>
      <c r="B51" s="195"/>
      <c r="C51" s="188"/>
      <c r="D51" s="188"/>
      <c r="E51" s="188"/>
      <c r="F51" s="188"/>
      <c r="G51" s="188"/>
      <c r="H51" s="188"/>
      <c r="I51" s="188"/>
      <c r="J51" s="188"/>
      <c r="K51" s="188"/>
      <c r="L51" s="167"/>
      <c r="M51" s="167"/>
      <c r="N51" s="167"/>
      <c r="O51" s="167"/>
      <c r="P51" s="199"/>
      <c r="Q51" s="199"/>
      <c r="R51" s="592"/>
      <c r="S51" s="593"/>
      <c r="T51" s="167"/>
    </row>
    <row r="52" spans="1:20" s="7" customFormat="1" ht="20.149999999999999" customHeight="1" thickBot="1" x14ac:dyDescent="0.45">
      <c r="A52" s="167"/>
      <c r="B52" s="195"/>
      <c r="C52" s="188"/>
      <c r="D52" s="188"/>
      <c r="E52" s="188"/>
      <c r="F52" s="188"/>
      <c r="G52" s="188"/>
      <c r="H52" s="188"/>
      <c r="I52" s="188"/>
      <c r="J52" s="188"/>
      <c r="K52" s="188"/>
      <c r="L52" s="167"/>
      <c r="M52" s="167"/>
      <c r="N52" s="167"/>
      <c r="O52" s="167"/>
      <c r="P52" s="199"/>
      <c r="Q52" s="199"/>
      <c r="R52" s="594"/>
      <c r="S52" s="595"/>
      <c r="T52" s="167"/>
    </row>
    <row r="53" spans="1:20" s="7" customFormat="1" ht="20.149999999999999" hidden="1" customHeight="1" x14ac:dyDescent="0.4">
      <c r="A53" s="167"/>
      <c r="B53" s="195"/>
      <c r="C53" s="188"/>
      <c r="D53" s="188"/>
      <c r="E53" s="188"/>
      <c r="F53" s="188"/>
      <c r="G53" s="188"/>
      <c r="H53" s="188"/>
      <c r="I53" s="188"/>
      <c r="J53" s="188"/>
      <c r="K53" s="188"/>
      <c r="L53" s="167"/>
      <c r="M53" s="167"/>
      <c r="N53" s="167"/>
      <c r="O53" s="167"/>
      <c r="P53" s="199"/>
      <c r="Q53" s="199"/>
      <c r="R53" s="199"/>
      <c r="S53" s="188"/>
      <c r="T53" s="167"/>
    </row>
    <row r="54" spans="1:20" s="7" customFormat="1" ht="20.149999999999999" hidden="1" customHeight="1" x14ac:dyDescent="0.4">
      <c r="A54" s="167"/>
      <c r="B54" s="195"/>
      <c r="C54" s="188"/>
      <c r="D54" s="188"/>
      <c r="E54" s="188"/>
      <c r="F54" s="188"/>
      <c r="G54" s="188"/>
      <c r="H54" s="188"/>
      <c r="I54" s="188"/>
      <c r="J54" s="188"/>
      <c r="K54" s="188"/>
      <c r="L54" s="167"/>
      <c r="M54" s="167"/>
      <c r="N54" s="167"/>
      <c r="O54" s="167"/>
      <c r="P54" s="199"/>
      <c r="Q54" s="199"/>
      <c r="R54" s="199"/>
      <c r="S54" s="188"/>
      <c r="T54" s="167"/>
    </row>
    <row r="55" spans="1:20" s="7" customFormat="1" ht="20.149999999999999" hidden="1" customHeight="1" x14ac:dyDescent="0.4">
      <c r="A55" s="167"/>
      <c r="B55" s="195"/>
      <c r="C55" s="188"/>
      <c r="D55" s="188"/>
      <c r="E55" s="188"/>
      <c r="F55" s="188"/>
      <c r="G55" s="188"/>
      <c r="H55" s="188"/>
      <c r="I55" s="188"/>
      <c r="J55" s="188"/>
      <c r="K55" s="188"/>
      <c r="L55" s="167"/>
      <c r="M55" s="167"/>
      <c r="N55" s="167"/>
      <c r="O55" s="167"/>
      <c r="P55" s="199"/>
      <c r="Q55" s="199"/>
      <c r="R55" s="199"/>
      <c r="S55" s="188"/>
      <c r="T55" s="167"/>
    </row>
    <row r="56" spans="1:20" s="7" customFormat="1" ht="20.149999999999999" hidden="1" customHeight="1" x14ac:dyDescent="0.4">
      <c r="A56" s="167"/>
      <c r="B56" s="195"/>
      <c r="C56" s="188"/>
      <c r="D56" s="188"/>
      <c r="E56" s="188"/>
      <c r="F56" s="188"/>
      <c r="G56" s="188"/>
      <c r="H56" s="188"/>
      <c r="I56" s="188"/>
      <c r="J56" s="188"/>
      <c r="K56" s="188"/>
      <c r="L56" s="167"/>
      <c r="M56" s="167"/>
      <c r="N56" s="167"/>
      <c r="O56" s="167"/>
      <c r="P56" s="199"/>
      <c r="Q56" s="199"/>
      <c r="R56" s="199"/>
      <c r="S56" s="188"/>
      <c r="T56" s="167"/>
    </row>
    <row r="57" spans="1:20" s="7" customFormat="1" ht="20.149999999999999" hidden="1" customHeight="1" x14ac:dyDescent="0.4">
      <c r="A57" s="167"/>
      <c r="B57" s="195"/>
      <c r="C57" s="188"/>
      <c r="D57" s="188"/>
      <c r="E57" s="188"/>
      <c r="F57" s="188"/>
      <c r="G57" s="188"/>
      <c r="H57" s="188"/>
      <c r="I57" s="188"/>
      <c r="J57" s="188"/>
      <c r="K57" s="188"/>
      <c r="L57" s="167"/>
      <c r="M57" s="167"/>
      <c r="N57" s="167"/>
      <c r="O57" s="167"/>
      <c r="P57" s="199"/>
      <c r="Q57" s="199"/>
      <c r="R57" s="199"/>
      <c r="S57" s="188"/>
      <c r="T57" s="167"/>
    </row>
    <row r="58" spans="1:20" s="7" customFormat="1" ht="20.149999999999999" hidden="1" customHeight="1" x14ac:dyDescent="0.4">
      <c r="A58" s="167"/>
      <c r="B58" s="195"/>
      <c r="C58" s="188"/>
      <c r="D58" s="188"/>
      <c r="E58" s="188"/>
      <c r="F58" s="188"/>
      <c r="G58" s="188"/>
      <c r="H58" s="188"/>
      <c r="I58" s="188"/>
      <c r="J58" s="188"/>
      <c r="K58" s="188"/>
      <c r="L58" s="167"/>
      <c r="M58" s="167"/>
      <c r="N58" s="167"/>
      <c r="O58" s="167"/>
      <c r="P58" s="199"/>
      <c r="Q58" s="199"/>
      <c r="R58" s="199"/>
      <c r="S58" s="188"/>
      <c r="T58" s="167"/>
    </row>
    <row r="59" spans="1:20" s="7" customFormat="1" ht="20.149999999999999" hidden="1" customHeight="1" x14ac:dyDescent="0.4">
      <c r="A59" s="167"/>
      <c r="B59" s="195"/>
      <c r="C59" s="188"/>
      <c r="D59" s="188"/>
      <c r="E59" s="188"/>
      <c r="F59" s="188"/>
      <c r="G59" s="188"/>
      <c r="H59" s="188"/>
      <c r="I59" s="188"/>
      <c r="J59" s="188"/>
      <c r="K59" s="188"/>
      <c r="L59" s="167"/>
      <c r="M59" s="167"/>
      <c r="N59" s="167"/>
      <c r="O59" s="167"/>
      <c r="P59" s="199"/>
      <c r="Q59" s="199"/>
      <c r="R59" s="199"/>
      <c r="S59" s="188"/>
      <c r="T59" s="167"/>
    </row>
    <row r="60" spans="1:20" s="7" customFormat="1" ht="20.149999999999999" hidden="1" customHeight="1" x14ac:dyDescent="0.4">
      <c r="A60" s="167"/>
      <c r="B60" s="195"/>
      <c r="C60" s="188"/>
      <c r="D60" s="188"/>
      <c r="E60" s="188"/>
      <c r="F60" s="188"/>
      <c r="G60" s="188"/>
      <c r="H60" s="188"/>
      <c r="I60" s="188"/>
      <c r="J60" s="188"/>
      <c r="K60" s="188"/>
      <c r="L60" s="167"/>
      <c r="M60" s="167"/>
      <c r="N60" s="167"/>
      <c r="O60" s="167"/>
      <c r="P60" s="199"/>
      <c r="Q60" s="199"/>
      <c r="R60" s="199"/>
      <c r="S60" s="188"/>
      <c r="T60" s="167"/>
    </row>
    <row r="61" spans="1:20" s="7" customFormat="1" ht="20.149999999999999" hidden="1" customHeight="1" x14ac:dyDescent="0.4">
      <c r="A61" s="167"/>
      <c r="B61" s="195"/>
      <c r="C61" s="188"/>
      <c r="D61" s="188"/>
      <c r="E61" s="188"/>
      <c r="F61" s="188"/>
      <c r="G61" s="188"/>
      <c r="H61" s="188"/>
      <c r="I61" s="188"/>
      <c r="J61" s="188"/>
      <c r="K61" s="188"/>
      <c r="L61" s="167"/>
      <c r="M61" s="167"/>
      <c r="N61" s="167"/>
      <c r="O61" s="167"/>
      <c r="P61" s="199"/>
      <c r="Q61" s="199"/>
      <c r="R61" s="199"/>
      <c r="S61" s="188"/>
      <c r="T61" s="167"/>
    </row>
    <row r="62" spans="1:20" s="7" customFormat="1" ht="20.149999999999999" hidden="1" customHeight="1" x14ac:dyDescent="0.4">
      <c r="A62" s="167"/>
      <c r="B62" s="195"/>
      <c r="C62" s="188"/>
      <c r="D62" s="188"/>
      <c r="E62" s="188"/>
      <c r="F62" s="188"/>
      <c r="G62" s="188"/>
      <c r="H62" s="188"/>
      <c r="I62" s="188"/>
      <c r="J62" s="188"/>
      <c r="K62" s="188"/>
      <c r="L62" s="167"/>
      <c r="M62" s="167"/>
      <c r="N62" s="167"/>
      <c r="O62" s="167"/>
      <c r="P62" s="199"/>
      <c r="Q62" s="199"/>
      <c r="R62" s="199"/>
      <c r="S62" s="188"/>
      <c r="T62" s="167"/>
    </row>
    <row r="63" spans="1:20" s="7" customFormat="1" ht="20.149999999999999" hidden="1" customHeight="1" x14ac:dyDescent="0.4">
      <c r="A63" s="167"/>
      <c r="B63" s="167"/>
      <c r="C63" s="185"/>
      <c r="D63" s="185"/>
      <c r="E63" s="185"/>
      <c r="F63" s="185"/>
      <c r="G63" s="185"/>
      <c r="H63" s="185"/>
      <c r="I63" s="185"/>
      <c r="J63" s="185"/>
      <c r="K63" s="185"/>
      <c r="L63" s="188"/>
      <c r="M63" s="167"/>
      <c r="N63" s="199"/>
      <c r="O63" s="167"/>
      <c r="P63" s="167"/>
      <c r="Q63" s="167"/>
      <c r="R63" s="167"/>
      <c r="S63" s="188"/>
      <c r="T63" s="167"/>
    </row>
    <row r="64" spans="1:20" s="7" customFormat="1" ht="20.149999999999999" hidden="1" customHeight="1" x14ac:dyDescent="0.4">
      <c r="A64" s="167"/>
      <c r="B64" s="167"/>
      <c r="C64" s="167"/>
      <c r="D64" s="167"/>
      <c r="E64" s="167"/>
      <c r="F64" s="167"/>
      <c r="G64" s="167"/>
      <c r="H64" s="167"/>
      <c r="I64" s="167"/>
      <c r="J64" s="167"/>
      <c r="K64" s="167"/>
      <c r="L64" s="167"/>
      <c r="M64" s="167"/>
      <c r="N64" s="199"/>
      <c r="O64" s="167"/>
      <c r="P64" s="167"/>
      <c r="Q64" s="167"/>
      <c r="R64" s="167"/>
      <c r="S64" s="167"/>
      <c r="T64" s="167"/>
    </row>
    <row r="65" spans="1:20" s="7" customFormat="1" ht="20.149999999999999" hidden="1" customHeight="1" x14ac:dyDescent="0.4">
      <c r="A65" s="484"/>
      <c r="B65" s="484"/>
      <c r="C65" s="484"/>
      <c r="D65" s="484"/>
      <c r="E65" s="484"/>
      <c r="F65" s="484"/>
      <c r="G65" s="484"/>
      <c r="H65" s="484"/>
      <c r="I65" s="484"/>
      <c r="J65" s="484"/>
      <c r="K65" s="484"/>
      <c r="L65" s="167"/>
      <c r="M65" s="167"/>
      <c r="N65" s="167"/>
      <c r="O65" s="167"/>
      <c r="P65" s="167"/>
      <c r="Q65" s="167"/>
      <c r="R65" s="167"/>
      <c r="S65" s="167"/>
      <c r="T65" s="167"/>
    </row>
    <row r="66" spans="1:20" s="7" customFormat="1" ht="20.149999999999999" hidden="1" customHeight="1" x14ac:dyDescent="0.4">
      <c r="L66" s="898"/>
      <c r="M66" s="898"/>
      <c r="N66" s="898"/>
      <c r="O66" s="898"/>
      <c r="P66" s="898"/>
      <c r="Q66" s="898"/>
      <c r="R66" s="898"/>
      <c r="S66" s="898"/>
    </row>
    <row r="67" spans="1:20" s="7" customFormat="1" ht="20.149999999999999" hidden="1" customHeight="1" x14ac:dyDescent="0.4">
      <c r="L67" s="898"/>
      <c r="M67" s="898"/>
      <c r="N67" s="898"/>
      <c r="O67" s="898"/>
      <c r="P67" s="898"/>
      <c r="Q67" s="898"/>
      <c r="R67" s="898"/>
      <c r="S67" s="898"/>
    </row>
    <row r="68" spans="1:20" s="7" customFormat="1" ht="20.149999999999999" hidden="1" customHeight="1" x14ac:dyDescent="0.4">
      <c r="L68" s="898"/>
      <c r="M68" s="898"/>
      <c r="N68" s="898"/>
      <c r="O68" s="898"/>
      <c r="P68" s="898"/>
      <c r="Q68" s="898"/>
      <c r="R68" s="898"/>
      <c r="S68" s="898"/>
    </row>
    <row r="69" spans="1:20" s="7" customFormat="1" ht="20.149999999999999" hidden="1" customHeight="1" x14ac:dyDescent="0.4">
      <c r="L69" s="898"/>
      <c r="M69" s="898"/>
      <c r="N69" s="898"/>
      <c r="O69" s="898"/>
      <c r="P69" s="898"/>
      <c r="Q69" s="898"/>
      <c r="R69" s="898"/>
      <c r="S69" s="898"/>
    </row>
    <row r="70" spans="1:20" s="7" customFormat="1" ht="20.149999999999999" customHeight="1" x14ac:dyDescent="0.4"/>
    <row r="71" spans="1:20" ht="14.6" hidden="1" x14ac:dyDescent="0.4"/>
    <row r="72" spans="1:20" ht="14.6" hidden="1" x14ac:dyDescent="0.4"/>
    <row r="73" spans="1:20" ht="14.6" hidden="1" x14ac:dyDescent="0.4"/>
    <row r="74" spans="1:20" ht="14.6" hidden="1" x14ac:dyDescent="0.4"/>
    <row r="75" spans="1:20" ht="14.6" hidden="1" x14ac:dyDescent="0.4"/>
    <row r="76" spans="1:20" ht="14.6" hidden="1" x14ac:dyDescent="0.4"/>
    <row r="77" spans="1:20" ht="15" hidden="1" customHeight="1" x14ac:dyDescent="0.4"/>
    <row r="78" spans="1:20" ht="15" hidden="1" customHeight="1" x14ac:dyDescent="0.4"/>
    <row r="79" spans="1:20" ht="15" hidden="1" customHeight="1" x14ac:dyDescent="0.4"/>
    <row r="80" spans="1:20" ht="15" hidden="1" customHeight="1" x14ac:dyDescent="0.4"/>
    <row r="81" ht="15" hidden="1" customHeight="1" x14ac:dyDescent="0.4"/>
    <row r="82" ht="15" hidden="1" customHeight="1" x14ac:dyDescent="0.4"/>
    <row r="83" ht="15" hidden="1" customHeight="1" x14ac:dyDescent="0.4"/>
    <row r="84" ht="15" hidden="1" customHeight="1" x14ac:dyDescent="0.4"/>
    <row r="85" ht="15" hidden="1" customHeight="1" x14ac:dyDescent="0.4"/>
    <row r="86" ht="15" hidden="1" customHeight="1" x14ac:dyDescent="0.4"/>
    <row r="87" ht="15" hidden="1" customHeight="1" x14ac:dyDescent="0.4"/>
    <row r="88" ht="15" hidden="1" customHeight="1" x14ac:dyDescent="0.4"/>
    <row r="89" ht="15" hidden="1" customHeight="1" x14ac:dyDescent="0.4"/>
    <row r="90" ht="15" hidden="1" customHeight="1" x14ac:dyDescent="0.4"/>
    <row r="91" ht="15" hidden="1" customHeight="1" x14ac:dyDescent="0.4"/>
    <row r="92" ht="15" hidden="1" customHeight="1" x14ac:dyDescent="0.4"/>
    <row r="93" ht="15" hidden="1" customHeight="1" x14ac:dyDescent="0.4"/>
    <row r="94" ht="15" hidden="1" customHeight="1" x14ac:dyDescent="0.4"/>
    <row r="95" ht="15" hidden="1" customHeight="1" x14ac:dyDescent="0.4"/>
    <row r="96" ht="15" hidden="1" customHeight="1" x14ac:dyDescent="0.4"/>
    <row r="97" ht="15" hidden="1" customHeight="1" x14ac:dyDescent="0.4"/>
    <row r="98" ht="15" hidden="1" customHeight="1" x14ac:dyDescent="0.4"/>
    <row r="99" ht="15" hidden="1" customHeight="1" x14ac:dyDescent="0.4"/>
    <row r="100" ht="15" hidden="1" customHeight="1" x14ac:dyDescent="0.4"/>
    <row r="101" ht="15" hidden="1" customHeight="1" x14ac:dyDescent="0.4"/>
    <row r="102" ht="15" hidden="1" customHeight="1" x14ac:dyDescent="0.4"/>
    <row r="103" ht="15" hidden="1" customHeight="1" x14ac:dyDescent="0.4"/>
    <row r="104" ht="15" hidden="1" customHeight="1" x14ac:dyDescent="0.4"/>
    <row r="105" ht="15" hidden="1" customHeight="1" x14ac:dyDescent="0.4"/>
    <row r="106" ht="15" hidden="1" customHeight="1" x14ac:dyDescent="0.4"/>
    <row r="107" ht="15" hidden="1" customHeight="1" x14ac:dyDescent="0.4"/>
    <row r="108" ht="15" hidden="1" customHeight="1" x14ac:dyDescent="0.4"/>
    <row r="109" ht="15" hidden="1" customHeight="1" x14ac:dyDescent="0.4"/>
    <row r="110" ht="15" hidden="1" customHeight="1" x14ac:dyDescent="0.4"/>
    <row r="111" ht="15" hidden="1" customHeight="1" x14ac:dyDescent="0.4"/>
    <row r="112" ht="15" hidden="1" customHeight="1" x14ac:dyDescent="0.4"/>
    <row r="113" ht="15" hidden="1" customHeight="1" x14ac:dyDescent="0.4"/>
    <row r="114" ht="15" hidden="1" customHeight="1" x14ac:dyDescent="0.4"/>
    <row r="115" ht="15" hidden="1" customHeight="1" x14ac:dyDescent="0.4"/>
    <row r="116" ht="15" hidden="1" customHeight="1" x14ac:dyDescent="0.4"/>
    <row r="117" ht="15" hidden="1" customHeight="1" x14ac:dyDescent="0.4"/>
    <row r="118" ht="15" hidden="1" customHeight="1" x14ac:dyDescent="0.4"/>
    <row r="119" ht="15" hidden="1" customHeight="1" x14ac:dyDescent="0.4"/>
    <row r="120" ht="15" hidden="1" customHeight="1" x14ac:dyDescent="0.4"/>
    <row r="121" ht="15" hidden="1" customHeight="1" x14ac:dyDescent="0.4"/>
    <row r="122" ht="15" hidden="1" customHeight="1" x14ac:dyDescent="0.4"/>
    <row r="123" ht="15" hidden="1" customHeight="1" x14ac:dyDescent="0.4"/>
    <row r="124" ht="15" hidden="1" customHeight="1" x14ac:dyDescent="0.4"/>
    <row r="125" ht="15" hidden="1" customHeight="1" x14ac:dyDescent="0.4"/>
    <row r="126" ht="15" hidden="1" customHeight="1" x14ac:dyDescent="0.4"/>
    <row r="127" ht="15" hidden="1" customHeight="1" x14ac:dyDescent="0.4"/>
    <row r="128" ht="15" hidden="1" customHeight="1" x14ac:dyDescent="0.4"/>
    <row r="129" ht="15" hidden="1" customHeight="1" x14ac:dyDescent="0.4"/>
    <row r="130" ht="15" hidden="1" customHeight="1" x14ac:dyDescent="0.4"/>
    <row r="131" ht="15" hidden="1" customHeight="1" x14ac:dyDescent="0.4"/>
    <row r="132" ht="15" hidden="1" customHeight="1" x14ac:dyDescent="0.4"/>
    <row r="133" ht="15" hidden="1" customHeight="1" x14ac:dyDescent="0.4"/>
    <row r="134" ht="15" hidden="1" customHeight="1" x14ac:dyDescent="0.4"/>
    <row r="135" ht="15" hidden="1" customHeight="1" x14ac:dyDescent="0.4"/>
    <row r="136" ht="15" hidden="1" customHeight="1" x14ac:dyDescent="0.4"/>
    <row r="137" ht="15" hidden="1" customHeight="1" x14ac:dyDescent="0.4"/>
    <row r="138" ht="15" hidden="1" customHeight="1" x14ac:dyDescent="0.4"/>
    <row r="139" ht="15" hidden="1" customHeight="1" x14ac:dyDescent="0.4"/>
    <row r="140" ht="15" hidden="1" customHeight="1" x14ac:dyDescent="0.4"/>
    <row r="141" ht="15" hidden="1" customHeight="1" x14ac:dyDescent="0.4"/>
    <row r="142" ht="15" hidden="1" customHeight="1" x14ac:dyDescent="0.4"/>
    <row r="143" ht="15" hidden="1" customHeight="1" x14ac:dyDescent="0.4"/>
    <row r="144" ht="15" hidden="1" customHeight="1" x14ac:dyDescent="0.4"/>
    <row r="145" ht="15" hidden="1" customHeight="1" x14ac:dyDescent="0.4"/>
    <row r="146" ht="15" hidden="1" customHeight="1" x14ac:dyDescent="0.4"/>
    <row r="147" ht="15" hidden="1" customHeight="1" x14ac:dyDescent="0.4"/>
    <row r="148" ht="15" hidden="1" customHeight="1" x14ac:dyDescent="0.4"/>
    <row r="149" ht="15" hidden="1" customHeight="1" x14ac:dyDescent="0.4"/>
    <row r="150" ht="15" hidden="1" customHeight="1" x14ac:dyDescent="0.4"/>
    <row r="151" ht="15" hidden="1" customHeight="1" x14ac:dyDescent="0.4"/>
    <row r="152" ht="15" hidden="1" customHeight="1" x14ac:dyDescent="0.4"/>
    <row r="153" ht="15" hidden="1" customHeight="1" x14ac:dyDescent="0.4"/>
    <row r="154" ht="15" hidden="1" customHeight="1" x14ac:dyDescent="0.4"/>
    <row r="155" ht="15" hidden="1" customHeight="1" x14ac:dyDescent="0.4"/>
    <row r="156" ht="15" hidden="1" customHeight="1" x14ac:dyDescent="0.4"/>
    <row r="157" ht="15" hidden="1" customHeight="1" x14ac:dyDescent="0.4"/>
    <row r="158" ht="15" hidden="1" customHeight="1" x14ac:dyDescent="0.4"/>
    <row r="159" ht="15" hidden="1" customHeight="1" x14ac:dyDescent="0.4"/>
    <row r="160" ht="15" hidden="1" customHeight="1" x14ac:dyDescent="0.4"/>
    <row r="161" ht="15" hidden="1" customHeight="1" x14ac:dyDescent="0.4"/>
    <row r="162" ht="15" hidden="1" customHeight="1" x14ac:dyDescent="0.4"/>
    <row r="163" ht="15" hidden="1" customHeight="1" x14ac:dyDescent="0.4"/>
    <row r="164" ht="15" hidden="1" customHeight="1" x14ac:dyDescent="0.4"/>
    <row r="165" ht="15" hidden="1" customHeight="1" x14ac:dyDescent="0.4"/>
    <row r="166" ht="15" hidden="1" customHeight="1" x14ac:dyDescent="0.4"/>
    <row r="167" ht="15" hidden="1" customHeight="1" x14ac:dyDescent="0.4"/>
    <row r="168" ht="15" hidden="1" customHeight="1" x14ac:dyDescent="0.4"/>
    <row r="169" ht="15" hidden="1" customHeight="1" x14ac:dyDescent="0.4"/>
    <row r="170" ht="15" hidden="1" customHeight="1" x14ac:dyDescent="0.4"/>
    <row r="171" ht="15" hidden="1" customHeight="1" x14ac:dyDescent="0.4"/>
    <row r="172" ht="15" hidden="1" customHeight="1" x14ac:dyDescent="0.4"/>
    <row r="173" ht="15" hidden="1" customHeight="1" x14ac:dyDescent="0.4"/>
    <row r="174" ht="15" hidden="1" customHeight="1" x14ac:dyDescent="0.4"/>
    <row r="175" ht="15" hidden="1" customHeight="1" x14ac:dyDescent="0.4"/>
    <row r="176" ht="15" hidden="1" customHeight="1" x14ac:dyDescent="0.4"/>
    <row r="177" ht="15" hidden="1" customHeight="1" x14ac:dyDescent="0.4"/>
    <row r="178" ht="15" hidden="1" customHeight="1" x14ac:dyDescent="0.4"/>
    <row r="179" ht="15" hidden="1" customHeight="1" x14ac:dyDescent="0.4"/>
    <row r="180" ht="15" hidden="1" customHeight="1" x14ac:dyDescent="0.4"/>
    <row r="181" ht="15" hidden="1" customHeight="1" x14ac:dyDescent="0.4"/>
    <row r="182" ht="15" hidden="1" customHeight="1" x14ac:dyDescent="0.4"/>
    <row r="183" ht="15" hidden="1" customHeight="1" x14ac:dyDescent="0.4"/>
    <row r="184" ht="15" hidden="1" customHeight="1" x14ac:dyDescent="0.4"/>
    <row r="185" ht="15" hidden="1" customHeight="1" x14ac:dyDescent="0.4"/>
    <row r="186" ht="15" hidden="1" customHeight="1" x14ac:dyDescent="0.4"/>
    <row r="187" ht="15" hidden="1" customHeight="1" x14ac:dyDescent="0.4"/>
    <row r="188" ht="15" hidden="1" customHeight="1" x14ac:dyDescent="0.4"/>
    <row r="189" ht="15" hidden="1" customHeight="1" x14ac:dyDescent="0.4"/>
    <row r="190" ht="15" hidden="1" customHeight="1" x14ac:dyDescent="0.4"/>
    <row r="191" ht="15" hidden="1" customHeight="1" x14ac:dyDescent="0.4"/>
    <row r="192" ht="15" hidden="1" customHeight="1" x14ac:dyDescent="0.4"/>
    <row r="193" ht="15" hidden="1" customHeight="1" x14ac:dyDescent="0.4"/>
    <row r="194" ht="15" hidden="1" customHeight="1" x14ac:dyDescent="0.4"/>
    <row r="195" ht="15" hidden="1" customHeight="1" x14ac:dyDescent="0.4"/>
    <row r="196" ht="15" hidden="1" customHeight="1" x14ac:dyDescent="0.4"/>
    <row r="197" ht="15" hidden="1" customHeight="1" x14ac:dyDescent="0.4"/>
    <row r="198" ht="15" hidden="1" customHeight="1" x14ac:dyDescent="0.4"/>
    <row r="199" ht="15" hidden="1" customHeight="1" x14ac:dyDescent="0.4"/>
    <row r="200" ht="15" hidden="1" customHeight="1" x14ac:dyDescent="0.4"/>
    <row r="201" ht="15" hidden="1" customHeight="1" x14ac:dyDescent="0.4"/>
    <row r="202" ht="15" hidden="1" customHeight="1" x14ac:dyDescent="0.4"/>
    <row r="203" ht="15" hidden="1" customHeight="1" x14ac:dyDescent="0.4"/>
    <row r="204" ht="15" hidden="1" customHeight="1" x14ac:dyDescent="0.4"/>
    <row r="205" ht="15" hidden="1" customHeight="1" x14ac:dyDescent="0.4"/>
    <row r="206" ht="15" hidden="1" customHeight="1" x14ac:dyDescent="0.4"/>
    <row r="207" ht="15" hidden="1" customHeight="1" x14ac:dyDescent="0.4"/>
    <row r="208" ht="15" hidden="1" customHeight="1" x14ac:dyDescent="0.4"/>
    <row r="209" ht="15" hidden="1" customHeight="1" x14ac:dyDescent="0.4"/>
    <row r="210" ht="15" hidden="1" customHeight="1" x14ac:dyDescent="0.4"/>
    <row r="211" ht="15" hidden="1" customHeight="1" x14ac:dyDescent="0.4"/>
    <row r="212" ht="15" hidden="1" customHeight="1" x14ac:dyDescent="0.4"/>
    <row r="213" ht="15" hidden="1" customHeight="1" x14ac:dyDescent="0.4"/>
    <row r="214" ht="15" hidden="1" customHeight="1" x14ac:dyDescent="0.4"/>
    <row r="215" ht="15" hidden="1" customHeight="1" x14ac:dyDescent="0.4"/>
    <row r="216" ht="15" hidden="1" customHeight="1" x14ac:dyDescent="0.4"/>
    <row r="217" ht="15" hidden="1" customHeight="1" x14ac:dyDescent="0.4"/>
    <row r="218" ht="15" hidden="1" customHeight="1" x14ac:dyDescent="0.4"/>
    <row r="219" ht="15" hidden="1" customHeight="1" x14ac:dyDescent="0.4"/>
    <row r="220" ht="15" hidden="1" customHeight="1" x14ac:dyDescent="0.4"/>
    <row r="221" ht="15" hidden="1" customHeight="1" x14ac:dyDescent="0.4"/>
    <row r="222" ht="15" hidden="1" customHeight="1" x14ac:dyDescent="0.4"/>
    <row r="223" ht="15" hidden="1" customHeight="1" x14ac:dyDescent="0.4"/>
    <row r="224" ht="15" hidden="1" customHeight="1" x14ac:dyDescent="0.4"/>
    <row r="225" ht="15" hidden="1" customHeight="1" x14ac:dyDescent="0.4"/>
    <row r="226" ht="15" hidden="1" customHeight="1" x14ac:dyDescent="0.4"/>
    <row r="227" ht="15" hidden="1" customHeight="1" x14ac:dyDescent="0.4"/>
    <row r="228" ht="15" hidden="1" customHeight="1" x14ac:dyDescent="0.4"/>
    <row r="229" ht="15" hidden="1" customHeight="1" x14ac:dyDescent="0.4"/>
    <row r="230" ht="15" hidden="1" customHeight="1" x14ac:dyDescent="0.4"/>
    <row r="231" ht="15" hidden="1" customHeight="1" x14ac:dyDescent="0.4"/>
    <row r="232" ht="15" hidden="1" customHeight="1" x14ac:dyDescent="0.4"/>
    <row r="233" ht="15" hidden="1" customHeight="1" x14ac:dyDescent="0.4"/>
    <row r="234" ht="15" hidden="1" customHeight="1" x14ac:dyDescent="0.4"/>
    <row r="235" ht="15" hidden="1" customHeight="1" x14ac:dyDescent="0.4"/>
    <row r="236" ht="15" hidden="1" customHeight="1" x14ac:dyDescent="0.4"/>
    <row r="237" ht="15" hidden="1" customHeight="1" x14ac:dyDescent="0.4"/>
    <row r="238" ht="15" hidden="1" customHeight="1" x14ac:dyDescent="0.4"/>
    <row r="239" ht="15" hidden="1" customHeight="1" x14ac:dyDescent="0.4"/>
    <row r="240" ht="15" hidden="1" customHeight="1" x14ac:dyDescent="0.4"/>
    <row r="241" ht="15" hidden="1" customHeight="1" x14ac:dyDescent="0.4"/>
    <row r="242" ht="15" hidden="1" customHeight="1" x14ac:dyDescent="0.4"/>
    <row r="243" ht="15" hidden="1" customHeight="1" x14ac:dyDescent="0.4"/>
    <row r="244" ht="15" hidden="1" customHeight="1" x14ac:dyDescent="0.4"/>
    <row r="245" ht="15" hidden="1" customHeight="1" x14ac:dyDescent="0.4"/>
    <row r="246" ht="15" hidden="1" customHeight="1" x14ac:dyDescent="0.4"/>
    <row r="247" ht="15" hidden="1" customHeight="1" x14ac:dyDescent="0.4"/>
    <row r="248" ht="15" hidden="1" customHeight="1" x14ac:dyDescent="0.4"/>
    <row r="249" ht="15" hidden="1" customHeight="1" x14ac:dyDescent="0.4"/>
    <row r="250" ht="15" hidden="1" customHeight="1" x14ac:dyDescent="0.4"/>
    <row r="251" ht="15" hidden="1" customHeight="1" x14ac:dyDescent="0.4"/>
    <row r="252" ht="15" hidden="1" customHeight="1" x14ac:dyDescent="0.4"/>
    <row r="253" ht="15" hidden="1" customHeight="1" x14ac:dyDescent="0.4"/>
    <row r="254" ht="15" hidden="1" customHeight="1" x14ac:dyDescent="0.4"/>
    <row r="255" ht="15" hidden="1" customHeight="1" x14ac:dyDescent="0.4"/>
    <row r="256" ht="15" hidden="1" customHeight="1" x14ac:dyDescent="0.4"/>
    <row r="257" ht="15" hidden="1" customHeight="1" x14ac:dyDescent="0.4"/>
    <row r="258" ht="15" hidden="1" customHeight="1" x14ac:dyDescent="0.4"/>
    <row r="259" ht="15" hidden="1" customHeight="1" x14ac:dyDescent="0.4"/>
    <row r="260" ht="15" hidden="1" customHeight="1" x14ac:dyDescent="0.4"/>
    <row r="261" ht="15" hidden="1" customHeight="1" x14ac:dyDescent="0.4"/>
    <row r="262" ht="15" hidden="1" customHeight="1" x14ac:dyDescent="0.4"/>
    <row r="263" ht="15" hidden="1" customHeight="1" x14ac:dyDescent="0.4"/>
    <row r="264" ht="15" hidden="1" customHeight="1" x14ac:dyDescent="0.4"/>
    <row r="265" ht="15" hidden="1" customHeight="1" x14ac:dyDescent="0.4"/>
    <row r="266" ht="15" hidden="1" customHeight="1" x14ac:dyDescent="0.4"/>
    <row r="267" ht="15" hidden="1" customHeight="1" x14ac:dyDescent="0.4"/>
    <row r="268" ht="15" hidden="1" customHeight="1" x14ac:dyDescent="0.4"/>
    <row r="269" ht="15" hidden="1" customHeight="1" x14ac:dyDescent="0.4"/>
    <row r="270" ht="15" hidden="1" customHeight="1" x14ac:dyDescent="0.4"/>
    <row r="271" ht="15" hidden="1" customHeight="1" x14ac:dyDescent="0.4"/>
    <row r="272" ht="15" hidden="1" customHeight="1" x14ac:dyDescent="0.4"/>
    <row r="273" ht="15" hidden="1" customHeight="1" x14ac:dyDescent="0.4"/>
    <row r="274" ht="15" hidden="1" customHeight="1" x14ac:dyDescent="0.4"/>
    <row r="275" ht="15" hidden="1" customHeight="1" x14ac:dyDescent="0.4"/>
    <row r="276" ht="15" hidden="1" customHeight="1" x14ac:dyDescent="0.4"/>
    <row r="277" ht="15" hidden="1" customHeight="1" x14ac:dyDescent="0.4"/>
    <row r="278" ht="15" hidden="1" customHeight="1" x14ac:dyDescent="0.4"/>
    <row r="279" ht="15" hidden="1" customHeight="1" x14ac:dyDescent="0.4"/>
    <row r="280" ht="15" hidden="1" customHeight="1" x14ac:dyDescent="0.4"/>
    <row r="281" ht="15" hidden="1" customHeight="1" x14ac:dyDescent="0.4"/>
    <row r="282" ht="15" hidden="1" customHeight="1" x14ac:dyDescent="0.4"/>
    <row r="283" ht="15" hidden="1" customHeight="1" x14ac:dyDescent="0.4"/>
    <row r="284" ht="15" hidden="1" customHeight="1" x14ac:dyDescent="0.4"/>
    <row r="285" ht="15" hidden="1" customHeight="1" x14ac:dyDescent="0.4"/>
    <row r="286" ht="15" hidden="1" customHeight="1" x14ac:dyDescent="0.4"/>
    <row r="287" ht="15" hidden="1" customHeight="1" x14ac:dyDescent="0.4"/>
    <row r="288" ht="15" hidden="1" customHeight="1" x14ac:dyDescent="0.4"/>
    <row r="289" ht="15" hidden="1" customHeight="1" x14ac:dyDescent="0.4"/>
    <row r="290" ht="15" hidden="1" customHeight="1" x14ac:dyDescent="0.4"/>
    <row r="291" ht="15" hidden="1" customHeight="1" x14ac:dyDescent="0.4"/>
    <row r="292" ht="15" hidden="1" customHeight="1" x14ac:dyDescent="0.4"/>
    <row r="293" ht="15" hidden="1" customHeight="1" x14ac:dyDescent="0.4"/>
    <row r="294" ht="15" hidden="1" customHeight="1" x14ac:dyDescent="0.4"/>
    <row r="295" ht="15" hidden="1" customHeight="1" x14ac:dyDescent="0.4"/>
    <row r="296" ht="15" hidden="1" customHeight="1" x14ac:dyDescent="0.4"/>
    <row r="297" ht="15" hidden="1" customHeight="1" x14ac:dyDescent="0.4"/>
    <row r="298" ht="15" hidden="1" customHeight="1" x14ac:dyDescent="0.4"/>
    <row r="299" ht="15" hidden="1" customHeight="1" x14ac:dyDescent="0.4"/>
    <row r="300" ht="15" hidden="1" customHeight="1" x14ac:dyDescent="0.4"/>
    <row r="301" ht="15" hidden="1" customHeight="1" x14ac:dyDescent="0.4"/>
    <row r="302" ht="15" hidden="1" customHeight="1" x14ac:dyDescent="0.4"/>
    <row r="303" ht="15" hidden="1" customHeight="1" x14ac:dyDescent="0.4"/>
    <row r="304" ht="15" hidden="1" customHeight="1" x14ac:dyDescent="0.4"/>
    <row r="305" ht="15" hidden="1" customHeight="1" x14ac:dyDescent="0.4"/>
    <row r="306" ht="15" hidden="1" customHeight="1" x14ac:dyDescent="0.4"/>
    <row r="307" ht="15" hidden="1" customHeight="1" x14ac:dyDescent="0.4"/>
    <row r="308" ht="15" hidden="1" customHeight="1" x14ac:dyDescent="0.4"/>
    <row r="309" ht="15" hidden="1" customHeight="1" x14ac:dyDescent="0.4"/>
    <row r="310" ht="15" hidden="1" customHeight="1" x14ac:dyDescent="0.4"/>
    <row r="311" ht="15" hidden="1" customHeight="1" x14ac:dyDescent="0.4"/>
    <row r="312" ht="15" hidden="1" customHeight="1" x14ac:dyDescent="0.4"/>
    <row r="313" ht="15" hidden="1" customHeight="1" x14ac:dyDescent="0.4"/>
    <row r="314" ht="15" hidden="1" customHeight="1" x14ac:dyDescent="0.4"/>
    <row r="315" ht="15" hidden="1" customHeight="1" x14ac:dyDescent="0.4"/>
    <row r="316" ht="15" hidden="1" customHeight="1" x14ac:dyDescent="0.4"/>
    <row r="317" ht="15" hidden="1" customHeight="1" x14ac:dyDescent="0.4"/>
    <row r="318" ht="15" hidden="1" customHeight="1" x14ac:dyDescent="0.4"/>
    <row r="319" ht="15" hidden="1" customHeight="1" x14ac:dyDescent="0.4"/>
    <row r="320" ht="15" hidden="1" customHeight="1" x14ac:dyDescent="0.4"/>
    <row r="321" ht="15" hidden="1" customHeight="1" x14ac:dyDescent="0.4"/>
    <row r="322" ht="15" hidden="1" customHeight="1" x14ac:dyDescent="0.4"/>
    <row r="323" ht="15" hidden="1" customHeight="1" x14ac:dyDescent="0.4"/>
    <row r="324" ht="15" hidden="1" customHeight="1" x14ac:dyDescent="0.4"/>
    <row r="325" ht="15" hidden="1" customHeight="1" x14ac:dyDescent="0.4"/>
    <row r="326" ht="15" hidden="1" customHeight="1" x14ac:dyDescent="0.4"/>
    <row r="327" ht="15" hidden="1" customHeight="1" x14ac:dyDescent="0.4"/>
    <row r="328" ht="15" hidden="1" customHeight="1" x14ac:dyDescent="0.4"/>
    <row r="329" ht="15" hidden="1" customHeight="1" x14ac:dyDescent="0.4"/>
    <row r="330" ht="15" hidden="1" customHeight="1" x14ac:dyDescent="0.4"/>
    <row r="331" ht="15" hidden="1" customHeight="1" x14ac:dyDescent="0.4"/>
    <row r="332" ht="15" hidden="1" customHeight="1" x14ac:dyDescent="0.4"/>
    <row r="333" ht="15" hidden="1" customHeight="1" x14ac:dyDescent="0.4"/>
    <row r="334" ht="15" hidden="1" customHeight="1" x14ac:dyDescent="0.4"/>
    <row r="335" ht="15" hidden="1" customHeight="1" x14ac:dyDescent="0.4"/>
    <row r="336" ht="15" hidden="1" customHeight="1" x14ac:dyDescent="0.4"/>
    <row r="337" ht="15" hidden="1" customHeight="1" x14ac:dyDescent="0.4"/>
    <row r="338" ht="15" hidden="1" customHeight="1" x14ac:dyDescent="0.4"/>
    <row r="339" ht="15" hidden="1" customHeight="1" x14ac:dyDescent="0.4"/>
    <row r="340" ht="15" hidden="1" customHeight="1" x14ac:dyDescent="0.4"/>
    <row r="341" ht="15" hidden="1" customHeight="1" x14ac:dyDescent="0.4"/>
    <row r="342" ht="15" hidden="1" customHeight="1" x14ac:dyDescent="0.4"/>
    <row r="343" ht="15" hidden="1" customHeight="1" x14ac:dyDescent="0.4"/>
    <row r="344" ht="15" hidden="1" customHeight="1" x14ac:dyDescent="0.4"/>
    <row r="345" ht="15" hidden="1" customHeight="1" x14ac:dyDescent="0.4"/>
    <row r="346" ht="15" hidden="1" customHeight="1" x14ac:dyDescent="0.4"/>
    <row r="347" ht="15" hidden="1" customHeight="1" x14ac:dyDescent="0.4"/>
    <row r="348" ht="15" hidden="1" customHeight="1" x14ac:dyDescent="0.4"/>
    <row r="349" ht="15" hidden="1" customHeight="1" x14ac:dyDescent="0.4"/>
    <row r="350" ht="15" hidden="1" customHeight="1" x14ac:dyDescent="0.4"/>
    <row r="351" ht="15" hidden="1" customHeight="1" x14ac:dyDescent="0.4"/>
    <row r="352" ht="15" hidden="1" customHeight="1" x14ac:dyDescent="0.4"/>
    <row r="353" ht="15" hidden="1" customHeight="1" x14ac:dyDescent="0.4"/>
    <row r="354" ht="15" hidden="1" customHeight="1" x14ac:dyDescent="0.4"/>
    <row r="355" ht="15" hidden="1" customHeight="1" x14ac:dyDescent="0.4"/>
    <row r="356" ht="15" hidden="1" customHeight="1" x14ac:dyDescent="0.4"/>
    <row r="357" ht="15" hidden="1" customHeight="1" x14ac:dyDescent="0.4"/>
    <row r="358" ht="15" hidden="1" customHeight="1" x14ac:dyDescent="0.4"/>
    <row r="359" ht="15" hidden="1" customHeight="1" x14ac:dyDescent="0.4"/>
    <row r="360" ht="15" hidden="1" customHeight="1" x14ac:dyDescent="0.4"/>
    <row r="361" ht="15" hidden="1" customHeight="1" x14ac:dyDescent="0.4"/>
    <row r="362" ht="15" hidden="1" customHeight="1" x14ac:dyDescent="0.4"/>
    <row r="363" ht="15" hidden="1" customHeight="1" x14ac:dyDescent="0.4"/>
    <row r="364" ht="15" hidden="1" customHeight="1" x14ac:dyDescent="0.4"/>
    <row r="365" ht="15" hidden="1" customHeight="1" x14ac:dyDescent="0.4"/>
    <row r="366" ht="15" hidden="1" customHeight="1" x14ac:dyDescent="0.4"/>
    <row r="367" ht="15" hidden="1" customHeight="1" x14ac:dyDescent="0.4"/>
    <row r="368" ht="15" hidden="1" customHeight="1" x14ac:dyDescent="0.4"/>
    <row r="369" ht="15" hidden="1" customHeight="1" x14ac:dyDescent="0.4"/>
    <row r="370" ht="15" hidden="1" customHeight="1" x14ac:dyDescent="0.4"/>
    <row r="371" ht="15" hidden="1" customHeight="1" x14ac:dyDescent="0.4"/>
    <row r="372" ht="15" hidden="1" customHeight="1" x14ac:dyDescent="0.4"/>
    <row r="373" ht="15" hidden="1" customHeight="1" x14ac:dyDescent="0.4"/>
    <row r="374" ht="15" hidden="1" customHeight="1" x14ac:dyDescent="0.4"/>
    <row r="375" ht="15" hidden="1" customHeight="1" x14ac:dyDescent="0.4"/>
    <row r="376" ht="15" hidden="1" customHeight="1" x14ac:dyDescent="0.4"/>
    <row r="377" ht="15" hidden="1" customHeight="1" x14ac:dyDescent="0.4"/>
    <row r="378" ht="15" hidden="1" customHeight="1" x14ac:dyDescent="0.4"/>
    <row r="379" ht="15" hidden="1" customHeight="1" x14ac:dyDescent="0.4"/>
    <row r="380" ht="15" hidden="1" customHeight="1" x14ac:dyDescent="0.4"/>
    <row r="381" ht="15" hidden="1" customHeight="1" x14ac:dyDescent="0.4"/>
    <row r="382" ht="15" hidden="1" customHeight="1" x14ac:dyDescent="0.4"/>
    <row r="383" ht="15" hidden="1" customHeight="1" x14ac:dyDescent="0.4"/>
    <row r="384" ht="15" hidden="1" customHeight="1" x14ac:dyDescent="0.4"/>
    <row r="385" ht="15" hidden="1" customHeight="1" x14ac:dyDescent="0.4"/>
    <row r="386" ht="15" hidden="1" customHeight="1" x14ac:dyDescent="0.4"/>
    <row r="387" ht="15" hidden="1" customHeight="1" x14ac:dyDescent="0.4"/>
    <row r="388" ht="15" hidden="1" customHeight="1" x14ac:dyDescent="0.4"/>
    <row r="389" ht="15" hidden="1" customHeight="1" x14ac:dyDescent="0.4"/>
    <row r="390" ht="15" hidden="1" customHeight="1" x14ac:dyDescent="0.4"/>
    <row r="391" ht="15" hidden="1" customHeight="1" x14ac:dyDescent="0.4"/>
    <row r="392" ht="15" hidden="1" customHeight="1" x14ac:dyDescent="0.4"/>
    <row r="393" ht="15" hidden="1" customHeight="1" x14ac:dyDescent="0.4"/>
    <row r="394" ht="15" hidden="1" customHeight="1" x14ac:dyDescent="0.4"/>
    <row r="395" ht="15" hidden="1" customHeight="1" x14ac:dyDescent="0.4"/>
    <row r="396" ht="15" hidden="1" customHeight="1" x14ac:dyDescent="0.4"/>
    <row r="397" ht="15" hidden="1" customHeight="1" x14ac:dyDescent="0.4"/>
    <row r="398" ht="15" hidden="1" customHeight="1" x14ac:dyDescent="0.4"/>
    <row r="399" ht="15" hidden="1" customHeight="1" x14ac:dyDescent="0.4"/>
    <row r="400" ht="15" hidden="1" customHeight="1" x14ac:dyDescent="0.4"/>
    <row r="401" ht="15" hidden="1" customHeight="1" x14ac:dyDescent="0.4"/>
    <row r="402" ht="15" hidden="1" customHeight="1" x14ac:dyDescent="0.4"/>
  </sheetData>
  <mergeCells count="117">
    <mergeCell ref="J44:K44"/>
    <mergeCell ref="L44:M44"/>
    <mergeCell ref="N44:O44"/>
    <mergeCell ref="L66:S69"/>
    <mergeCell ref="J15:K15"/>
    <mergeCell ref="L15:M15"/>
    <mergeCell ref="H42:I42"/>
    <mergeCell ref="J42:K42"/>
    <mergeCell ref="L42:M42"/>
    <mergeCell ref="N42:O42"/>
    <mergeCell ref="H43:I43"/>
    <mergeCell ref="J43:K43"/>
    <mergeCell ref="L43:M43"/>
    <mergeCell ref="N43:O43"/>
    <mergeCell ref="H40:I40"/>
    <mergeCell ref="J40:K40"/>
    <mergeCell ref="L40:M40"/>
    <mergeCell ref="N40:O40"/>
    <mergeCell ref="H41:I41"/>
    <mergeCell ref="J41:K41"/>
    <mergeCell ref="L41:M41"/>
    <mergeCell ref="N41:O41"/>
    <mergeCell ref="H38:I38"/>
    <mergeCell ref="J38:K38"/>
    <mergeCell ref="L38:M38"/>
    <mergeCell ref="N38:O38"/>
    <mergeCell ref="H39:I39"/>
    <mergeCell ref="J39:K39"/>
    <mergeCell ref="L39:M39"/>
    <mergeCell ref="N39:O39"/>
    <mergeCell ref="J36:K36"/>
    <mergeCell ref="L36:M36"/>
    <mergeCell ref="N36:O36"/>
    <mergeCell ref="J37:K37"/>
    <mergeCell ref="L37:M37"/>
    <mergeCell ref="N37:O37"/>
    <mergeCell ref="J33:K33"/>
    <mergeCell ref="L33:M33"/>
    <mergeCell ref="J34:K34"/>
    <mergeCell ref="L34:M34"/>
    <mergeCell ref="N34:O34"/>
    <mergeCell ref="J35:K35"/>
    <mergeCell ref="L35:M35"/>
    <mergeCell ref="N35:O35"/>
    <mergeCell ref="J31:K31"/>
    <mergeCell ref="L31:M31"/>
    <mergeCell ref="N31:O31"/>
    <mergeCell ref="J32:K32"/>
    <mergeCell ref="L32:M32"/>
    <mergeCell ref="N32:O32"/>
    <mergeCell ref="J29:K29"/>
    <mergeCell ref="L29:M29"/>
    <mergeCell ref="N29:O29"/>
    <mergeCell ref="J30:K30"/>
    <mergeCell ref="L30:M30"/>
    <mergeCell ref="N30:O30"/>
    <mergeCell ref="J26:K26"/>
    <mergeCell ref="L26:M26"/>
    <mergeCell ref="N26:O26"/>
    <mergeCell ref="J27:K27"/>
    <mergeCell ref="L27:M27"/>
    <mergeCell ref="J28:K28"/>
    <mergeCell ref="L28:M28"/>
    <mergeCell ref="N28:O28"/>
    <mergeCell ref="J23:K23"/>
    <mergeCell ref="L23:M23"/>
    <mergeCell ref="J24:K24"/>
    <mergeCell ref="L24:M24"/>
    <mergeCell ref="N24:O24"/>
    <mergeCell ref="J25:K25"/>
    <mergeCell ref="L25:M25"/>
    <mergeCell ref="N25:O25"/>
    <mergeCell ref="J21:K21"/>
    <mergeCell ref="L21:M21"/>
    <mergeCell ref="N21:O21"/>
    <mergeCell ref="J22:K22"/>
    <mergeCell ref="L22:M22"/>
    <mergeCell ref="N22:O22"/>
    <mergeCell ref="J19:K19"/>
    <mergeCell ref="L19:M19"/>
    <mergeCell ref="N19:O19"/>
    <mergeCell ref="J20:K20"/>
    <mergeCell ref="L20:M20"/>
    <mergeCell ref="N20:O20"/>
    <mergeCell ref="J16:K16"/>
    <mergeCell ref="L16:M16"/>
    <mergeCell ref="J17:K17"/>
    <mergeCell ref="L17:M17"/>
    <mergeCell ref="N17:O17"/>
    <mergeCell ref="J18:K18"/>
    <mergeCell ref="L18:M18"/>
    <mergeCell ref="N18:O18"/>
    <mergeCell ref="J13:K13"/>
    <mergeCell ref="L13:M13"/>
    <mergeCell ref="N13:O13"/>
    <mergeCell ref="J14:K14"/>
    <mergeCell ref="L14:M14"/>
    <mergeCell ref="N14:O14"/>
    <mergeCell ref="J11:K11"/>
    <mergeCell ref="L11:M11"/>
    <mergeCell ref="N11:O11"/>
    <mergeCell ref="J12:K12"/>
    <mergeCell ref="L12:M12"/>
    <mergeCell ref="N12:O12"/>
    <mergeCell ref="B5:F5"/>
    <mergeCell ref="G5:K5"/>
    <mergeCell ref="B6:F6"/>
    <mergeCell ref="J10:K10"/>
    <mergeCell ref="L10:M10"/>
    <mergeCell ref="N10:O10"/>
    <mergeCell ref="B1:K2"/>
    <mergeCell ref="L1:L2"/>
    <mergeCell ref="N1:N2"/>
    <mergeCell ref="B3:F3"/>
    <mergeCell ref="G3:K3"/>
    <mergeCell ref="B4:F4"/>
    <mergeCell ref="G4:K4"/>
  </mergeCells>
  <conditionalFormatting sqref="J10:K13 J16:K37">
    <cfRule type="dataBar" priority="6">
      <dataBar>
        <cfvo type="num" val="0"/>
        <cfvo type="num" val="5"/>
        <color rgb="FF638EC6"/>
      </dataBar>
      <extLst>
        <ext xmlns:x14="http://schemas.microsoft.com/office/spreadsheetml/2009/9/main" uri="{B025F937-C7B1-47D3-B67F-A62EFF666E3E}">
          <x14:id>{B2CDA5E3-D428-4143-9248-135A54A5D011}</x14:id>
        </ext>
      </extLst>
    </cfRule>
  </conditionalFormatting>
  <conditionalFormatting sqref="L10:M13 L16:M37">
    <cfRule type="dataBar" priority="5">
      <dataBar>
        <cfvo type="num" val="0"/>
        <cfvo type="num" val="3"/>
        <color rgb="FF638EC6"/>
      </dataBar>
      <extLst>
        <ext xmlns:x14="http://schemas.microsoft.com/office/spreadsheetml/2009/9/main" uri="{B025F937-C7B1-47D3-B67F-A62EFF666E3E}">
          <x14:id>{9D44F957-2562-4A4B-8961-D4CAA0292AE5}</x14:id>
        </ext>
      </extLst>
    </cfRule>
  </conditionalFormatting>
  <conditionalFormatting sqref="J14:K14">
    <cfRule type="dataBar" priority="4">
      <dataBar>
        <cfvo type="num" val="0"/>
        <cfvo type="num" val="5"/>
        <color rgb="FF638EC6"/>
      </dataBar>
      <extLst>
        <ext xmlns:x14="http://schemas.microsoft.com/office/spreadsheetml/2009/9/main" uri="{B025F937-C7B1-47D3-B67F-A62EFF666E3E}">
          <x14:id>{74790179-27A8-4D70-9F07-0AC7B6BFCD7E}</x14:id>
        </ext>
      </extLst>
    </cfRule>
  </conditionalFormatting>
  <conditionalFormatting sqref="L14:M14">
    <cfRule type="dataBar" priority="3">
      <dataBar>
        <cfvo type="num" val="0"/>
        <cfvo type="num" val="3"/>
        <color rgb="FF638EC6"/>
      </dataBar>
      <extLst>
        <ext xmlns:x14="http://schemas.microsoft.com/office/spreadsheetml/2009/9/main" uri="{B025F937-C7B1-47D3-B67F-A62EFF666E3E}">
          <x14:id>{67061B35-0307-481C-BA92-CFDCED466F10}</x14:id>
        </ext>
      </extLst>
    </cfRule>
  </conditionalFormatting>
  <conditionalFormatting sqref="J15:K15">
    <cfRule type="dataBar" priority="2">
      <dataBar>
        <cfvo type="num" val="0"/>
        <cfvo type="num" val="5"/>
        <color rgb="FF638EC6"/>
      </dataBar>
      <extLst>
        <ext xmlns:x14="http://schemas.microsoft.com/office/spreadsheetml/2009/9/main" uri="{B025F937-C7B1-47D3-B67F-A62EFF666E3E}">
          <x14:id>{ADF2A864-69F6-4921-9094-D234C071EAC1}</x14:id>
        </ext>
      </extLst>
    </cfRule>
  </conditionalFormatting>
  <conditionalFormatting sqref="L15:M15">
    <cfRule type="dataBar" priority="1">
      <dataBar>
        <cfvo type="num" val="0"/>
        <cfvo type="num" val="5"/>
        <color rgb="FF638EC6"/>
      </dataBar>
      <extLst>
        <ext xmlns:x14="http://schemas.microsoft.com/office/spreadsheetml/2009/9/main" uri="{B025F937-C7B1-47D3-B67F-A62EFF666E3E}">
          <x14:id>{D989E56B-6A11-45BC-9F88-44A5CC29894A}</x14:id>
        </ext>
      </extLst>
    </cfRule>
  </conditionalFormatting>
  <hyperlinks>
    <hyperlink ref="B3:F3" location="'Results - OVR'!A1" tooltip="1. Results" display="1. Results" xr:uid="{7A048F3D-F3D1-4964-84F2-3261729ED565}"/>
  </hyperlink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B2CDA5E3-D428-4143-9248-135A54A5D011}">
            <x14:dataBar minLength="0" maxLength="100" border="1" gradient="0">
              <x14:cfvo type="num">
                <xm:f>0</xm:f>
              </x14:cfvo>
              <x14:cfvo type="num">
                <xm:f>5</xm:f>
              </x14:cfvo>
              <x14:borderColor theme="3"/>
              <x14:negativeFillColor rgb="FFFF0000"/>
              <x14:axisColor rgb="FF000000"/>
            </x14:dataBar>
          </x14:cfRule>
          <xm:sqref>J10:K13 J16:K37</xm:sqref>
        </x14:conditionalFormatting>
        <x14:conditionalFormatting xmlns:xm="http://schemas.microsoft.com/office/excel/2006/main">
          <x14:cfRule type="dataBar" id="{9D44F957-2562-4A4B-8961-D4CAA0292AE5}">
            <x14:dataBar minLength="0" maxLength="100" border="1" gradient="0">
              <x14:cfvo type="num">
                <xm:f>0</xm:f>
              </x14:cfvo>
              <x14:cfvo type="num">
                <xm:f>3</xm:f>
              </x14:cfvo>
              <x14:borderColor theme="3"/>
              <x14:negativeFillColor rgb="FFFF0000"/>
              <x14:axisColor rgb="FF000000"/>
            </x14:dataBar>
          </x14:cfRule>
          <xm:sqref>L10:M13 L16:M37</xm:sqref>
        </x14:conditionalFormatting>
        <x14:conditionalFormatting xmlns:xm="http://schemas.microsoft.com/office/excel/2006/main">
          <x14:cfRule type="dataBar" id="{74790179-27A8-4D70-9F07-0AC7B6BFCD7E}">
            <x14:dataBar minLength="0" maxLength="100" border="1" gradient="0">
              <x14:cfvo type="num">
                <xm:f>0</xm:f>
              </x14:cfvo>
              <x14:cfvo type="num">
                <xm:f>5</xm:f>
              </x14:cfvo>
              <x14:borderColor theme="3"/>
              <x14:negativeFillColor rgb="FFFF0000"/>
              <x14:axisColor rgb="FF000000"/>
            </x14:dataBar>
          </x14:cfRule>
          <xm:sqref>J14:K14</xm:sqref>
        </x14:conditionalFormatting>
        <x14:conditionalFormatting xmlns:xm="http://schemas.microsoft.com/office/excel/2006/main">
          <x14:cfRule type="dataBar" id="{67061B35-0307-481C-BA92-CFDCED466F10}">
            <x14:dataBar minLength="0" maxLength="100" border="1" gradient="0">
              <x14:cfvo type="num">
                <xm:f>0</xm:f>
              </x14:cfvo>
              <x14:cfvo type="num">
                <xm:f>3</xm:f>
              </x14:cfvo>
              <x14:borderColor theme="3"/>
              <x14:negativeFillColor rgb="FFFF0000"/>
              <x14:axisColor rgb="FF000000"/>
            </x14:dataBar>
          </x14:cfRule>
          <xm:sqref>L14:M14</xm:sqref>
        </x14:conditionalFormatting>
        <x14:conditionalFormatting xmlns:xm="http://schemas.microsoft.com/office/excel/2006/main">
          <x14:cfRule type="dataBar" id="{ADF2A864-69F6-4921-9094-D234C071EAC1}">
            <x14:dataBar minLength="0" maxLength="100" border="1" gradient="0">
              <x14:cfvo type="num">
                <xm:f>0</xm:f>
              </x14:cfvo>
              <x14:cfvo type="num">
                <xm:f>5</xm:f>
              </x14:cfvo>
              <x14:borderColor theme="3"/>
              <x14:negativeFillColor rgb="FFFF0000"/>
              <x14:axisColor rgb="FF000000"/>
            </x14:dataBar>
          </x14:cfRule>
          <xm:sqref>J15:K15</xm:sqref>
        </x14:conditionalFormatting>
        <x14:conditionalFormatting xmlns:xm="http://schemas.microsoft.com/office/excel/2006/main">
          <x14:cfRule type="dataBar" id="{D989E56B-6A11-45BC-9F88-44A5CC29894A}">
            <x14:dataBar minLength="0" maxLength="100" border="1" gradient="0">
              <x14:cfvo type="num">
                <xm:f>0</xm:f>
              </x14:cfvo>
              <x14:cfvo type="num">
                <xm:f>5</xm:f>
              </x14:cfvo>
              <x14:borderColor theme="3"/>
              <x14:negativeFillColor rgb="FFFF0000"/>
              <x14:axisColor rgb="FF000000"/>
            </x14:dataBar>
          </x14:cfRule>
          <xm:sqref>L15:M15</xm:sqref>
        </x14:conditionalFormatting>
      </x14:conditionalFormatting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Blad40">
    <tabColor rgb="FF0070C0"/>
  </sheetPr>
  <dimension ref="A1:T101"/>
  <sheetViews>
    <sheetView showRowColHeaders="0" zoomScaleNormal="100" workbookViewId="0">
      <pane ySplit="7" topLeftCell="A8" activePane="bottomLeft" state="frozen"/>
      <selection pane="bottomLeft"/>
    </sheetView>
  </sheetViews>
  <sheetFormatPr defaultColWidth="0" defaultRowHeight="0" customHeight="1" zeroHeight="1" x14ac:dyDescent="0.4"/>
  <cols>
    <col min="1" max="1" width="5.69140625" customWidth="1"/>
    <col min="2" max="11" width="9.15234375" customWidth="1"/>
    <col min="12" max="12" width="20" customWidth="1"/>
    <col min="13" max="13" width="2.3046875" customWidth="1"/>
    <col min="14" max="14" width="20" customWidth="1"/>
    <col min="15" max="15" width="2.3046875" customWidth="1"/>
    <col min="16" max="16" width="57.15234375" customWidth="1"/>
    <col min="17" max="17" width="2.3046875" customWidth="1"/>
    <col min="18" max="18" width="110.69140625" customWidth="1"/>
    <col min="19" max="19" width="2.3046875" customWidth="1"/>
    <col min="20" max="20" width="0" hidden="1" customWidth="1"/>
    <col min="21" max="16384" width="9.15234375" hidden="1"/>
  </cols>
  <sheetData>
    <row r="1" spans="1:19" ht="20.149999999999999" customHeight="1" x14ac:dyDescent="0.4">
      <c r="A1" s="491"/>
      <c r="B1" s="785" t="s">
        <v>1615</v>
      </c>
      <c r="C1" s="786"/>
      <c r="D1" s="786"/>
      <c r="E1" s="786"/>
      <c r="F1" s="786"/>
      <c r="G1" s="786"/>
      <c r="H1" s="786"/>
      <c r="I1" s="786"/>
      <c r="J1" s="786"/>
      <c r="K1" s="786"/>
      <c r="L1" s="818"/>
      <c r="M1" s="562"/>
      <c r="N1" s="818"/>
      <c r="O1" s="492"/>
      <c r="P1" s="492"/>
      <c r="Q1" s="492"/>
      <c r="R1" s="492"/>
      <c r="S1" s="493"/>
    </row>
    <row r="2" spans="1:19" ht="20.149999999999999" customHeight="1" x14ac:dyDescent="0.4">
      <c r="A2" s="494"/>
      <c r="B2" s="787"/>
      <c r="C2" s="788"/>
      <c r="D2" s="788"/>
      <c r="E2" s="788"/>
      <c r="F2" s="788"/>
      <c r="G2" s="788"/>
      <c r="H2" s="788"/>
      <c r="I2" s="788"/>
      <c r="J2" s="788"/>
      <c r="K2" s="788"/>
      <c r="L2" s="790"/>
      <c r="M2" s="563"/>
      <c r="N2" s="790"/>
      <c r="O2" s="500"/>
      <c r="P2" s="500"/>
      <c r="Q2" s="500"/>
      <c r="R2" s="500"/>
      <c r="S2" s="501"/>
    </row>
    <row r="3" spans="1:19" ht="20.149999999999999" customHeight="1" x14ac:dyDescent="0.4">
      <c r="A3" s="494"/>
      <c r="B3" s="791" t="s">
        <v>1616</v>
      </c>
      <c r="C3" s="792"/>
      <c r="D3" s="792"/>
      <c r="E3" s="792"/>
      <c r="F3" s="793"/>
      <c r="G3" s="783"/>
      <c r="H3" s="784"/>
      <c r="I3" s="784"/>
      <c r="J3" s="784"/>
      <c r="K3" s="784"/>
      <c r="L3" s="478"/>
      <c r="M3" s="478"/>
      <c r="N3" s="478"/>
      <c r="O3" s="495"/>
      <c r="P3" s="495"/>
      <c r="Q3" s="495"/>
      <c r="R3" s="495"/>
      <c r="S3" s="496"/>
    </row>
    <row r="4" spans="1:19" ht="20.149999999999999" customHeight="1" x14ac:dyDescent="0.4">
      <c r="A4" s="494"/>
      <c r="B4" s="779"/>
      <c r="C4" s="780"/>
      <c r="D4" s="780"/>
      <c r="E4" s="780"/>
      <c r="F4" s="780"/>
      <c r="G4" s="783"/>
      <c r="H4" s="784"/>
      <c r="I4" s="784"/>
      <c r="J4" s="784"/>
      <c r="K4" s="784"/>
      <c r="L4" s="478"/>
      <c r="M4" s="478"/>
      <c r="N4" s="478"/>
      <c r="O4" s="495"/>
      <c r="P4" s="495"/>
      <c r="Q4" s="495"/>
      <c r="R4" s="495"/>
      <c r="S4" s="496"/>
    </row>
    <row r="5" spans="1:19" ht="20.149999999999999" customHeight="1" x14ac:dyDescent="0.4">
      <c r="A5" s="494"/>
      <c r="B5" s="779"/>
      <c r="C5" s="780"/>
      <c r="D5" s="780"/>
      <c r="E5" s="780"/>
      <c r="F5" s="780"/>
      <c r="G5" s="783"/>
      <c r="H5" s="784"/>
      <c r="I5" s="784"/>
      <c r="J5" s="784"/>
      <c r="K5" s="784"/>
      <c r="L5" s="478"/>
      <c r="M5" s="478"/>
      <c r="N5" s="478"/>
      <c r="O5" s="495"/>
      <c r="P5" s="495"/>
      <c r="Q5" s="495"/>
      <c r="R5" s="495"/>
      <c r="S5" s="496"/>
    </row>
    <row r="6" spans="1:19" ht="20.149999999999999" customHeight="1" x14ac:dyDescent="0.4">
      <c r="A6" s="494"/>
      <c r="B6" s="779"/>
      <c r="C6" s="780"/>
      <c r="D6" s="780"/>
      <c r="E6" s="780"/>
      <c r="F6" s="780"/>
      <c r="G6" s="598"/>
      <c r="H6" s="478"/>
      <c r="I6" s="478"/>
      <c r="J6" s="478"/>
      <c r="K6" s="478"/>
      <c r="L6" s="478"/>
      <c r="M6" s="478"/>
      <c r="N6" s="478"/>
      <c r="O6" s="495"/>
      <c r="P6" s="495"/>
      <c r="Q6" s="495"/>
      <c r="R6" s="495"/>
      <c r="S6" s="496"/>
    </row>
    <row r="7" spans="1:19" ht="20.149999999999999" customHeight="1" thickBot="1" x14ac:dyDescent="0.45">
      <c r="A7" s="497"/>
      <c r="B7" s="498"/>
      <c r="C7" s="498"/>
      <c r="D7" s="498"/>
      <c r="E7" s="498"/>
      <c r="F7" s="498"/>
      <c r="G7" s="498"/>
      <c r="H7" s="498"/>
      <c r="I7" s="498"/>
      <c r="J7" s="498"/>
      <c r="K7" s="498"/>
      <c r="L7" s="498"/>
      <c r="M7" s="498"/>
      <c r="N7" s="498"/>
      <c r="O7" s="498"/>
      <c r="P7" s="498"/>
      <c r="Q7" s="498"/>
      <c r="R7" s="498"/>
      <c r="S7" s="499"/>
    </row>
    <row r="8" spans="1:19" s="2" customFormat="1" ht="19.5" customHeight="1" x14ac:dyDescent="0.4">
      <c r="A8" s="132"/>
      <c r="B8" s="7"/>
      <c r="C8" s="7"/>
      <c r="D8" s="7"/>
      <c r="E8" s="7"/>
      <c r="F8" s="7"/>
      <c r="G8" s="7"/>
      <c r="H8" s="7"/>
      <c r="I8" s="7"/>
      <c r="J8" s="7"/>
      <c r="K8" s="7"/>
      <c r="L8" s="7"/>
      <c r="M8" s="7"/>
      <c r="N8" s="7"/>
      <c r="O8" s="599"/>
      <c r="P8" s="231"/>
      <c r="Q8" s="599"/>
      <c r="R8" s="599"/>
      <c r="S8" s="15"/>
    </row>
    <row r="9" spans="1:19" s="2" customFormat="1" ht="20.149999999999999" customHeight="1" x14ac:dyDescent="0.4">
      <c r="A9" s="132"/>
      <c r="B9" s="543" t="s">
        <v>1617</v>
      </c>
      <c r="C9" s="532"/>
      <c r="D9" s="532"/>
      <c r="E9" s="540"/>
      <c r="F9" s="540"/>
      <c r="G9" s="540"/>
      <c r="H9" s="540"/>
      <c r="I9" s="540"/>
      <c r="J9" s="540"/>
      <c r="K9" s="540"/>
      <c r="L9" s="540"/>
      <c r="M9" s="532"/>
      <c r="N9" s="532"/>
      <c r="O9" s="532"/>
      <c r="P9" s="533"/>
      <c r="Q9" s="532"/>
      <c r="R9" s="532"/>
      <c r="S9" s="599"/>
    </row>
    <row r="10" spans="1:19" s="2" customFormat="1" ht="20.149999999999999" customHeight="1" x14ac:dyDescent="0.4">
      <c r="A10" s="599"/>
      <c r="B10" s="812" t="s">
        <v>2762</v>
      </c>
      <c r="C10" s="813"/>
      <c r="D10" s="813"/>
      <c r="E10" s="813"/>
      <c r="F10" s="813"/>
      <c r="G10" s="813"/>
      <c r="H10" s="813"/>
      <c r="I10" s="813"/>
      <c r="J10" s="813"/>
      <c r="K10" s="813"/>
      <c r="L10" s="813"/>
      <c r="M10" s="813"/>
      <c r="N10" s="813"/>
      <c r="O10" s="599"/>
      <c r="P10" s="231"/>
      <c r="Q10" s="599"/>
      <c r="R10" s="599"/>
      <c r="S10" s="15"/>
    </row>
    <row r="11" spans="1:19" s="2" customFormat="1" ht="20.149999999999999" customHeight="1" x14ac:dyDescent="0.4">
      <c r="A11" s="599"/>
      <c r="B11" s="814"/>
      <c r="C11" s="814"/>
      <c r="D11" s="814"/>
      <c r="E11" s="814"/>
      <c r="F11" s="814"/>
      <c r="G11" s="814"/>
      <c r="H11" s="814"/>
      <c r="I11" s="814"/>
      <c r="J11" s="814"/>
      <c r="K11" s="814"/>
      <c r="L11" s="814"/>
      <c r="M11" s="814"/>
      <c r="N11" s="814"/>
      <c r="O11" s="599"/>
      <c r="P11" s="231"/>
      <c r="Q11" s="599"/>
      <c r="R11" s="599"/>
      <c r="S11" s="15"/>
    </row>
    <row r="12" spans="1:19" s="2" customFormat="1" ht="20.149999999999999" customHeight="1" x14ac:dyDescent="0.4">
      <c r="A12" s="599"/>
      <c r="B12" s="814"/>
      <c r="C12" s="814"/>
      <c r="D12" s="814"/>
      <c r="E12" s="814"/>
      <c r="F12" s="814"/>
      <c r="G12" s="814"/>
      <c r="H12" s="814"/>
      <c r="I12" s="814"/>
      <c r="J12" s="814"/>
      <c r="K12" s="814"/>
      <c r="L12" s="814"/>
      <c r="M12" s="814"/>
      <c r="N12" s="814"/>
      <c r="O12" s="599"/>
      <c r="P12" s="231"/>
      <c r="Q12" s="599"/>
      <c r="R12" s="599"/>
      <c r="S12" s="15"/>
    </row>
    <row r="13" spans="1:19" s="2" customFormat="1" ht="20.149999999999999" customHeight="1" x14ac:dyDescent="0.4">
      <c r="A13" s="599"/>
      <c r="B13" s="814"/>
      <c r="C13" s="814"/>
      <c r="D13" s="814"/>
      <c r="E13" s="814"/>
      <c r="F13" s="814"/>
      <c r="G13" s="814"/>
      <c r="H13" s="814"/>
      <c r="I13" s="814"/>
      <c r="J13" s="814"/>
      <c r="K13" s="814"/>
      <c r="L13" s="814"/>
      <c r="M13" s="814"/>
      <c r="N13" s="814"/>
      <c r="O13" s="599"/>
      <c r="P13" s="231"/>
      <c r="Q13" s="599"/>
      <c r="R13" s="599"/>
      <c r="S13" s="15"/>
    </row>
    <row r="14" spans="1:19" s="2" customFormat="1" ht="20.149999999999999" customHeight="1" x14ac:dyDescent="0.4">
      <c r="A14" s="599"/>
      <c r="B14" s="814"/>
      <c r="C14" s="814"/>
      <c r="D14" s="814"/>
      <c r="E14" s="814"/>
      <c r="F14" s="814"/>
      <c r="G14" s="814"/>
      <c r="H14" s="814"/>
      <c r="I14" s="814"/>
      <c r="J14" s="814"/>
      <c r="K14" s="814"/>
      <c r="L14" s="814"/>
      <c r="M14" s="814"/>
      <c r="N14" s="814"/>
      <c r="O14" s="599"/>
      <c r="P14" s="231"/>
      <c r="Q14" s="599"/>
      <c r="R14" s="599"/>
      <c r="S14" s="15"/>
    </row>
    <row r="15" spans="1:19" s="2" customFormat="1" ht="20.149999999999999" customHeight="1" x14ac:dyDescent="0.4">
      <c r="A15" s="599"/>
      <c r="B15" s="814"/>
      <c r="C15" s="814"/>
      <c r="D15" s="814"/>
      <c r="E15" s="814"/>
      <c r="F15" s="814"/>
      <c r="G15" s="814"/>
      <c r="H15" s="814"/>
      <c r="I15" s="814"/>
      <c r="J15" s="814"/>
      <c r="K15" s="814"/>
      <c r="L15" s="814"/>
      <c r="M15" s="814"/>
      <c r="N15" s="814"/>
      <c r="O15" s="599"/>
      <c r="P15" s="231"/>
      <c r="Q15" s="599"/>
      <c r="R15" s="599"/>
      <c r="S15" s="15"/>
    </row>
    <row r="16" spans="1:19" s="2" customFormat="1" ht="20.149999999999999" customHeight="1" x14ac:dyDescent="0.4">
      <c r="A16" s="599"/>
      <c r="B16" s="814"/>
      <c r="C16" s="814"/>
      <c r="D16" s="814"/>
      <c r="E16" s="814"/>
      <c r="F16" s="814"/>
      <c r="G16" s="814"/>
      <c r="H16" s="814"/>
      <c r="I16" s="814"/>
      <c r="J16" s="814"/>
      <c r="K16" s="814"/>
      <c r="L16" s="814"/>
      <c r="M16" s="814"/>
      <c r="N16" s="814"/>
      <c r="O16" s="599"/>
      <c r="P16" s="231"/>
      <c r="Q16" s="599"/>
      <c r="R16" s="599"/>
      <c r="S16" s="15"/>
    </row>
    <row r="17" spans="1:19" s="2" customFormat="1" ht="20.149999999999999" customHeight="1" x14ac:dyDescent="0.4">
      <c r="A17" s="599"/>
      <c r="B17" s="814"/>
      <c r="C17" s="814"/>
      <c r="D17" s="814"/>
      <c r="E17" s="814"/>
      <c r="F17" s="814"/>
      <c r="G17" s="814"/>
      <c r="H17" s="814"/>
      <c r="I17" s="814"/>
      <c r="J17" s="814"/>
      <c r="K17" s="814"/>
      <c r="L17" s="814"/>
      <c r="M17" s="814"/>
      <c r="N17" s="814"/>
      <c r="O17" s="599"/>
      <c r="P17" s="231"/>
      <c r="Q17" s="599"/>
      <c r="R17" s="599"/>
      <c r="S17" s="15"/>
    </row>
    <row r="18" spans="1:19" s="2" customFormat="1" ht="20.149999999999999" customHeight="1" x14ac:dyDescent="0.4">
      <c r="A18" s="132"/>
      <c r="B18" s="815"/>
      <c r="C18" s="815"/>
      <c r="D18" s="815"/>
      <c r="E18" s="815"/>
      <c r="F18" s="815"/>
      <c r="G18" s="815"/>
      <c r="H18" s="815"/>
      <c r="I18" s="815"/>
      <c r="J18" s="815"/>
      <c r="K18" s="815"/>
      <c r="L18" s="815"/>
      <c r="M18" s="815"/>
      <c r="N18" s="815"/>
      <c r="O18" s="132"/>
      <c r="P18" s="233"/>
      <c r="Q18" s="132"/>
      <c r="R18" s="132"/>
      <c r="S18" s="15"/>
    </row>
    <row r="19" spans="1:19" s="2" customFormat="1" ht="20.149999999999999" customHeight="1" x14ac:dyDescent="0.4">
      <c r="A19" s="132"/>
      <c r="B19" s="131" t="s">
        <v>1618</v>
      </c>
      <c r="C19" s="132"/>
      <c r="D19" s="132"/>
      <c r="E19" s="518"/>
      <c r="F19" s="518"/>
      <c r="G19" s="518"/>
      <c r="H19" s="518"/>
      <c r="I19" s="518"/>
      <c r="J19" s="518"/>
      <c r="K19" s="518"/>
      <c r="L19" s="518"/>
      <c r="M19" s="132"/>
      <c r="N19" s="132"/>
      <c r="O19" s="132"/>
      <c r="P19" s="233"/>
      <c r="Q19" s="132"/>
      <c r="R19" s="132"/>
      <c r="S19" s="599"/>
    </row>
    <row r="20" spans="1:19" s="2" customFormat="1" ht="20.149999999999999" customHeight="1" x14ac:dyDescent="0.4">
      <c r="A20" s="599"/>
      <c r="B20" s="812" t="s">
        <v>2763</v>
      </c>
      <c r="C20" s="813"/>
      <c r="D20" s="813"/>
      <c r="E20" s="813"/>
      <c r="F20" s="813"/>
      <c r="G20" s="813"/>
      <c r="H20" s="813"/>
      <c r="I20" s="813"/>
      <c r="J20" s="813"/>
      <c r="K20" s="813"/>
      <c r="L20" s="813"/>
      <c r="M20" s="813"/>
      <c r="N20" s="813"/>
      <c r="O20" s="505"/>
      <c r="P20" s="541"/>
      <c r="Q20" s="505"/>
      <c r="R20" s="505"/>
      <c r="S20" s="15"/>
    </row>
    <row r="21" spans="1:19" s="2" customFormat="1" ht="20.149999999999999" customHeight="1" x14ac:dyDescent="0.4">
      <c r="A21" s="599"/>
      <c r="B21" s="814"/>
      <c r="C21" s="814"/>
      <c r="D21" s="814"/>
      <c r="E21" s="814"/>
      <c r="F21" s="814"/>
      <c r="G21" s="814"/>
      <c r="H21" s="814"/>
      <c r="I21" s="814"/>
      <c r="J21" s="814"/>
      <c r="K21" s="814"/>
      <c r="L21" s="814"/>
      <c r="M21" s="814"/>
      <c r="N21" s="814"/>
      <c r="O21" s="599"/>
      <c r="P21" s="231"/>
      <c r="Q21" s="599"/>
      <c r="R21" s="599"/>
      <c r="S21" s="15"/>
    </row>
    <row r="22" spans="1:19" s="2" customFormat="1" ht="20.149999999999999" customHeight="1" x14ac:dyDescent="0.4">
      <c r="A22" s="599"/>
      <c r="B22" s="814"/>
      <c r="C22" s="814"/>
      <c r="D22" s="814"/>
      <c r="E22" s="814"/>
      <c r="F22" s="814"/>
      <c r="G22" s="814"/>
      <c r="H22" s="814"/>
      <c r="I22" s="814"/>
      <c r="J22" s="814"/>
      <c r="K22" s="814"/>
      <c r="L22" s="814"/>
      <c r="M22" s="814"/>
      <c r="N22" s="814"/>
      <c r="O22" s="599"/>
      <c r="P22" s="231"/>
      <c r="Q22" s="599"/>
      <c r="R22" s="599"/>
      <c r="S22" s="15"/>
    </row>
    <row r="23" spans="1:19" s="2" customFormat="1" ht="20.149999999999999" customHeight="1" x14ac:dyDescent="0.4">
      <c r="A23" s="599"/>
      <c r="B23" s="814"/>
      <c r="C23" s="814"/>
      <c r="D23" s="814"/>
      <c r="E23" s="814"/>
      <c r="F23" s="814"/>
      <c r="G23" s="814"/>
      <c r="H23" s="814"/>
      <c r="I23" s="814"/>
      <c r="J23" s="814"/>
      <c r="K23" s="814"/>
      <c r="L23" s="814"/>
      <c r="M23" s="814"/>
      <c r="N23" s="814"/>
      <c r="O23" s="599"/>
      <c r="P23" s="231"/>
      <c r="Q23" s="599"/>
      <c r="R23" s="599"/>
      <c r="S23" s="15"/>
    </row>
    <row r="24" spans="1:19" s="2" customFormat="1" ht="20.149999999999999" customHeight="1" x14ac:dyDescent="0.4">
      <c r="A24" s="599"/>
      <c r="B24" s="814"/>
      <c r="C24" s="814"/>
      <c r="D24" s="814"/>
      <c r="E24" s="814"/>
      <c r="F24" s="814"/>
      <c r="G24" s="814"/>
      <c r="H24" s="814"/>
      <c r="I24" s="814"/>
      <c r="J24" s="814"/>
      <c r="K24" s="814"/>
      <c r="L24" s="814"/>
      <c r="M24" s="814"/>
      <c r="N24" s="814"/>
      <c r="O24" s="599"/>
      <c r="P24" s="599"/>
      <c r="Q24" s="599"/>
      <c r="R24" s="599"/>
      <c r="S24" s="15"/>
    </row>
    <row r="25" spans="1:19" s="2" customFormat="1" ht="20.149999999999999" customHeight="1" x14ac:dyDescent="0.4">
      <c r="A25" s="132"/>
      <c r="B25" s="815"/>
      <c r="C25" s="815"/>
      <c r="D25" s="815"/>
      <c r="E25" s="815"/>
      <c r="F25" s="815"/>
      <c r="G25" s="815"/>
      <c r="H25" s="815"/>
      <c r="I25" s="815"/>
      <c r="J25" s="815"/>
      <c r="K25" s="815"/>
      <c r="L25" s="815"/>
      <c r="M25" s="815"/>
      <c r="N25" s="815"/>
      <c r="O25" s="132"/>
      <c r="P25" s="233"/>
      <c r="Q25" s="132"/>
      <c r="R25" s="132"/>
      <c r="S25" s="15"/>
    </row>
    <row r="26" spans="1:19" s="2" customFormat="1" ht="20.149999999999999" customHeight="1" x14ac:dyDescent="0.4">
      <c r="A26" s="132"/>
      <c r="B26" s="543" t="s">
        <v>626</v>
      </c>
      <c r="C26" s="532"/>
      <c r="D26" s="532"/>
      <c r="E26" s="542"/>
      <c r="F26" s="542"/>
      <c r="G26" s="540"/>
      <c r="H26" s="540"/>
      <c r="I26" s="540"/>
      <c r="J26" s="540"/>
      <c r="K26" s="540"/>
      <c r="L26" s="540"/>
      <c r="M26" s="532"/>
      <c r="N26" s="532"/>
      <c r="O26" s="532"/>
      <c r="P26" s="533"/>
      <c r="Q26" s="532"/>
      <c r="R26" s="532"/>
      <c r="S26" s="15"/>
    </row>
    <row r="27" spans="1:19" s="2" customFormat="1" ht="20.149999999999999" customHeight="1" x14ac:dyDescent="0.4">
      <c r="A27" s="599"/>
      <c r="B27" s="819" t="s">
        <v>2671</v>
      </c>
      <c r="C27" s="819"/>
      <c r="D27" s="819"/>
      <c r="E27" s="819"/>
      <c r="F27" s="819"/>
      <c r="G27" s="819"/>
      <c r="H27" s="819"/>
      <c r="I27" s="819"/>
      <c r="J27" s="819"/>
      <c r="K27" s="819"/>
      <c r="L27" s="819"/>
      <c r="M27" s="819"/>
      <c r="N27" s="819"/>
      <c r="O27" s="599"/>
      <c r="P27" s="599"/>
      <c r="Q27" s="599"/>
      <c r="R27" s="599"/>
      <c r="S27" s="15"/>
    </row>
    <row r="28" spans="1:19" s="2" customFormat="1" ht="20.149999999999999" customHeight="1" x14ac:dyDescent="0.4">
      <c r="A28" s="599"/>
      <c r="B28" s="804"/>
      <c r="C28" s="804"/>
      <c r="D28" s="804"/>
      <c r="E28" s="804"/>
      <c r="F28" s="804"/>
      <c r="G28" s="804"/>
      <c r="H28" s="804"/>
      <c r="I28" s="804"/>
      <c r="J28" s="804"/>
      <c r="K28" s="804"/>
      <c r="L28" s="804"/>
      <c r="M28" s="804"/>
      <c r="N28" s="804"/>
      <c r="O28" s="599"/>
      <c r="P28" s="599"/>
      <c r="Q28" s="599"/>
      <c r="R28" s="599"/>
      <c r="S28" s="15"/>
    </row>
    <row r="29" spans="1:19" s="2" customFormat="1" ht="20.149999999999999" customHeight="1" x14ac:dyDescent="0.4">
      <c r="A29" s="599"/>
      <c r="B29" s="804"/>
      <c r="C29" s="804"/>
      <c r="D29" s="804"/>
      <c r="E29" s="804"/>
      <c r="F29" s="804"/>
      <c r="G29" s="804"/>
      <c r="H29" s="804"/>
      <c r="I29" s="804"/>
      <c r="J29" s="804"/>
      <c r="K29" s="804"/>
      <c r="L29" s="804"/>
      <c r="M29" s="804"/>
      <c r="N29" s="804"/>
      <c r="O29" s="599"/>
      <c r="P29" s="231"/>
      <c r="Q29" s="599"/>
      <c r="R29" s="599"/>
      <c r="S29" s="15"/>
    </row>
    <row r="30" spans="1:19" ht="20.149999999999999" customHeight="1" x14ac:dyDescent="0.4">
      <c r="A30" s="513"/>
      <c r="B30" s="800"/>
      <c r="C30" s="800"/>
      <c r="D30" s="800"/>
      <c r="E30" s="800"/>
      <c r="F30" s="800"/>
      <c r="G30" s="800"/>
      <c r="H30" s="800"/>
      <c r="I30" s="800"/>
      <c r="J30" s="800"/>
      <c r="K30" s="800"/>
      <c r="L30" s="800"/>
      <c r="M30" s="800"/>
      <c r="N30" s="800"/>
      <c r="O30" s="132"/>
      <c r="P30" s="132"/>
      <c r="Q30" s="132"/>
      <c r="R30" s="132"/>
      <c r="S30" s="16"/>
    </row>
    <row r="31" spans="1:19" ht="20.149999999999999" customHeight="1" thickBot="1" x14ac:dyDescent="0.45">
      <c r="A31" s="11"/>
      <c r="B31" s="40"/>
      <c r="C31" s="40"/>
      <c r="D31" s="40"/>
      <c r="E31" s="40"/>
      <c r="F31" s="40"/>
      <c r="G31" s="40"/>
      <c r="H31" s="40"/>
      <c r="I31" s="40"/>
      <c r="J31" s="40"/>
      <c r="K31" s="12"/>
      <c r="L31" s="12"/>
      <c r="M31" s="12"/>
      <c r="N31" s="12"/>
      <c r="O31" s="12"/>
      <c r="P31" s="12"/>
      <c r="Q31" s="12"/>
      <c r="R31" s="12"/>
      <c r="S31" s="17"/>
    </row>
    <row r="32" spans="1:19" ht="14.6" hidden="1" x14ac:dyDescent="0.4"/>
    <row r="33" ht="14.6" hidden="1" x14ac:dyDescent="0.4"/>
    <row r="34" ht="14.6" hidden="1" x14ac:dyDescent="0.4"/>
    <row r="35" ht="14.6" hidden="1" x14ac:dyDescent="0.4"/>
    <row r="36" ht="14.6" hidden="1" x14ac:dyDescent="0.4"/>
    <row r="37" ht="14.6" hidden="1" x14ac:dyDescent="0.4"/>
    <row r="38" ht="14.6" hidden="1" x14ac:dyDescent="0.4"/>
    <row r="39" ht="15" hidden="1" customHeight="1" x14ac:dyDescent="0.4"/>
    <row r="40" ht="15" hidden="1" customHeight="1" x14ac:dyDescent="0.4"/>
    <row r="41" ht="15" hidden="1" customHeight="1" x14ac:dyDescent="0.4"/>
    <row r="42" ht="15" hidden="1" customHeight="1" x14ac:dyDescent="0.4"/>
    <row r="43" ht="15" hidden="1" customHeight="1" x14ac:dyDescent="0.4"/>
    <row r="44" ht="15" hidden="1" customHeight="1" x14ac:dyDescent="0.4"/>
    <row r="45" ht="15" hidden="1" customHeight="1" x14ac:dyDescent="0.4"/>
    <row r="46" ht="15" hidden="1" customHeight="1" x14ac:dyDescent="0.4"/>
    <row r="47" ht="15" hidden="1" customHeight="1" x14ac:dyDescent="0.4"/>
    <row r="48" ht="15" hidden="1" customHeight="1" x14ac:dyDescent="0.4"/>
    <row r="49" ht="15" hidden="1" customHeight="1" x14ac:dyDescent="0.4"/>
    <row r="50" ht="15" hidden="1" customHeight="1" x14ac:dyDescent="0.4"/>
    <row r="51" ht="15" hidden="1" customHeight="1" x14ac:dyDescent="0.4"/>
    <row r="52" ht="15" hidden="1" customHeight="1" x14ac:dyDescent="0.4"/>
    <row r="53" ht="15" hidden="1" customHeight="1" x14ac:dyDescent="0.4"/>
    <row r="54" ht="15" hidden="1" customHeight="1" x14ac:dyDescent="0.4"/>
    <row r="55" ht="15" hidden="1" customHeight="1" x14ac:dyDescent="0.4"/>
    <row r="56" ht="15" hidden="1" customHeight="1" x14ac:dyDescent="0.4"/>
    <row r="57" ht="15" hidden="1" customHeight="1" x14ac:dyDescent="0.4"/>
    <row r="58" ht="15" hidden="1" customHeight="1" x14ac:dyDescent="0.4"/>
    <row r="59" ht="15" hidden="1" customHeight="1" x14ac:dyDescent="0.4"/>
    <row r="60" ht="15" hidden="1" customHeight="1" x14ac:dyDescent="0.4"/>
    <row r="61" ht="15" hidden="1" customHeight="1" x14ac:dyDescent="0.4"/>
    <row r="62" ht="15" hidden="1" customHeight="1" x14ac:dyDescent="0.4"/>
    <row r="63" ht="15" hidden="1" customHeight="1" x14ac:dyDescent="0.4"/>
    <row r="64" ht="15" hidden="1" customHeight="1" x14ac:dyDescent="0.4"/>
    <row r="65" ht="15" hidden="1" customHeight="1" x14ac:dyDescent="0.4"/>
    <row r="66" ht="15" hidden="1" customHeight="1" x14ac:dyDescent="0.4"/>
    <row r="67" ht="15" hidden="1" customHeight="1" x14ac:dyDescent="0.4"/>
    <row r="68" ht="15" hidden="1" customHeight="1" x14ac:dyDescent="0.4"/>
    <row r="69" ht="15" hidden="1" customHeight="1" x14ac:dyDescent="0.4"/>
    <row r="70" ht="15" hidden="1" customHeight="1" x14ac:dyDescent="0.4"/>
    <row r="71" ht="15" hidden="1" customHeight="1" x14ac:dyDescent="0.4"/>
    <row r="72" ht="15" hidden="1" customHeight="1" x14ac:dyDescent="0.4"/>
    <row r="73" ht="15" hidden="1" customHeight="1" x14ac:dyDescent="0.4"/>
    <row r="74" ht="15" hidden="1" customHeight="1" x14ac:dyDescent="0.4"/>
    <row r="75" ht="15" hidden="1" customHeight="1" x14ac:dyDescent="0.4"/>
    <row r="76" ht="15" hidden="1" customHeight="1" x14ac:dyDescent="0.4"/>
    <row r="77" ht="15" hidden="1" customHeight="1" x14ac:dyDescent="0.4"/>
    <row r="78" ht="15" hidden="1" customHeight="1" x14ac:dyDescent="0.4"/>
    <row r="79" ht="15" hidden="1" customHeight="1" x14ac:dyDescent="0.4"/>
    <row r="80" ht="15" hidden="1" customHeight="1" x14ac:dyDescent="0.4"/>
    <row r="81" ht="15" hidden="1" customHeight="1" x14ac:dyDescent="0.4"/>
    <row r="82" ht="15" hidden="1" customHeight="1" x14ac:dyDescent="0.4"/>
    <row r="83" ht="15" hidden="1" customHeight="1" x14ac:dyDescent="0.4"/>
    <row r="84" ht="15" hidden="1" customHeight="1" x14ac:dyDescent="0.4"/>
    <row r="85" ht="15" hidden="1" customHeight="1" x14ac:dyDescent="0.4"/>
    <row r="86" ht="15" hidden="1" customHeight="1" x14ac:dyDescent="0.4"/>
    <row r="87" ht="15" hidden="1" customHeight="1" x14ac:dyDescent="0.4"/>
    <row r="88" ht="15" hidden="1" customHeight="1" x14ac:dyDescent="0.4"/>
    <row r="89" ht="15" hidden="1" customHeight="1" x14ac:dyDescent="0.4"/>
    <row r="90" ht="15" hidden="1" customHeight="1" x14ac:dyDescent="0.4"/>
    <row r="91" ht="15" hidden="1" customHeight="1" x14ac:dyDescent="0.4"/>
    <row r="92" ht="15" hidden="1" customHeight="1" x14ac:dyDescent="0.4"/>
    <row r="93" ht="15" hidden="1" customHeight="1" x14ac:dyDescent="0.4"/>
    <row r="94" ht="15" hidden="1" customHeight="1" x14ac:dyDescent="0.4"/>
    <row r="95" ht="15" hidden="1" customHeight="1" x14ac:dyDescent="0.4"/>
    <row r="96" ht="15" hidden="1" customHeight="1" x14ac:dyDescent="0.4"/>
    <row r="97" ht="15" hidden="1" customHeight="1" x14ac:dyDescent="0.4"/>
    <row r="98" ht="15" hidden="1" customHeight="1" x14ac:dyDescent="0.4"/>
    <row r="99" ht="15" hidden="1" customHeight="1" x14ac:dyDescent="0.4"/>
    <row r="100" ht="15" hidden="1" customHeight="1" x14ac:dyDescent="0.4"/>
    <row r="101" ht="15" hidden="1" customHeight="1" x14ac:dyDescent="0.4"/>
  </sheetData>
  <mergeCells count="14">
    <mergeCell ref="B30:N30"/>
    <mergeCell ref="B27:N29"/>
    <mergeCell ref="B10:N18"/>
    <mergeCell ref="B20:N25"/>
    <mergeCell ref="B5:F5"/>
    <mergeCell ref="G5:K5"/>
    <mergeCell ref="B6:F6"/>
    <mergeCell ref="B4:F4"/>
    <mergeCell ref="G4:K4"/>
    <mergeCell ref="B1:K2"/>
    <mergeCell ref="L1:L2"/>
    <mergeCell ref="N1:N2"/>
    <mergeCell ref="B3:F3"/>
    <mergeCell ref="G3:K3"/>
  </mergeCell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Blad30"/>
  <dimension ref="A1:R143"/>
  <sheetViews>
    <sheetView zoomScale="90" zoomScaleNormal="90" workbookViewId="0">
      <pane ySplit="2" topLeftCell="A96" activePane="bottomLeft" state="frozen"/>
      <selection pane="bottomLeft" activeCell="I120" sqref="I120"/>
    </sheetView>
  </sheetViews>
  <sheetFormatPr defaultColWidth="9.15234375" defaultRowHeight="14.6" x14ac:dyDescent="0.4"/>
  <cols>
    <col min="1" max="1" width="15.69140625" bestFit="1" customWidth="1"/>
    <col min="2" max="2" width="13.53515625" bestFit="1" customWidth="1"/>
    <col min="3" max="3" width="52.3828125" bestFit="1" customWidth="1"/>
    <col min="4" max="4" width="12.3828125" customWidth="1"/>
    <col min="5" max="5" width="12.3828125" style="672" customWidth="1"/>
    <col min="6" max="18" width="18.69140625" style="672" customWidth="1"/>
    <col min="19" max="16384" width="9.15234375" style="672"/>
  </cols>
  <sheetData>
    <row r="1" spans="1:18" customFormat="1" ht="15" thickBot="1" x14ac:dyDescent="0.45">
      <c r="A1" s="921" t="s">
        <v>983</v>
      </c>
      <c r="B1" s="922"/>
      <c r="C1" s="922"/>
      <c r="D1" s="923"/>
      <c r="E1" s="918" t="s">
        <v>678</v>
      </c>
      <c r="F1" s="919"/>
      <c r="G1" s="919"/>
      <c r="H1" s="919"/>
      <c r="I1" s="919"/>
      <c r="J1" s="919"/>
      <c r="K1" s="920"/>
      <c r="L1" s="918" t="s">
        <v>694</v>
      </c>
      <c r="M1" s="919"/>
      <c r="N1" s="919"/>
      <c r="O1" s="919"/>
      <c r="P1" s="919"/>
      <c r="Q1" s="919"/>
      <c r="R1" s="920"/>
    </row>
    <row r="2" spans="1:18" customFormat="1" ht="31.5" customHeight="1" thickBot="1" x14ac:dyDescent="0.45">
      <c r="A2" s="263" t="s">
        <v>866</v>
      </c>
      <c r="B2" s="255" t="s">
        <v>879</v>
      </c>
      <c r="C2" s="255" t="s">
        <v>880</v>
      </c>
      <c r="D2" s="276" t="s">
        <v>881</v>
      </c>
      <c r="E2" s="254" t="s">
        <v>984</v>
      </c>
      <c r="F2" s="256" t="s">
        <v>993</v>
      </c>
      <c r="G2" s="256" t="s">
        <v>988</v>
      </c>
      <c r="H2" s="256" t="s">
        <v>992</v>
      </c>
      <c r="I2" s="256" t="s">
        <v>985</v>
      </c>
      <c r="J2" s="255" t="s">
        <v>998</v>
      </c>
      <c r="K2" s="276" t="s">
        <v>986</v>
      </c>
      <c r="L2" s="254" t="s">
        <v>984</v>
      </c>
      <c r="M2" s="255" t="s">
        <v>991</v>
      </c>
      <c r="N2" s="255" t="s">
        <v>989</v>
      </c>
      <c r="O2" s="255" t="s">
        <v>990</v>
      </c>
      <c r="P2" s="255" t="s">
        <v>997</v>
      </c>
      <c r="Q2" s="255" t="s">
        <v>994</v>
      </c>
      <c r="R2" s="276" t="s">
        <v>995</v>
      </c>
    </row>
    <row r="3" spans="1:18" x14ac:dyDescent="0.4">
      <c r="A3" s="283" t="s">
        <v>1</v>
      </c>
      <c r="B3" s="264" t="s">
        <v>852</v>
      </c>
      <c r="C3" s="257" t="s">
        <v>853</v>
      </c>
      <c r="D3" s="360" t="s">
        <v>854</v>
      </c>
      <c r="E3" s="357">
        <f>COUNTIFS(_Output!G:G,'_NIST-CSF_Alignment'!D3,_Output!C:C,"M",_Output!B:B,1)</f>
        <v>0</v>
      </c>
      <c r="F3" s="301">
        <f>SUMIFS(_Output!H:H,_Output!G:G,'_NIST-CSF_Alignment'!D3,_Output!C:C,"M")</f>
        <v>0</v>
      </c>
      <c r="G3" s="301">
        <f>SUMIFS(_Output!I:I,_Output!G:G,'_NIST-CSF_Alignment'!D3,_Output!C:C,"M")</f>
        <v>0</v>
      </c>
      <c r="H3" s="301">
        <f>SUMIFS(_Output!J:J,_Output!G:G,'_NIST-CSF_Alignment'!D3,_Output!C:C,"M")</f>
        <v>0</v>
      </c>
      <c r="I3" s="274"/>
      <c r="J3" s="281"/>
      <c r="K3" s="277"/>
      <c r="L3" s="308">
        <f>COUNTIFS(_Output!G:G,'_NIST-CSF_Alignment'!D3,_Output!C:C,"C",_Output!B:B,1)</f>
        <v>0</v>
      </c>
      <c r="M3" s="300">
        <f>SUMIFS(_Output!H:H,_Output!G:G,'_NIST-CSF_Alignment'!D3,_Output!C:C,"C")</f>
        <v>0</v>
      </c>
      <c r="N3" s="309">
        <f>SUMIFS(_Output!I:I,_Output!G:G,'_NIST-CSF_Alignment'!D3,_Output!C:C,"C")</f>
        <v>0</v>
      </c>
      <c r="O3" s="309">
        <f>SUMIFS(_Output!J:J,_Output!G:G,'_NIST-CSF_Alignment'!D3,_Output!C:C,"C")</f>
        <v>0</v>
      </c>
      <c r="P3" s="260"/>
      <c r="Q3" s="260"/>
      <c r="R3" s="278"/>
    </row>
    <row r="4" spans="1:18" x14ac:dyDescent="0.4">
      <c r="A4" s="284" t="s">
        <v>1</v>
      </c>
      <c r="B4" s="265" t="s">
        <v>852</v>
      </c>
      <c r="C4" s="258" t="s">
        <v>853</v>
      </c>
      <c r="D4" s="361" t="s">
        <v>855</v>
      </c>
      <c r="E4" s="357">
        <f>COUNTIFS(_Output!G:G,'_NIST-CSF_Alignment'!D4,_Output!C:C,"M",_Output!B:B,1)</f>
        <v>0</v>
      </c>
      <c r="F4" s="301">
        <f>SUMIFS(_Output!H:H,_Output!G:G,'_NIST-CSF_Alignment'!D4,_Output!C:C,"M")</f>
        <v>0</v>
      </c>
      <c r="G4" s="301">
        <f>SUMIFS(_Output!I:I,_Output!G:G,'_NIST-CSF_Alignment'!D4,_Output!C:C,"M")</f>
        <v>0</v>
      </c>
      <c r="H4" s="301">
        <f>SUMIFS(_Output!J:J,_Output!G:G,'_NIST-CSF_Alignment'!D4,_Output!C:C,"M")</f>
        <v>0</v>
      </c>
      <c r="I4" s="275"/>
      <c r="J4" s="282"/>
      <c r="K4" s="81"/>
      <c r="L4" s="308">
        <f>COUNTIFS(_Output!G:G,'_NIST-CSF_Alignment'!D4,_Output!C:C,"C",_Output!B:B,1)</f>
        <v>0</v>
      </c>
      <c r="M4" s="300">
        <f>SUMIFS(_Output!H:H,_Output!G:G,'_NIST-CSF_Alignment'!D4,_Output!C:C,"C")</f>
        <v>0</v>
      </c>
      <c r="N4" s="309">
        <f>SUMIFS(_Output!I:I,_Output!G:G,'_NIST-CSF_Alignment'!D4,_Output!C:C,"C")</f>
        <v>0</v>
      </c>
      <c r="O4" s="309">
        <f>SUMIFS(_Output!J:J,_Output!G:G,'_NIST-CSF_Alignment'!D4,_Output!C:C,"C")</f>
        <v>0</v>
      </c>
      <c r="P4" s="261"/>
      <c r="Q4" s="261"/>
      <c r="R4" s="279"/>
    </row>
    <row r="5" spans="1:18" x14ac:dyDescent="0.4">
      <c r="A5" s="284" t="s">
        <v>1</v>
      </c>
      <c r="B5" s="265" t="s">
        <v>852</v>
      </c>
      <c r="C5" s="258" t="s">
        <v>853</v>
      </c>
      <c r="D5" s="361" t="s">
        <v>856</v>
      </c>
      <c r="E5" s="357">
        <f>COUNTIFS(_Output!G:G,'_NIST-CSF_Alignment'!D5,_Output!C:C,"M",_Output!B:B,1)</f>
        <v>0</v>
      </c>
      <c r="F5" s="301">
        <f>SUMIFS(_Output!H:H,_Output!G:G,'_NIST-CSF_Alignment'!D5,_Output!C:C,"M")</f>
        <v>0</v>
      </c>
      <c r="G5" s="301">
        <f>SUMIFS(_Output!I:I,_Output!G:G,'_NIST-CSF_Alignment'!D5,_Output!C:C,"M")</f>
        <v>0</v>
      </c>
      <c r="H5" s="301">
        <f>SUMIFS(_Output!J:J,_Output!G:G,'_NIST-CSF_Alignment'!D5,_Output!C:C,"M")</f>
        <v>0</v>
      </c>
      <c r="I5" s="275"/>
      <c r="J5" s="282"/>
      <c r="K5" s="81"/>
      <c r="L5" s="308">
        <f>COUNTIFS(_Output!G:G,'_NIST-CSF_Alignment'!D5,_Output!C:C,"C",_Output!B:B,1)</f>
        <v>0</v>
      </c>
      <c r="M5" s="300">
        <f>SUMIFS(_Output!H:H,_Output!G:G,'_NIST-CSF_Alignment'!D5,_Output!C:C,"C")</f>
        <v>0</v>
      </c>
      <c r="N5" s="309">
        <f>SUMIFS(_Output!I:I,_Output!G:G,'_NIST-CSF_Alignment'!D5,_Output!C:C,"C")</f>
        <v>0</v>
      </c>
      <c r="O5" s="309">
        <f>SUMIFS(_Output!J:J,_Output!G:G,'_NIST-CSF_Alignment'!D5,_Output!C:C,"C")</f>
        <v>0</v>
      </c>
      <c r="P5" s="261"/>
      <c r="Q5" s="261"/>
      <c r="R5" s="279"/>
    </row>
    <row r="6" spans="1:18" x14ac:dyDescent="0.4">
      <c r="A6" s="284" t="s">
        <v>1</v>
      </c>
      <c r="B6" s="265" t="s">
        <v>852</v>
      </c>
      <c r="C6" s="258" t="s">
        <v>853</v>
      </c>
      <c r="D6" s="361" t="s">
        <v>857</v>
      </c>
      <c r="E6" s="357">
        <f>COUNTIFS(_Output!G:G,'_NIST-CSF_Alignment'!D6,_Output!C:C,"M",_Output!B:B,1)</f>
        <v>0</v>
      </c>
      <c r="F6" s="301">
        <f>SUMIFS(_Output!H:H,_Output!G:G,'_NIST-CSF_Alignment'!D6,_Output!C:C,"M")</f>
        <v>0</v>
      </c>
      <c r="G6" s="301">
        <f>SUMIFS(_Output!I:I,_Output!G:G,'_NIST-CSF_Alignment'!D6,_Output!C:C,"M")</f>
        <v>0</v>
      </c>
      <c r="H6" s="301">
        <f>SUMIFS(_Output!J:J,_Output!G:G,'_NIST-CSF_Alignment'!D6,_Output!C:C,"M")</f>
        <v>0</v>
      </c>
      <c r="I6" s="275"/>
      <c r="J6" s="282"/>
      <c r="K6" s="81"/>
      <c r="L6" s="308">
        <f>COUNTIFS(_Output!G:G,'_NIST-CSF_Alignment'!D6,_Output!C:C,"C",_Output!B:B,1)</f>
        <v>0</v>
      </c>
      <c r="M6" s="300">
        <f>SUMIFS(_Output!H:H,_Output!G:G,'_NIST-CSF_Alignment'!D6,_Output!C:C,"C")</f>
        <v>0</v>
      </c>
      <c r="N6" s="309">
        <f>SUMIFS(_Output!I:I,_Output!G:G,'_NIST-CSF_Alignment'!D6,_Output!C:C,"C")</f>
        <v>0</v>
      </c>
      <c r="O6" s="309">
        <f>SUMIFS(_Output!J:J,_Output!G:G,'_NIST-CSF_Alignment'!D6,_Output!C:C,"C")</f>
        <v>0</v>
      </c>
      <c r="P6" s="261"/>
      <c r="Q6" s="261"/>
      <c r="R6" s="279"/>
    </row>
    <row r="7" spans="1:18" x14ac:dyDescent="0.4">
      <c r="A7" s="284" t="s">
        <v>1</v>
      </c>
      <c r="B7" s="265" t="s">
        <v>852</v>
      </c>
      <c r="C7" s="258" t="s">
        <v>853</v>
      </c>
      <c r="D7" s="361" t="s">
        <v>858</v>
      </c>
      <c r="E7" s="357">
        <f>COUNTIFS(_Output!G:G,'_NIST-CSF_Alignment'!D7,_Output!C:C,"M",_Output!B:B,1)</f>
        <v>0</v>
      </c>
      <c r="F7" s="301">
        <f>SUMIFS(_Output!H:H,_Output!G:G,'_NIST-CSF_Alignment'!D7,_Output!C:C,"M")</f>
        <v>0</v>
      </c>
      <c r="G7" s="301">
        <f>SUMIFS(_Output!I:I,_Output!G:G,'_NIST-CSF_Alignment'!D7,_Output!C:C,"M")</f>
        <v>0</v>
      </c>
      <c r="H7" s="301">
        <f>SUMIFS(_Output!J:J,_Output!G:G,'_NIST-CSF_Alignment'!D7,_Output!C:C,"M")</f>
        <v>0</v>
      </c>
      <c r="I7" s="275"/>
      <c r="J7" s="282"/>
      <c r="K7" s="81"/>
      <c r="L7" s="308">
        <f>COUNTIFS(_Output!G:G,'_NIST-CSF_Alignment'!D7,_Output!C:C,"C",_Output!B:B,1)</f>
        <v>0</v>
      </c>
      <c r="M7" s="300">
        <f>SUMIFS(_Output!H:H,_Output!G:G,'_NIST-CSF_Alignment'!D7,_Output!C:C,"C")</f>
        <v>0</v>
      </c>
      <c r="N7" s="309">
        <f>SUMIFS(_Output!I:I,_Output!G:G,'_NIST-CSF_Alignment'!D7,_Output!C:C,"C")</f>
        <v>0</v>
      </c>
      <c r="O7" s="309">
        <f>SUMIFS(_Output!J:J,_Output!G:G,'_NIST-CSF_Alignment'!D7,_Output!C:C,"C")</f>
        <v>0</v>
      </c>
      <c r="P7" s="261"/>
      <c r="Q7" s="261"/>
      <c r="R7" s="279"/>
    </row>
    <row r="8" spans="1:18" x14ac:dyDescent="0.4">
      <c r="A8" s="290" t="s">
        <v>1</v>
      </c>
      <c r="B8" s="291" t="s">
        <v>852</v>
      </c>
      <c r="C8" s="259" t="s">
        <v>853</v>
      </c>
      <c r="D8" s="362" t="s">
        <v>859</v>
      </c>
      <c r="E8" s="357">
        <f>COUNTIFS(_Output!G:G,'_NIST-CSF_Alignment'!D8,_Output!C:C,"M",_Output!B:B,1)</f>
        <v>14</v>
      </c>
      <c r="F8" s="301">
        <f>SUMIFS(_Output!H:H,_Output!G:G,'_NIST-CSF_Alignment'!D8,_Output!C:C,"M")</f>
        <v>14</v>
      </c>
      <c r="G8" s="301">
        <f>SUMIFS(_Output!I:I,_Output!G:G,'_NIST-CSF_Alignment'!D8,_Output!C:C,"M")</f>
        <v>0</v>
      </c>
      <c r="H8" s="301">
        <f>SUMIFS(_Output!J:J,_Output!G:G,'_NIST-CSF_Alignment'!D8,_Output!C:C,"M")</f>
        <v>70</v>
      </c>
      <c r="I8" s="328"/>
      <c r="J8" s="309"/>
      <c r="K8" s="329"/>
      <c r="L8" s="308">
        <f>COUNTIFS(_Output!G:G,'_NIST-CSF_Alignment'!D8,_Output!C:C,"C",_Output!B:B,1)</f>
        <v>0</v>
      </c>
      <c r="M8" s="300">
        <f>SUMIFS(_Output!H:H,_Output!G:G,'_NIST-CSF_Alignment'!D8,_Output!C:C,"C")</f>
        <v>0</v>
      </c>
      <c r="N8" s="309">
        <f>SUMIFS(_Output!I:I,_Output!G:G,'_NIST-CSF_Alignment'!D8,_Output!C:C,"C")</f>
        <v>0</v>
      </c>
      <c r="O8" s="309">
        <f>SUMIFS(_Output!J:J,_Output!G:G,'_NIST-CSF_Alignment'!D8,_Output!C:C,"C")</f>
        <v>0</v>
      </c>
      <c r="P8" s="300"/>
      <c r="Q8" s="300"/>
      <c r="R8" s="302"/>
    </row>
    <row r="9" spans="1:18" x14ac:dyDescent="0.4">
      <c r="A9" s="363"/>
      <c r="B9" s="335"/>
      <c r="C9" s="336"/>
      <c r="D9" s="355"/>
      <c r="E9" s="358" t="s">
        <v>305</v>
      </c>
      <c r="F9" s="337">
        <f>SUMIFS(F3:F8,$E3:$E8, "&gt;0")</f>
        <v>14</v>
      </c>
      <c r="G9" s="337">
        <f>SUMIFS(G3:G8,$E3:$E8, "&gt;0")</f>
        <v>0</v>
      </c>
      <c r="H9" s="337">
        <f>SUMIFS(H3:H8,$E3:$E8, "&gt;0")</f>
        <v>70</v>
      </c>
      <c r="I9" s="337">
        <f>IFERROR(IF(ROUND(100*(G9-F9)/(H9-F9),2) &lt; 0, 0, ROUND(100*(G9-F9)/(H9-F9),2)),0)</f>
        <v>0</v>
      </c>
      <c r="J9" s="338">
        <f>IF(F9&gt;0,1,0)</f>
        <v>1</v>
      </c>
      <c r="K9" s="339"/>
      <c r="L9" s="340" t="s">
        <v>305</v>
      </c>
      <c r="M9" s="338">
        <f>SUMIFS(M3:M8,$L3:$L8, "&gt;0")</f>
        <v>0</v>
      </c>
      <c r="N9" s="338">
        <f t="shared" ref="N9:O9" si="0">SUMIFS(N3:N8,$L3:$L8, "&gt;0")</f>
        <v>0</v>
      </c>
      <c r="O9" s="338">
        <f t="shared" si="0"/>
        <v>0</v>
      </c>
      <c r="P9" s="338">
        <f>IFERROR(IF(ROUND(100*(N9-M9)/(O9-M9),2) &lt; 0, 0, ROUND(100*(N9-M9)/(O9-M9),2)),0)</f>
        <v>0</v>
      </c>
      <c r="Q9" s="338">
        <f>IF(M9&gt;0,1,0)</f>
        <v>0</v>
      </c>
      <c r="R9" s="339"/>
    </row>
    <row r="10" spans="1:18" x14ac:dyDescent="0.4">
      <c r="A10" s="330" t="s">
        <v>1</v>
      </c>
      <c r="B10" s="331" t="s">
        <v>852</v>
      </c>
      <c r="C10" s="332" t="s">
        <v>860</v>
      </c>
      <c r="D10" s="364" t="s">
        <v>861</v>
      </c>
      <c r="E10" s="357">
        <f>COUNTIFS(_Output!G:G,'_NIST-CSF_Alignment'!D10,_Output!C:C,"M",_Output!B:B,1)</f>
        <v>0</v>
      </c>
      <c r="F10" s="273">
        <f>SUMIFS(_Output!H:H,_Output!G:G,'_NIST-CSF_Alignment'!D10,_Output!C:C,"M")</f>
        <v>0</v>
      </c>
      <c r="G10" s="273">
        <f>SUMIFS(_Output!I:I,_Output!G:G,'_NIST-CSF_Alignment'!D10,_Output!C:C,"M")</f>
        <v>0</v>
      </c>
      <c r="H10" s="273">
        <f>SUMIFS(_Output!J:J,_Output!G:G,'_NIST-CSF_Alignment'!D10,_Output!C:C,"M")</f>
        <v>0</v>
      </c>
      <c r="I10" s="333"/>
      <c r="J10" s="319"/>
      <c r="K10" s="334"/>
      <c r="L10" s="308">
        <f>COUNTIFS(_Output!G:G,'_NIST-CSF_Alignment'!D10,_Output!C:C,"C",_Output!B:B,1)</f>
        <v>0</v>
      </c>
      <c r="M10" s="300">
        <f>SUMIFS(_Output!H:H,_Output!G:G,'_NIST-CSF_Alignment'!D10,_Output!C:C,"C")</f>
        <v>0</v>
      </c>
      <c r="N10" s="309">
        <f>SUMIFS(_Output!I:I,_Output!G:G,'_NIST-CSF_Alignment'!D10,_Output!C:C,"C")</f>
        <v>0</v>
      </c>
      <c r="O10" s="309">
        <f>SUMIFS(_Output!J:J,_Output!G:G,'_NIST-CSF_Alignment'!D10,_Output!C:C,"C")</f>
        <v>0</v>
      </c>
      <c r="P10" s="262"/>
      <c r="Q10" s="262"/>
      <c r="R10" s="280"/>
    </row>
    <row r="11" spans="1:18" x14ac:dyDescent="0.4">
      <c r="A11" s="284" t="s">
        <v>1</v>
      </c>
      <c r="B11" s="265" t="s">
        <v>852</v>
      </c>
      <c r="C11" s="258" t="s">
        <v>860</v>
      </c>
      <c r="D11" s="361" t="s">
        <v>862</v>
      </c>
      <c r="E11" s="357">
        <f>COUNTIFS(_Output!G:G,'_NIST-CSF_Alignment'!D11,_Output!C:C,"M",_Output!B:B,1)</f>
        <v>0</v>
      </c>
      <c r="F11" s="272">
        <f>SUMIFS(_Output!H:H,_Output!G:G,'_NIST-CSF_Alignment'!D11,_Output!C:C,"M")</f>
        <v>0</v>
      </c>
      <c r="G11" s="273">
        <f>SUMIFS(_Output!I:I,_Output!G:G,'_NIST-CSF_Alignment'!D11,_Output!C:C,"M")</f>
        <v>0</v>
      </c>
      <c r="H11" s="273">
        <f>SUMIFS(_Output!J:J,_Output!G:G,'_NIST-CSF_Alignment'!D11,_Output!C:C,"M")</f>
        <v>0</v>
      </c>
      <c r="I11" s="275"/>
      <c r="J11" s="282"/>
      <c r="K11" s="81"/>
      <c r="L11" s="308">
        <f>COUNTIFS(_Output!G:G,'_NIST-CSF_Alignment'!D11,_Output!C:C,"C",_Output!B:B,1)</f>
        <v>0</v>
      </c>
      <c r="M11" s="300">
        <f>SUMIFS(_Output!H:H,_Output!G:G,'_NIST-CSF_Alignment'!D11,_Output!C:C,"C")</f>
        <v>0</v>
      </c>
      <c r="N11" s="309">
        <f>SUMIFS(_Output!I:I,_Output!G:G,'_NIST-CSF_Alignment'!D11,_Output!C:C,"C")</f>
        <v>0</v>
      </c>
      <c r="O11" s="309">
        <f>SUMIFS(_Output!J:J,_Output!G:G,'_NIST-CSF_Alignment'!D11,_Output!C:C,"C")</f>
        <v>0</v>
      </c>
      <c r="P11" s="261"/>
      <c r="Q11" s="261"/>
      <c r="R11" s="279"/>
    </row>
    <row r="12" spans="1:18" x14ac:dyDescent="0.4">
      <c r="A12" s="284" t="s">
        <v>1</v>
      </c>
      <c r="B12" s="265" t="s">
        <v>852</v>
      </c>
      <c r="C12" s="258" t="s">
        <v>860</v>
      </c>
      <c r="D12" s="361" t="s">
        <v>863</v>
      </c>
      <c r="E12" s="357">
        <f>COUNTIFS(_Output!G:G,'_NIST-CSF_Alignment'!D12,_Output!C:C,"M",_Output!B:B,1)</f>
        <v>4</v>
      </c>
      <c r="F12" s="272">
        <f>SUMIFS(_Output!H:H,_Output!G:G,'_NIST-CSF_Alignment'!D12,_Output!C:C,"M")</f>
        <v>4</v>
      </c>
      <c r="G12" s="273">
        <f>SUMIFS(_Output!I:I,_Output!G:G,'_NIST-CSF_Alignment'!D12,_Output!C:C,"M")</f>
        <v>0</v>
      </c>
      <c r="H12" s="273">
        <f>SUMIFS(_Output!J:J,_Output!G:G,'_NIST-CSF_Alignment'!D12,_Output!C:C,"M")</f>
        <v>20</v>
      </c>
      <c r="I12" s="275"/>
      <c r="J12" s="282"/>
      <c r="K12" s="81"/>
      <c r="L12" s="308">
        <f>COUNTIFS(_Output!G:G,'_NIST-CSF_Alignment'!D12,_Output!C:C,"C",_Output!B:B,1)</f>
        <v>0</v>
      </c>
      <c r="M12" s="300">
        <f>SUMIFS(_Output!H:H,_Output!G:G,'_NIST-CSF_Alignment'!D12,_Output!C:C,"C")</f>
        <v>0</v>
      </c>
      <c r="N12" s="309">
        <f>SUMIFS(_Output!I:I,_Output!G:G,'_NIST-CSF_Alignment'!D12,_Output!C:C,"C")</f>
        <v>0</v>
      </c>
      <c r="O12" s="309">
        <f>SUMIFS(_Output!J:J,_Output!G:G,'_NIST-CSF_Alignment'!D12,_Output!C:C,"C")</f>
        <v>0</v>
      </c>
      <c r="P12" s="261"/>
      <c r="Q12" s="261"/>
      <c r="R12" s="279"/>
    </row>
    <row r="13" spans="1:18" x14ac:dyDescent="0.4">
      <c r="A13" s="284" t="s">
        <v>1</v>
      </c>
      <c r="B13" s="265" t="s">
        <v>852</v>
      </c>
      <c r="C13" s="258" t="s">
        <v>860</v>
      </c>
      <c r="D13" s="361" t="s">
        <v>864</v>
      </c>
      <c r="E13" s="357">
        <f>COUNTIFS(_Output!G:G,'_NIST-CSF_Alignment'!D13,_Output!C:C,"M",_Output!B:B,1)</f>
        <v>2</v>
      </c>
      <c r="F13" s="272">
        <f>SUMIFS(_Output!H:H,_Output!G:G,'_NIST-CSF_Alignment'!D13,_Output!C:C,"M")</f>
        <v>2</v>
      </c>
      <c r="G13" s="273">
        <f>SUMIFS(_Output!I:I,_Output!G:G,'_NIST-CSF_Alignment'!D13,_Output!C:C,"M")</f>
        <v>0</v>
      </c>
      <c r="H13" s="273">
        <f>SUMIFS(_Output!J:J,_Output!G:G,'_NIST-CSF_Alignment'!D13,_Output!C:C,"M")</f>
        <v>10</v>
      </c>
      <c r="I13" s="275"/>
      <c r="J13" s="282"/>
      <c r="K13" s="81"/>
      <c r="L13" s="308">
        <f>COUNTIFS(_Output!G:G,'_NIST-CSF_Alignment'!D13,_Output!C:C,"C",_Output!B:B,1)</f>
        <v>0</v>
      </c>
      <c r="M13" s="300">
        <f>SUMIFS(_Output!H:H,_Output!G:G,'_NIST-CSF_Alignment'!D13,_Output!C:C,"C")</f>
        <v>0</v>
      </c>
      <c r="N13" s="309">
        <f>SUMIFS(_Output!I:I,_Output!G:G,'_NIST-CSF_Alignment'!D13,_Output!C:C,"C")</f>
        <v>0</v>
      </c>
      <c r="O13" s="309">
        <f>SUMIFS(_Output!J:J,_Output!G:G,'_NIST-CSF_Alignment'!D13,_Output!C:C,"C")</f>
        <v>0</v>
      </c>
      <c r="P13" s="261"/>
      <c r="Q13" s="261"/>
      <c r="R13" s="279"/>
    </row>
    <row r="14" spans="1:18" x14ac:dyDescent="0.4">
      <c r="A14" s="290" t="s">
        <v>1</v>
      </c>
      <c r="B14" s="291" t="s">
        <v>852</v>
      </c>
      <c r="C14" s="259" t="s">
        <v>860</v>
      </c>
      <c r="D14" s="362" t="s">
        <v>865</v>
      </c>
      <c r="E14" s="357">
        <f>COUNTIFS(_Output!G:G,'_NIST-CSF_Alignment'!D14,_Output!C:C,"M",_Output!B:B,1)</f>
        <v>4</v>
      </c>
      <c r="F14" s="301">
        <f>SUMIFS(_Output!H:H,_Output!G:G,'_NIST-CSF_Alignment'!D14,_Output!C:C,"M")</f>
        <v>4</v>
      </c>
      <c r="G14" s="273">
        <f>SUMIFS(_Output!I:I,_Output!G:G,'_NIST-CSF_Alignment'!D14,_Output!C:C,"M")</f>
        <v>0</v>
      </c>
      <c r="H14" s="273">
        <f>SUMIFS(_Output!J:J,_Output!G:G,'_NIST-CSF_Alignment'!D14,_Output!C:C,"M")</f>
        <v>20</v>
      </c>
      <c r="I14" s="328"/>
      <c r="J14" s="309"/>
      <c r="K14" s="329"/>
      <c r="L14" s="308">
        <f>COUNTIFS(_Output!G:G,'_NIST-CSF_Alignment'!D14,_Output!C:C,"C",_Output!B:B,1)</f>
        <v>0</v>
      </c>
      <c r="M14" s="300">
        <f>SUMIFS(_Output!H:H,_Output!G:G,'_NIST-CSF_Alignment'!D14,_Output!C:C,"C")</f>
        <v>0</v>
      </c>
      <c r="N14" s="309">
        <f>SUMIFS(_Output!I:I,_Output!G:G,'_NIST-CSF_Alignment'!D14,_Output!C:C,"C")</f>
        <v>0</v>
      </c>
      <c r="O14" s="309">
        <f>SUMIFS(_Output!J:J,_Output!G:G,'_NIST-CSF_Alignment'!D14,_Output!C:C,"C")</f>
        <v>0</v>
      </c>
      <c r="P14" s="300"/>
      <c r="Q14" s="300"/>
      <c r="R14" s="302"/>
    </row>
    <row r="15" spans="1:18" x14ac:dyDescent="0.4">
      <c r="A15" s="363"/>
      <c r="B15" s="335"/>
      <c r="C15" s="336"/>
      <c r="D15" s="355"/>
      <c r="E15" s="358" t="s">
        <v>305</v>
      </c>
      <c r="F15" s="337">
        <f>SUMIFS(F10:F14,$E10:$E14, "&gt;0")</f>
        <v>10</v>
      </c>
      <c r="G15" s="337">
        <f>SUMIFS(G10:G14,$E10:$E14, "&gt;0")</f>
        <v>0</v>
      </c>
      <c r="H15" s="337">
        <f>SUMIFS(H10:H14,$E10:$E14, "&gt;0")</f>
        <v>50</v>
      </c>
      <c r="I15" s="337">
        <f>IFERROR(IF(ROUND(100*(G15-F15)/(H15-F15),2) &lt; 0, 0, ROUND(100*(G15-F15)/(H15-F15),2)),0)</f>
        <v>0</v>
      </c>
      <c r="J15" s="338">
        <f>IF(F15&gt;0,1,0)</f>
        <v>1</v>
      </c>
      <c r="K15" s="339"/>
      <c r="L15" s="340" t="s">
        <v>305</v>
      </c>
      <c r="M15" s="338">
        <f>SUMIFS(M10:M14,$L10:$L14, "&gt;0")</f>
        <v>0</v>
      </c>
      <c r="N15" s="338">
        <f t="shared" ref="N15:O15" si="1">SUMIFS(N10:N14,$L10:$L14, "&gt;0")</f>
        <v>0</v>
      </c>
      <c r="O15" s="338">
        <f t="shared" si="1"/>
        <v>0</v>
      </c>
      <c r="P15" s="338">
        <f>IFERROR(IF(ROUND(100*(N15-M15)/(O15-M15),2) &lt; 0, 0, ROUND(100*(N15-M15)/(O15-M15),2)),0)</f>
        <v>0</v>
      </c>
      <c r="Q15" s="338">
        <f>IF(M15&gt;0,1,0)</f>
        <v>0</v>
      </c>
      <c r="R15" s="339"/>
    </row>
    <row r="16" spans="1:18" x14ac:dyDescent="0.4">
      <c r="A16" s="330" t="s">
        <v>1</v>
      </c>
      <c r="B16" s="331" t="s">
        <v>852</v>
      </c>
      <c r="C16" s="332" t="s">
        <v>867</v>
      </c>
      <c r="D16" s="364" t="s">
        <v>868</v>
      </c>
      <c r="E16" s="357">
        <f>COUNTIFS(_Output!G:G,'_NIST-CSF_Alignment'!D16,_Output!C:C,"M",_Output!B:B,1)</f>
        <v>4</v>
      </c>
      <c r="F16" s="301">
        <f>SUMIFS(_Output!H:H,_Output!G:G,'_NIST-CSF_Alignment'!D16,_Output!C:C,"M")</f>
        <v>4</v>
      </c>
      <c r="G16" s="273">
        <f>SUMIFS(_Output!I:I,_Output!G:G,'_NIST-CSF_Alignment'!D16,_Output!C:C,"M")</f>
        <v>0</v>
      </c>
      <c r="H16" s="273">
        <f>SUMIFS(_Output!J:J,_Output!G:G,'_NIST-CSF_Alignment'!D16,_Output!C:C,"M")</f>
        <v>20</v>
      </c>
      <c r="I16" s="333"/>
      <c r="J16" s="319"/>
      <c r="K16" s="334"/>
      <c r="L16" s="308">
        <f>COUNTIFS(_Output!G:G,'_NIST-CSF_Alignment'!D16,_Output!C:C,"C",_Output!B:B,1)</f>
        <v>0</v>
      </c>
      <c r="M16" s="300">
        <f>SUMIFS(_Output!H:H,_Output!G:G,'_NIST-CSF_Alignment'!D16,_Output!C:C,"C")</f>
        <v>0</v>
      </c>
      <c r="N16" s="309">
        <f>SUMIFS(_Output!I:I,_Output!G:G,'_NIST-CSF_Alignment'!D16,_Output!C:C,"C")</f>
        <v>0</v>
      </c>
      <c r="O16" s="309">
        <f>SUMIFS(_Output!J:J,_Output!G:G,'_NIST-CSF_Alignment'!D16,_Output!C:C,"C")</f>
        <v>0</v>
      </c>
      <c r="P16" s="262"/>
      <c r="Q16" s="262"/>
      <c r="R16" s="280"/>
    </row>
    <row r="17" spans="1:18" x14ac:dyDescent="0.4">
      <c r="A17" s="284" t="s">
        <v>1</v>
      </c>
      <c r="B17" s="265" t="s">
        <v>852</v>
      </c>
      <c r="C17" s="258" t="s">
        <v>867</v>
      </c>
      <c r="D17" s="361" t="s">
        <v>869</v>
      </c>
      <c r="E17" s="357">
        <f>COUNTIFS(_Output!G:G,'_NIST-CSF_Alignment'!D17,_Output!C:C,"M",_Output!B:B,1)</f>
        <v>3</v>
      </c>
      <c r="F17" s="301">
        <f>SUMIFS(_Output!H:H,_Output!G:G,'_NIST-CSF_Alignment'!D17,_Output!C:C,"M")</f>
        <v>3</v>
      </c>
      <c r="G17" s="273">
        <f>SUMIFS(_Output!I:I,_Output!G:G,'_NIST-CSF_Alignment'!D17,_Output!C:C,"M")</f>
        <v>0</v>
      </c>
      <c r="H17" s="273">
        <f>SUMIFS(_Output!J:J,_Output!G:G,'_NIST-CSF_Alignment'!D17,_Output!C:C,"M")</f>
        <v>15</v>
      </c>
      <c r="I17" s="275"/>
      <c r="J17" s="282"/>
      <c r="K17" s="81"/>
      <c r="L17" s="308">
        <f>COUNTIFS(_Output!G:G,'_NIST-CSF_Alignment'!D17,_Output!C:C,"C",_Output!B:B,1)</f>
        <v>0</v>
      </c>
      <c r="M17" s="300">
        <f>SUMIFS(_Output!H:H,_Output!G:G,'_NIST-CSF_Alignment'!D17,_Output!C:C,"C")</f>
        <v>0</v>
      </c>
      <c r="N17" s="309">
        <f>SUMIFS(_Output!I:I,_Output!G:G,'_NIST-CSF_Alignment'!D17,_Output!C:C,"C")</f>
        <v>0</v>
      </c>
      <c r="O17" s="309">
        <f>SUMIFS(_Output!J:J,_Output!G:G,'_NIST-CSF_Alignment'!D17,_Output!C:C,"C")</f>
        <v>0</v>
      </c>
      <c r="P17" s="261"/>
      <c r="Q17" s="261"/>
      <c r="R17" s="279"/>
    </row>
    <row r="18" spans="1:18" x14ac:dyDescent="0.4">
      <c r="A18" s="284" t="s">
        <v>1</v>
      </c>
      <c r="B18" s="265" t="s">
        <v>852</v>
      </c>
      <c r="C18" s="258" t="s">
        <v>867</v>
      </c>
      <c r="D18" s="361" t="s">
        <v>870</v>
      </c>
      <c r="E18" s="357">
        <f>COUNTIFS(_Output!G:G,'_NIST-CSF_Alignment'!D18,_Output!C:C,"M",_Output!B:B,1)</f>
        <v>7</v>
      </c>
      <c r="F18" s="301">
        <f>SUMIFS(_Output!H:H,_Output!G:G,'_NIST-CSF_Alignment'!D18,_Output!C:C,"M")</f>
        <v>7</v>
      </c>
      <c r="G18" s="273">
        <f>SUMIFS(_Output!I:I,_Output!G:G,'_NIST-CSF_Alignment'!D18,_Output!C:C,"M")</f>
        <v>0</v>
      </c>
      <c r="H18" s="273">
        <f>SUMIFS(_Output!J:J,_Output!G:G,'_NIST-CSF_Alignment'!D18,_Output!C:C,"M")</f>
        <v>35</v>
      </c>
      <c r="I18" s="275"/>
      <c r="J18" s="282"/>
      <c r="K18" s="81"/>
      <c r="L18" s="308">
        <f>COUNTIFS(_Output!G:G,'_NIST-CSF_Alignment'!D18,_Output!C:C,"C",_Output!B:B,1)</f>
        <v>0</v>
      </c>
      <c r="M18" s="300">
        <f>SUMIFS(_Output!H:H,_Output!G:G,'_NIST-CSF_Alignment'!D18,_Output!C:C,"C")</f>
        <v>0</v>
      </c>
      <c r="N18" s="309">
        <f>SUMIFS(_Output!I:I,_Output!G:G,'_NIST-CSF_Alignment'!D18,_Output!C:C,"C")</f>
        <v>0</v>
      </c>
      <c r="O18" s="309">
        <f>SUMIFS(_Output!J:J,_Output!G:G,'_NIST-CSF_Alignment'!D18,_Output!C:C,"C")</f>
        <v>0</v>
      </c>
      <c r="P18" s="261"/>
      <c r="Q18" s="261"/>
      <c r="R18" s="279"/>
    </row>
    <row r="19" spans="1:18" x14ac:dyDescent="0.4">
      <c r="A19" s="290" t="s">
        <v>1</v>
      </c>
      <c r="B19" s="291" t="s">
        <v>852</v>
      </c>
      <c r="C19" s="259" t="s">
        <v>867</v>
      </c>
      <c r="D19" s="362" t="s">
        <v>871</v>
      </c>
      <c r="E19" s="357">
        <f>COUNTIFS(_Output!G:G,'_NIST-CSF_Alignment'!D19,_Output!C:C,"M",_Output!B:B,1)</f>
        <v>1</v>
      </c>
      <c r="F19" s="301">
        <f>SUMIFS(_Output!H:H,_Output!G:G,'_NIST-CSF_Alignment'!D19,_Output!C:C,"M")</f>
        <v>1</v>
      </c>
      <c r="G19" s="273">
        <f>SUMIFS(_Output!I:I,_Output!G:G,'_NIST-CSF_Alignment'!D19,_Output!C:C,"M")</f>
        <v>0</v>
      </c>
      <c r="H19" s="273">
        <f>SUMIFS(_Output!J:J,_Output!G:G,'_NIST-CSF_Alignment'!D19,_Output!C:C,"M")</f>
        <v>5</v>
      </c>
      <c r="I19" s="328"/>
      <c r="J19" s="309"/>
      <c r="K19" s="329"/>
      <c r="L19" s="308">
        <f>COUNTIFS(_Output!G:G,'_NIST-CSF_Alignment'!D19,_Output!C:C,"C",_Output!B:B,1)</f>
        <v>0</v>
      </c>
      <c r="M19" s="300">
        <f>SUMIFS(_Output!H:H,_Output!G:G,'_NIST-CSF_Alignment'!D19,_Output!C:C,"C")</f>
        <v>0</v>
      </c>
      <c r="N19" s="309">
        <f>SUMIFS(_Output!I:I,_Output!G:G,'_NIST-CSF_Alignment'!D19,_Output!C:C,"C")</f>
        <v>0</v>
      </c>
      <c r="O19" s="309">
        <f>SUMIFS(_Output!J:J,_Output!G:G,'_NIST-CSF_Alignment'!D19,_Output!C:C,"C")</f>
        <v>0</v>
      </c>
      <c r="P19" s="300"/>
      <c r="Q19" s="300"/>
      <c r="R19" s="302"/>
    </row>
    <row r="20" spans="1:18" x14ac:dyDescent="0.4">
      <c r="A20" s="363"/>
      <c r="B20" s="335"/>
      <c r="C20" s="336"/>
      <c r="D20" s="355"/>
      <c r="E20" s="358" t="s">
        <v>305</v>
      </c>
      <c r="F20" s="337">
        <f>SUMIFS(F16:F19,$E16:$E19, "&gt;0")</f>
        <v>15</v>
      </c>
      <c r="G20" s="337">
        <f t="shared" ref="G20:H20" si="2">SUMIFS(G16:G19,$E16:$E19, "&gt;0")</f>
        <v>0</v>
      </c>
      <c r="H20" s="337">
        <f t="shared" si="2"/>
        <v>75</v>
      </c>
      <c r="I20" s="337">
        <f>IFERROR(IF(ROUND(100*(G20-F20)/(H20-F20),2) &lt; 0, 0, ROUND(100*(G20-F20)/(H20-F20),2)),0)</f>
        <v>0</v>
      </c>
      <c r="J20" s="338">
        <f>IF(F20&gt;0,1,0)</f>
        <v>1</v>
      </c>
      <c r="K20" s="339"/>
      <c r="L20" s="340" t="s">
        <v>305</v>
      </c>
      <c r="M20" s="338">
        <f>SUMIFS(M16:M19,$L16:$L19, "&gt;0")</f>
        <v>0</v>
      </c>
      <c r="N20" s="338">
        <f t="shared" ref="N20:O20" si="3">SUMIFS(N16:N19,$L16:$L19, "&gt;0")</f>
        <v>0</v>
      </c>
      <c r="O20" s="338">
        <f t="shared" si="3"/>
        <v>0</v>
      </c>
      <c r="P20" s="338">
        <f>IFERROR(IF(ROUND(100*(N20-M20)/(O20-M20),2) &lt; 0, 0, ROUND(100*(N20-M20)/(O20-M20),2)),0)</f>
        <v>0</v>
      </c>
      <c r="Q20" s="338">
        <f>IF(M20&gt;0,1,0)</f>
        <v>0</v>
      </c>
      <c r="R20" s="339"/>
    </row>
    <row r="21" spans="1:18" x14ac:dyDescent="0.4">
      <c r="A21" s="330" t="s">
        <v>1</v>
      </c>
      <c r="B21" s="331" t="s">
        <v>852</v>
      </c>
      <c r="C21" s="332" t="s">
        <v>872</v>
      </c>
      <c r="D21" s="364" t="s">
        <v>873</v>
      </c>
      <c r="E21" s="357">
        <f>COUNTIFS(_Output!G:G,'_NIST-CSF_Alignment'!D21,_Output!C:C,"M",_Output!B:B,1)</f>
        <v>0</v>
      </c>
      <c r="F21" s="301">
        <f>SUMIFS(_Output!H:H,_Output!G:G,'_NIST-CSF_Alignment'!D21,_Output!C:C,"M")</f>
        <v>0</v>
      </c>
      <c r="G21" s="273">
        <f>SUMIFS(_Output!I:I,_Output!G:G,'_NIST-CSF_Alignment'!D21,_Output!C:C,"M")</f>
        <v>0</v>
      </c>
      <c r="H21" s="273">
        <f>SUMIFS(_Output!J:J,_Output!G:G,'_NIST-CSF_Alignment'!D21,_Output!C:C,"M")</f>
        <v>0</v>
      </c>
      <c r="I21" s="333"/>
      <c r="J21" s="319"/>
      <c r="K21" s="334"/>
      <c r="L21" s="308">
        <f>COUNTIFS(_Output!G:G,'_NIST-CSF_Alignment'!D21,_Output!C:C,"C",_Output!B:B,1)</f>
        <v>0</v>
      </c>
      <c r="M21" s="300">
        <f>SUMIFS(_Output!H:H,_Output!G:G,'_NIST-CSF_Alignment'!D21,_Output!C:C,"C")</f>
        <v>0</v>
      </c>
      <c r="N21" s="309">
        <f>SUMIFS(_Output!I:I,_Output!G:G,'_NIST-CSF_Alignment'!D21,_Output!C:C,"C")</f>
        <v>0</v>
      </c>
      <c r="O21" s="309">
        <f>SUMIFS(_Output!J:J,_Output!G:G,'_NIST-CSF_Alignment'!D21,_Output!C:C,"C")</f>
        <v>0</v>
      </c>
      <c r="P21" s="262"/>
      <c r="Q21" s="262"/>
      <c r="R21" s="280"/>
    </row>
    <row r="22" spans="1:18" x14ac:dyDescent="0.4">
      <c r="A22" s="284" t="s">
        <v>1</v>
      </c>
      <c r="B22" s="265" t="s">
        <v>852</v>
      </c>
      <c r="C22" s="258" t="s">
        <v>872</v>
      </c>
      <c r="D22" s="361" t="s">
        <v>874</v>
      </c>
      <c r="E22" s="357">
        <f>COUNTIFS(_Output!G:G,'_NIST-CSF_Alignment'!D22,_Output!C:C,"M",_Output!B:B,1)</f>
        <v>0</v>
      </c>
      <c r="F22" s="301">
        <f>SUMIFS(_Output!H:H,_Output!G:G,'_NIST-CSF_Alignment'!D22,_Output!C:C,"M")</f>
        <v>0</v>
      </c>
      <c r="G22" s="273">
        <f>SUMIFS(_Output!I:I,_Output!G:G,'_NIST-CSF_Alignment'!D22,_Output!C:C,"M")</f>
        <v>0</v>
      </c>
      <c r="H22" s="273">
        <f>SUMIFS(_Output!J:J,_Output!G:G,'_NIST-CSF_Alignment'!D22,_Output!C:C,"M")</f>
        <v>0</v>
      </c>
      <c r="I22" s="275"/>
      <c r="J22" s="282"/>
      <c r="K22" s="81"/>
      <c r="L22" s="308">
        <f>COUNTIFS(_Output!G:G,'_NIST-CSF_Alignment'!D22,_Output!C:C,"C",_Output!B:B,1)</f>
        <v>1</v>
      </c>
      <c r="M22" s="300">
        <f>SUMIFS(_Output!H:H,_Output!G:G,'_NIST-CSF_Alignment'!D22,_Output!C:C,"C")</f>
        <v>1</v>
      </c>
      <c r="N22" s="309">
        <f>SUMIFS(_Output!I:I,_Output!G:G,'_NIST-CSF_Alignment'!D22,_Output!C:C,"C")</f>
        <v>0</v>
      </c>
      <c r="O22" s="309">
        <f>SUMIFS(_Output!J:J,_Output!G:G,'_NIST-CSF_Alignment'!D22,_Output!C:C,"C")</f>
        <v>5</v>
      </c>
      <c r="P22" s="261"/>
      <c r="Q22" s="261"/>
      <c r="R22" s="279"/>
    </row>
    <row r="23" spans="1:18" x14ac:dyDescent="0.4">
      <c r="A23" s="284" t="s">
        <v>1</v>
      </c>
      <c r="B23" s="265" t="s">
        <v>852</v>
      </c>
      <c r="C23" s="258" t="s">
        <v>872</v>
      </c>
      <c r="D23" s="361" t="s">
        <v>875</v>
      </c>
      <c r="E23" s="357">
        <f>COUNTIFS(_Output!G:G,'_NIST-CSF_Alignment'!D23,_Output!C:C,"M",_Output!B:B,1)</f>
        <v>9</v>
      </c>
      <c r="F23" s="301">
        <f>SUMIFS(_Output!H:H,_Output!G:G,'_NIST-CSF_Alignment'!D23,_Output!C:C,"M")</f>
        <v>9</v>
      </c>
      <c r="G23" s="273">
        <f>SUMIFS(_Output!I:I,_Output!G:G,'_NIST-CSF_Alignment'!D23,_Output!C:C,"M")</f>
        <v>0</v>
      </c>
      <c r="H23" s="273">
        <f>SUMIFS(_Output!J:J,_Output!G:G,'_NIST-CSF_Alignment'!D23,_Output!C:C,"M")</f>
        <v>45</v>
      </c>
      <c r="I23" s="275"/>
      <c r="J23" s="282"/>
      <c r="K23" s="81"/>
      <c r="L23" s="308">
        <f>COUNTIFS(_Output!G:G,'_NIST-CSF_Alignment'!D23,_Output!C:C,"C",_Output!B:B,1)</f>
        <v>0</v>
      </c>
      <c r="M23" s="300">
        <f>SUMIFS(_Output!H:H,_Output!G:G,'_NIST-CSF_Alignment'!D23,_Output!C:C,"C")</f>
        <v>0</v>
      </c>
      <c r="N23" s="309">
        <f>SUMIFS(_Output!I:I,_Output!G:G,'_NIST-CSF_Alignment'!D23,_Output!C:C,"C")</f>
        <v>0</v>
      </c>
      <c r="O23" s="309">
        <f>SUMIFS(_Output!J:J,_Output!G:G,'_NIST-CSF_Alignment'!D23,_Output!C:C,"C")</f>
        <v>0</v>
      </c>
      <c r="P23" s="261"/>
      <c r="Q23" s="261"/>
      <c r="R23" s="279"/>
    </row>
    <row r="24" spans="1:18" x14ac:dyDescent="0.4">
      <c r="A24" s="284" t="s">
        <v>1</v>
      </c>
      <c r="B24" s="265" t="s">
        <v>852</v>
      </c>
      <c r="C24" s="258" t="s">
        <v>872</v>
      </c>
      <c r="D24" s="361" t="s">
        <v>876</v>
      </c>
      <c r="E24" s="357">
        <f>COUNTIFS(_Output!G:G,'_NIST-CSF_Alignment'!D24,_Output!C:C,"M",_Output!B:B,1)</f>
        <v>9</v>
      </c>
      <c r="F24" s="301">
        <f>SUMIFS(_Output!H:H,_Output!G:G,'_NIST-CSF_Alignment'!D24,_Output!C:C,"M")</f>
        <v>9</v>
      </c>
      <c r="G24" s="273">
        <f>SUMIFS(_Output!I:I,_Output!G:G,'_NIST-CSF_Alignment'!D24,_Output!C:C,"M")</f>
        <v>0</v>
      </c>
      <c r="H24" s="273">
        <f>SUMIFS(_Output!J:J,_Output!G:G,'_NIST-CSF_Alignment'!D24,_Output!C:C,"M")</f>
        <v>45</v>
      </c>
      <c r="I24" s="275"/>
      <c r="J24" s="282"/>
      <c r="K24" s="81"/>
      <c r="L24" s="308">
        <f>COUNTIFS(_Output!G:G,'_NIST-CSF_Alignment'!D24,_Output!C:C,"C",_Output!B:B,1)</f>
        <v>0</v>
      </c>
      <c r="M24" s="300">
        <f>SUMIFS(_Output!H:H,_Output!G:G,'_NIST-CSF_Alignment'!D24,_Output!C:C,"C")</f>
        <v>0</v>
      </c>
      <c r="N24" s="309">
        <f>SUMIFS(_Output!I:I,_Output!G:G,'_NIST-CSF_Alignment'!D24,_Output!C:C,"C")</f>
        <v>0</v>
      </c>
      <c r="O24" s="309">
        <f>SUMIFS(_Output!J:J,_Output!G:G,'_NIST-CSF_Alignment'!D24,_Output!C:C,"C")</f>
        <v>0</v>
      </c>
      <c r="P24" s="261"/>
      <c r="Q24" s="261"/>
      <c r="R24" s="279"/>
    </row>
    <row r="25" spans="1:18" x14ac:dyDescent="0.4">
      <c r="A25" s="284" t="s">
        <v>1</v>
      </c>
      <c r="B25" s="265" t="s">
        <v>852</v>
      </c>
      <c r="C25" s="258" t="s">
        <v>872</v>
      </c>
      <c r="D25" s="361" t="s">
        <v>877</v>
      </c>
      <c r="E25" s="357">
        <f>COUNTIFS(_Output!G:G,'_NIST-CSF_Alignment'!D25,_Output!C:C,"M",_Output!B:B,1)</f>
        <v>9</v>
      </c>
      <c r="F25" s="301">
        <f>SUMIFS(_Output!H:H,_Output!G:G,'_NIST-CSF_Alignment'!D25,_Output!C:C,"M")</f>
        <v>9</v>
      </c>
      <c r="G25" s="273">
        <f>SUMIFS(_Output!I:I,_Output!G:G,'_NIST-CSF_Alignment'!D25,_Output!C:C,"M")</f>
        <v>0</v>
      </c>
      <c r="H25" s="273">
        <f>SUMIFS(_Output!J:J,_Output!G:G,'_NIST-CSF_Alignment'!D25,_Output!C:C,"M")</f>
        <v>45</v>
      </c>
      <c r="I25" s="275"/>
      <c r="J25" s="282"/>
      <c r="K25" s="81"/>
      <c r="L25" s="308">
        <f>COUNTIFS(_Output!G:G,'_NIST-CSF_Alignment'!D25,_Output!C:C,"C",_Output!B:B,1)</f>
        <v>0</v>
      </c>
      <c r="M25" s="300">
        <f>SUMIFS(_Output!H:H,_Output!G:G,'_NIST-CSF_Alignment'!D25,_Output!C:C,"C")</f>
        <v>0</v>
      </c>
      <c r="N25" s="309">
        <f>SUMIFS(_Output!I:I,_Output!G:G,'_NIST-CSF_Alignment'!D25,_Output!C:C,"C")</f>
        <v>0</v>
      </c>
      <c r="O25" s="309">
        <f>SUMIFS(_Output!J:J,_Output!G:G,'_NIST-CSF_Alignment'!D25,_Output!C:C,"C")</f>
        <v>0</v>
      </c>
      <c r="P25" s="261"/>
      <c r="Q25" s="261"/>
      <c r="R25" s="279"/>
    </row>
    <row r="26" spans="1:18" x14ac:dyDescent="0.4">
      <c r="A26" s="290" t="s">
        <v>1</v>
      </c>
      <c r="B26" s="291" t="s">
        <v>852</v>
      </c>
      <c r="C26" s="259" t="s">
        <v>872</v>
      </c>
      <c r="D26" s="362" t="s">
        <v>878</v>
      </c>
      <c r="E26" s="357">
        <f>COUNTIFS(_Output!G:G,'_NIST-CSF_Alignment'!D26,_Output!C:C,"M",_Output!B:B,1)</f>
        <v>9</v>
      </c>
      <c r="F26" s="301">
        <f>SUMIFS(_Output!H:H,_Output!G:G,'_NIST-CSF_Alignment'!D26,_Output!C:C,"M")</f>
        <v>9</v>
      </c>
      <c r="G26" s="273">
        <f>SUMIFS(_Output!I:I,_Output!G:G,'_NIST-CSF_Alignment'!D26,_Output!C:C,"M")</f>
        <v>0</v>
      </c>
      <c r="H26" s="273">
        <f>SUMIFS(_Output!J:J,_Output!G:G,'_NIST-CSF_Alignment'!D26,_Output!C:C,"M")</f>
        <v>45</v>
      </c>
      <c r="I26" s="328"/>
      <c r="J26" s="309"/>
      <c r="K26" s="329"/>
      <c r="L26" s="308">
        <f>COUNTIFS(_Output!G:G,'_NIST-CSF_Alignment'!D26,_Output!C:C,"C",_Output!B:B,1)</f>
        <v>0</v>
      </c>
      <c r="M26" s="300">
        <f>SUMIFS(_Output!H:H,_Output!G:G,'_NIST-CSF_Alignment'!D26,_Output!C:C,"C")</f>
        <v>0</v>
      </c>
      <c r="N26" s="309">
        <f>SUMIFS(_Output!I:I,_Output!G:G,'_NIST-CSF_Alignment'!D26,_Output!C:C,"C")</f>
        <v>0</v>
      </c>
      <c r="O26" s="309">
        <f>SUMIFS(_Output!J:J,_Output!G:G,'_NIST-CSF_Alignment'!D26,_Output!C:C,"C")</f>
        <v>0</v>
      </c>
      <c r="P26" s="300"/>
      <c r="Q26" s="300"/>
      <c r="R26" s="302"/>
    </row>
    <row r="27" spans="1:18" x14ac:dyDescent="0.4">
      <c r="A27" s="363"/>
      <c r="B27" s="335"/>
      <c r="C27" s="336"/>
      <c r="D27" s="355"/>
      <c r="E27" s="359" t="s">
        <v>305</v>
      </c>
      <c r="F27" s="337">
        <f>SUMIFS(F21:F26,$E21:$E26, "&gt;0")</f>
        <v>36</v>
      </c>
      <c r="G27" s="337">
        <f t="shared" ref="G27:H27" si="4">SUMIFS(G21:G26,$E21:$E26, "&gt;0")</f>
        <v>0</v>
      </c>
      <c r="H27" s="337">
        <f t="shared" si="4"/>
        <v>180</v>
      </c>
      <c r="I27" s="337">
        <f>IFERROR(IF(ROUND(100*(G27-F27)/(H27-F27),2) &lt; 0, 0, ROUND(100*(G27-F27)/(H27-F27),2)),0)</f>
        <v>0</v>
      </c>
      <c r="J27" s="338">
        <f>IF(F27&gt;0,1,0)</f>
        <v>1</v>
      </c>
      <c r="K27" s="339"/>
      <c r="L27" s="340" t="s">
        <v>305</v>
      </c>
      <c r="M27" s="338">
        <f>SUMIFS(M21:M26,$L21:$L26, "&gt;0")</f>
        <v>1</v>
      </c>
      <c r="N27" s="338">
        <f t="shared" ref="N27:O27" si="5">SUMIFS(N21:N26,$L21:$L26, "&gt;0")</f>
        <v>0</v>
      </c>
      <c r="O27" s="338">
        <f t="shared" si="5"/>
        <v>5</v>
      </c>
      <c r="P27" s="338">
        <f>IFERROR(IF(ROUND(100*(N27-M27)/(O27-M27),2) &lt; 0, 0, ROUND(100*(N27-M27)/(O27-M27),2)),0)</f>
        <v>0</v>
      </c>
      <c r="Q27" s="338">
        <f>IF(M27&gt;0,1,0)</f>
        <v>1</v>
      </c>
      <c r="R27" s="355"/>
    </row>
    <row r="28" spans="1:18" x14ac:dyDescent="0.4">
      <c r="A28" s="330" t="s">
        <v>1</v>
      </c>
      <c r="B28" s="331" t="s">
        <v>852</v>
      </c>
      <c r="C28" s="332" t="s">
        <v>882</v>
      </c>
      <c r="D28" s="364" t="s">
        <v>883</v>
      </c>
      <c r="E28" s="357">
        <f>COUNTIFS(_Output!G:G,'_NIST-CSF_Alignment'!D28,_Output!C:C,"M",_Output!B:B,1)</f>
        <v>1</v>
      </c>
      <c r="F28" s="301">
        <f>SUMIFS(_Output!H:H,_Output!G:G,'_NIST-CSF_Alignment'!D28,_Output!C:C,"M")</f>
        <v>1</v>
      </c>
      <c r="G28" s="273">
        <f>SUMIFS(_Output!I:I,_Output!G:G,'_NIST-CSF_Alignment'!D28,_Output!C:C,"M")</f>
        <v>0</v>
      </c>
      <c r="H28" s="273">
        <f>SUMIFS(_Output!J:J,_Output!G:G,'_NIST-CSF_Alignment'!D28,_Output!C:C,"M")</f>
        <v>5</v>
      </c>
      <c r="I28" s="333"/>
      <c r="J28" s="319"/>
      <c r="K28" s="334"/>
      <c r="L28" s="308">
        <f>COUNTIFS(_Output!G:G,'_NIST-CSF_Alignment'!D28,_Output!C:C,"C",_Output!B:B,1)</f>
        <v>0</v>
      </c>
      <c r="M28" s="300">
        <f>SUMIFS(_Output!H:H,_Output!G:G,'_NIST-CSF_Alignment'!D28,_Output!C:C,"C")</f>
        <v>0</v>
      </c>
      <c r="N28" s="309">
        <f>SUMIFS(_Output!I:I,_Output!G:G,'_NIST-CSF_Alignment'!D28,_Output!C:C,"C")</f>
        <v>0</v>
      </c>
      <c r="O28" s="309">
        <f>SUMIFS(_Output!J:J,_Output!G:G,'_NIST-CSF_Alignment'!D28,_Output!C:C,"C")</f>
        <v>0</v>
      </c>
      <c r="P28" s="262"/>
      <c r="Q28" s="262"/>
      <c r="R28" s="280"/>
    </row>
    <row r="29" spans="1:18" x14ac:dyDescent="0.4">
      <c r="A29" s="284" t="s">
        <v>1</v>
      </c>
      <c r="B29" s="265" t="s">
        <v>852</v>
      </c>
      <c r="C29" s="258" t="s">
        <v>882</v>
      </c>
      <c r="D29" s="361" t="s">
        <v>884</v>
      </c>
      <c r="E29" s="357">
        <f>COUNTIFS(_Output!G:G,'_NIST-CSF_Alignment'!D29,_Output!C:C,"M",_Output!B:B,1)</f>
        <v>0</v>
      </c>
      <c r="F29" s="301">
        <f>SUMIFS(_Output!H:H,_Output!G:G,'_NIST-CSF_Alignment'!D29,_Output!C:C,"M")</f>
        <v>0</v>
      </c>
      <c r="G29" s="273">
        <f>SUMIFS(_Output!I:I,_Output!G:G,'_NIST-CSF_Alignment'!D29,_Output!C:C,"M")</f>
        <v>0</v>
      </c>
      <c r="H29" s="273">
        <f>SUMIFS(_Output!J:J,_Output!G:G,'_NIST-CSF_Alignment'!D29,_Output!C:C,"M")</f>
        <v>0</v>
      </c>
      <c r="I29" s="275"/>
      <c r="J29" s="282"/>
      <c r="K29" s="81"/>
      <c r="L29" s="308">
        <f>COUNTIFS(_Output!G:G,'_NIST-CSF_Alignment'!D29,_Output!C:C,"C",_Output!B:B,1)</f>
        <v>0</v>
      </c>
      <c r="M29" s="300">
        <f>SUMIFS(_Output!H:H,_Output!G:G,'_NIST-CSF_Alignment'!D29,_Output!C:C,"C")</f>
        <v>0</v>
      </c>
      <c r="N29" s="309">
        <f>SUMIFS(_Output!I:I,_Output!G:G,'_NIST-CSF_Alignment'!D29,_Output!C:C,"C")</f>
        <v>0</v>
      </c>
      <c r="O29" s="309">
        <f>SUMIFS(_Output!J:J,_Output!G:G,'_NIST-CSF_Alignment'!D29,_Output!C:C,"C")</f>
        <v>0</v>
      </c>
      <c r="P29" s="261"/>
      <c r="Q29" s="261"/>
      <c r="R29" s="279"/>
    </row>
    <row r="30" spans="1:18" x14ac:dyDescent="0.4">
      <c r="A30" s="290" t="s">
        <v>1</v>
      </c>
      <c r="B30" s="291" t="s">
        <v>852</v>
      </c>
      <c r="C30" s="259" t="s">
        <v>882</v>
      </c>
      <c r="D30" s="362" t="s">
        <v>885</v>
      </c>
      <c r="E30" s="357">
        <f>COUNTIFS(_Output!G:G,'_NIST-CSF_Alignment'!D30,_Output!C:C,"M",_Output!B:B,1)</f>
        <v>0</v>
      </c>
      <c r="F30" s="301">
        <f>SUMIFS(_Output!H:H,_Output!G:G,'_NIST-CSF_Alignment'!D30,_Output!C:C,"M")</f>
        <v>0</v>
      </c>
      <c r="G30" s="273">
        <f>SUMIFS(_Output!I:I,_Output!G:G,'_NIST-CSF_Alignment'!D30,_Output!C:C,"M")</f>
        <v>0</v>
      </c>
      <c r="H30" s="273">
        <f>SUMIFS(_Output!J:J,_Output!G:G,'_NIST-CSF_Alignment'!D30,_Output!C:C,"M")</f>
        <v>0</v>
      </c>
      <c r="I30" s="328"/>
      <c r="J30" s="309"/>
      <c r="K30" s="329"/>
      <c r="L30" s="308">
        <f>COUNTIFS(_Output!G:G,'_NIST-CSF_Alignment'!D30,_Output!C:C,"C",_Output!B:B,1)</f>
        <v>0</v>
      </c>
      <c r="M30" s="300">
        <f>SUMIFS(_Output!H:H,_Output!G:G,'_NIST-CSF_Alignment'!D30,_Output!C:C,"C")</f>
        <v>0</v>
      </c>
      <c r="N30" s="309">
        <f>SUMIFS(_Output!I:I,_Output!G:G,'_NIST-CSF_Alignment'!D30,_Output!C:C,"C")</f>
        <v>0</v>
      </c>
      <c r="O30" s="309">
        <f>SUMIFS(_Output!J:J,_Output!G:G,'_NIST-CSF_Alignment'!D30,_Output!C:C,"C")</f>
        <v>0</v>
      </c>
      <c r="P30" s="300"/>
      <c r="Q30" s="300"/>
      <c r="R30" s="302"/>
    </row>
    <row r="31" spans="1:18" x14ac:dyDescent="0.4">
      <c r="A31" s="363"/>
      <c r="B31" s="335"/>
      <c r="C31" s="336"/>
      <c r="D31" s="355"/>
      <c r="E31" s="359" t="s">
        <v>305</v>
      </c>
      <c r="F31" s="337">
        <f>SUMIFS(F28:F30,$E28:$E30, "&gt;0")</f>
        <v>1</v>
      </c>
      <c r="G31" s="337">
        <f t="shared" ref="G31:H31" si="6">SUMIFS(G28:G30,$E28:$E30, "&gt;0")</f>
        <v>0</v>
      </c>
      <c r="H31" s="337">
        <f t="shared" si="6"/>
        <v>5</v>
      </c>
      <c r="I31" s="337">
        <f>IFERROR(IF(ROUND(100*(G31-F31)/(H31-F31),2) &lt; 0, 0, ROUND(100*(G31-F31)/(H31-F31),2)),0)</f>
        <v>0</v>
      </c>
      <c r="J31" s="338">
        <f>IF(F31&gt;0,1,0)</f>
        <v>1</v>
      </c>
      <c r="K31" s="339"/>
      <c r="L31" s="340" t="s">
        <v>305</v>
      </c>
      <c r="M31" s="338">
        <f>SUMIFS(M28:M30,$L28:$L30, "&gt;0")</f>
        <v>0</v>
      </c>
      <c r="N31" s="338">
        <f t="shared" ref="N31:O31" si="7">SUMIFS(N28:N30,$L28:$L30, "&gt;0")</f>
        <v>0</v>
      </c>
      <c r="O31" s="338">
        <f t="shared" si="7"/>
        <v>0</v>
      </c>
      <c r="P31" s="338">
        <f>IFERROR(IF(ROUND(100*(N31-M31)/(O31-M31),2) &lt; 0, 0, ROUND(100*(N31-M31)/(O31-M31),2)),0)</f>
        <v>0</v>
      </c>
      <c r="Q31" s="338">
        <f>IF(M31&gt;0,1,0)</f>
        <v>0</v>
      </c>
      <c r="R31" s="355"/>
    </row>
    <row r="32" spans="1:18" x14ac:dyDescent="0.4">
      <c r="A32" s="713" t="s">
        <v>1</v>
      </c>
      <c r="B32" s="706" t="s">
        <v>852</v>
      </c>
      <c r="C32" s="714" t="s">
        <v>1839</v>
      </c>
      <c r="D32" s="715" t="s">
        <v>1840</v>
      </c>
      <c r="E32" s="357">
        <f>COUNTIFS(_Output!G:G,'_NIST-CSF_Alignment'!D32,_Output!C:C,"M",_Output!B:B,1)</f>
        <v>0</v>
      </c>
      <c r="F32" s="301">
        <f>SUMIFS(_Output!H:H,_Output!G:G,'_NIST-CSF_Alignment'!D32,_Output!C:C,"M")</f>
        <v>0</v>
      </c>
      <c r="G32" s="273">
        <f>SUMIFS(_Output!I:I,_Output!G:G,'_NIST-CSF_Alignment'!D32,_Output!C:C,"M")</f>
        <v>0</v>
      </c>
      <c r="H32" s="273">
        <f>SUMIFS(_Output!J:J,_Output!G:G,'_NIST-CSF_Alignment'!D32,_Output!C:C,"M")</f>
        <v>0</v>
      </c>
      <c r="I32" s="716"/>
      <c r="J32" s="717"/>
      <c r="K32" s="718"/>
      <c r="L32" s="308">
        <f>COUNTIFS(_Output!G:G,'_NIST-CSF_Alignment'!D32,_Output!C:C,"C",_Output!B:B,1)</f>
        <v>0</v>
      </c>
      <c r="M32" s="300">
        <f>SUMIFS(_Output!H:H,_Output!G:G,'_NIST-CSF_Alignment'!D32,_Output!C:C,"C")</f>
        <v>0</v>
      </c>
      <c r="N32" s="309">
        <f>SUMIFS(_Output!I:I,_Output!G:G,'_NIST-CSF_Alignment'!D32,_Output!C:C,"C")</f>
        <v>0</v>
      </c>
      <c r="O32" s="309">
        <f>SUMIFS(_Output!J:J,_Output!G:G,'_NIST-CSF_Alignment'!D32,_Output!C:C,"C")</f>
        <v>0</v>
      </c>
      <c r="P32" s="717"/>
      <c r="Q32" s="717"/>
      <c r="R32" s="715"/>
    </row>
    <row r="33" spans="1:18" x14ac:dyDescent="0.4">
      <c r="A33" s="284" t="s">
        <v>1</v>
      </c>
      <c r="B33" s="265" t="s">
        <v>852</v>
      </c>
      <c r="C33" s="719" t="s">
        <v>1839</v>
      </c>
      <c r="D33" s="720" t="s">
        <v>1841</v>
      </c>
      <c r="E33" s="357">
        <f>COUNTIFS(_Output!G:G,'_NIST-CSF_Alignment'!D33,_Output!C:C,"M",_Output!B:B,1)</f>
        <v>0</v>
      </c>
      <c r="F33" s="301">
        <f>SUMIFS(_Output!H:H,_Output!G:G,'_NIST-CSF_Alignment'!D33,_Output!C:C,"M")</f>
        <v>0</v>
      </c>
      <c r="G33" s="273">
        <f>SUMIFS(_Output!I:I,_Output!G:G,'_NIST-CSF_Alignment'!D33,_Output!C:C,"M")</f>
        <v>0</v>
      </c>
      <c r="H33" s="273">
        <f>SUMIFS(_Output!J:J,_Output!G:G,'_NIST-CSF_Alignment'!D33,_Output!C:C,"M")</f>
        <v>0</v>
      </c>
      <c r="I33" s="721"/>
      <c r="J33" s="722"/>
      <c r="K33" s="723"/>
      <c r="L33" s="308">
        <f>COUNTIFS(_Output!G:G,'_NIST-CSF_Alignment'!D33,_Output!C:C,"C",_Output!B:B,1)</f>
        <v>0</v>
      </c>
      <c r="M33" s="300">
        <f>SUMIFS(_Output!H:H,_Output!G:G,'_NIST-CSF_Alignment'!D33,_Output!C:C,"C")</f>
        <v>0</v>
      </c>
      <c r="N33" s="309">
        <f>SUMIFS(_Output!I:I,_Output!G:G,'_NIST-CSF_Alignment'!D33,_Output!C:C,"C")</f>
        <v>0</v>
      </c>
      <c r="O33" s="309">
        <f>SUMIFS(_Output!J:J,_Output!G:G,'_NIST-CSF_Alignment'!D33,_Output!C:C,"C")</f>
        <v>0</v>
      </c>
      <c r="P33" s="722"/>
      <c r="Q33" s="722"/>
      <c r="R33" s="720"/>
    </row>
    <row r="34" spans="1:18" x14ac:dyDescent="0.4">
      <c r="A34" s="284" t="s">
        <v>1</v>
      </c>
      <c r="B34" s="265" t="s">
        <v>852</v>
      </c>
      <c r="C34" s="719" t="s">
        <v>1839</v>
      </c>
      <c r="D34" s="720" t="s">
        <v>1842</v>
      </c>
      <c r="E34" s="357">
        <f>COUNTIFS(_Output!G:G,'_NIST-CSF_Alignment'!D34,_Output!C:C,"M",_Output!B:B,1)</f>
        <v>2</v>
      </c>
      <c r="F34" s="301">
        <f>SUMIFS(_Output!H:H,_Output!G:G,'_NIST-CSF_Alignment'!D34,_Output!C:C,"M")</f>
        <v>2</v>
      </c>
      <c r="G34" s="273">
        <f>SUMIFS(_Output!I:I,_Output!G:G,'_NIST-CSF_Alignment'!D34,_Output!C:C,"M")</f>
        <v>0</v>
      </c>
      <c r="H34" s="273">
        <f>SUMIFS(_Output!J:J,_Output!G:G,'_NIST-CSF_Alignment'!D34,_Output!C:C,"M")</f>
        <v>10</v>
      </c>
      <c r="I34" s="721"/>
      <c r="J34" s="722"/>
      <c r="K34" s="723"/>
      <c r="L34" s="308">
        <f>COUNTIFS(_Output!G:G,'_NIST-CSF_Alignment'!D34,_Output!C:C,"C",_Output!B:B,1)</f>
        <v>0</v>
      </c>
      <c r="M34" s="300">
        <f>SUMIFS(_Output!H:H,_Output!G:G,'_NIST-CSF_Alignment'!D34,_Output!C:C,"C")</f>
        <v>0</v>
      </c>
      <c r="N34" s="309">
        <f>SUMIFS(_Output!I:I,_Output!G:G,'_NIST-CSF_Alignment'!D34,_Output!C:C,"C")</f>
        <v>0</v>
      </c>
      <c r="O34" s="309">
        <f>SUMIFS(_Output!J:J,_Output!G:G,'_NIST-CSF_Alignment'!D34,_Output!C:C,"C")</f>
        <v>0</v>
      </c>
      <c r="P34" s="722"/>
      <c r="Q34" s="722"/>
      <c r="R34" s="720"/>
    </row>
    <row r="35" spans="1:18" x14ac:dyDescent="0.4">
      <c r="A35" s="284" t="s">
        <v>1</v>
      </c>
      <c r="B35" s="265" t="s">
        <v>852</v>
      </c>
      <c r="C35" s="719" t="s">
        <v>1839</v>
      </c>
      <c r="D35" s="720" t="s">
        <v>1843</v>
      </c>
      <c r="E35" s="357">
        <f>COUNTIFS(_Output!G:G,'_NIST-CSF_Alignment'!D35,_Output!C:C,"M",_Output!B:B,1)</f>
        <v>0</v>
      </c>
      <c r="F35" s="301">
        <f>SUMIFS(_Output!H:H,_Output!G:G,'_NIST-CSF_Alignment'!D35,_Output!C:C,"M")</f>
        <v>0</v>
      </c>
      <c r="G35" s="273">
        <f>SUMIFS(_Output!I:I,_Output!G:G,'_NIST-CSF_Alignment'!D35,_Output!C:C,"M")</f>
        <v>0</v>
      </c>
      <c r="H35" s="273">
        <f>SUMIFS(_Output!J:J,_Output!G:G,'_NIST-CSF_Alignment'!D35,_Output!C:C,"M")</f>
        <v>0</v>
      </c>
      <c r="I35" s="721"/>
      <c r="J35" s="722"/>
      <c r="K35" s="723"/>
      <c r="L35" s="308">
        <f>COUNTIFS(_Output!G:G,'_NIST-CSF_Alignment'!D35,_Output!C:C,"C",_Output!B:B,1)</f>
        <v>0</v>
      </c>
      <c r="M35" s="300">
        <f>SUMIFS(_Output!H:H,_Output!G:G,'_NIST-CSF_Alignment'!D35,_Output!C:C,"C")</f>
        <v>0</v>
      </c>
      <c r="N35" s="309">
        <f>SUMIFS(_Output!I:I,_Output!G:G,'_NIST-CSF_Alignment'!D35,_Output!C:C,"C")</f>
        <v>0</v>
      </c>
      <c r="O35" s="309">
        <f>SUMIFS(_Output!J:J,_Output!G:G,'_NIST-CSF_Alignment'!D35,_Output!C:C,"C")</f>
        <v>0</v>
      </c>
      <c r="P35" s="722"/>
      <c r="Q35" s="722"/>
      <c r="R35" s="720"/>
    </row>
    <row r="36" spans="1:18" x14ac:dyDescent="0.4">
      <c r="A36" s="707" t="s">
        <v>1</v>
      </c>
      <c r="B36" s="724" t="s">
        <v>852</v>
      </c>
      <c r="C36" s="708" t="s">
        <v>1839</v>
      </c>
      <c r="D36" s="709" t="s">
        <v>1844</v>
      </c>
      <c r="E36" s="357">
        <f>COUNTIFS(_Output!G:G,'_NIST-CSF_Alignment'!D36,_Output!C:C,"M",_Output!B:B,1)</f>
        <v>0</v>
      </c>
      <c r="F36" s="301">
        <f>SUMIFS(_Output!H:H,_Output!G:G,'_NIST-CSF_Alignment'!D36,_Output!C:C,"M")</f>
        <v>0</v>
      </c>
      <c r="G36" s="273">
        <f>SUMIFS(_Output!I:I,_Output!G:G,'_NIST-CSF_Alignment'!D36,_Output!C:C,"M")</f>
        <v>0</v>
      </c>
      <c r="H36" s="273">
        <f>SUMIFS(_Output!J:J,_Output!G:G,'_NIST-CSF_Alignment'!D36,_Output!C:C,"M")</f>
        <v>0</v>
      </c>
      <c r="I36" s="710"/>
      <c r="J36" s="711"/>
      <c r="K36" s="712"/>
      <c r="L36" s="300">
        <f>COUNTIFS(_Output!G:G,'_NIST-CSF_Alignment'!D36,_Output!C:C,"C",_Output!B:B,1)</f>
        <v>0</v>
      </c>
      <c r="M36" s="300">
        <f>SUMIFS(_Output!H:H,_Output!G:G,'_NIST-CSF_Alignment'!D36,_Output!C:C,"C")</f>
        <v>0</v>
      </c>
      <c r="N36" s="309">
        <f>SUMIFS(_Output!I:I,_Output!G:G,'_NIST-CSF_Alignment'!D36,_Output!C:C,"C")</f>
        <v>0</v>
      </c>
      <c r="O36" s="309">
        <f>SUMIFS(_Output!J:J,_Output!G:G,'_NIST-CSF_Alignment'!D36,_Output!C:C,"C")</f>
        <v>0</v>
      </c>
      <c r="P36" s="711"/>
      <c r="Q36" s="711"/>
      <c r="R36" s="709"/>
    </row>
    <row r="37" spans="1:18" ht="15" thickBot="1" x14ac:dyDescent="0.45">
      <c r="A37" s="702"/>
      <c r="B37" s="331"/>
      <c r="C37" s="703"/>
      <c r="D37" s="704"/>
      <c r="E37" s="731" t="s">
        <v>305</v>
      </c>
      <c r="F37" s="337">
        <f>SUMIFS(F32:F36,$E32:$E36, "&gt;0")</f>
        <v>2</v>
      </c>
      <c r="G37" s="337">
        <f>SUMIFS(G32:G36,$E32:$E36, "&gt;0")</f>
        <v>0</v>
      </c>
      <c r="H37" s="337">
        <f>SUMIFS(H32:H36,$E32:$E36, "&gt;0")</f>
        <v>10</v>
      </c>
      <c r="I37" s="337">
        <f>IFERROR(IF(ROUND(100*(G37-F37)/(H37-F37),2) &lt; 0, 0, ROUND(100*(G37-F37)/(H37-F37),2)),0)</f>
        <v>0</v>
      </c>
      <c r="J37" s="338">
        <f>IF(F37&gt;0,1,0)</f>
        <v>1</v>
      </c>
      <c r="K37" s="705"/>
      <c r="L37" s="733" t="s">
        <v>305</v>
      </c>
      <c r="M37" s="732">
        <f>SUMIFS(M31:M36,$L31:$L36, "&gt;0")</f>
        <v>0</v>
      </c>
      <c r="N37" s="338">
        <f t="shared" ref="N37:O37" si="8">SUMIFS(N31:N36,$L31:$L36, "&gt;0")</f>
        <v>0</v>
      </c>
      <c r="O37" s="338">
        <f t="shared" si="8"/>
        <v>0</v>
      </c>
      <c r="P37" s="338">
        <f>IFERROR(IF(ROUND(100*(N37-M37)/(O37-M37),2) &lt; 0, 0, ROUND(100*(N37-M37)/(O37-M37),2)),0)</f>
        <v>0</v>
      </c>
      <c r="Q37" s="338">
        <f>IF(M37&gt;0,1,0)</f>
        <v>0</v>
      </c>
      <c r="R37" s="704"/>
    </row>
    <row r="38" spans="1:18" ht="15" thickBot="1" x14ac:dyDescent="0.45">
      <c r="A38" s="292"/>
      <c r="B38" s="293"/>
      <c r="C38" s="294"/>
      <c r="D38" s="321"/>
      <c r="E38" s="379" t="s">
        <v>987</v>
      </c>
      <c r="F38" s="295"/>
      <c r="G38" s="295"/>
      <c r="H38" s="295"/>
      <c r="I38" s="295">
        <f>SUM(I3:I37)</f>
        <v>0</v>
      </c>
      <c r="J38" s="296">
        <f>SUM(J3:J37)</f>
        <v>6</v>
      </c>
      <c r="K38" s="297">
        <f>IFERROR(ROUND(I38/J38,2),0)</f>
        <v>0</v>
      </c>
      <c r="L38" s="298" t="s">
        <v>987</v>
      </c>
      <c r="M38" s="296"/>
      <c r="N38" s="296"/>
      <c r="O38" s="296"/>
      <c r="P38" s="296">
        <f>SUM(P3:P37)</f>
        <v>0</v>
      </c>
      <c r="Q38" s="296">
        <f>SUM(Q3:Q37)</f>
        <v>1</v>
      </c>
      <c r="R38" s="297">
        <f>IFERROR(ROUND(P38/Q38,2),0)</f>
        <v>0</v>
      </c>
    </row>
    <row r="39" spans="1:18" x14ac:dyDescent="0.4">
      <c r="A39" s="285" t="s">
        <v>1</v>
      </c>
      <c r="B39" s="266" t="s">
        <v>886</v>
      </c>
      <c r="C39" s="260" t="s">
        <v>890</v>
      </c>
      <c r="D39" s="360" t="s">
        <v>932</v>
      </c>
      <c r="E39" s="357">
        <f>COUNTIFS(_Output!G:G,'_NIST-CSF_Alignment'!D39,_Output!C:C,"M",_Output!B:B,1)</f>
        <v>0</v>
      </c>
      <c r="F39" s="301">
        <f>SUMIFS(_Output!H:H,_Output!G:G,'_NIST-CSF_Alignment'!D39,_Output!C:C,"M")</f>
        <v>0</v>
      </c>
      <c r="G39" s="273">
        <f>SUMIFS(_Output!I:I,_Output!G:G,'_NIST-CSF_Alignment'!D39,_Output!C:C,"M")</f>
        <v>0</v>
      </c>
      <c r="H39" s="273">
        <f>SUMIFS(_Output!J:J,_Output!G:G,'_NIST-CSF_Alignment'!D39,_Output!C:C,"M")</f>
        <v>0</v>
      </c>
      <c r="I39" s="271"/>
      <c r="J39" s="260"/>
      <c r="K39" s="278"/>
      <c r="L39" s="308">
        <f>COUNTIFS(_Output!G:G,'_NIST-CSF_Alignment'!D39,_Output!C:C,"C",_Output!B:B,1)</f>
        <v>0</v>
      </c>
      <c r="M39" s="300">
        <f>SUMIFS(_Output!H:H,_Output!G:G,'_NIST-CSF_Alignment'!D39,_Output!C:C,"C")</f>
        <v>0</v>
      </c>
      <c r="N39" s="309">
        <f>SUMIFS(_Output!I:I,_Output!G:G,'_NIST-CSF_Alignment'!D39,_Output!C:C,"C")</f>
        <v>0</v>
      </c>
      <c r="O39" s="309">
        <f>SUMIFS(_Output!J:J,_Output!G:G,'_NIST-CSF_Alignment'!D39,_Output!C:C,"C")</f>
        <v>0</v>
      </c>
      <c r="P39" s="260"/>
      <c r="Q39" s="260"/>
      <c r="R39" s="278"/>
    </row>
    <row r="40" spans="1:18" x14ac:dyDescent="0.4">
      <c r="A40" s="286" t="s">
        <v>1</v>
      </c>
      <c r="B40" s="267" t="s">
        <v>886</v>
      </c>
      <c r="C40" s="261" t="s">
        <v>890</v>
      </c>
      <c r="D40" s="361" t="s">
        <v>933</v>
      </c>
      <c r="E40" s="357">
        <f>COUNTIFS(_Output!G:G,'_NIST-CSF_Alignment'!D40,_Output!C:C,"M",_Output!B:B,1)</f>
        <v>2</v>
      </c>
      <c r="F40" s="301">
        <f>SUMIFS(_Output!H:H,_Output!G:G,'_NIST-CSF_Alignment'!D40,_Output!C:C,"M")</f>
        <v>2</v>
      </c>
      <c r="G40" s="273">
        <f>SUMIFS(_Output!I:I,_Output!G:G,'_NIST-CSF_Alignment'!D40,_Output!C:C,"M")</f>
        <v>0</v>
      </c>
      <c r="H40" s="273">
        <f>SUMIFS(_Output!J:J,_Output!G:G,'_NIST-CSF_Alignment'!D40,_Output!C:C,"M")</f>
        <v>10</v>
      </c>
      <c r="I40" s="272"/>
      <c r="J40" s="261"/>
      <c r="K40" s="279"/>
      <c r="L40" s="308">
        <f>COUNTIFS(_Output!G:G,'_NIST-CSF_Alignment'!D40,_Output!C:C,"C",_Output!B:B,1)</f>
        <v>0</v>
      </c>
      <c r="M40" s="300">
        <f>SUMIFS(_Output!H:H,_Output!G:G,'_NIST-CSF_Alignment'!D40,_Output!C:C,"C")</f>
        <v>0</v>
      </c>
      <c r="N40" s="309">
        <f>SUMIFS(_Output!I:I,_Output!G:G,'_NIST-CSF_Alignment'!D40,_Output!C:C,"C")</f>
        <v>0</v>
      </c>
      <c r="O40" s="309">
        <f>SUMIFS(_Output!J:J,_Output!G:G,'_NIST-CSF_Alignment'!D40,_Output!C:C,"C")</f>
        <v>0</v>
      </c>
      <c r="P40" s="261"/>
      <c r="Q40" s="261"/>
      <c r="R40" s="279"/>
    </row>
    <row r="41" spans="1:18" x14ac:dyDescent="0.4">
      <c r="A41" s="286" t="s">
        <v>1</v>
      </c>
      <c r="B41" s="267" t="s">
        <v>886</v>
      </c>
      <c r="C41" s="261" t="s">
        <v>890</v>
      </c>
      <c r="D41" s="361" t="s">
        <v>934</v>
      </c>
      <c r="E41" s="357">
        <f>COUNTIFS(_Output!G:G,'_NIST-CSF_Alignment'!D41,_Output!C:C,"M",_Output!B:B,1)</f>
        <v>0</v>
      </c>
      <c r="F41" s="301">
        <f>SUMIFS(_Output!H:H,_Output!G:G,'_NIST-CSF_Alignment'!D41,_Output!C:C,"M")</f>
        <v>0</v>
      </c>
      <c r="G41" s="273">
        <f>SUMIFS(_Output!I:I,_Output!G:G,'_NIST-CSF_Alignment'!D41,_Output!C:C,"M")</f>
        <v>0</v>
      </c>
      <c r="H41" s="273">
        <f>SUMIFS(_Output!J:J,_Output!G:G,'_NIST-CSF_Alignment'!D41,_Output!C:C,"M")</f>
        <v>0</v>
      </c>
      <c r="I41" s="272"/>
      <c r="J41" s="261"/>
      <c r="K41" s="279"/>
      <c r="L41" s="308">
        <f>COUNTIFS(_Output!G:G,'_NIST-CSF_Alignment'!D41,_Output!C:C,"C",_Output!B:B,1)</f>
        <v>0</v>
      </c>
      <c r="M41" s="300">
        <f>SUMIFS(_Output!H:H,_Output!G:G,'_NIST-CSF_Alignment'!D41,_Output!C:C,"C")</f>
        <v>0</v>
      </c>
      <c r="N41" s="309">
        <f>SUMIFS(_Output!I:I,_Output!G:G,'_NIST-CSF_Alignment'!D41,_Output!C:C,"C")</f>
        <v>0</v>
      </c>
      <c r="O41" s="309">
        <f>SUMIFS(_Output!J:J,_Output!G:G,'_NIST-CSF_Alignment'!D41,_Output!C:C,"C")</f>
        <v>0</v>
      </c>
      <c r="P41" s="261"/>
      <c r="Q41" s="261"/>
      <c r="R41" s="279"/>
    </row>
    <row r="42" spans="1:18" x14ac:dyDescent="0.4">
      <c r="A42" s="286" t="s">
        <v>1</v>
      </c>
      <c r="B42" s="267" t="s">
        <v>886</v>
      </c>
      <c r="C42" s="261" t="s">
        <v>890</v>
      </c>
      <c r="D42" s="361" t="s">
        <v>935</v>
      </c>
      <c r="E42" s="357">
        <f>COUNTIFS(_Output!G:G,'_NIST-CSF_Alignment'!D42,_Output!C:C,"M",_Output!B:B,1)</f>
        <v>4</v>
      </c>
      <c r="F42" s="301">
        <f>SUMIFS(_Output!H:H,_Output!G:G,'_NIST-CSF_Alignment'!D42,_Output!C:C,"M")</f>
        <v>4</v>
      </c>
      <c r="G42" s="273">
        <f>SUMIFS(_Output!I:I,_Output!G:G,'_NIST-CSF_Alignment'!D42,_Output!C:C,"M")</f>
        <v>0</v>
      </c>
      <c r="H42" s="273">
        <f>SUMIFS(_Output!J:J,_Output!G:G,'_NIST-CSF_Alignment'!D42,_Output!C:C,"M")</f>
        <v>20</v>
      </c>
      <c r="I42" s="272"/>
      <c r="J42" s="261"/>
      <c r="K42" s="279"/>
      <c r="L42" s="308">
        <f>COUNTIFS(_Output!G:G,'_NIST-CSF_Alignment'!D42,_Output!C:C,"C",_Output!B:B,1)</f>
        <v>2</v>
      </c>
      <c r="M42" s="300">
        <f>SUMIFS(_Output!H:H,_Output!G:G,'_NIST-CSF_Alignment'!D42,_Output!C:C,"C")</f>
        <v>2</v>
      </c>
      <c r="N42" s="309">
        <f>SUMIFS(_Output!I:I,_Output!G:G,'_NIST-CSF_Alignment'!D42,_Output!C:C,"C")</f>
        <v>0</v>
      </c>
      <c r="O42" s="309">
        <f>SUMIFS(_Output!J:J,_Output!G:G,'_NIST-CSF_Alignment'!D42,_Output!C:C,"C")</f>
        <v>10</v>
      </c>
      <c r="P42" s="261"/>
      <c r="Q42" s="261"/>
      <c r="R42" s="279"/>
    </row>
    <row r="43" spans="1:18" x14ac:dyDescent="0.4">
      <c r="A43" s="306" t="s">
        <v>1</v>
      </c>
      <c r="B43" s="307" t="s">
        <v>886</v>
      </c>
      <c r="C43" s="300" t="s">
        <v>890</v>
      </c>
      <c r="D43" s="362" t="s">
        <v>936</v>
      </c>
      <c r="E43" s="357">
        <f>COUNTIFS(_Output!G:G,'_NIST-CSF_Alignment'!D43,_Output!C:C,"M",_Output!B:B,1)</f>
        <v>1</v>
      </c>
      <c r="F43" s="301">
        <f>SUMIFS(_Output!H:H,_Output!G:G,'_NIST-CSF_Alignment'!D43,_Output!C:C,"M")</f>
        <v>1</v>
      </c>
      <c r="G43" s="273">
        <f>SUMIFS(_Output!I:I,_Output!G:G,'_NIST-CSF_Alignment'!D43,_Output!C:C,"M")</f>
        <v>0</v>
      </c>
      <c r="H43" s="273">
        <f>SUMIFS(_Output!J:J,_Output!G:G,'_NIST-CSF_Alignment'!D43,_Output!C:C,"M")</f>
        <v>5</v>
      </c>
      <c r="I43" s="272"/>
      <c r="J43" s="261"/>
      <c r="K43" s="279"/>
      <c r="L43" s="308">
        <f>COUNTIFS(_Output!G:G,'_NIST-CSF_Alignment'!D43,_Output!C:C,"C",_Output!B:B,1)</f>
        <v>0</v>
      </c>
      <c r="M43" s="300">
        <f>SUMIFS(_Output!H:H,_Output!G:G,'_NIST-CSF_Alignment'!D43,_Output!C:C,"C")</f>
        <v>0</v>
      </c>
      <c r="N43" s="309">
        <f>SUMIFS(_Output!I:I,_Output!G:G,'_NIST-CSF_Alignment'!D43,_Output!C:C,"C")</f>
        <v>0</v>
      </c>
      <c r="O43" s="309">
        <f>SUMIFS(_Output!J:J,_Output!G:G,'_NIST-CSF_Alignment'!D43,_Output!C:C,"C")</f>
        <v>0</v>
      </c>
      <c r="P43" s="261"/>
      <c r="Q43" s="261"/>
      <c r="R43" s="279"/>
    </row>
    <row r="44" spans="1:18" x14ac:dyDescent="0.4">
      <c r="A44" s="306" t="s">
        <v>1</v>
      </c>
      <c r="B44" s="307" t="s">
        <v>886</v>
      </c>
      <c r="C44" s="300" t="s">
        <v>890</v>
      </c>
      <c r="D44" s="362" t="s">
        <v>1845</v>
      </c>
      <c r="E44" s="357">
        <f>COUNTIFS(_Output!G:G,'_NIST-CSF_Alignment'!D44,_Output!C:C,"M",_Output!B:B,1)</f>
        <v>0</v>
      </c>
      <c r="F44" s="301">
        <f>SUMIFS(_Output!H:H,_Output!G:G,'_NIST-CSF_Alignment'!D44,_Output!C:C,"M")</f>
        <v>0</v>
      </c>
      <c r="G44" s="273">
        <f>SUMIFS(_Output!I:I,_Output!G:G,'_NIST-CSF_Alignment'!D44,_Output!C:C,"M")</f>
        <v>0</v>
      </c>
      <c r="H44" s="273">
        <f>SUMIFS(_Output!J:J,_Output!G:G,'_NIST-CSF_Alignment'!D44,_Output!C:C,"M")</f>
        <v>0</v>
      </c>
      <c r="I44" s="272"/>
      <c r="J44" s="261"/>
      <c r="K44" s="279"/>
      <c r="L44" s="308">
        <f>COUNTIFS(_Output!G:G,'_NIST-CSF_Alignment'!D44,_Output!C:C,"C",_Output!B:B,1)</f>
        <v>0</v>
      </c>
      <c r="M44" s="300">
        <f>SUMIFS(_Output!H:H,_Output!G:G,'_NIST-CSF_Alignment'!D44,_Output!C:C,"C")</f>
        <v>0</v>
      </c>
      <c r="N44" s="309">
        <f>SUMIFS(_Output!I:I,_Output!G:G,'_NIST-CSF_Alignment'!D44,_Output!C:C,"C")</f>
        <v>0</v>
      </c>
      <c r="O44" s="309">
        <f>SUMIFS(_Output!J:J,_Output!G:G,'_NIST-CSF_Alignment'!D44,_Output!C:C,"C")</f>
        <v>0</v>
      </c>
      <c r="P44" s="261"/>
      <c r="Q44" s="261"/>
      <c r="R44" s="279"/>
    </row>
    <row r="45" spans="1:18" x14ac:dyDescent="0.4">
      <c r="A45" s="306" t="s">
        <v>1</v>
      </c>
      <c r="B45" s="307" t="s">
        <v>886</v>
      </c>
      <c r="C45" s="300" t="s">
        <v>890</v>
      </c>
      <c r="D45" s="362" t="s">
        <v>1846</v>
      </c>
      <c r="E45" s="357">
        <f>COUNTIFS(_Output!G:G,'_NIST-CSF_Alignment'!D45,_Output!C:C,"M",_Output!B:B,1)</f>
        <v>0</v>
      </c>
      <c r="F45" s="301">
        <f>SUMIFS(_Output!H:H,_Output!G:G,'_NIST-CSF_Alignment'!D45,_Output!C:C,"M")</f>
        <v>0</v>
      </c>
      <c r="G45" s="273">
        <f>SUMIFS(_Output!I:I,_Output!G:G,'_NIST-CSF_Alignment'!D45,_Output!C:C,"M")</f>
        <v>0</v>
      </c>
      <c r="H45" s="273">
        <f>SUMIFS(_Output!J:J,_Output!G:G,'_NIST-CSF_Alignment'!D45,_Output!C:C,"M")</f>
        <v>0</v>
      </c>
      <c r="I45" s="272"/>
      <c r="J45" s="261"/>
      <c r="K45" s="279"/>
      <c r="L45" s="308">
        <f>COUNTIFS(_Output!G:G,'_NIST-CSF_Alignment'!D45,_Output!C:C,"C",_Output!B:B,1)</f>
        <v>0</v>
      </c>
      <c r="M45" s="300">
        <f>SUMIFS(_Output!H:H,_Output!G:G,'_NIST-CSF_Alignment'!D45,_Output!C:C,"C")</f>
        <v>0</v>
      </c>
      <c r="N45" s="309">
        <f>SUMIFS(_Output!I:I,_Output!G:G,'_NIST-CSF_Alignment'!D45,_Output!C:C,"C")</f>
        <v>0</v>
      </c>
      <c r="O45" s="309">
        <f>SUMIFS(_Output!J:J,_Output!G:G,'_NIST-CSF_Alignment'!D45,_Output!C:C,"C")</f>
        <v>0</v>
      </c>
      <c r="P45" s="261"/>
      <c r="Q45" s="261"/>
      <c r="R45" s="279"/>
    </row>
    <row r="46" spans="1:18" x14ac:dyDescent="0.4">
      <c r="A46" s="365"/>
      <c r="B46" s="343"/>
      <c r="C46" s="336"/>
      <c r="D46" s="356"/>
      <c r="E46" s="358" t="s">
        <v>305</v>
      </c>
      <c r="F46" s="337">
        <f>SUMIFS(F39:F45,$E39:$E45, "&gt;0")</f>
        <v>7</v>
      </c>
      <c r="G46" s="337">
        <f>SUMIFS(G39:G45,$E39:$E45, "&gt;0")</f>
        <v>0</v>
      </c>
      <c r="H46" s="337">
        <f>SUMIFS(H39:H45,$E39:$E45, "&gt;0")</f>
        <v>35</v>
      </c>
      <c r="I46" s="337">
        <f>IFERROR(IF(ROUND(100*(G46-F46)/(H46-F46),2) &lt; 0, 0, ROUND(100*(G46-F46)/(H46-F46),2)),0)</f>
        <v>0</v>
      </c>
      <c r="J46" s="338">
        <f>IF(F46&gt;0,1,0)</f>
        <v>1</v>
      </c>
      <c r="K46" s="339"/>
      <c r="L46" s="340" t="s">
        <v>305</v>
      </c>
      <c r="M46" s="338">
        <f>SUMIFS(M39:M45,$L39:$L45, "&gt;0")</f>
        <v>2</v>
      </c>
      <c r="N46" s="338">
        <f>SUMIFS(N39:N45,$L39:$L45, "&gt;0")</f>
        <v>0</v>
      </c>
      <c r="O46" s="338">
        <f>SUMIFS(O39:O45,$L39:$L45, "&gt;0")</f>
        <v>10</v>
      </c>
      <c r="P46" s="338">
        <f>IFERROR(IF(ROUND(100*(N46-M46)/(O46-M46),2) &lt; 0, 0, ROUND(100*(N46-M46)/(O46-M46),2)),0)</f>
        <v>0</v>
      </c>
      <c r="Q46" s="338">
        <f>IF(M46&gt;0,1,0)</f>
        <v>1</v>
      </c>
      <c r="R46" s="356"/>
    </row>
    <row r="47" spans="1:18" x14ac:dyDescent="0.4">
      <c r="A47" s="341" t="s">
        <v>1</v>
      </c>
      <c r="B47" s="342" t="s">
        <v>886</v>
      </c>
      <c r="C47" s="262" t="s">
        <v>913</v>
      </c>
      <c r="D47" s="364" t="s">
        <v>937</v>
      </c>
      <c r="E47" s="357">
        <f>COUNTIFS(_Output!G:G,'_NIST-CSF_Alignment'!D47,_Output!C:C,"M",_Output!B:B,1)</f>
        <v>7</v>
      </c>
      <c r="F47" s="301">
        <f>SUMIFS(_Output!H:H,_Output!G:G,'_NIST-CSF_Alignment'!D47,_Output!C:C,"M")</f>
        <v>7</v>
      </c>
      <c r="G47" s="273">
        <f>SUMIFS(_Output!I:I,_Output!G:G,'_NIST-CSF_Alignment'!D47,_Output!C:C,"M")</f>
        <v>0</v>
      </c>
      <c r="H47" s="273">
        <f>SUMIFS(_Output!J:J,_Output!G:G,'_NIST-CSF_Alignment'!D47,_Output!C:C,"M")</f>
        <v>35</v>
      </c>
      <c r="I47" s="273"/>
      <c r="J47" s="262"/>
      <c r="K47" s="280"/>
      <c r="L47" s="308">
        <f>COUNTIFS(_Output!G:G,'_NIST-CSF_Alignment'!D47,_Output!C:C,"C",_Output!B:B,1)</f>
        <v>2</v>
      </c>
      <c r="M47" s="300">
        <f>SUMIFS(_Output!H:H,_Output!G:G,'_NIST-CSF_Alignment'!D47,_Output!C:C,"C")</f>
        <v>2</v>
      </c>
      <c r="N47" s="309">
        <f>SUMIFS(_Output!I:I,_Output!G:G,'_NIST-CSF_Alignment'!D47,_Output!C:C,"C")</f>
        <v>0</v>
      </c>
      <c r="O47" s="309">
        <f>SUMIFS(_Output!J:J,_Output!G:G,'_NIST-CSF_Alignment'!D47,_Output!C:C,"C")</f>
        <v>10</v>
      </c>
      <c r="P47" s="262"/>
      <c r="Q47" s="262"/>
      <c r="R47" s="280"/>
    </row>
    <row r="48" spans="1:18" x14ac:dyDescent="0.4">
      <c r="A48" s="286" t="s">
        <v>1</v>
      </c>
      <c r="B48" s="267" t="s">
        <v>886</v>
      </c>
      <c r="C48" s="261" t="s">
        <v>913</v>
      </c>
      <c r="D48" s="361" t="s">
        <v>938</v>
      </c>
      <c r="E48" s="357">
        <f>COUNTIFS(_Output!G:G,'_NIST-CSF_Alignment'!D48,_Output!C:C,"M",_Output!B:B,1)</f>
        <v>0</v>
      </c>
      <c r="F48" s="301">
        <f>SUMIFS(_Output!H:H,_Output!G:G,'_NIST-CSF_Alignment'!D48,_Output!C:C,"M")</f>
        <v>0</v>
      </c>
      <c r="G48" s="273">
        <f>SUMIFS(_Output!I:I,_Output!G:G,'_NIST-CSF_Alignment'!D48,_Output!C:C,"M")</f>
        <v>0</v>
      </c>
      <c r="H48" s="273">
        <f>SUMIFS(_Output!J:J,_Output!G:G,'_NIST-CSF_Alignment'!D48,_Output!C:C,"M")</f>
        <v>0</v>
      </c>
      <c r="I48" s="272"/>
      <c r="J48" s="261"/>
      <c r="K48" s="279"/>
      <c r="L48" s="308">
        <f>COUNTIFS(_Output!G:G,'_NIST-CSF_Alignment'!D48,_Output!C:C,"C",_Output!B:B,1)</f>
        <v>0</v>
      </c>
      <c r="M48" s="300">
        <f>SUMIFS(_Output!H:H,_Output!G:G,'_NIST-CSF_Alignment'!D48,_Output!C:C,"C")</f>
        <v>0</v>
      </c>
      <c r="N48" s="309">
        <f>SUMIFS(_Output!I:I,_Output!G:G,'_NIST-CSF_Alignment'!D48,_Output!C:C,"C")</f>
        <v>0</v>
      </c>
      <c r="O48" s="309">
        <f>SUMIFS(_Output!J:J,_Output!G:G,'_NIST-CSF_Alignment'!D48,_Output!C:C,"C")</f>
        <v>0</v>
      </c>
      <c r="P48" s="261"/>
      <c r="Q48" s="261"/>
      <c r="R48" s="279"/>
    </row>
    <row r="49" spans="1:18" x14ac:dyDescent="0.4">
      <c r="A49" s="286" t="s">
        <v>1</v>
      </c>
      <c r="B49" s="267" t="s">
        <v>886</v>
      </c>
      <c r="C49" s="261" t="s">
        <v>913</v>
      </c>
      <c r="D49" s="361" t="s">
        <v>939</v>
      </c>
      <c r="E49" s="357">
        <f>COUNTIFS(_Output!G:G,'_NIST-CSF_Alignment'!D49,_Output!C:C,"M",_Output!B:B,1)</f>
        <v>0</v>
      </c>
      <c r="F49" s="301">
        <f>SUMIFS(_Output!H:H,_Output!G:G,'_NIST-CSF_Alignment'!D49,_Output!C:C,"M")</f>
        <v>0</v>
      </c>
      <c r="G49" s="273">
        <f>SUMIFS(_Output!I:I,_Output!G:G,'_NIST-CSF_Alignment'!D49,_Output!C:C,"M")</f>
        <v>0</v>
      </c>
      <c r="H49" s="273">
        <f>SUMIFS(_Output!J:J,_Output!G:G,'_NIST-CSF_Alignment'!D49,_Output!C:C,"M")</f>
        <v>0</v>
      </c>
      <c r="I49" s="272"/>
      <c r="J49" s="261"/>
      <c r="K49" s="279"/>
      <c r="L49" s="308">
        <f>COUNTIFS(_Output!G:G,'_NIST-CSF_Alignment'!D49,_Output!C:C,"C",_Output!B:B,1)</f>
        <v>0</v>
      </c>
      <c r="M49" s="300">
        <f>SUMIFS(_Output!H:H,_Output!G:G,'_NIST-CSF_Alignment'!D49,_Output!C:C,"C")</f>
        <v>0</v>
      </c>
      <c r="N49" s="309">
        <f>SUMIFS(_Output!I:I,_Output!G:G,'_NIST-CSF_Alignment'!D49,_Output!C:C,"C")</f>
        <v>0</v>
      </c>
      <c r="O49" s="309">
        <f>SUMIFS(_Output!J:J,_Output!G:G,'_NIST-CSF_Alignment'!D49,_Output!C:C,"C")</f>
        <v>0</v>
      </c>
      <c r="P49" s="261"/>
      <c r="Q49" s="261"/>
      <c r="R49" s="279"/>
    </row>
    <row r="50" spans="1:18" x14ac:dyDescent="0.4">
      <c r="A50" s="286" t="s">
        <v>1</v>
      </c>
      <c r="B50" s="267" t="s">
        <v>886</v>
      </c>
      <c r="C50" s="261" t="s">
        <v>913</v>
      </c>
      <c r="D50" s="361" t="s">
        <v>940</v>
      </c>
      <c r="E50" s="357">
        <f>COUNTIFS(_Output!G:G,'_NIST-CSF_Alignment'!D50,_Output!C:C,"M",_Output!B:B,1)</f>
        <v>0</v>
      </c>
      <c r="F50" s="301">
        <f>SUMIFS(_Output!H:H,_Output!G:G,'_NIST-CSF_Alignment'!D50,_Output!C:C,"M")</f>
        <v>0</v>
      </c>
      <c r="G50" s="273">
        <f>SUMIFS(_Output!I:I,_Output!G:G,'_NIST-CSF_Alignment'!D50,_Output!C:C,"M")</f>
        <v>0</v>
      </c>
      <c r="H50" s="273">
        <f>SUMIFS(_Output!J:J,_Output!G:G,'_NIST-CSF_Alignment'!D50,_Output!C:C,"M")</f>
        <v>0</v>
      </c>
      <c r="I50" s="272"/>
      <c r="J50" s="261"/>
      <c r="K50" s="279"/>
      <c r="L50" s="308">
        <f>COUNTIFS(_Output!G:G,'_NIST-CSF_Alignment'!D50,_Output!C:C,"C",_Output!B:B,1)</f>
        <v>0</v>
      </c>
      <c r="M50" s="300">
        <f>SUMIFS(_Output!H:H,_Output!G:G,'_NIST-CSF_Alignment'!D50,_Output!C:C,"C")</f>
        <v>0</v>
      </c>
      <c r="N50" s="309">
        <f>SUMIFS(_Output!I:I,_Output!G:G,'_NIST-CSF_Alignment'!D50,_Output!C:C,"C")</f>
        <v>0</v>
      </c>
      <c r="O50" s="309">
        <f>SUMIFS(_Output!J:J,_Output!G:G,'_NIST-CSF_Alignment'!D50,_Output!C:C,"C")</f>
        <v>0</v>
      </c>
      <c r="P50" s="261"/>
      <c r="Q50" s="261"/>
      <c r="R50" s="279"/>
    </row>
    <row r="51" spans="1:18" x14ac:dyDescent="0.4">
      <c r="A51" s="306" t="s">
        <v>1</v>
      </c>
      <c r="B51" s="307" t="s">
        <v>886</v>
      </c>
      <c r="C51" s="300" t="s">
        <v>913</v>
      </c>
      <c r="D51" s="362" t="s">
        <v>941</v>
      </c>
      <c r="E51" s="357">
        <f>COUNTIFS(_Output!G:G,'_NIST-CSF_Alignment'!D51,_Output!C:C,"M",_Output!B:B,1)</f>
        <v>5</v>
      </c>
      <c r="F51" s="301">
        <f>SUMIFS(_Output!H:H,_Output!G:G,'_NIST-CSF_Alignment'!D51,_Output!C:C,"M")</f>
        <v>5</v>
      </c>
      <c r="G51" s="273">
        <f>SUMIFS(_Output!I:I,_Output!G:G,'_NIST-CSF_Alignment'!D51,_Output!C:C,"M")</f>
        <v>0</v>
      </c>
      <c r="H51" s="273">
        <f>SUMIFS(_Output!J:J,_Output!G:G,'_NIST-CSF_Alignment'!D51,_Output!C:C,"M")</f>
        <v>25</v>
      </c>
      <c r="I51" s="301"/>
      <c r="J51" s="300"/>
      <c r="K51" s="302"/>
      <c r="L51" s="308">
        <f>COUNTIFS(_Output!G:G,'_NIST-CSF_Alignment'!D51,_Output!C:C,"C",_Output!B:B,1)</f>
        <v>0</v>
      </c>
      <c r="M51" s="300">
        <f>SUMIFS(_Output!H:H,_Output!G:G,'_NIST-CSF_Alignment'!D51,_Output!C:C,"C")</f>
        <v>0</v>
      </c>
      <c r="N51" s="309">
        <f>SUMIFS(_Output!I:I,_Output!G:G,'_NIST-CSF_Alignment'!D51,_Output!C:C,"C")</f>
        <v>0</v>
      </c>
      <c r="O51" s="309">
        <f>SUMIFS(_Output!J:J,_Output!G:G,'_NIST-CSF_Alignment'!D51,_Output!C:C,"C")</f>
        <v>0</v>
      </c>
      <c r="P51" s="300"/>
      <c r="Q51" s="300"/>
      <c r="R51" s="302"/>
    </row>
    <row r="52" spans="1:18" x14ac:dyDescent="0.4">
      <c r="A52" s="365"/>
      <c r="B52" s="343"/>
      <c r="C52" s="336"/>
      <c r="D52" s="356"/>
      <c r="E52" s="358" t="s">
        <v>305</v>
      </c>
      <c r="F52" s="337">
        <f>SUMIFS(F47:F51,$E47:$E51, "&gt;0")</f>
        <v>12</v>
      </c>
      <c r="G52" s="337">
        <f t="shared" ref="G52:H52" si="9">SUMIFS(G47:G51,$E47:$E51, "&gt;0")</f>
        <v>0</v>
      </c>
      <c r="H52" s="337">
        <f t="shared" si="9"/>
        <v>60</v>
      </c>
      <c r="I52" s="337">
        <f>IFERROR(IF(ROUND(100*(G52-F52)/(H52-F52),2) &lt; 0, 0, ROUND(100*(G52-F52)/(H52-F52),2)),0)</f>
        <v>0</v>
      </c>
      <c r="J52" s="338">
        <f>IF(F52&gt;0,1,0)</f>
        <v>1</v>
      </c>
      <c r="K52" s="339"/>
      <c r="L52" s="340" t="s">
        <v>305</v>
      </c>
      <c r="M52" s="338">
        <f>SUMIFS(M47:M51,$L47:$L51, "&gt;0")</f>
        <v>2</v>
      </c>
      <c r="N52" s="338">
        <f t="shared" ref="N52" si="10">SUMIFS(N47:N51,$L47:$L51, "&gt;0")</f>
        <v>0</v>
      </c>
      <c r="O52" s="338">
        <f>SUMIFS(O47:O51,$L47:$L51, "&gt;0")</f>
        <v>10</v>
      </c>
      <c r="P52" s="338">
        <f>IFERROR(IF(ROUND(100*(N52-M52)/(O52-M52),2) &lt; 0, 0, ROUND(100*(N52-M52)/(O52-M52),2)),0)</f>
        <v>0</v>
      </c>
      <c r="Q52" s="338">
        <f>IF(M52&gt;0,1,0)</f>
        <v>1</v>
      </c>
      <c r="R52" s="356"/>
    </row>
    <row r="53" spans="1:18" x14ac:dyDescent="0.4">
      <c r="A53" s="341" t="s">
        <v>1</v>
      </c>
      <c r="B53" s="342" t="s">
        <v>886</v>
      </c>
      <c r="C53" s="262" t="s">
        <v>914</v>
      </c>
      <c r="D53" s="280" t="s">
        <v>891</v>
      </c>
      <c r="E53" s="357">
        <f>COUNTIFS(_Output!G:G,'_NIST-CSF_Alignment'!D53,_Output!C:C,"M",_Output!B:B,1)</f>
        <v>0</v>
      </c>
      <c r="F53" s="301">
        <f>SUMIFS(_Output!H:H,_Output!G:G,'_NIST-CSF_Alignment'!D53,_Output!C:C,"M")</f>
        <v>0</v>
      </c>
      <c r="G53" s="273">
        <f>SUMIFS(_Output!I:I,_Output!G:G,'_NIST-CSF_Alignment'!D53,_Output!C:C,"M")</f>
        <v>0</v>
      </c>
      <c r="H53" s="273">
        <f>SUMIFS(_Output!J:J,_Output!G:G,'_NIST-CSF_Alignment'!D53,_Output!C:C,"M")</f>
        <v>0</v>
      </c>
      <c r="I53" s="273"/>
      <c r="J53" s="262"/>
      <c r="K53" s="280"/>
      <c r="L53" s="308">
        <f>COUNTIFS(_Output!G:G,'_NIST-CSF_Alignment'!D53,_Output!C:C,"C",_Output!B:B,1)</f>
        <v>0</v>
      </c>
      <c r="M53" s="300">
        <f>SUMIFS(_Output!H:H,_Output!G:G,'_NIST-CSF_Alignment'!D53,_Output!C:C,"C")</f>
        <v>0</v>
      </c>
      <c r="N53" s="309">
        <f>SUMIFS(_Output!I:I,_Output!G:G,'_NIST-CSF_Alignment'!D53,_Output!C:C,"C")</f>
        <v>0</v>
      </c>
      <c r="O53" s="309">
        <f>SUMIFS(_Output!J:J,_Output!G:G,'_NIST-CSF_Alignment'!D53,_Output!C:C,"C")</f>
        <v>0</v>
      </c>
      <c r="P53" s="262"/>
      <c r="Q53" s="262"/>
      <c r="R53" s="280"/>
    </row>
    <row r="54" spans="1:18" x14ac:dyDescent="0.4">
      <c r="A54" s="286" t="s">
        <v>1</v>
      </c>
      <c r="B54" s="267" t="s">
        <v>886</v>
      </c>
      <c r="C54" s="261" t="s">
        <v>914</v>
      </c>
      <c r="D54" s="279" t="s">
        <v>892</v>
      </c>
      <c r="E54" s="357">
        <f>COUNTIFS(_Output!G:G,'_NIST-CSF_Alignment'!D54,_Output!C:C,"M",_Output!B:B,1)</f>
        <v>0</v>
      </c>
      <c r="F54" s="301">
        <f>SUMIFS(_Output!H:H,_Output!G:G,'_NIST-CSF_Alignment'!D54,_Output!C:C,"M")</f>
        <v>0</v>
      </c>
      <c r="G54" s="273">
        <f>SUMIFS(_Output!I:I,_Output!G:G,'_NIST-CSF_Alignment'!D54,_Output!C:C,"M")</f>
        <v>0</v>
      </c>
      <c r="H54" s="273">
        <f>SUMIFS(_Output!J:J,_Output!G:G,'_NIST-CSF_Alignment'!D54,_Output!C:C,"M")</f>
        <v>0</v>
      </c>
      <c r="I54" s="272"/>
      <c r="J54" s="261"/>
      <c r="K54" s="279"/>
      <c r="L54" s="308">
        <f>COUNTIFS(_Output!G:G,'_NIST-CSF_Alignment'!D54,_Output!C:C,"C",_Output!B:B,1)</f>
        <v>0</v>
      </c>
      <c r="M54" s="300">
        <f>SUMIFS(_Output!H:H,_Output!G:G,'_NIST-CSF_Alignment'!D54,_Output!C:C,"C")</f>
        <v>0</v>
      </c>
      <c r="N54" s="309">
        <f>SUMIFS(_Output!I:I,_Output!G:G,'_NIST-CSF_Alignment'!D54,_Output!C:C,"C")</f>
        <v>0</v>
      </c>
      <c r="O54" s="309">
        <f>SUMIFS(_Output!J:J,_Output!G:G,'_NIST-CSF_Alignment'!D54,_Output!C:C,"C")</f>
        <v>0</v>
      </c>
      <c r="P54" s="261"/>
      <c r="Q54" s="261"/>
      <c r="R54" s="279"/>
    </row>
    <row r="55" spans="1:18" x14ac:dyDescent="0.4">
      <c r="A55" s="286" t="s">
        <v>1</v>
      </c>
      <c r="B55" s="267" t="s">
        <v>886</v>
      </c>
      <c r="C55" s="261" t="s">
        <v>914</v>
      </c>
      <c r="D55" s="279" t="s">
        <v>893</v>
      </c>
      <c r="E55" s="357">
        <f>COUNTIFS(_Output!G:G,'_NIST-CSF_Alignment'!D55,_Output!C:C,"M",_Output!B:B,1)</f>
        <v>0</v>
      </c>
      <c r="F55" s="301">
        <f>SUMIFS(_Output!H:H,_Output!G:G,'_NIST-CSF_Alignment'!D55,_Output!C:C,"M")</f>
        <v>0</v>
      </c>
      <c r="G55" s="273">
        <f>SUMIFS(_Output!I:I,_Output!G:G,'_NIST-CSF_Alignment'!D55,_Output!C:C,"M")</f>
        <v>0</v>
      </c>
      <c r="H55" s="273">
        <f>SUMIFS(_Output!J:J,_Output!G:G,'_NIST-CSF_Alignment'!D55,_Output!C:C,"M")</f>
        <v>0</v>
      </c>
      <c r="I55" s="272"/>
      <c r="J55" s="261"/>
      <c r="K55" s="279"/>
      <c r="L55" s="308">
        <f>COUNTIFS(_Output!G:G,'_NIST-CSF_Alignment'!D55,_Output!C:C,"C",_Output!B:B,1)</f>
        <v>0</v>
      </c>
      <c r="M55" s="300">
        <f>SUMIFS(_Output!H:H,_Output!G:G,'_NIST-CSF_Alignment'!D55,_Output!C:C,"C")</f>
        <v>0</v>
      </c>
      <c r="N55" s="309">
        <f>SUMIFS(_Output!I:I,_Output!G:G,'_NIST-CSF_Alignment'!D55,_Output!C:C,"C")</f>
        <v>0</v>
      </c>
      <c r="O55" s="309">
        <f>SUMIFS(_Output!J:J,_Output!G:G,'_NIST-CSF_Alignment'!D55,_Output!C:C,"C")</f>
        <v>0</v>
      </c>
      <c r="P55" s="261"/>
      <c r="Q55" s="261"/>
      <c r="R55" s="279"/>
    </row>
    <row r="56" spans="1:18" x14ac:dyDescent="0.4">
      <c r="A56" s="286" t="s">
        <v>1</v>
      </c>
      <c r="B56" s="267" t="s">
        <v>886</v>
      </c>
      <c r="C56" s="261" t="s">
        <v>914</v>
      </c>
      <c r="D56" s="279" t="s">
        <v>894</v>
      </c>
      <c r="E56" s="357">
        <f>COUNTIFS(_Output!G:G,'_NIST-CSF_Alignment'!D56,_Output!C:C,"M",_Output!B:B,1)</f>
        <v>0</v>
      </c>
      <c r="F56" s="301">
        <f>SUMIFS(_Output!H:H,_Output!G:G,'_NIST-CSF_Alignment'!D56,_Output!C:C,"M")</f>
        <v>0</v>
      </c>
      <c r="G56" s="273">
        <f>SUMIFS(_Output!I:I,_Output!G:G,'_NIST-CSF_Alignment'!D56,_Output!C:C,"M")</f>
        <v>0</v>
      </c>
      <c r="H56" s="273">
        <f>SUMIFS(_Output!J:J,_Output!G:G,'_NIST-CSF_Alignment'!D56,_Output!C:C,"M")</f>
        <v>0</v>
      </c>
      <c r="I56" s="272"/>
      <c r="J56" s="261"/>
      <c r="K56" s="279"/>
      <c r="L56" s="308">
        <f>COUNTIFS(_Output!G:G,'_NIST-CSF_Alignment'!D56,_Output!C:C,"C",_Output!B:B,1)</f>
        <v>0</v>
      </c>
      <c r="M56" s="300">
        <f>SUMIFS(_Output!H:H,_Output!G:G,'_NIST-CSF_Alignment'!D56,_Output!C:C,"C")</f>
        <v>0</v>
      </c>
      <c r="N56" s="309">
        <f>SUMIFS(_Output!I:I,_Output!G:G,'_NIST-CSF_Alignment'!D56,_Output!C:C,"C")</f>
        <v>0</v>
      </c>
      <c r="O56" s="309">
        <f>SUMIFS(_Output!J:J,_Output!G:G,'_NIST-CSF_Alignment'!D56,_Output!C:C,"C")</f>
        <v>0</v>
      </c>
      <c r="P56" s="261"/>
      <c r="Q56" s="261"/>
      <c r="R56" s="279"/>
    </row>
    <row r="57" spans="1:18" x14ac:dyDescent="0.4">
      <c r="A57" s="286" t="s">
        <v>1</v>
      </c>
      <c r="B57" s="267" t="s">
        <v>886</v>
      </c>
      <c r="C57" s="261" t="s">
        <v>914</v>
      </c>
      <c r="D57" s="279" t="s">
        <v>895</v>
      </c>
      <c r="E57" s="357">
        <f>COUNTIFS(_Output!G:G,'_NIST-CSF_Alignment'!D57,_Output!C:C,"M",_Output!B:B,1)</f>
        <v>1</v>
      </c>
      <c r="F57" s="301">
        <f>SUMIFS(_Output!H:H,_Output!G:G,'_NIST-CSF_Alignment'!D57,_Output!C:C,"M")</f>
        <v>1</v>
      </c>
      <c r="G57" s="273">
        <f>SUMIFS(_Output!I:I,_Output!G:G,'_NIST-CSF_Alignment'!D57,_Output!C:C,"M")</f>
        <v>0</v>
      </c>
      <c r="H57" s="273">
        <f>SUMIFS(_Output!J:J,_Output!G:G,'_NIST-CSF_Alignment'!D57,_Output!C:C,"M")</f>
        <v>5</v>
      </c>
      <c r="I57" s="272"/>
      <c r="J57" s="261"/>
      <c r="K57" s="279"/>
      <c r="L57" s="308">
        <f>COUNTIFS(_Output!G:G,'_NIST-CSF_Alignment'!D57,_Output!C:C,"C",_Output!B:B,1)</f>
        <v>0</v>
      </c>
      <c r="M57" s="300">
        <f>SUMIFS(_Output!H:H,_Output!G:G,'_NIST-CSF_Alignment'!D57,_Output!C:C,"C")</f>
        <v>0</v>
      </c>
      <c r="N57" s="309">
        <f>SUMIFS(_Output!I:I,_Output!G:G,'_NIST-CSF_Alignment'!D57,_Output!C:C,"C")</f>
        <v>0</v>
      </c>
      <c r="O57" s="309">
        <f>SUMIFS(_Output!J:J,_Output!G:G,'_NIST-CSF_Alignment'!D57,_Output!C:C,"C")</f>
        <v>0</v>
      </c>
      <c r="P57" s="261"/>
      <c r="Q57" s="261"/>
      <c r="R57" s="279"/>
    </row>
    <row r="58" spans="1:18" x14ac:dyDescent="0.4">
      <c r="A58" s="286" t="s">
        <v>1</v>
      </c>
      <c r="B58" s="267" t="s">
        <v>886</v>
      </c>
      <c r="C58" s="261" t="s">
        <v>914</v>
      </c>
      <c r="D58" s="279" t="s">
        <v>896</v>
      </c>
      <c r="E58" s="357">
        <f>COUNTIFS(_Output!G:G,'_NIST-CSF_Alignment'!D58,_Output!C:C,"M",_Output!B:B,1)</f>
        <v>0</v>
      </c>
      <c r="F58" s="301">
        <f>SUMIFS(_Output!H:H,_Output!G:G,'_NIST-CSF_Alignment'!D58,_Output!C:C,"M")</f>
        <v>0</v>
      </c>
      <c r="G58" s="273">
        <f>SUMIFS(_Output!I:I,_Output!G:G,'_NIST-CSF_Alignment'!D58,_Output!C:C,"M")</f>
        <v>0</v>
      </c>
      <c r="H58" s="273">
        <f>SUMIFS(_Output!J:J,_Output!G:G,'_NIST-CSF_Alignment'!D58,_Output!C:C,"M")</f>
        <v>0</v>
      </c>
      <c r="I58" s="272"/>
      <c r="J58" s="261"/>
      <c r="K58" s="279"/>
      <c r="L58" s="308">
        <f>COUNTIFS(_Output!G:G,'_NIST-CSF_Alignment'!D58,_Output!C:C,"C",_Output!B:B,1)</f>
        <v>0</v>
      </c>
      <c r="M58" s="300">
        <f>SUMIFS(_Output!H:H,_Output!G:G,'_NIST-CSF_Alignment'!D58,_Output!C:C,"C")</f>
        <v>0</v>
      </c>
      <c r="N58" s="309">
        <f>SUMIFS(_Output!I:I,_Output!G:G,'_NIST-CSF_Alignment'!D58,_Output!C:C,"C")</f>
        <v>0</v>
      </c>
      <c r="O58" s="309">
        <f>SUMIFS(_Output!J:J,_Output!G:G,'_NIST-CSF_Alignment'!D58,_Output!C:C,"C")</f>
        <v>0</v>
      </c>
      <c r="P58" s="261"/>
      <c r="Q58" s="261"/>
      <c r="R58" s="279"/>
    </row>
    <row r="59" spans="1:18" x14ac:dyDescent="0.4">
      <c r="A59" s="306" t="s">
        <v>1</v>
      </c>
      <c r="B59" s="307" t="s">
        <v>886</v>
      </c>
      <c r="C59" s="300" t="s">
        <v>914</v>
      </c>
      <c r="D59" s="279" t="s">
        <v>897</v>
      </c>
      <c r="E59" s="357">
        <f>COUNTIFS(_Output!G:G,'_NIST-CSF_Alignment'!D59,_Output!C:C,"M",_Output!B:B,1)</f>
        <v>2</v>
      </c>
      <c r="F59" s="301">
        <f>SUMIFS(_Output!H:H,_Output!G:G,'_NIST-CSF_Alignment'!D59,_Output!C:C,"M")</f>
        <v>2</v>
      </c>
      <c r="G59" s="273">
        <f>SUMIFS(_Output!I:I,_Output!G:G,'_NIST-CSF_Alignment'!D59,_Output!C:C,"M")</f>
        <v>0</v>
      </c>
      <c r="H59" s="273">
        <f>SUMIFS(_Output!J:J,_Output!G:G,'_NIST-CSF_Alignment'!D59,_Output!C:C,"M")</f>
        <v>10</v>
      </c>
      <c r="I59" s="301"/>
      <c r="J59" s="300"/>
      <c r="K59" s="302"/>
      <c r="L59" s="308">
        <f>COUNTIFS(_Output!G:G,'_NIST-CSF_Alignment'!D59,_Output!C:C,"C",_Output!B:B,1)</f>
        <v>0</v>
      </c>
      <c r="M59" s="300">
        <f>SUMIFS(_Output!H:H,_Output!G:G,'_NIST-CSF_Alignment'!D59,_Output!C:C,"C")</f>
        <v>0</v>
      </c>
      <c r="N59" s="309">
        <f>SUMIFS(_Output!I:I,_Output!G:G,'_NIST-CSF_Alignment'!D59,_Output!C:C,"C")</f>
        <v>0</v>
      </c>
      <c r="O59" s="309">
        <f>SUMIFS(_Output!J:J,_Output!G:G,'_NIST-CSF_Alignment'!D59,_Output!C:C,"C")</f>
        <v>0</v>
      </c>
      <c r="P59" s="300"/>
      <c r="Q59" s="300"/>
      <c r="R59" s="302"/>
    </row>
    <row r="60" spans="1:18" x14ac:dyDescent="0.4">
      <c r="A60" s="306" t="s">
        <v>1</v>
      </c>
      <c r="B60" s="307" t="s">
        <v>886</v>
      </c>
      <c r="C60" s="300" t="s">
        <v>914</v>
      </c>
      <c r="D60" s="305" t="s">
        <v>1847</v>
      </c>
      <c r="E60" s="357">
        <f>COUNTIFS(_Output!G:G,'_NIST-CSF_Alignment'!D60,_Output!C:C,"M",_Output!B:B,1)</f>
        <v>0</v>
      </c>
      <c r="F60" s="301">
        <f>SUMIFS(_Output!H:H,_Output!G:G,'_NIST-CSF_Alignment'!D60,_Output!C:C,"M")</f>
        <v>0</v>
      </c>
      <c r="G60" s="273">
        <f>SUMIFS(_Output!I:I,_Output!G:G,'_NIST-CSF_Alignment'!D60,_Output!C:C,"M")</f>
        <v>0</v>
      </c>
      <c r="H60" s="273">
        <f>SUMIFS(_Output!J:J,_Output!G:G,'_NIST-CSF_Alignment'!D60,_Output!C:C,"M")</f>
        <v>0</v>
      </c>
      <c r="I60" s="304"/>
      <c r="J60" s="303"/>
      <c r="K60" s="305"/>
      <c r="L60" s="308">
        <f>COUNTIFS(_Output!G:G,'_NIST-CSF_Alignment'!D60,_Output!C:C,"C",_Output!B:B,1)</f>
        <v>0</v>
      </c>
      <c r="M60" s="300">
        <f>SUMIFS(_Output!H:H,_Output!G:G,'_NIST-CSF_Alignment'!D60,_Output!C:C,"C")</f>
        <v>0</v>
      </c>
      <c r="N60" s="309">
        <f>SUMIFS(_Output!I:I,_Output!G:G,'_NIST-CSF_Alignment'!D60,_Output!C:C,"C")</f>
        <v>0</v>
      </c>
      <c r="O60" s="309">
        <f>SUMIFS(_Output!J:J,_Output!G:G,'_NIST-CSF_Alignment'!D60,_Output!C:C,"C")</f>
        <v>0</v>
      </c>
      <c r="P60" s="303"/>
      <c r="Q60" s="303"/>
      <c r="R60" s="305"/>
    </row>
    <row r="61" spans="1:18" x14ac:dyDescent="0.4">
      <c r="A61" s="365"/>
      <c r="B61" s="343"/>
      <c r="C61" s="336"/>
      <c r="D61" s="356"/>
      <c r="E61" s="358" t="s">
        <v>305</v>
      </c>
      <c r="F61" s="337">
        <f>SUMIFS(F53:F60,$E53:$E60, "&gt;0")</f>
        <v>3</v>
      </c>
      <c r="G61" s="337">
        <f>SUMIFS(G53:G60,$E53:$E60, "&gt;0")</f>
        <v>0</v>
      </c>
      <c r="H61" s="337">
        <f>SUMIFS(H53:H60,$E53:$E60, "&gt;0")</f>
        <v>15</v>
      </c>
      <c r="I61" s="337">
        <f>IFERROR(IF(ROUND(100*(G61-F61)/(H61-F61),2) &lt; 0, 0, ROUND(100*(G61-F61)/(H61-F61),2)),0)</f>
        <v>0</v>
      </c>
      <c r="J61" s="338">
        <f>IF(F61&gt;0,1,0)</f>
        <v>1</v>
      </c>
      <c r="K61" s="339"/>
      <c r="L61" s="340" t="s">
        <v>305</v>
      </c>
      <c r="M61" s="338">
        <f>SUMIFS(M53:M60,$L53:$L60, "&gt;0")</f>
        <v>0</v>
      </c>
      <c r="N61" s="338">
        <f>SUMIFS(N53:N60,$L53:$L60, "&gt;0")</f>
        <v>0</v>
      </c>
      <c r="O61" s="338">
        <f>SUMIFS(O53:O60,$L53:$L60, "&gt;0")</f>
        <v>0</v>
      </c>
      <c r="P61" s="338">
        <f>IFERROR(IF(ROUND(100*(N61-M61)/(O61-M61),2) &lt; 0, 0, ROUND(100*(N61-M61)/(O61-M61),2)),0)</f>
        <v>0</v>
      </c>
      <c r="Q61" s="338">
        <f>IF(M61&gt;0,1,0)</f>
        <v>0</v>
      </c>
      <c r="R61" s="356"/>
    </row>
    <row r="62" spans="1:18" x14ac:dyDescent="0.4">
      <c r="A62" s="341" t="s">
        <v>1</v>
      </c>
      <c r="B62" s="342" t="s">
        <v>886</v>
      </c>
      <c r="C62" s="262" t="s">
        <v>915</v>
      </c>
      <c r="D62" s="280" t="s">
        <v>898</v>
      </c>
      <c r="E62" s="357">
        <f>COUNTIFS(_Output!G:G,'_NIST-CSF_Alignment'!D62,_Output!C:C,"M",_Output!B:B,1)</f>
        <v>0</v>
      </c>
      <c r="F62" s="301">
        <f>SUMIFS(_Output!H:H,_Output!G:G,'_NIST-CSF_Alignment'!D62,_Output!C:C,"M")</f>
        <v>0</v>
      </c>
      <c r="G62" s="273">
        <f>SUMIFS(_Output!I:I,_Output!G:G,'_NIST-CSF_Alignment'!D62,_Output!C:C,"M")</f>
        <v>0</v>
      </c>
      <c r="H62" s="273">
        <f>SUMIFS(_Output!J:J,_Output!G:G,'_NIST-CSF_Alignment'!D62,_Output!C:C,"M")</f>
        <v>0</v>
      </c>
      <c r="I62" s="273"/>
      <c r="J62" s="262"/>
      <c r="K62" s="280"/>
      <c r="L62" s="308">
        <f>COUNTIFS(_Output!G:G,'_NIST-CSF_Alignment'!D62,_Output!C:C,"C",_Output!B:B,1)</f>
        <v>1</v>
      </c>
      <c r="M62" s="300">
        <f>SUMIFS(_Output!H:H,_Output!G:G,'_NIST-CSF_Alignment'!D62,_Output!C:C,"C")</f>
        <v>1</v>
      </c>
      <c r="N62" s="309">
        <f>SUMIFS(_Output!I:I,_Output!G:G,'_NIST-CSF_Alignment'!D62,_Output!C:C,"C")</f>
        <v>0</v>
      </c>
      <c r="O62" s="309">
        <f>SUMIFS(_Output!J:J,_Output!G:G,'_NIST-CSF_Alignment'!D62,_Output!C:C,"C")</f>
        <v>5</v>
      </c>
      <c r="P62" s="262"/>
      <c r="Q62" s="262"/>
      <c r="R62" s="280"/>
    </row>
    <row r="63" spans="1:18" x14ac:dyDescent="0.4">
      <c r="A63" s="286" t="s">
        <v>1</v>
      </c>
      <c r="B63" s="267" t="s">
        <v>886</v>
      </c>
      <c r="C63" s="261" t="s">
        <v>915</v>
      </c>
      <c r="D63" s="279" t="s">
        <v>899</v>
      </c>
      <c r="E63" s="357">
        <f>COUNTIFS(_Output!G:G,'_NIST-CSF_Alignment'!D63,_Output!C:C,"M",_Output!B:B,1)</f>
        <v>0</v>
      </c>
      <c r="F63" s="301">
        <f>SUMIFS(_Output!H:H,_Output!G:G,'_NIST-CSF_Alignment'!D63,_Output!C:C,"M")</f>
        <v>0</v>
      </c>
      <c r="G63" s="273">
        <f>SUMIFS(_Output!I:I,_Output!G:G,'_NIST-CSF_Alignment'!D63,_Output!C:C,"M")</f>
        <v>0</v>
      </c>
      <c r="H63" s="273">
        <f>SUMIFS(_Output!J:J,_Output!G:G,'_NIST-CSF_Alignment'!D63,_Output!C:C,"M")</f>
        <v>0</v>
      </c>
      <c r="I63" s="272"/>
      <c r="J63" s="261"/>
      <c r="K63" s="279"/>
      <c r="L63" s="308">
        <f>COUNTIFS(_Output!G:G,'_NIST-CSF_Alignment'!D63,_Output!C:C,"C",_Output!B:B,1)</f>
        <v>0</v>
      </c>
      <c r="M63" s="300">
        <f>SUMIFS(_Output!H:H,_Output!G:G,'_NIST-CSF_Alignment'!D63,_Output!C:C,"C")</f>
        <v>0</v>
      </c>
      <c r="N63" s="309">
        <f>SUMIFS(_Output!I:I,_Output!G:G,'_NIST-CSF_Alignment'!D63,_Output!C:C,"C")</f>
        <v>0</v>
      </c>
      <c r="O63" s="309">
        <f>SUMIFS(_Output!J:J,_Output!G:G,'_NIST-CSF_Alignment'!D63,_Output!C:C,"C")</f>
        <v>0</v>
      </c>
      <c r="P63" s="261"/>
      <c r="Q63" s="261"/>
      <c r="R63" s="279"/>
    </row>
    <row r="64" spans="1:18" x14ac:dyDescent="0.4">
      <c r="A64" s="286" t="s">
        <v>1</v>
      </c>
      <c r="B64" s="267" t="s">
        <v>886</v>
      </c>
      <c r="C64" s="261" t="s">
        <v>915</v>
      </c>
      <c r="D64" s="279" t="s">
        <v>900</v>
      </c>
      <c r="E64" s="357">
        <f>COUNTIFS(_Output!G:G,'_NIST-CSF_Alignment'!D64,_Output!C:C,"M",_Output!B:B,1)</f>
        <v>3</v>
      </c>
      <c r="F64" s="301">
        <f>SUMIFS(_Output!H:H,_Output!G:G,'_NIST-CSF_Alignment'!D64,_Output!C:C,"M")</f>
        <v>3</v>
      </c>
      <c r="G64" s="273">
        <f>SUMIFS(_Output!I:I,_Output!G:G,'_NIST-CSF_Alignment'!D64,_Output!C:C,"M")</f>
        <v>0</v>
      </c>
      <c r="H64" s="273">
        <f>SUMIFS(_Output!J:J,_Output!G:G,'_NIST-CSF_Alignment'!D64,_Output!C:C,"M")</f>
        <v>15</v>
      </c>
      <c r="I64" s="272"/>
      <c r="J64" s="261"/>
      <c r="K64" s="279"/>
      <c r="L64" s="308">
        <f>COUNTIFS(_Output!G:G,'_NIST-CSF_Alignment'!D64,_Output!C:C,"C",_Output!B:B,1)</f>
        <v>0</v>
      </c>
      <c r="M64" s="300">
        <f>SUMIFS(_Output!H:H,_Output!G:G,'_NIST-CSF_Alignment'!D64,_Output!C:C,"C")</f>
        <v>0</v>
      </c>
      <c r="N64" s="309">
        <f>SUMIFS(_Output!I:I,_Output!G:G,'_NIST-CSF_Alignment'!D64,_Output!C:C,"C")</f>
        <v>0</v>
      </c>
      <c r="O64" s="309">
        <f>SUMIFS(_Output!J:J,_Output!G:G,'_NIST-CSF_Alignment'!D64,_Output!C:C,"C")</f>
        <v>0</v>
      </c>
      <c r="P64" s="261"/>
      <c r="Q64" s="261"/>
      <c r="R64" s="279"/>
    </row>
    <row r="65" spans="1:18" x14ac:dyDescent="0.4">
      <c r="A65" s="286" t="s">
        <v>1</v>
      </c>
      <c r="B65" s="267" t="s">
        <v>886</v>
      </c>
      <c r="C65" s="261" t="s">
        <v>915</v>
      </c>
      <c r="D65" s="279" t="s">
        <v>901</v>
      </c>
      <c r="E65" s="357">
        <f>COUNTIFS(_Output!G:G,'_NIST-CSF_Alignment'!D65,_Output!C:C,"M",_Output!B:B,1)</f>
        <v>4</v>
      </c>
      <c r="F65" s="301">
        <f>SUMIFS(_Output!H:H,_Output!G:G,'_NIST-CSF_Alignment'!D65,_Output!C:C,"M")</f>
        <v>4</v>
      </c>
      <c r="G65" s="273">
        <f>SUMIFS(_Output!I:I,_Output!G:G,'_NIST-CSF_Alignment'!D65,_Output!C:C,"M")</f>
        <v>0</v>
      </c>
      <c r="H65" s="273">
        <f>SUMIFS(_Output!J:J,_Output!G:G,'_NIST-CSF_Alignment'!D65,_Output!C:C,"M")</f>
        <v>20</v>
      </c>
      <c r="I65" s="272"/>
      <c r="J65" s="261"/>
      <c r="K65" s="279"/>
      <c r="L65" s="308">
        <f>COUNTIFS(_Output!G:G,'_NIST-CSF_Alignment'!D65,_Output!C:C,"C",_Output!B:B,1)</f>
        <v>0</v>
      </c>
      <c r="M65" s="300">
        <f>SUMIFS(_Output!H:H,_Output!G:G,'_NIST-CSF_Alignment'!D65,_Output!C:C,"C")</f>
        <v>0</v>
      </c>
      <c r="N65" s="309">
        <f>SUMIFS(_Output!I:I,_Output!G:G,'_NIST-CSF_Alignment'!D65,_Output!C:C,"C")</f>
        <v>0</v>
      </c>
      <c r="O65" s="309">
        <f>SUMIFS(_Output!J:J,_Output!G:G,'_NIST-CSF_Alignment'!D65,_Output!C:C,"C")</f>
        <v>0</v>
      </c>
      <c r="P65" s="261"/>
      <c r="Q65" s="261"/>
      <c r="R65" s="279"/>
    </row>
    <row r="66" spans="1:18" x14ac:dyDescent="0.4">
      <c r="A66" s="286" t="s">
        <v>1</v>
      </c>
      <c r="B66" s="267" t="s">
        <v>886</v>
      </c>
      <c r="C66" s="261" t="s">
        <v>915</v>
      </c>
      <c r="D66" s="279" t="s">
        <v>902</v>
      </c>
      <c r="E66" s="357">
        <f>COUNTIFS(_Output!G:G,'_NIST-CSF_Alignment'!D66,_Output!C:C,"M",_Output!B:B,1)</f>
        <v>1</v>
      </c>
      <c r="F66" s="301">
        <f>SUMIFS(_Output!H:H,_Output!G:G,'_NIST-CSF_Alignment'!D66,_Output!C:C,"M")</f>
        <v>1</v>
      </c>
      <c r="G66" s="273">
        <f>SUMIFS(_Output!I:I,_Output!G:G,'_NIST-CSF_Alignment'!D66,_Output!C:C,"M")</f>
        <v>0</v>
      </c>
      <c r="H66" s="273">
        <f>SUMIFS(_Output!J:J,_Output!G:G,'_NIST-CSF_Alignment'!D66,_Output!C:C,"M")</f>
        <v>5</v>
      </c>
      <c r="I66" s="272"/>
      <c r="J66" s="261"/>
      <c r="K66" s="279"/>
      <c r="L66" s="308">
        <f>COUNTIFS(_Output!G:G,'_NIST-CSF_Alignment'!D66,_Output!C:C,"C",_Output!B:B,1)</f>
        <v>0</v>
      </c>
      <c r="M66" s="300">
        <f>SUMIFS(_Output!H:H,_Output!G:G,'_NIST-CSF_Alignment'!D66,_Output!C:C,"C")</f>
        <v>0</v>
      </c>
      <c r="N66" s="309">
        <f>SUMIFS(_Output!I:I,_Output!G:G,'_NIST-CSF_Alignment'!D66,_Output!C:C,"C")</f>
        <v>0</v>
      </c>
      <c r="O66" s="309">
        <f>SUMIFS(_Output!J:J,_Output!G:G,'_NIST-CSF_Alignment'!D66,_Output!C:C,"C")</f>
        <v>0</v>
      </c>
      <c r="P66" s="261"/>
      <c r="Q66" s="261"/>
      <c r="R66" s="279"/>
    </row>
    <row r="67" spans="1:18" x14ac:dyDescent="0.4">
      <c r="A67" s="286" t="s">
        <v>1</v>
      </c>
      <c r="B67" s="267" t="s">
        <v>886</v>
      </c>
      <c r="C67" s="261" t="s">
        <v>915</v>
      </c>
      <c r="D67" s="279" t="s">
        <v>903</v>
      </c>
      <c r="E67" s="357">
        <f>COUNTIFS(_Output!G:G,'_NIST-CSF_Alignment'!D67,_Output!C:C,"M",_Output!B:B,1)</f>
        <v>1</v>
      </c>
      <c r="F67" s="301">
        <f>SUMIFS(_Output!H:H,_Output!G:G,'_NIST-CSF_Alignment'!D67,_Output!C:C,"M")</f>
        <v>1</v>
      </c>
      <c r="G67" s="273">
        <f>SUMIFS(_Output!I:I,_Output!G:G,'_NIST-CSF_Alignment'!D67,_Output!C:C,"M")</f>
        <v>0</v>
      </c>
      <c r="H67" s="273">
        <f>SUMIFS(_Output!J:J,_Output!G:G,'_NIST-CSF_Alignment'!D67,_Output!C:C,"M")</f>
        <v>5</v>
      </c>
      <c r="I67" s="272"/>
      <c r="J67" s="261"/>
      <c r="K67" s="279"/>
      <c r="L67" s="308">
        <f>COUNTIFS(_Output!G:G,'_NIST-CSF_Alignment'!D67,_Output!C:C,"C",_Output!B:B,1)</f>
        <v>0</v>
      </c>
      <c r="M67" s="300">
        <f>SUMIFS(_Output!H:H,_Output!G:G,'_NIST-CSF_Alignment'!D67,_Output!C:C,"C")</f>
        <v>0</v>
      </c>
      <c r="N67" s="309">
        <f>SUMIFS(_Output!I:I,_Output!G:G,'_NIST-CSF_Alignment'!D67,_Output!C:C,"C")</f>
        <v>0</v>
      </c>
      <c r="O67" s="309">
        <f>SUMIFS(_Output!J:J,_Output!G:G,'_NIST-CSF_Alignment'!D67,_Output!C:C,"C")</f>
        <v>0</v>
      </c>
      <c r="P67" s="261"/>
      <c r="Q67" s="261"/>
      <c r="R67" s="279"/>
    </row>
    <row r="68" spans="1:18" x14ac:dyDescent="0.4">
      <c r="A68" s="286" t="s">
        <v>1</v>
      </c>
      <c r="B68" s="267" t="s">
        <v>886</v>
      </c>
      <c r="C68" s="261" t="s">
        <v>915</v>
      </c>
      <c r="D68" s="279" t="s">
        <v>904</v>
      </c>
      <c r="E68" s="357">
        <f>COUNTIFS(_Output!G:G,'_NIST-CSF_Alignment'!D68,_Output!C:C,"M",_Output!B:B,1)</f>
        <v>0</v>
      </c>
      <c r="F68" s="301">
        <f>SUMIFS(_Output!H:H,_Output!G:G,'_NIST-CSF_Alignment'!D68,_Output!C:C,"M")</f>
        <v>0</v>
      </c>
      <c r="G68" s="273">
        <f>SUMIFS(_Output!I:I,_Output!G:G,'_NIST-CSF_Alignment'!D68,_Output!C:C,"M")</f>
        <v>0</v>
      </c>
      <c r="H68" s="273">
        <f>SUMIFS(_Output!J:J,_Output!G:G,'_NIST-CSF_Alignment'!D68,_Output!C:C,"M")</f>
        <v>0</v>
      </c>
      <c r="I68" s="272"/>
      <c r="J68" s="261"/>
      <c r="K68" s="279"/>
      <c r="L68" s="308">
        <f>COUNTIFS(_Output!G:G,'_NIST-CSF_Alignment'!D68,_Output!C:C,"C",_Output!B:B,1)</f>
        <v>0</v>
      </c>
      <c r="M68" s="300">
        <f>SUMIFS(_Output!H:H,_Output!G:G,'_NIST-CSF_Alignment'!D68,_Output!C:C,"C")</f>
        <v>0</v>
      </c>
      <c r="N68" s="309">
        <f>SUMIFS(_Output!I:I,_Output!G:G,'_NIST-CSF_Alignment'!D68,_Output!C:C,"C")</f>
        <v>0</v>
      </c>
      <c r="O68" s="309">
        <f>SUMIFS(_Output!J:J,_Output!G:G,'_NIST-CSF_Alignment'!D68,_Output!C:C,"C")</f>
        <v>0</v>
      </c>
      <c r="P68" s="261"/>
      <c r="Q68" s="261"/>
      <c r="R68" s="279"/>
    </row>
    <row r="69" spans="1:18" x14ac:dyDescent="0.4">
      <c r="A69" s="286" t="s">
        <v>1</v>
      </c>
      <c r="B69" s="267" t="s">
        <v>886</v>
      </c>
      <c r="C69" s="261" t="s">
        <v>915</v>
      </c>
      <c r="D69" s="279" t="s">
        <v>905</v>
      </c>
      <c r="E69" s="357">
        <f>COUNTIFS(_Output!G:G,'_NIST-CSF_Alignment'!D69,_Output!C:C,"M",_Output!B:B,1)</f>
        <v>0</v>
      </c>
      <c r="F69" s="301">
        <f>SUMIFS(_Output!H:H,_Output!G:G,'_NIST-CSF_Alignment'!D69,_Output!C:C,"M")</f>
        <v>0</v>
      </c>
      <c r="G69" s="273">
        <f>SUMIFS(_Output!I:I,_Output!G:G,'_NIST-CSF_Alignment'!D69,_Output!C:C,"M")</f>
        <v>0</v>
      </c>
      <c r="H69" s="273">
        <f>SUMIFS(_Output!J:J,_Output!G:G,'_NIST-CSF_Alignment'!D69,_Output!C:C,"M")</f>
        <v>0</v>
      </c>
      <c r="I69" s="272"/>
      <c r="J69" s="261"/>
      <c r="K69" s="279"/>
      <c r="L69" s="308">
        <f>COUNTIFS(_Output!G:G,'_NIST-CSF_Alignment'!D69,_Output!C:C,"C",_Output!B:B,1)</f>
        <v>0</v>
      </c>
      <c r="M69" s="300">
        <f>SUMIFS(_Output!H:H,_Output!G:G,'_NIST-CSF_Alignment'!D69,_Output!C:C,"C")</f>
        <v>0</v>
      </c>
      <c r="N69" s="309">
        <f>SUMIFS(_Output!I:I,_Output!G:G,'_NIST-CSF_Alignment'!D69,_Output!C:C,"C")</f>
        <v>0</v>
      </c>
      <c r="O69" s="309">
        <f>SUMIFS(_Output!J:J,_Output!G:G,'_NIST-CSF_Alignment'!D69,_Output!C:C,"C")</f>
        <v>0</v>
      </c>
      <c r="P69" s="261"/>
      <c r="Q69" s="261"/>
      <c r="R69" s="279"/>
    </row>
    <row r="70" spans="1:18" x14ac:dyDescent="0.4">
      <c r="A70" s="286" t="s">
        <v>1</v>
      </c>
      <c r="B70" s="267" t="s">
        <v>886</v>
      </c>
      <c r="C70" s="261" t="s">
        <v>915</v>
      </c>
      <c r="D70" s="279" t="s">
        <v>906</v>
      </c>
      <c r="E70" s="357">
        <f>COUNTIFS(_Output!G:G,'_NIST-CSF_Alignment'!D70,_Output!C:C,"M",_Output!B:B,1)</f>
        <v>2</v>
      </c>
      <c r="F70" s="301">
        <f>SUMIFS(_Output!H:H,_Output!G:G,'_NIST-CSF_Alignment'!D70,_Output!C:C,"M")</f>
        <v>2</v>
      </c>
      <c r="G70" s="273">
        <f>SUMIFS(_Output!I:I,_Output!G:G,'_NIST-CSF_Alignment'!D70,_Output!C:C,"M")</f>
        <v>0</v>
      </c>
      <c r="H70" s="273">
        <f>SUMIFS(_Output!J:J,_Output!G:G,'_NIST-CSF_Alignment'!D70,_Output!C:C,"M")</f>
        <v>10</v>
      </c>
      <c r="I70" s="272"/>
      <c r="J70" s="261"/>
      <c r="K70" s="279"/>
      <c r="L70" s="308">
        <f>COUNTIFS(_Output!G:G,'_NIST-CSF_Alignment'!D70,_Output!C:C,"C",_Output!B:B,1)</f>
        <v>2</v>
      </c>
      <c r="M70" s="300">
        <f>SUMIFS(_Output!H:H,_Output!G:G,'_NIST-CSF_Alignment'!D70,_Output!C:C,"C")</f>
        <v>2</v>
      </c>
      <c r="N70" s="309">
        <f>SUMIFS(_Output!I:I,_Output!G:G,'_NIST-CSF_Alignment'!D70,_Output!C:C,"C")</f>
        <v>0</v>
      </c>
      <c r="O70" s="309">
        <f>SUMIFS(_Output!J:J,_Output!G:G,'_NIST-CSF_Alignment'!D70,_Output!C:C,"C")</f>
        <v>10</v>
      </c>
      <c r="P70" s="261"/>
      <c r="Q70" s="261"/>
      <c r="R70" s="279"/>
    </row>
    <row r="71" spans="1:18" x14ac:dyDescent="0.4">
      <c r="A71" s="286" t="s">
        <v>1</v>
      </c>
      <c r="B71" s="267" t="s">
        <v>886</v>
      </c>
      <c r="C71" s="261" t="s">
        <v>915</v>
      </c>
      <c r="D71" s="279" t="s">
        <v>918</v>
      </c>
      <c r="E71" s="357">
        <f>COUNTIFS(_Output!G:G,'_NIST-CSF_Alignment'!D71,_Output!C:C,"M",_Output!B:B,1)</f>
        <v>4</v>
      </c>
      <c r="F71" s="301">
        <f>SUMIFS(_Output!H:H,_Output!G:G,'_NIST-CSF_Alignment'!D71,_Output!C:C,"M")</f>
        <v>4</v>
      </c>
      <c r="G71" s="273">
        <f>SUMIFS(_Output!I:I,_Output!G:G,'_NIST-CSF_Alignment'!D71,_Output!C:C,"M")</f>
        <v>0</v>
      </c>
      <c r="H71" s="273">
        <f>SUMIFS(_Output!J:J,_Output!G:G,'_NIST-CSF_Alignment'!D71,_Output!C:C,"M")</f>
        <v>20</v>
      </c>
      <c r="I71" s="272"/>
      <c r="J71" s="261"/>
      <c r="K71" s="279"/>
      <c r="L71" s="308">
        <f>COUNTIFS(_Output!G:G,'_NIST-CSF_Alignment'!D71,_Output!C:C,"C",_Output!B:B,1)</f>
        <v>0</v>
      </c>
      <c r="M71" s="300">
        <f>SUMIFS(_Output!H:H,_Output!G:G,'_NIST-CSF_Alignment'!D71,_Output!C:C,"C")</f>
        <v>0</v>
      </c>
      <c r="N71" s="309">
        <f>SUMIFS(_Output!I:I,_Output!G:G,'_NIST-CSF_Alignment'!D71,_Output!C:C,"C")</f>
        <v>0</v>
      </c>
      <c r="O71" s="309">
        <f>SUMIFS(_Output!J:J,_Output!G:G,'_NIST-CSF_Alignment'!D71,_Output!C:C,"C")</f>
        <v>0</v>
      </c>
      <c r="P71" s="261"/>
      <c r="Q71" s="261"/>
      <c r="R71" s="279"/>
    </row>
    <row r="72" spans="1:18" x14ac:dyDescent="0.4">
      <c r="A72" s="286" t="s">
        <v>1</v>
      </c>
      <c r="B72" s="267" t="s">
        <v>886</v>
      </c>
      <c r="C72" s="261" t="s">
        <v>915</v>
      </c>
      <c r="D72" s="279" t="s">
        <v>916</v>
      </c>
      <c r="E72" s="357">
        <f>COUNTIFS(_Output!G:G,'_NIST-CSF_Alignment'!D72,_Output!C:C,"M",_Output!B:B,1)</f>
        <v>1</v>
      </c>
      <c r="F72" s="301">
        <f>SUMIFS(_Output!H:H,_Output!G:G,'_NIST-CSF_Alignment'!D72,_Output!C:C,"M")</f>
        <v>1</v>
      </c>
      <c r="G72" s="273">
        <f>SUMIFS(_Output!I:I,_Output!G:G,'_NIST-CSF_Alignment'!D72,_Output!C:C,"M")</f>
        <v>0</v>
      </c>
      <c r="H72" s="273">
        <f>SUMIFS(_Output!J:J,_Output!G:G,'_NIST-CSF_Alignment'!D72,_Output!C:C,"M")</f>
        <v>5</v>
      </c>
      <c r="I72" s="272"/>
      <c r="J72" s="261"/>
      <c r="K72" s="279"/>
      <c r="L72" s="308">
        <f>COUNTIFS(_Output!G:G,'_NIST-CSF_Alignment'!D72,_Output!C:C,"C",_Output!B:B,1)</f>
        <v>0</v>
      </c>
      <c r="M72" s="300">
        <f>SUMIFS(_Output!H:H,_Output!G:G,'_NIST-CSF_Alignment'!D72,_Output!C:C,"C")</f>
        <v>0</v>
      </c>
      <c r="N72" s="309">
        <f>SUMIFS(_Output!I:I,_Output!G:G,'_NIST-CSF_Alignment'!D72,_Output!C:C,"C")</f>
        <v>0</v>
      </c>
      <c r="O72" s="309">
        <f>SUMIFS(_Output!J:J,_Output!G:G,'_NIST-CSF_Alignment'!D72,_Output!C:C,"C")</f>
        <v>0</v>
      </c>
      <c r="P72" s="261"/>
      <c r="Q72" s="261"/>
      <c r="R72" s="279"/>
    </row>
    <row r="73" spans="1:18" x14ac:dyDescent="0.4">
      <c r="A73" s="306" t="s">
        <v>1</v>
      </c>
      <c r="B73" s="307" t="s">
        <v>886</v>
      </c>
      <c r="C73" s="300" t="s">
        <v>915</v>
      </c>
      <c r="D73" s="302" t="s">
        <v>917</v>
      </c>
      <c r="E73" s="357">
        <f>COUNTIFS(_Output!G:G,'_NIST-CSF_Alignment'!D73,_Output!C:C,"M",_Output!B:B,1)</f>
        <v>0</v>
      </c>
      <c r="F73" s="301">
        <f>SUMIFS(_Output!H:H,_Output!G:G,'_NIST-CSF_Alignment'!D73,_Output!C:C,"M")</f>
        <v>0</v>
      </c>
      <c r="G73" s="273">
        <f>SUMIFS(_Output!I:I,_Output!G:G,'_NIST-CSF_Alignment'!D73,_Output!C:C,"M")</f>
        <v>0</v>
      </c>
      <c r="H73" s="273">
        <f>SUMIFS(_Output!J:J,_Output!G:G,'_NIST-CSF_Alignment'!D73,_Output!C:C,"M")</f>
        <v>0</v>
      </c>
      <c r="I73" s="301"/>
      <c r="J73" s="300"/>
      <c r="K73" s="302"/>
      <c r="L73" s="308">
        <f>COUNTIFS(_Output!G:G,'_NIST-CSF_Alignment'!D73,_Output!C:C,"C",_Output!B:B,1)</f>
        <v>1</v>
      </c>
      <c r="M73" s="300">
        <f>SUMIFS(_Output!H:H,_Output!G:G,'_NIST-CSF_Alignment'!D73,_Output!C:C,"C")</f>
        <v>1</v>
      </c>
      <c r="N73" s="309">
        <f>SUMIFS(_Output!I:I,_Output!G:G,'_NIST-CSF_Alignment'!D73,_Output!C:C,"C")</f>
        <v>0</v>
      </c>
      <c r="O73" s="309">
        <f>SUMIFS(_Output!J:J,_Output!G:G,'_NIST-CSF_Alignment'!D73,_Output!C:C,"C")</f>
        <v>5</v>
      </c>
      <c r="P73" s="300"/>
      <c r="Q73" s="300"/>
      <c r="R73" s="302"/>
    </row>
    <row r="74" spans="1:18" x14ac:dyDescent="0.4">
      <c r="A74" s="365"/>
      <c r="B74" s="343"/>
      <c r="C74" s="336"/>
      <c r="D74" s="356"/>
      <c r="E74" s="358" t="s">
        <v>305</v>
      </c>
      <c r="F74" s="337">
        <f>SUMIFS(F62:F73,$E62:$E73, "&gt;0")</f>
        <v>16</v>
      </c>
      <c r="G74" s="337">
        <f t="shared" ref="G74:H74" si="11">SUMIFS(G62:G73,$E62:$E73, "&gt;0")</f>
        <v>0</v>
      </c>
      <c r="H74" s="337">
        <f t="shared" si="11"/>
        <v>80</v>
      </c>
      <c r="I74" s="337">
        <f>IFERROR(IF(ROUND(100*(G74-F74)/(H74-F74),2) &lt; 0, 0, ROUND(100*(G74-F74)/(H74-F74),2)),0)</f>
        <v>0</v>
      </c>
      <c r="J74" s="338">
        <f>IF(F74&gt;0,1,0)</f>
        <v>1</v>
      </c>
      <c r="K74" s="339"/>
      <c r="L74" s="340" t="s">
        <v>305</v>
      </c>
      <c r="M74" s="338">
        <f>SUMIFS(M62:M73,$L62:$L73, "&gt;0")</f>
        <v>4</v>
      </c>
      <c r="N74" s="338">
        <f t="shared" ref="N74:O74" si="12">SUMIFS(N62:N73,$L62:$L73, "&gt;0")</f>
        <v>0</v>
      </c>
      <c r="O74" s="338">
        <f t="shared" si="12"/>
        <v>20</v>
      </c>
      <c r="P74" s="338">
        <f>IFERROR(IF(ROUND(100*(N74-M74)/(O74-M74),2) &lt; 0, 0, ROUND(100*(N74-M74)/(O74-M74),2)),0)</f>
        <v>0</v>
      </c>
      <c r="Q74" s="338">
        <f>IF(M74&gt;0,1,0)</f>
        <v>1</v>
      </c>
      <c r="R74" s="356"/>
    </row>
    <row r="75" spans="1:18" x14ac:dyDescent="0.4">
      <c r="A75" s="341" t="s">
        <v>1</v>
      </c>
      <c r="B75" s="342" t="s">
        <v>886</v>
      </c>
      <c r="C75" s="262" t="s">
        <v>919</v>
      </c>
      <c r="D75" s="280" t="s">
        <v>907</v>
      </c>
      <c r="E75" s="357">
        <f>COUNTIFS(_Output!G:G,'_NIST-CSF_Alignment'!D75,_Output!C:C,"M",_Output!B:B,1)</f>
        <v>2</v>
      </c>
      <c r="F75" s="301">
        <f>SUMIFS(_Output!H:H,_Output!G:G,'_NIST-CSF_Alignment'!D75,_Output!C:C,"M")</f>
        <v>2</v>
      </c>
      <c r="G75" s="273">
        <f>SUMIFS(_Output!I:I,_Output!G:G,'_NIST-CSF_Alignment'!D75,_Output!C:C,"M")</f>
        <v>0</v>
      </c>
      <c r="H75" s="273">
        <f>SUMIFS(_Output!J:J,_Output!G:G,'_NIST-CSF_Alignment'!D75,_Output!C:C,"M")</f>
        <v>10</v>
      </c>
      <c r="I75" s="273"/>
      <c r="J75" s="262"/>
      <c r="K75" s="280"/>
      <c r="L75" s="308">
        <f>COUNTIFS(_Output!G:G,'_NIST-CSF_Alignment'!D75,_Output!C:C,"C",_Output!B:B,1)</f>
        <v>0</v>
      </c>
      <c r="M75" s="300">
        <f>SUMIFS(_Output!H:H,_Output!G:G,'_NIST-CSF_Alignment'!D75,_Output!C:C,"C")</f>
        <v>0</v>
      </c>
      <c r="N75" s="309">
        <f>SUMIFS(_Output!I:I,_Output!G:G,'_NIST-CSF_Alignment'!D75,_Output!C:C,"C")</f>
        <v>0</v>
      </c>
      <c r="O75" s="309">
        <f>SUMIFS(_Output!J:J,_Output!G:G,'_NIST-CSF_Alignment'!D75,_Output!C:C,"C")</f>
        <v>0</v>
      </c>
      <c r="P75" s="262"/>
      <c r="Q75" s="262"/>
      <c r="R75" s="280"/>
    </row>
    <row r="76" spans="1:18" x14ac:dyDescent="0.4">
      <c r="A76" s="306" t="s">
        <v>1</v>
      </c>
      <c r="B76" s="307" t="s">
        <v>886</v>
      </c>
      <c r="C76" s="300" t="s">
        <v>919</v>
      </c>
      <c r="D76" s="302" t="s">
        <v>908</v>
      </c>
      <c r="E76" s="357">
        <f>COUNTIFS(_Output!G:G,'_NIST-CSF_Alignment'!D76,_Output!C:C,"M",_Output!B:B,1)</f>
        <v>2</v>
      </c>
      <c r="F76" s="301">
        <f>SUMIFS(_Output!H:H,_Output!G:G,'_NIST-CSF_Alignment'!D76,_Output!C:C,"M")</f>
        <v>2</v>
      </c>
      <c r="G76" s="273">
        <f>SUMIFS(_Output!I:I,_Output!G:G,'_NIST-CSF_Alignment'!D76,_Output!C:C,"M")</f>
        <v>0</v>
      </c>
      <c r="H76" s="273">
        <f>SUMIFS(_Output!J:J,_Output!G:G,'_NIST-CSF_Alignment'!D76,_Output!C:C,"M")</f>
        <v>10</v>
      </c>
      <c r="I76" s="301"/>
      <c r="J76" s="300"/>
      <c r="K76" s="302"/>
      <c r="L76" s="308">
        <f>COUNTIFS(_Output!G:G,'_NIST-CSF_Alignment'!D76,_Output!C:C,"C",_Output!B:B,1)</f>
        <v>0</v>
      </c>
      <c r="M76" s="300">
        <f>SUMIFS(_Output!H:H,_Output!G:G,'_NIST-CSF_Alignment'!D76,_Output!C:C,"C")</f>
        <v>0</v>
      </c>
      <c r="N76" s="309">
        <f>SUMIFS(_Output!I:I,_Output!G:G,'_NIST-CSF_Alignment'!D76,_Output!C:C,"C")</f>
        <v>0</v>
      </c>
      <c r="O76" s="309">
        <f>SUMIFS(_Output!J:J,_Output!G:G,'_NIST-CSF_Alignment'!D76,_Output!C:C,"C")</f>
        <v>0</v>
      </c>
      <c r="P76" s="300"/>
      <c r="Q76" s="300"/>
      <c r="R76" s="302"/>
    </row>
    <row r="77" spans="1:18" x14ac:dyDescent="0.4">
      <c r="A77" s="365"/>
      <c r="B77" s="343"/>
      <c r="C77" s="336"/>
      <c r="D77" s="356"/>
      <c r="E77" s="359" t="s">
        <v>305</v>
      </c>
      <c r="F77" s="337">
        <f>SUMIFS(F75:F76,$E75:$E76, "&gt;0")</f>
        <v>4</v>
      </c>
      <c r="G77" s="337">
        <f t="shared" ref="G77:H77" si="13">SUMIFS(G75:G76,$E75:$E76, "&gt;0")</f>
        <v>0</v>
      </c>
      <c r="H77" s="337">
        <f t="shared" si="13"/>
        <v>20</v>
      </c>
      <c r="I77" s="337">
        <f>IFERROR(IF(ROUND(100*(G77-F77)/(H77-F77),2) &lt; 0, 0, ROUND(100*(G77-F77)/(H77-F77),2)),0)</f>
        <v>0</v>
      </c>
      <c r="J77" s="338">
        <f>IF(F77&gt;0,1,0)</f>
        <v>1</v>
      </c>
      <c r="K77" s="339"/>
      <c r="L77" s="340" t="s">
        <v>305</v>
      </c>
      <c r="M77" s="338">
        <f>SUMIFS(M75:M76,$L75:$L76, "&gt;0")</f>
        <v>0</v>
      </c>
      <c r="N77" s="338">
        <f t="shared" ref="N77:O77" si="14">SUMIFS(N75:N76,$L75:$L76, "&gt;0")</f>
        <v>0</v>
      </c>
      <c r="O77" s="338">
        <f t="shared" si="14"/>
        <v>0</v>
      </c>
      <c r="P77" s="338">
        <f>IFERROR(IF(ROUND(100*(N77-M77)/(O77-M77),2) &lt; 0, 0, ROUND(100*(N77-M77)/(O77-M77),2)),0)</f>
        <v>0</v>
      </c>
      <c r="Q77" s="338">
        <f>IF(M77&gt;0,1,0)</f>
        <v>0</v>
      </c>
      <c r="R77" s="356"/>
    </row>
    <row r="78" spans="1:18" x14ac:dyDescent="0.4">
      <c r="A78" s="341" t="s">
        <v>1</v>
      </c>
      <c r="B78" s="342" t="s">
        <v>886</v>
      </c>
      <c r="C78" s="262" t="s">
        <v>920</v>
      </c>
      <c r="D78" s="280" t="s">
        <v>909</v>
      </c>
      <c r="E78" s="357">
        <f>COUNTIFS(_Output!G:G,'_NIST-CSF_Alignment'!D78,_Output!C:C,"M",_Output!B:B,1)</f>
        <v>0</v>
      </c>
      <c r="F78" s="301">
        <f>SUMIFS(_Output!H:H,_Output!G:G,'_NIST-CSF_Alignment'!D78,_Output!C:C,"M")</f>
        <v>0</v>
      </c>
      <c r="G78" s="273">
        <f>SUMIFS(_Output!I:I,_Output!G:G,'_NIST-CSF_Alignment'!D78,_Output!C:C,"M")</f>
        <v>0</v>
      </c>
      <c r="H78" s="273">
        <f>SUMIFS(_Output!J:J,_Output!G:G,'_NIST-CSF_Alignment'!D78,_Output!C:C,"M")</f>
        <v>0</v>
      </c>
      <c r="I78" s="273"/>
      <c r="J78" s="262"/>
      <c r="K78" s="280"/>
      <c r="L78" s="308">
        <f>COUNTIFS(_Output!G:G,'_NIST-CSF_Alignment'!D78,_Output!C:C,"C",_Output!B:B,1)</f>
        <v>1</v>
      </c>
      <c r="M78" s="300">
        <f>SUMIFS(_Output!H:H,_Output!G:G,'_NIST-CSF_Alignment'!D78,_Output!C:C,"C")</f>
        <v>1</v>
      </c>
      <c r="N78" s="309">
        <f>SUMIFS(_Output!I:I,_Output!G:G,'_NIST-CSF_Alignment'!D78,_Output!C:C,"C")</f>
        <v>0</v>
      </c>
      <c r="O78" s="309">
        <f>SUMIFS(_Output!J:J,_Output!G:G,'_NIST-CSF_Alignment'!D78,_Output!C:C,"C")</f>
        <v>5</v>
      </c>
      <c r="P78" s="262"/>
      <c r="Q78" s="262"/>
      <c r="R78" s="280"/>
    </row>
    <row r="79" spans="1:18" x14ac:dyDescent="0.4">
      <c r="A79" s="286" t="s">
        <v>1</v>
      </c>
      <c r="B79" s="267" t="s">
        <v>886</v>
      </c>
      <c r="C79" s="261" t="s">
        <v>920</v>
      </c>
      <c r="D79" s="279" t="s">
        <v>910</v>
      </c>
      <c r="E79" s="357">
        <f>COUNTIFS(_Output!G:G,'_NIST-CSF_Alignment'!D79,_Output!C:C,"M",_Output!B:B,1)</f>
        <v>0</v>
      </c>
      <c r="F79" s="301">
        <f>SUMIFS(_Output!H:H,_Output!G:G,'_NIST-CSF_Alignment'!D79,_Output!C:C,"M")</f>
        <v>0</v>
      </c>
      <c r="G79" s="273">
        <f>SUMIFS(_Output!I:I,_Output!G:G,'_NIST-CSF_Alignment'!D79,_Output!C:C,"M")</f>
        <v>0</v>
      </c>
      <c r="H79" s="273">
        <f>SUMIFS(_Output!J:J,_Output!G:G,'_NIST-CSF_Alignment'!D79,_Output!C:C,"M")</f>
        <v>0</v>
      </c>
      <c r="I79" s="272"/>
      <c r="J79" s="261"/>
      <c r="K79" s="279"/>
      <c r="L79" s="308">
        <f>COUNTIFS(_Output!G:G,'_NIST-CSF_Alignment'!D79,_Output!C:C,"C",_Output!B:B,1)</f>
        <v>0</v>
      </c>
      <c r="M79" s="300">
        <f>SUMIFS(_Output!H:H,_Output!G:G,'_NIST-CSF_Alignment'!D79,_Output!C:C,"C")</f>
        <v>0</v>
      </c>
      <c r="N79" s="309">
        <f>SUMIFS(_Output!I:I,_Output!G:G,'_NIST-CSF_Alignment'!D79,_Output!C:C,"C")</f>
        <v>0</v>
      </c>
      <c r="O79" s="309">
        <f>SUMIFS(_Output!J:J,_Output!G:G,'_NIST-CSF_Alignment'!D79,_Output!C:C,"C")</f>
        <v>0</v>
      </c>
      <c r="P79" s="261"/>
      <c r="Q79" s="261"/>
      <c r="R79" s="279"/>
    </row>
    <row r="80" spans="1:18" x14ac:dyDescent="0.4">
      <c r="A80" s="286" t="s">
        <v>1</v>
      </c>
      <c r="B80" s="267" t="s">
        <v>886</v>
      </c>
      <c r="C80" s="261" t="s">
        <v>920</v>
      </c>
      <c r="D80" s="279" t="s">
        <v>911</v>
      </c>
      <c r="E80" s="357">
        <f>COUNTIFS(_Output!G:G,'_NIST-CSF_Alignment'!D80,_Output!C:C,"M",_Output!B:B,1)</f>
        <v>4</v>
      </c>
      <c r="F80" s="301">
        <f>SUMIFS(_Output!H:H,_Output!G:G,'_NIST-CSF_Alignment'!D80,_Output!C:C,"M")</f>
        <v>4</v>
      </c>
      <c r="G80" s="273">
        <f>SUMIFS(_Output!I:I,_Output!G:G,'_NIST-CSF_Alignment'!D80,_Output!C:C,"M")</f>
        <v>0</v>
      </c>
      <c r="H80" s="273">
        <f>SUMIFS(_Output!J:J,_Output!G:G,'_NIST-CSF_Alignment'!D80,_Output!C:C,"M")</f>
        <v>20</v>
      </c>
      <c r="I80" s="272"/>
      <c r="J80" s="261"/>
      <c r="K80" s="279"/>
      <c r="L80" s="308">
        <f>COUNTIFS(_Output!G:G,'_NIST-CSF_Alignment'!D80,_Output!C:C,"C",_Output!B:B,1)</f>
        <v>0</v>
      </c>
      <c r="M80" s="300">
        <f>SUMIFS(_Output!H:H,_Output!G:G,'_NIST-CSF_Alignment'!D80,_Output!C:C,"C")</f>
        <v>0</v>
      </c>
      <c r="N80" s="309">
        <f>SUMIFS(_Output!I:I,_Output!G:G,'_NIST-CSF_Alignment'!D80,_Output!C:C,"C")</f>
        <v>0</v>
      </c>
      <c r="O80" s="309">
        <f>SUMIFS(_Output!J:J,_Output!G:G,'_NIST-CSF_Alignment'!D80,_Output!C:C,"C")</f>
        <v>0</v>
      </c>
      <c r="P80" s="261"/>
      <c r="Q80" s="261"/>
      <c r="R80" s="279"/>
    </row>
    <row r="81" spans="1:18" x14ac:dyDescent="0.4">
      <c r="A81" s="306" t="s">
        <v>1</v>
      </c>
      <c r="B81" s="307" t="s">
        <v>886</v>
      </c>
      <c r="C81" s="300" t="s">
        <v>920</v>
      </c>
      <c r="D81" s="302" t="s">
        <v>912</v>
      </c>
      <c r="E81" s="357">
        <f>COUNTIFS(_Output!G:G,'_NIST-CSF_Alignment'!D81,_Output!C:C,"M",_Output!B:B,1)</f>
        <v>0</v>
      </c>
      <c r="F81" s="301">
        <f>SUMIFS(_Output!H:H,_Output!G:G,'_NIST-CSF_Alignment'!D81,_Output!C:C,"M")</f>
        <v>0</v>
      </c>
      <c r="G81" s="273">
        <f>SUMIFS(_Output!I:I,_Output!G:G,'_NIST-CSF_Alignment'!D81,_Output!C:C,"M")</f>
        <v>0</v>
      </c>
      <c r="H81" s="273">
        <f>SUMIFS(_Output!J:J,_Output!G:G,'_NIST-CSF_Alignment'!D81,_Output!C:C,"M")</f>
        <v>0</v>
      </c>
      <c r="I81" s="301"/>
      <c r="J81" s="300"/>
      <c r="K81" s="302"/>
      <c r="L81" s="308">
        <f>COUNTIFS(_Output!G:G,'_NIST-CSF_Alignment'!D81,_Output!C:C,"C",_Output!B:B,1)</f>
        <v>0</v>
      </c>
      <c r="M81" s="300">
        <f>SUMIFS(_Output!H:H,_Output!G:G,'_NIST-CSF_Alignment'!D81,_Output!C:C,"C")</f>
        <v>0</v>
      </c>
      <c r="N81" s="309">
        <f>SUMIFS(_Output!I:I,_Output!G:G,'_NIST-CSF_Alignment'!D81,_Output!C:C,"C")</f>
        <v>0</v>
      </c>
      <c r="O81" s="309">
        <f>SUMIFS(_Output!J:J,_Output!G:G,'_NIST-CSF_Alignment'!D81,_Output!C:C,"C")</f>
        <v>0</v>
      </c>
      <c r="P81" s="300"/>
      <c r="Q81" s="300"/>
      <c r="R81" s="302"/>
    </row>
    <row r="82" spans="1:18" x14ac:dyDescent="0.4">
      <c r="A82" s="306" t="s">
        <v>1</v>
      </c>
      <c r="B82" s="307" t="s">
        <v>886</v>
      </c>
      <c r="C82" s="300" t="s">
        <v>920</v>
      </c>
      <c r="D82" s="302" t="s">
        <v>1848</v>
      </c>
      <c r="E82" s="357">
        <f>COUNTIFS(_Output!G:G,'_NIST-CSF_Alignment'!D82,_Output!C:C,"M",_Output!B:B,1)</f>
        <v>2</v>
      </c>
      <c r="F82" s="301">
        <f>SUMIFS(_Output!H:H,_Output!G:G,'_NIST-CSF_Alignment'!D82,_Output!C:C,"M")</f>
        <v>2</v>
      </c>
      <c r="G82" s="273">
        <f>SUMIFS(_Output!I:I,_Output!G:G,'_NIST-CSF_Alignment'!D82,_Output!C:C,"M")</f>
        <v>0</v>
      </c>
      <c r="H82" s="273">
        <f>SUMIFS(_Output!J:J,_Output!G:G,'_NIST-CSF_Alignment'!D82,_Output!C:C,"M")</f>
        <v>10</v>
      </c>
      <c r="I82" s="304"/>
      <c r="J82" s="303"/>
      <c r="K82" s="305"/>
      <c r="L82" s="308">
        <f>COUNTIFS(_Output!G:G,'_NIST-CSF_Alignment'!D82,_Output!C:C,"C",_Output!B:B,1)</f>
        <v>0</v>
      </c>
      <c r="M82" s="300">
        <f>SUMIFS(_Output!H:H,_Output!G:G,'_NIST-CSF_Alignment'!D82,_Output!C:C,"C")</f>
        <v>0</v>
      </c>
      <c r="N82" s="309">
        <f>SUMIFS(_Output!I:I,_Output!G:G,'_NIST-CSF_Alignment'!D82,_Output!C:C,"C")</f>
        <v>0</v>
      </c>
      <c r="O82" s="309">
        <f>SUMIFS(_Output!J:J,_Output!G:G,'_NIST-CSF_Alignment'!D82,_Output!C:C,"C")</f>
        <v>0</v>
      </c>
      <c r="P82" s="303"/>
      <c r="Q82" s="303"/>
      <c r="R82" s="305"/>
    </row>
    <row r="83" spans="1:18" ht="15" thickBot="1" x14ac:dyDescent="0.45">
      <c r="A83" s="383"/>
      <c r="B83" s="384"/>
      <c r="C83" s="371"/>
      <c r="D83" s="372"/>
      <c r="E83" s="382" t="s">
        <v>305</v>
      </c>
      <c r="F83" s="374">
        <f>SUMIFS(F78:F82,$E78:$E82, "&gt;0")</f>
        <v>6</v>
      </c>
      <c r="G83" s="374">
        <f>SUMIFS(G78:G82,$E78:$E82, "&gt;0")</f>
        <v>0</v>
      </c>
      <c r="H83" s="374">
        <f>SUMIFS(H78:H82,$E78:$E82, "&gt;0")</f>
        <v>30</v>
      </c>
      <c r="I83" s="374">
        <f>IFERROR(IF(ROUND(100*(G83-F83)/(H83-F83),2) &lt; 0, 0, ROUND(100*(G83-F83)/(H83-F83),2)),0)</f>
        <v>0</v>
      </c>
      <c r="J83" s="375">
        <f>IF(F83&gt;0,1,0)</f>
        <v>1</v>
      </c>
      <c r="K83" s="376"/>
      <c r="L83" s="377" t="s">
        <v>305</v>
      </c>
      <c r="M83" s="375">
        <f>SUMIFS(M78:M82,$L78:$L82, "&gt;0")</f>
        <v>1</v>
      </c>
      <c r="N83" s="375">
        <f>SUMIFS(N78:N82,$L78:$L82, "&gt;0")</f>
        <v>0</v>
      </c>
      <c r="O83" s="375">
        <f>SUMIFS(O78:O82,$L78:$L82, "&gt;0")</f>
        <v>5</v>
      </c>
      <c r="P83" s="375">
        <f>IFERROR(IF(ROUND(100*(N83-M83)/(O83-M83),2) &lt; 0, 0, ROUND(100*(N83-M83)/(O83-M83),2)),0)</f>
        <v>0</v>
      </c>
      <c r="Q83" s="375">
        <f>IF(M83&gt;0,1,0)</f>
        <v>1</v>
      </c>
      <c r="R83" s="376"/>
    </row>
    <row r="84" spans="1:18" ht="15" thickBot="1" x14ac:dyDescent="0.45">
      <c r="A84" s="310"/>
      <c r="B84" s="311"/>
      <c r="C84" s="294"/>
      <c r="D84" s="321"/>
      <c r="E84" s="379" t="s">
        <v>987</v>
      </c>
      <c r="F84" s="295"/>
      <c r="G84" s="295"/>
      <c r="H84" s="295"/>
      <c r="I84" s="295">
        <f>SUM(I39:I83)</f>
        <v>0</v>
      </c>
      <c r="J84" s="296">
        <f>SUM(J39:J83)</f>
        <v>6</v>
      </c>
      <c r="K84" s="297">
        <f>IFERROR(ROUND(I84/J84,2),0)</f>
        <v>0</v>
      </c>
      <c r="L84" s="298" t="s">
        <v>987</v>
      </c>
      <c r="M84" s="296"/>
      <c r="N84" s="296"/>
      <c r="O84" s="296"/>
      <c r="P84" s="296">
        <f>SUM(P39:P83)</f>
        <v>0</v>
      </c>
      <c r="Q84" s="296">
        <f>SUM(Q39:Q83)</f>
        <v>4</v>
      </c>
      <c r="R84" s="297">
        <f>IFERROR(ROUND(P84/Q84,2),0)</f>
        <v>0</v>
      </c>
    </row>
    <row r="85" spans="1:18" x14ac:dyDescent="0.4">
      <c r="A85" s="287" t="s">
        <v>1</v>
      </c>
      <c r="B85" s="268" t="s">
        <v>887</v>
      </c>
      <c r="C85" s="260" t="s">
        <v>921</v>
      </c>
      <c r="D85" s="278" t="s">
        <v>942</v>
      </c>
      <c r="E85" s="357">
        <f>COUNTIFS(_Output!G:G,'_NIST-CSF_Alignment'!D85,_Output!C:C,"M",_Output!B:B,1)</f>
        <v>0</v>
      </c>
      <c r="F85" s="301">
        <f>SUMIFS(_Output!H:H,_Output!G:G,'_NIST-CSF_Alignment'!D85,_Output!C:C,"M")</f>
        <v>0</v>
      </c>
      <c r="G85" s="273">
        <f>SUMIFS(_Output!I:I,_Output!G:G,'_NIST-CSF_Alignment'!D85,_Output!C:C,"M")</f>
        <v>0</v>
      </c>
      <c r="H85" s="273">
        <f>SUMIFS(_Output!J:J,_Output!G:G,'_NIST-CSF_Alignment'!D85,_Output!C:C,"M")</f>
        <v>0</v>
      </c>
      <c r="I85" s="271"/>
      <c r="J85" s="260"/>
      <c r="K85" s="278"/>
      <c r="L85" s="308">
        <f>COUNTIFS(_Output!G:G,'_NIST-CSF_Alignment'!D85,_Output!C:C,"C",_Output!B:B,1)</f>
        <v>0</v>
      </c>
      <c r="M85" s="300">
        <f>SUMIFS(_Output!H:H,_Output!G:G,'_NIST-CSF_Alignment'!D85,_Output!C:C,"C")</f>
        <v>0</v>
      </c>
      <c r="N85" s="309">
        <f>SUMIFS(_Output!I:I,_Output!G:G,'_NIST-CSF_Alignment'!D85,_Output!C:C,"C")</f>
        <v>0</v>
      </c>
      <c r="O85" s="309">
        <f>SUMIFS(_Output!J:J,_Output!G:G,'_NIST-CSF_Alignment'!D85,_Output!C:C,"C")</f>
        <v>0</v>
      </c>
      <c r="P85" s="260"/>
      <c r="Q85" s="260"/>
      <c r="R85" s="278"/>
    </row>
    <row r="86" spans="1:18" x14ac:dyDescent="0.4">
      <c r="A86" s="288" t="s">
        <v>1</v>
      </c>
      <c r="B86" s="269" t="s">
        <v>887</v>
      </c>
      <c r="C86" s="261" t="s">
        <v>921</v>
      </c>
      <c r="D86" s="279" t="s">
        <v>943</v>
      </c>
      <c r="E86" s="357">
        <f>COUNTIFS(_Output!G:G,'_NIST-CSF_Alignment'!D86,_Output!C:C,"M",_Output!B:B,1)</f>
        <v>0</v>
      </c>
      <c r="F86" s="301">
        <f>SUMIFS(_Output!H:H,_Output!G:G,'_NIST-CSF_Alignment'!D86,_Output!C:C,"M")</f>
        <v>0</v>
      </c>
      <c r="G86" s="273">
        <f>SUMIFS(_Output!I:I,_Output!G:G,'_NIST-CSF_Alignment'!D86,_Output!C:C,"M")</f>
        <v>0</v>
      </c>
      <c r="H86" s="273">
        <f>SUMIFS(_Output!J:J,_Output!G:G,'_NIST-CSF_Alignment'!D86,_Output!C:C,"M")</f>
        <v>0</v>
      </c>
      <c r="I86" s="272"/>
      <c r="J86" s="261"/>
      <c r="K86" s="279"/>
      <c r="L86" s="308">
        <f>COUNTIFS(_Output!G:G,'_NIST-CSF_Alignment'!D86,_Output!C:C,"C",_Output!B:B,1)</f>
        <v>0</v>
      </c>
      <c r="M86" s="300">
        <f>SUMIFS(_Output!H:H,_Output!G:G,'_NIST-CSF_Alignment'!D86,_Output!C:C,"C")</f>
        <v>0</v>
      </c>
      <c r="N86" s="309">
        <f>SUMIFS(_Output!I:I,_Output!G:G,'_NIST-CSF_Alignment'!D86,_Output!C:C,"C")</f>
        <v>0</v>
      </c>
      <c r="O86" s="309">
        <f>SUMIFS(_Output!J:J,_Output!G:G,'_NIST-CSF_Alignment'!D86,_Output!C:C,"C")</f>
        <v>0</v>
      </c>
      <c r="P86" s="261"/>
      <c r="Q86" s="261"/>
      <c r="R86" s="279"/>
    </row>
    <row r="87" spans="1:18" x14ac:dyDescent="0.4">
      <c r="A87" s="288" t="s">
        <v>1</v>
      </c>
      <c r="B87" s="269" t="s">
        <v>887</v>
      </c>
      <c r="C87" s="261" t="s">
        <v>921</v>
      </c>
      <c r="D87" s="279" t="s">
        <v>944</v>
      </c>
      <c r="E87" s="357">
        <f>COUNTIFS(_Output!G:G,'_NIST-CSF_Alignment'!D87,_Output!C:C,"M",_Output!B:B,1)</f>
        <v>0</v>
      </c>
      <c r="F87" s="301">
        <f>SUMIFS(_Output!H:H,_Output!G:G,'_NIST-CSF_Alignment'!D87,_Output!C:C,"M")</f>
        <v>0</v>
      </c>
      <c r="G87" s="273">
        <f>SUMIFS(_Output!I:I,_Output!G:G,'_NIST-CSF_Alignment'!D87,_Output!C:C,"M")</f>
        <v>0</v>
      </c>
      <c r="H87" s="273">
        <f>SUMIFS(_Output!J:J,_Output!G:G,'_NIST-CSF_Alignment'!D87,_Output!C:C,"M")</f>
        <v>0</v>
      </c>
      <c r="I87" s="272"/>
      <c r="J87" s="261"/>
      <c r="K87" s="279"/>
      <c r="L87" s="308">
        <f>COUNTIFS(_Output!G:G,'_NIST-CSF_Alignment'!D87,_Output!C:C,"C",_Output!B:B,1)</f>
        <v>0</v>
      </c>
      <c r="M87" s="300">
        <f>SUMIFS(_Output!H:H,_Output!G:G,'_NIST-CSF_Alignment'!D87,_Output!C:C,"C")</f>
        <v>0</v>
      </c>
      <c r="N87" s="309">
        <f>SUMIFS(_Output!I:I,_Output!G:G,'_NIST-CSF_Alignment'!D87,_Output!C:C,"C")</f>
        <v>0</v>
      </c>
      <c r="O87" s="309">
        <f>SUMIFS(_Output!J:J,_Output!G:G,'_NIST-CSF_Alignment'!D87,_Output!C:C,"C")</f>
        <v>0</v>
      </c>
      <c r="P87" s="261"/>
      <c r="Q87" s="261"/>
      <c r="R87" s="279"/>
    </row>
    <row r="88" spans="1:18" x14ac:dyDescent="0.4">
      <c r="A88" s="288" t="s">
        <v>1</v>
      </c>
      <c r="B88" s="269" t="s">
        <v>887</v>
      </c>
      <c r="C88" s="261" t="s">
        <v>921</v>
      </c>
      <c r="D88" s="279" t="s">
        <v>945</v>
      </c>
      <c r="E88" s="357">
        <f>COUNTIFS(_Output!G:G,'_NIST-CSF_Alignment'!D88,_Output!C:C,"M",_Output!B:B,1)</f>
        <v>0</v>
      </c>
      <c r="F88" s="301">
        <f>SUMIFS(_Output!H:H,_Output!G:G,'_NIST-CSF_Alignment'!D88,_Output!C:C,"M")</f>
        <v>0</v>
      </c>
      <c r="G88" s="273">
        <f>SUMIFS(_Output!I:I,_Output!G:G,'_NIST-CSF_Alignment'!D88,_Output!C:C,"M")</f>
        <v>0</v>
      </c>
      <c r="H88" s="273">
        <f>SUMIFS(_Output!J:J,_Output!G:G,'_NIST-CSF_Alignment'!D88,_Output!C:C,"M")</f>
        <v>0</v>
      </c>
      <c r="I88" s="272"/>
      <c r="J88" s="261"/>
      <c r="K88" s="279"/>
      <c r="L88" s="308">
        <f>COUNTIFS(_Output!G:G,'_NIST-CSF_Alignment'!D88,_Output!C:C,"C",_Output!B:B,1)</f>
        <v>0</v>
      </c>
      <c r="M88" s="300">
        <f>SUMIFS(_Output!H:H,_Output!G:G,'_NIST-CSF_Alignment'!D88,_Output!C:C,"C")</f>
        <v>0</v>
      </c>
      <c r="N88" s="309">
        <f>SUMIFS(_Output!I:I,_Output!G:G,'_NIST-CSF_Alignment'!D88,_Output!C:C,"C")</f>
        <v>0</v>
      </c>
      <c r="O88" s="309">
        <f>SUMIFS(_Output!J:J,_Output!G:G,'_NIST-CSF_Alignment'!D88,_Output!C:C,"C")</f>
        <v>0</v>
      </c>
      <c r="P88" s="261"/>
      <c r="Q88" s="261"/>
      <c r="R88" s="279"/>
    </row>
    <row r="89" spans="1:18" x14ac:dyDescent="0.4">
      <c r="A89" s="312" t="s">
        <v>1</v>
      </c>
      <c r="B89" s="313" t="s">
        <v>887</v>
      </c>
      <c r="C89" s="300" t="s">
        <v>921</v>
      </c>
      <c r="D89" s="302" t="s">
        <v>946</v>
      </c>
      <c r="E89" s="357">
        <f>COUNTIFS(_Output!G:G,'_NIST-CSF_Alignment'!D89,_Output!C:C,"M",_Output!B:B,1)</f>
        <v>0</v>
      </c>
      <c r="F89" s="301">
        <f>SUMIFS(_Output!H:H,_Output!G:G,'_NIST-CSF_Alignment'!D89,_Output!C:C,"M")</f>
        <v>0</v>
      </c>
      <c r="G89" s="273">
        <f>SUMIFS(_Output!I:I,_Output!G:G,'_NIST-CSF_Alignment'!D89,_Output!C:C,"M")</f>
        <v>0</v>
      </c>
      <c r="H89" s="273">
        <f>SUMIFS(_Output!J:J,_Output!G:G,'_NIST-CSF_Alignment'!D89,_Output!C:C,"M")</f>
        <v>0</v>
      </c>
      <c r="I89" s="301"/>
      <c r="J89" s="300"/>
      <c r="K89" s="302"/>
      <c r="L89" s="308">
        <f>COUNTIFS(_Output!G:G,'_NIST-CSF_Alignment'!D89,_Output!C:C,"C",_Output!B:B,1)</f>
        <v>0</v>
      </c>
      <c r="M89" s="300">
        <f>SUMIFS(_Output!H:H,_Output!G:G,'_NIST-CSF_Alignment'!D89,_Output!C:C,"C")</f>
        <v>0</v>
      </c>
      <c r="N89" s="309">
        <f>SUMIFS(_Output!I:I,_Output!G:G,'_NIST-CSF_Alignment'!D89,_Output!C:C,"C")</f>
        <v>0</v>
      </c>
      <c r="O89" s="309">
        <f>SUMIFS(_Output!J:J,_Output!G:G,'_NIST-CSF_Alignment'!D89,_Output!C:C,"C")</f>
        <v>0</v>
      </c>
      <c r="P89" s="300"/>
      <c r="Q89" s="300"/>
      <c r="R89" s="302"/>
    </row>
    <row r="90" spans="1:18" x14ac:dyDescent="0.4">
      <c r="A90" s="366"/>
      <c r="B90" s="346"/>
      <c r="C90" s="336"/>
      <c r="D90" s="356"/>
      <c r="E90" s="358" t="s">
        <v>305</v>
      </c>
      <c r="F90" s="337">
        <f>SUMIFS(F85:F89,$E85:$E89, "&gt;0")</f>
        <v>0</v>
      </c>
      <c r="G90" s="337">
        <f t="shared" ref="G90:H90" si="15">SUMIFS(G85:G89,$E85:$E89, "&gt;0")</f>
        <v>0</v>
      </c>
      <c r="H90" s="337">
        <f t="shared" si="15"/>
        <v>0</v>
      </c>
      <c r="I90" s="337">
        <f>IFERROR(IF(ROUND(100*(G90-F90)/(H90-F90),2) &lt; 0, 0, ROUND(100*(G90-F90)/(H90-F90),2)),0)</f>
        <v>0</v>
      </c>
      <c r="J90" s="338">
        <f>IF(F90&gt;0,1,0)</f>
        <v>0</v>
      </c>
      <c r="K90" s="339"/>
      <c r="L90" s="340" t="s">
        <v>305</v>
      </c>
      <c r="M90" s="338">
        <f>SUMIFS(M85:M89,$L85:$L89, "&gt;0")</f>
        <v>0</v>
      </c>
      <c r="N90" s="338">
        <f t="shared" ref="N90:O90" si="16">SUMIFS(N85:N89,$L85:$L89, "&gt;0")</f>
        <v>0</v>
      </c>
      <c r="O90" s="338">
        <f t="shared" si="16"/>
        <v>0</v>
      </c>
      <c r="P90" s="338">
        <f>IFERROR(IF(ROUND(100*(N90-M90)/(O90-M90),2) &lt; 0, 0, ROUND(100*(N90-M90)/(O90-M90),2)),0)</f>
        <v>0</v>
      </c>
      <c r="Q90" s="338">
        <f>IF(M90&gt;0,1,0)</f>
        <v>0</v>
      </c>
      <c r="R90" s="356"/>
    </row>
    <row r="91" spans="1:18" x14ac:dyDescent="0.4">
      <c r="A91" s="344" t="s">
        <v>1</v>
      </c>
      <c r="B91" s="345" t="s">
        <v>887</v>
      </c>
      <c r="C91" s="262" t="s">
        <v>922</v>
      </c>
      <c r="D91" s="280" t="s">
        <v>947</v>
      </c>
      <c r="E91" s="357">
        <f>COUNTIFS(_Output!G:G,'_NIST-CSF_Alignment'!D91,_Output!C:C,"M",_Output!B:B,1)</f>
        <v>0</v>
      </c>
      <c r="F91" s="301">
        <f>SUMIFS(_Output!H:H,_Output!G:G,'_NIST-CSF_Alignment'!D91,_Output!C:C,"M")</f>
        <v>0</v>
      </c>
      <c r="G91" s="273">
        <f>SUMIFS(_Output!I:I,_Output!G:G,'_NIST-CSF_Alignment'!D91,_Output!C:C,"M")</f>
        <v>0</v>
      </c>
      <c r="H91" s="273">
        <f>SUMIFS(_Output!J:J,_Output!G:G,'_NIST-CSF_Alignment'!D91,_Output!C:C,"M")</f>
        <v>0</v>
      </c>
      <c r="I91" s="273"/>
      <c r="J91" s="262"/>
      <c r="K91" s="280"/>
      <c r="L91" s="308">
        <f>COUNTIFS(_Output!G:G,'_NIST-CSF_Alignment'!D91,_Output!C:C,"C",_Output!B:B,1)</f>
        <v>0</v>
      </c>
      <c r="M91" s="300">
        <f>SUMIFS(_Output!H:H,_Output!G:G,'_NIST-CSF_Alignment'!D91,_Output!C:C,"C")</f>
        <v>0</v>
      </c>
      <c r="N91" s="309">
        <f>SUMIFS(_Output!I:I,_Output!G:G,'_NIST-CSF_Alignment'!D91,_Output!C:C,"C")</f>
        <v>0</v>
      </c>
      <c r="O91" s="309">
        <f>SUMIFS(_Output!J:J,_Output!G:G,'_NIST-CSF_Alignment'!D91,_Output!C:C,"C")</f>
        <v>0</v>
      </c>
      <c r="P91" s="262"/>
      <c r="Q91" s="262"/>
      <c r="R91" s="280"/>
    </row>
    <row r="92" spans="1:18" x14ac:dyDescent="0.4">
      <c r="A92" s="288" t="s">
        <v>1</v>
      </c>
      <c r="B92" s="269" t="s">
        <v>887</v>
      </c>
      <c r="C92" s="261" t="s">
        <v>922</v>
      </c>
      <c r="D92" s="279" t="s">
        <v>948</v>
      </c>
      <c r="E92" s="357">
        <f>COUNTIFS(_Output!G:G,'_NIST-CSF_Alignment'!D92,_Output!C:C,"M",_Output!B:B,1)</f>
        <v>0</v>
      </c>
      <c r="F92" s="301">
        <f>SUMIFS(_Output!H:H,_Output!G:G,'_NIST-CSF_Alignment'!D92,_Output!C:C,"M")</f>
        <v>0</v>
      </c>
      <c r="G92" s="273">
        <f>SUMIFS(_Output!I:I,_Output!G:G,'_NIST-CSF_Alignment'!D92,_Output!C:C,"M")</f>
        <v>0</v>
      </c>
      <c r="H92" s="273">
        <f>SUMIFS(_Output!J:J,_Output!G:G,'_NIST-CSF_Alignment'!D92,_Output!C:C,"M")</f>
        <v>0</v>
      </c>
      <c r="I92" s="272"/>
      <c r="J92" s="261"/>
      <c r="K92" s="279"/>
      <c r="L92" s="308">
        <f>COUNTIFS(_Output!G:G,'_NIST-CSF_Alignment'!D92,_Output!C:C,"C",_Output!B:B,1)</f>
        <v>0</v>
      </c>
      <c r="M92" s="300">
        <f>SUMIFS(_Output!H:H,_Output!G:G,'_NIST-CSF_Alignment'!D92,_Output!C:C,"C")</f>
        <v>0</v>
      </c>
      <c r="N92" s="309">
        <f>SUMIFS(_Output!I:I,_Output!G:G,'_NIST-CSF_Alignment'!D92,_Output!C:C,"C")</f>
        <v>0</v>
      </c>
      <c r="O92" s="309">
        <f>SUMIFS(_Output!J:J,_Output!G:G,'_NIST-CSF_Alignment'!D92,_Output!C:C,"C")</f>
        <v>0</v>
      </c>
      <c r="P92" s="261"/>
      <c r="Q92" s="261"/>
      <c r="R92" s="279"/>
    </row>
    <row r="93" spans="1:18" x14ac:dyDescent="0.4">
      <c r="A93" s="288" t="s">
        <v>1</v>
      </c>
      <c r="B93" s="269" t="s">
        <v>887</v>
      </c>
      <c r="C93" s="261" t="s">
        <v>922</v>
      </c>
      <c r="D93" s="279" t="s">
        <v>949</v>
      </c>
      <c r="E93" s="357">
        <f>COUNTIFS(_Output!G:G,'_NIST-CSF_Alignment'!D93,_Output!C:C,"M",_Output!B:B,1)</f>
        <v>0</v>
      </c>
      <c r="F93" s="301">
        <f>SUMIFS(_Output!H:H,_Output!G:G,'_NIST-CSF_Alignment'!D93,_Output!C:C,"M")</f>
        <v>0</v>
      </c>
      <c r="G93" s="273">
        <f>SUMIFS(_Output!I:I,_Output!G:G,'_NIST-CSF_Alignment'!D93,_Output!C:C,"M")</f>
        <v>0</v>
      </c>
      <c r="H93" s="273">
        <f>SUMIFS(_Output!J:J,_Output!G:G,'_NIST-CSF_Alignment'!D93,_Output!C:C,"M")</f>
        <v>0</v>
      </c>
      <c r="I93" s="272"/>
      <c r="J93" s="261"/>
      <c r="K93" s="279"/>
      <c r="L93" s="308">
        <f>COUNTIFS(_Output!G:G,'_NIST-CSF_Alignment'!D93,_Output!C:C,"C",_Output!B:B,1)</f>
        <v>0</v>
      </c>
      <c r="M93" s="300">
        <f>SUMIFS(_Output!H:H,_Output!G:G,'_NIST-CSF_Alignment'!D93,_Output!C:C,"C")</f>
        <v>0</v>
      </c>
      <c r="N93" s="309">
        <f>SUMIFS(_Output!I:I,_Output!G:G,'_NIST-CSF_Alignment'!D93,_Output!C:C,"C")</f>
        <v>0</v>
      </c>
      <c r="O93" s="309">
        <f>SUMIFS(_Output!J:J,_Output!G:G,'_NIST-CSF_Alignment'!D93,_Output!C:C,"C")</f>
        <v>0</v>
      </c>
      <c r="P93" s="261"/>
      <c r="Q93" s="261"/>
      <c r="R93" s="279"/>
    </row>
    <row r="94" spans="1:18" x14ac:dyDescent="0.4">
      <c r="A94" s="288" t="s">
        <v>1</v>
      </c>
      <c r="B94" s="269" t="s">
        <v>887</v>
      </c>
      <c r="C94" s="261" t="s">
        <v>922</v>
      </c>
      <c r="D94" s="279" t="s">
        <v>950</v>
      </c>
      <c r="E94" s="357">
        <f>COUNTIFS(_Output!G:G,'_NIST-CSF_Alignment'!D94,_Output!C:C,"M",_Output!B:B,1)</f>
        <v>0</v>
      </c>
      <c r="F94" s="301">
        <f>SUMIFS(_Output!H:H,_Output!G:G,'_NIST-CSF_Alignment'!D94,_Output!C:C,"M")</f>
        <v>0</v>
      </c>
      <c r="G94" s="273">
        <f>SUMIFS(_Output!I:I,_Output!G:G,'_NIST-CSF_Alignment'!D94,_Output!C:C,"M")</f>
        <v>0</v>
      </c>
      <c r="H94" s="273">
        <f>SUMIFS(_Output!J:J,_Output!G:G,'_NIST-CSF_Alignment'!D94,_Output!C:C,"M")</f>
        <v>0</v>
      </c>
      <c r="I94" s="272"/>
      <c r="J94" s="261"/>
      <c r="K94" s="279"/>
      <c r="L94" s="308">
        <f>COUNTIFS(_Output!G:G,'_NIST-CSF_Alignment'!D94,_Output!C:C,"C",_Output!B:B,1)</f>
        <v>0</v>
      </c>
      <c r="M94" s="300">
        <f>SUMIFS(_Output!H:H,_Output!G:G,'_NIST-CSF_Alignment'!D94,_Output!C:C,"C")</f>
        <v>0</v>
      </c>
      <c r="N94" s="309">
        <f>SUMIFS(_Output!I:I,_Output!G:G,'_NIST-CSF_Alignment'!D94,_Output!C:C,"C")</f>
        <v>0</v>
      </c>
      <c r="O94" s="309">
        <f>SUMIFS(_Output!J:J,_Output!G:G,'_NIST-CSF_Alignment'!D94,_Output!C:C,"C")</f>
        <v>0</v>
      </c>
      <c r="P94" s="261"/>
      <c r="Q94" s="261"/>
      <c r="R94" s="279"/>
    </row>
    <row r="95" spans="1:18" x14ac:dyDescent="0.4">
      <c r="A95" s="288" t="s">
        <v>1</v>
      </c>
      <c r="B95" s="269" t="s">
        <v>887</v>
      </c>
      <c r="C95" s="261" t="s">
        <v>922</v>
      </c>
      <c r="D95" s="279" t="s">
        <v>951</v>
      </c>
      <c r="E95" s="357">
        <f>COUNTIFS(_Output!G:G,'_NIST-CSF_Alignment'!D95,_Output!C:C,"M",_Output!B:B,1)</f>
        <v>0</v>
      </c>
      <c r="F95" s="301">
        <f>SUMIFS(_Output!H:H,_Output!G:G,'_NIST-CSF_Alignment'!D95,_Output!C:C,"M")</f>
        <v>0</v>
      </c>
      <c r="G95" s="273">
        <f>SUMIFS(_Output!I:I,_Output!G:G,'_NIST-CSF_Alignment'!D95,_Output!C:C,"M")</f>
        <v>0</v>
      </c>
      <c r="H95" s="273">
        <f>SUMIFS(_Output!J:J,_Output!G:G,'_NIST-CSF_Alignment'!D95,_Output!C:C,"M")</f>
        <v>0</v>
      </c>
      <c r="I95" s="272"/>
      <c r="J95" s="261"/>
      <c r="K95" s="279"/>
      <c r="L95" s="308">
        <f>COUNTIFS(_Output!G:G,'_NIST-CSF_Alignment'!D95,_Output!C:C,"C",_Output!B:B,1)</f>
        <v>0</v>
      </c>
      <c r="M95" s="300">
        <f>SUMIFS(_Output!H:H,_Output!G:G,'_NIST-CSF_Alignment'!D95,_Output!C:C,"C")</f>
        <v>0</v>
      </c>
      <c r="N95" s="309">
        <f>SUMIFS(_Output!I:I,_Output!G:G,'_NIST-CSF_Alignment'!D95,_Output!C:C,"C")</f>
        <v>0</v>
      </c>
      <c r="O95" s="309">
        <f>SUMIFS(_Output!J:J,_Output!G:G,'_NIST-CSF_Alignment'!D95,_Output!C:C,"C")</f>
        <v>0</v>
      </c>
      <c r="P95" s="261"/>
      <c r="Q95" s="261"/>
      <c r="R95" s="279"/>
    </row>
    <row r="96" spans="1:18" x14ac:dyDescent="0.4">
      <c r="A96" s="288" t="s">
        <v>1</v>
      </c>
      <c r="B96" s="269" t="s">
        <v>887</v>
      </c>
      <c r="C96" s="261" t="s">
        <v>922</v>
      </c>
      <c r="D96" s="279" t="s">
        <v>952</v>
      </c>
      <c r="E96" s="357">
        <f>COUNTIFS(_Output!G:G,'_NIST-CSF_Alignment'!D96,_Output!C:C,"M",_Output!B:B,1)</f>
        <v>0</v>
      </c>
      <c r="F96" s="301">
        <f>SUMIFS(_Output!H:H,_Output!G:G,'_NIST-CSF_Alignment'!D96,_Output!C:C,"M")</f>
        <v>0</v>
      </c>
      <c r="G96" s="273">
        <f>SUMIFS(_Output!I:I,_Output!G:G,'_NIST-CSF_Alignment'!D96,_Output!C:C,"M")</f>
        <v>0</v>
      </c>
      <c r="H96" s="273">
        <f>SUMIFS(_Output!J:J,_Output!G:G,'_NIST-CSF_Alignment'!D96,_Output!C:C,"M")</f>
        <v>0</v>
      </c>
      <c r="I96" s="272"/>
      <c r="J96" s="261"/>
      <c r="K96" s="279"/>
      <c r="L96" s="308">
        <f>COUNTIFS(_Output!G:G,'_NIST-CSF_Alignment'!D96,_Output!C:C,"C",_Output!B:B,1)</f>
        <v>0</v>
      </c>
      <c r="M96" s="300">
        <f>SUMIFS(_Output!H:H,_Output!G:G,'_NIST-CSF_Alignment'!D96,_Output!C:C,"C")</f>
        <v>0</v>
      </c>
      <c r="N96" s="309">
        <f>SUMIFS(_Output!I:I,_Output!G:G,'_NIST-CSF_Alignment'!D96,_Output!C:C,"C")</f>
        <v>0</v>
      </c>
      <c r="O96" s="309">
        <f>SUMIFS(_Output!J:J,_Output!G:G,'_NIST-CSF_Alignment'!D96,_Output!C:C,"C")</f>
        <v>0</v>
      </c>
      <c r="P96" s="261"/>
      <c r="Q96" s="261"/>
      <c r="R96" s="279"/>
    </row>
    <row r="97" spans="1:18" x14ac:dyDescent="0.4">
      <c r="A97" s="288" t="s">
        <v>1</v>
      </c>
      <c r="B97" s="269" t="s">
        <v>887</v>
      </c>
      <c r="C97" s="261" t="s">
        <v>922</v>
      </c>
      <c r="D97" s="279" t="s">
        <v>953</v>
      </c>
      <c r="E97" s="357">
        <f>COUNTIFS(_Output!G:G,'_NIST-CSF_Alignment'!D97,_Output!C:C,"M",_Output!B:B,1)</f>
        <v>0</v>
      </c>
      <c r="F97" s="301">
        <f>SUMIFS(_Output!H:H,_Output!G:G,'_NIST-CSF_Alignment'!D97,_Output!C:C,"M")</f>
        <v>0</v>
      </c>
      <c r="G97" s="273">
        <f>SUMIFS(_Output!I:I,_Output!G:G,'_NIST-CSF_Alignment'!D97,_Output!C:C,"M")</f>
        <v>0</v>
      </c>
      <c r="H97" s="273">
        <f>SUMIFS(_Output!J:J,_Output!G:G,'_NIST-CSF_Alignment'!D97,_Output!C:C,"M")</f>
        <v>0</v>
      </c>
      <c r="I97" s="272"/>
      <c r="J97" s="261"/>
      <c r="K97" s="279"/>
      <c r="L97" s="308">
        <f>COUNTIFS(_Output!G:G,'_NIST-CSF_Alignment'!D97,_Output!C:C,"C",_Output!B:B,1)</f>
        <v>0</v>
      </c>
      <c r="M97" s="300">
        <f>SUMIFS(_Output!H:H,_Output!G:G,'_NIST-CSF_Alignment'!D97,_Output!C:C,"C")</f>
        <v>0</v>
      </c>
      <c r="N97" s="309">
        <f>SUMIFS(_Output!I:I,_Output!G:G,'_NIST-CSF_Alignment'!D97,_Output!C:C,"C")</f>
        <v>0</v>
      </c>
      <c r="O97" s="309">
        <f>SUMIFS(_Output!J:J,_Output!G:G,'_NIST-CSF_Alignment'!D97,_Output!C:C,"C")</f>
        <v>0</v>
      </c>
      <c r="P97" s="261"/>
      <c r="Q97" s="261"/>
      <c r="R97" s="279"/>
    </row>
    <row r="98" spans="1:18" x14ac:dyDescent="0.4">
      <c r="A98" s="312" t="s">
        <v>1</v>
      </c>
      <c r="B98" s="313" t="s">
        <v>887</v>
      </c>
      <c r="C98" s="300" t="s">
        <v>922</v>
      </c>
      <c r="D98" s="302" t="s">
        <v>954</v>
      </c>
      <c r="E98" s="357">
        <f>COUNTIFS(_Output!G:G,'_NIST-CSF_Alignment'!D98,_Output!C:C,"M",_Output!B:B,1)</f>
        <v>0</v>
      </c>
      <c r="F98" s="301">
        <f>SUMIFS(_Output!H:H,_Output!G:G,'_NIST-CSF_Alignment'!D98,_Output!C:C,"M")</f>
        <v>0</v>
      </c>
      <c r="G98" s="273">
        <f>SUMIFS(_Output!I:I,_Output!G:G,'_NIST-CSF_Alignment'!D98,_Output!C:C,"M")</f>
        <v>0</v>
      </c>
      <c r="H98" s="273">
        <f>SUMIFS(_Output!J:J,_Output!G:G,'_NIST-CSF_Alignment'!D98,_Output!C:C,"M")</f>
        <v>0</v>
      </c>
      <c r="I98" s="301"/>
      <c r="J98" s="300"/>
      <c r="K98" s="302"/>
      <c r="L98" s="308">
        <f>COUNTIFS(_Output!G:G,'_NIST-CSF_Alignment'!D98,_Output!C:C,"C",_Output!B:B,1)</f>
        <v>0</v>
      </c>
      <c r="M98" s="300">
        <f>SUMIFS(_Output!H:H,_Output!G:G,'_NIST-CSF_Alignment'!D98,_Output!C:C,"C")</f>
        <v>0</v>
      </c>
      <c r="N98" s="309">
        <f>SUMIFS(_Output!I:I,_Output!G:G,'_NIST-CSF_Alignment'!D98,_Output!C:C,"C")</f>
        <v>0</v>
      </c>
      <c r="O98" s="309">
        <f>SUMIFS(_Output!J:J,_Output!G:G,'_NIST-CSF_Alignment'!D98,_Output!C:C,"C")</f>
        <v>0</v>
      </c>
      <c r="P98" s="300"/>
      <c r="Q98" s="300"/>
      <c r="R98" s="302"/>
    </row>
    <row r="99" spans="1:18" x14ac:dyDescent="0.4">
      <c r="A99" s="366"/>
      <c r="B99" s="346"/>
      <c r="C99" s="336"/>
      <c r="D99" s="356"/>
      <c r="E99" s="358" t="s">
        <v>305</v>
      </c>
      <c r="F99" s="337">
        <f>SUMIFS(F91:F98,$E91:$E98, "&gt;0")</f>
        <v>0</v>
      </c>
      <c r="G99" s="337">
        <f t="shared" ref="G99:H99" si="17">SUMIFS(G91:G98,$E91:$E98, "&gt;0")</f>
        <v>0</v>
      </c>
      <c r="H99" s="337">
        <f t="shared" si="17"/>
        <v>0</v>
      </c>
      <c r="I99" s="337">
        <f>IFERROR(IF(ROUND(100*(G99-F99)/(H99-F99),2) &lt; 0, 0, ROUND(100*(G99-F99)/(H99-F99),2)),0)</f>
        <v>0</v>
      </c>
      <c r="J99" s="338">
        <f>IF(F99&gt;0,1,0)</f>
        <v>0</v>
      </c>
      <c r="K99" s="339"/>
      <c r="L99" s="340" t="s">
        <v>305</v>
      </c>
      <c r="M99" s="338">
        <f>SUMIFS(M91:M98,$L91:$L98, "&gt;0")</f>
        <v>0</v>
      </c>
      <c r="N99" s="338">
        <f t="shared" ref="N99:O99" si="18">SUMIFS(N91:N98,$L91:$L98, "&gt;0")</f>
        <v>0</v>
      </c>
      <c r="O99" s="338">
        <f t="shared" si="18"/>
        <v>0</v>
      </c>
      <c r="P99" s="338">
        <f>IFERROR(IF(ROUND(100*(N99-M99)/(O99-M99),2) &lt; 0, 0, ROUND(100*(N99-M99)/(O99-M99),2)),0)</f>
        <v>0</v>
      </c>
      <c r="Q99" s="338">
        <f>IF(M99&gt;0,1,0)</f>
        <v>0</v>
      </c>
      <c r="R99" s="356"/>
    </row>
    <row r="100" spans="1:18" x14ac:dyDescent="0.4">
      <c r="A100" s="344" t="s">
        <v>1</v>
      </c>
      <c r="B100" s="345" t="s">
        <v>887</v>
      </c>
      <c r="C100" s="262" t="s">
        <v>923</v>
      </c>
      <c r="D100" s="280" t="s">
        <v>955</v>
      </c>
      <c r="E100" s="357">
        <f>COUNTIFS(_Output!G:G,'_NIST-CSF_Alignment'!D100,_Output!C:C,"M",_Output!B:B,1)</f>
        <v>0</v>
      </c>
      <c r="F100" s="301">
        <f>SUMIFS(_Output!H:H,_Output!G:G,'_NIST-CSF_Alignment'!D100,_Output!C:C,"M")</f>
        <v>0</v>
      </c>
      <c r="G100" s="273">
        <f>SUMIFS(_Output!I:I,_Output!G:G,'_NIST-CSF_Alignment'!D100,_Output!C:C,"M")</f>
        <v>0</v>
      </c>
      <c r="H100" s="273">
        <f>SUMIFS(_Output!J:J,_Output!G:G,'_NIST-CSF_Alignment'!D100,_Output!C:C,"M")</f>
        <v>0</v>
      </c>
      <c r="I100" s="273"/>
      <c r="J100" s="262"/>
      <c r="K100" s="280"/>
      <c r="L100" s="308">
        <f>COUNTIFS(_Output!G:G,'_NIST-CSF_Alignment'!D100,_Output!C:C,"C",_Output!B:B,1)</f>
        <v>0</v>
      </c>
      <c r="M100" s="300">
        <f>SUMIFS(_Output!H:H,_Output!G:G,'_NIST-CSF_Alignment'!D100,_Output!C:C,"C")</f>
        <v>0</v>
      </c>
      <c r="N100" s="309">
        <f>SUMIFS(_Output!I:I,_Output!G:G,'_NIST-CSF_Alignment'!D100,_Output!C:C,"C")</f>
        <v>0</v>
      </c>
      <c r="O100" s="309">
        <f>SUMIFS(_Output!J:J,_Output!G:G,'_NIST-CSF_Alignment'!D100,_Output!C:C,"C")</f>
        <v>0</v>
      </c>
      <c r="P100" s="262"/>
      <c r="Q100" s="262"/>
      <c r="R100" s="280"/>
    </row>
    <row r="101" spans="1:18" x14ac:dyDescent="0.4">
      <c r="A101" s="288" t="s">
        <v>1</v>
      </c>
      <c r="B101" s="269" t="s">
        <v>887</v>
      </c>
      <c r="C101" s="261" t="s">
        <v>923</v>
      </c>
      <c r="D101" s="279" t="s">
        <v>956</v>
      </c>
      <c r="E101" s="357">
        <f>COUNTIFS(_Output!G:G,'_NIST-CSF_Alignment'!D101,_Output!C:C,"M",_Output!B:B,1)</f>
        <v>0</v>
      </c>
      <c r="F101" s="301">
        <f>SUMIFS(_Output!H:H,_Output!G:G,'_NIST-CSF_Alignment'!D101,_Output!C:C,"M")</f>
        <v>0</v>
      </c>
      <c r="G101" s="273">
        <f>SUMIFS(_Output!I:I,_Output!G:G,'_NIST-CSF_Alignment'!D101,_Output!C:C,"M")</f>
        <v>0</v>
      </c>
      <c r="H101" s="273">
        <f>SUMIFS(_Output!J:J,_Output!G:G,'_NIST-CSF_Alignment'!D101,_Output!C:C,"M")</f>
        <v>0</v>
      </c>
      <c r="I101" s="272"/>
      <c r="J101" s="261"/>
      <c r="K101" s="279"/>
      <c r="L101" s="308">
        <f>COUNTIFS(_Output!G:G,'_NIST-CSF_Alignment'!D101,_Output!C:C,"C",_Output!B:B,1)</f>
        <v>0</v>
      </c>
      <c r="M101" s="300">
        <f>SUMIFS(_Output!H:H,_Output!G:G,'_NIST-CSF_Alignment'!D101,_Output!C:C,"C")</f>
        <v>0</v>
      </c>
      <c r="N101" s="309">
        <f>SUMIFS(_Output!I:I,_Output!G:G,'_NIST-CSF_Alignment'!D101,_Output!C:C,"C")</f>
        <v>0</v>
      </c>
      <c r="O101" s="309">
        <f>SUMIFS(_Output!J:J,_Output!G:G,'_NIST-CSF_Alignment'!D101,_Output!C:C,"C")</f>
        <v>0</v>
      </c>
      <c r="P101" s="261"/>
      <c r="Q101" s="261"/>
      <c r="R101" s="279"/>
    </row>
    <row r="102" spans="1:18" x14ac:dyDescent="0.4">
      <c r="A102" s="288" t="s">
        <v>1</v>
      </c>
      <c r="B102" s="269" t="s">
        <v>887</v>
      </c>
      <c r="C102" s="261" t="s">
        <v>923</v>
      </c>
      <c r="D102" s="279" t="s">
        <v>957</v>
      </c>
      <c r="E102" s="357">
        <f>COUNTIFS(_Output!G:G,'_NIST-CSF_Alignment'!D102,_Output!C:C,"M",_Output!B:B,1)</f>
        <v>0</v>
      </c>
      <c r="F102" s="301">
        <f>SUMIFS(_Output!H:H,_Output!G:G,'_NIST-CSF_Alignment'!D102,_Output!C:C,"M")</f>
        <v>0</v>
      </c>
      <c r="G102" s="273">
        <f>SUMIFS(_Output!I:I,_Output!G:G,'_NIST-CSF_Alignment'!D102,_Output!C:C,"M")</f>
        <v>0</v>
      </c>
      <c r="H102" s="273">
        <f>SUMIFS(_Output!J:J,_Output!G:G,'_NIST-CSF_Alignment'!D102,_Output!C:C,"M")</f>
        <v>0</v>
      </c>
      <c r="I102" s="272"/>
      <c r="J102" s="261"/>
      <c r="K102" s="279"/>
      <c r="L102" s="308">
        <f>COUNTIFS(_Output!G:G,'_NIST-CSF_Alignment'!D102,_Output!C:C,"C",_Output!B:B,1)</f>
        <v>0</v>
      </c>
      <c r="M102" s="300">
        <f>SUMIFS(_Output!H:H,_Output!G:G,'_NIST-CSF_Alignment'!D102,_Output!C:C,"C")</f>
        <v>0</v>
      </c>
      <c r="N102" s="309">
        <f>SUMIFS(_Output!I:I,_Output!G:G,'_NIST-CSF_Alignment'!D102,_Output!C:C,"C")</f>
        <v>0</v>
      </c>
      <c r="O102" s="309">
        <f>SUMIFS(_Output!J:J,_Output!G:G,'_NIST-CSF_Alignment'!D102,_Output!C:C,"C")</f>
        <v>0</v>
      </c>
      <c r="P102" s="261"/>
      <c r="Q102" s="261"/>
      <c r="R102" s="279"/>
    </row>
    <row r="103" spans="1:18" x14ac:dyDescent="0.4">
      <c r="A103" s="288" t="s">
        <v>1</v>
      </c>
      <c r="B103" s="269" t="s">
        <v>887</v>
      </c>
      <c r="C103" s="261" t="s">
        <v>923</v>
      </c>
      <c r="D103" s="279" t="s">
        <v>958</v>
      </c>
      <c r="E103" s="357">
        <f>COUNTIFS(_Output!G:G,'_NIST-CSF_Alignment'!D103,_Output!C:C,"M",_Output!B:B,1)</f>
        <v>0</v>
      </c>
      <c r="F103" s="301">
        <f>SUMIFS(_Output!H:H,_Output!G:G,'_NIST-CSF_Alignment'!D103,_Output!C:C,"M")</f>
        <v>0</v>
      </c>
      <c r="G103" s="273">
        <f>SUMIFS(_Output!I:I,_Output!G:G,'_NIST-CSF_Alignment'!D103,_Output!C:C,"M")</f>
        <v>0</v>
      </c>
      <c r="H103" s="273">
        <f>SUMIFS(_Output!J:J,_Output!G:G,'_NIST-CSF_Alignment'!D103,_Output!C:C,"M")</f>
        <v>0</v>
      </c>
      <c r="I103" s="272"/>
      <c r="J103" s="261"/>
      <c r="K103" s="279"/>
      <c r="L103" s="308">
        <f>COUNTIFS(_Output!G:G,'_NIST-CSF_Alignment'!D103,_Output!C:C,"C",_Output!B:B,1)</f>
        <v>0</v>
      </c>
      <c r="M103" s="300">
        <f>SUMIFS(_Output!H:H,_Output!G:G,'_NIST-CSF_Alignment'!D103,_Output!C:C,"C")</f>
        <v>0</v>
      </c>
      <c r="N103" s="309">
        <f>SUMIFS(_Output!I:I,_Output!G:G,'_NIST-CSF_Alignment'!D103,_Output!C:C,"C")</f>
        <v>0</v>
      </c>
      <c r="O103" s="309">
        <f>SUMIFS(_Output!J:J,_Output!G:G,'_NIST-CSF_Alignment'!D103,_Output!C:C,"C")</f>
        <v>0</v>
      </c>
      <c r="P103" s="261"/>
      <c r="Q103" s="261"/>
      <c r="R103" s="279"/>
    </row>
    <row r="104" spans="1:18" x14ac:dyDescent="0.4">
      <c r="A104" s="312" t="s">
        <v>1</v>
      </c>
      <c r="B104" s="313" t="s">
        <v>887</v>
      </c>
      <c r="C104" s="300" t="s">
        <v>923</v>
      </c>
      <c r="D104" s="302" t="s">
        <v>959</v>
      </c>
      <c r="E104" s="357">
        <f>COUNTIFS(_Output!G:G,'_NIST-CSF_Alignment'!D104,_Output!C:C,"M",_Output!B:B,1)</f>
        <v>0</v>
      </c>
      <c r="F104" s="301">
        <f>SUMIFS(_Output!H:H,_Output!G:G,'_NIST-CSF_Alignment'!D104,_Output!C:C,"M")</f>
        <v>0</v>
      </c>
      <c r="G104" s="273">
        <f>SUMIFS(_Output!I:I,_Output!G:G,'_NIST-CSF_Alignment'!D104,_Output!C:C,"M")</f>
        <v>0</v>
      </c>
      <c r="H104" s="273">
        <f>SUMIFS(_Output!J:J,_Output!G:G,'_NIST-CSF_Alignment'!D104,_Output!C:C,"M")</f>
        <v>0</v>
      </c>
      <c r="I104" s="301"/>
      <c r="J104" s="300"/>
      <c r="K104" s="302"/>
      <c r="L104" s="308">
        <f>COUNTIFS(_Output!G:G,'_NIST-CSF_Alignment'!D104,_Output!C:C,"C",_Output!B:B,1)</f>
        <v>0</v>
      </c>
      <c r="M104" s="300">
        <f>SUMIFS(_Output!H:H,_Output!G:G,'_NIST-CSF_Alignment'!D104,_Output!C:C,"C")</f>
        <v>0</v>
      </c>
      <c r="N104" s="309">
        <f>SUMIFS(_Output!I:I,_Output!G:G,'_NIST-CSF_Alignment'!D104,_Output!C:C,"C")</f>
        <v>0</v>
      </c>
      <c r="O104" s="309">
        <f>SUMIFS(_Output!J:J,_Output!G:G,'_NIST-CSF_Alignment'!D104,_Output!C:C,"C")</f>
        <v>0</v>
      </c>
      <c r="P104" s="300"/>
      <c r="Q104" s="300"/>
      <c r="R104" s="302"/>
    </row>
    <row r="105" spans="1:18" ht="15" thickBot="1" x14ac:dyDescent="0.45">
      <c r="A105" s="380"/>
      <c r="B105" s="381"/>
      <c r="C105" s="371"/>
      <c r="D105" s="372"/>
      <c r="E105" s="382" t="s">
        <v>305</v>
      </c>
      <c r="F105" s="374">
        <f>SUMIFS(F100:F104,$E100:$E104, "&gt;0")</f>
        <v>0</v>
      </c>
      <c r="G105" s="374">
        <f t="shared" ref="G105:H105" si="19">SUMIFS(G100:G104,$E100:$E104, "&gt;0")</f>
        <v>0</v>
      </c>
      <c r="H105" s="374">
        <f t="shared" si="19"/>
        <v>0</v>
      </c>
      <c r="I105" s="374">
        <f>IFERROR(IF(ROUND(100*(G105-F105)/(H105-F105),2) &lt; 0, 0, ROUND(100*(G105-F105)/(H105-F105),2)),0)</f>
        <v>0</v>
      </c>
      <c r="J105" s="375">
        <f>IF(F105&gt;0,1,0)</f>
        <v>0</v>
      </c>
      <c r="K105" s="376"/>
      <c r="L105" s="377" t="s">
        <v>305</v>
      </c>
      <c r="M105" s="375">
        <f>SUMIFS(M100:M104,$L100:$L104, "&gt;0")</f>
        <v>0</v>
      </c>
      <c r="N105" s="375">
        <f t="shared" ref="N105:O105" si="20">SUMIFS(N100:N104,$L100:$L104, "&gt;0")</f>
        <v>0</v>
      </c>
      <c r="O105" s="375">
        <f t="shared" si="20"/>
        <v>0</v>
      </c>
      <c r="P105" s="375">
        <f>IFERROR(IF(ROUND(100*(N105-M105)/(O105-M105),2) &lt; 0, 0, ROUND(100*(N105-M105)/(O105-M105),2)),0)</f>
        <v>0</v>
      </c>
      <c r="Q105" s="375">
        <f>IF(M105&gt;0,1,0)</f>
        <v>0</v>
      </c>
      <c r="R105" s="372"/>
    </row>
    <row r="106" spans="1:18" ht="15" thickBot="1" x14ac:dyDescent="0.45">
      <c r="A106" s="314"/>
      <c r="B106" s="315"/>
      <c r="C106" s="294"/>
      <c r="D106" s="316"/>
      <c r="E106" s="379" t="s">
        <v>987</v>
      </c>
      <c r="F106" s="295"/>
      <c r="G106" s="295"/>
      <c r="H106" s="295"/>
      <c r="I106" s="295">
        <f>SUM(I85:I105)</f>
        <v>0</v>
      </c>
      <c r="J106" s="296">
        <f>SUM(J85:J105)</f>
        <v>0</v>
      </c>
      <c r="K106" s="297">
        <f>IFERROR(ROUND(I106/J106,2),0)</f>
        <v>0</v>
      </c>
      <c r="L106" s="298" t="s">
        <v>987</v>
      </c>
      <c r="M106" s="296"/>
      <c r="N106" s="296"/>
      <c r="O106" s="296"/>
      <c r="P106" s="296">
        <f>SUM(P85:P105)</f>
        <v>0</v>
      </c>
      <c r="Q106" s="296">
        <f>SUM(Q85:Q105)</f>
        <v>0</v>
      </c>
      <c r="R106" s="297">
        <f>IFERROR(ROUND(P106/Q106,2),0)</f>
        <v>0</v>
      </c>
    </row>
    <row r="107" spans="1:18" x14ac:dyDescent="0.4">
      <c r="A107" s="390" t="s">
        <v>1</v>
      </c>
      <c r="B107" s="391" t="s">
        <v>888</v>
      </c>
      <c r="C107" s="392" t="s">
        <v>924</v>
      </c>
      <c r="D107" s="278" t="s">
        <v>960</v>
      </c>
      <c r="E107" s="357">
        <f>COUNTIFS(_Output!G:G,'_NIST-CSF_Alignment'!D107,_Output!C:C,"M",_Output!B:B,1)</f>
        <v>1</v>
      </c>
      <c r="F107" s="301">
        <f>SUMIFS(_Output!H:H,_Output!G:G,'_NIST-CSF_Alignment'!D107,_Output!C:C,"M")</f>
        <v>1</v>
      </c>
      <c r="G107" s="273">
        <f>SUMIFS(_Output!I:I,_Output!G:G,'_NIST-CSF_Alignment'!D107,_Output!C:C,"M")</f>
        <v>0</v>
      </c>
      <c r="H107" s="273">
        <f>SUMIFS(_Output!J:J,_Output!G:G,'_NIST-CSF_Alignment'!D107,_Output!C:C,"M")</f>
        <v>5</v>
      </c>
      <c r="I107" s="271"/>
      <c r="J107" s="260"/>
      <c r="K107" s="278"/>
      <c r="L107" s="308">
        <f>COUNTIFS(_Output!G:G,'_NIST-CSF_Alignment'!D107,_Output!C:C,"C",_Output!B:B,1)</f>
        <v>13</v>
      </c>
      <c r="M107" s="300">
        <f>SUMIFS(_Output!H:H,_Output!G:G,'_NIST-CSF_Alignment'!D107,_Output!C:C,"C")</f>
        <v>13</v>
      </c>
      <c r="N107" s="309">
        <f>SUMIFS(_Output!I:I,_Output!G:G,'_NIST-CSF_Alignment'!D107,_Output!C:C,"C")</f>
        <v>0</v>
      </c>
      <c r="O107" s="309">
        <f>SUMIFS(_Output!J:J,_Output!G:G,'_NIST-CSF_Alignment'!D107,_Output!C:C,"C")</f>
        <v>65</v>
      </c>
      <c r="P107" s="260"/>
      <c r="Q107" s="260"/>
      <c r="R107" s="278"/>
    </row>
    <row r="108" spans="1:18" x14ac:dyDescent="0.4">
      <c r="A108" s="387"/>
      <c r="B108" s="388"/>
      <c r="C108" s="389"/>
      <c r="D108" s="336"/>
      <c r="E108" s="359" t="s">
        <v>305</v>
      </c>
      <c r="F108" s="337">
        <f>SUMIFS(F107,$E107, "&gt;0")</f>
        <v>1</v>
      </c>
      <c r="G108" s="337">
        <f t="shared" ref="G108:H108" si="21">SUMIFS(G107,$E107, "&gt;0")</f>
        <v>0</v>
      </c>
      <c r="H108" s="337">
        <f t="shared" si="21"/>
        <v>5</v>
      </c>
      <c r="I108" s="337">
        <f>IFERROR(IF(ROUND(100*(G108-F108)/(H108-F108),2) &lt; 0, 0, ROUND(100*(G108-F108)/(H108-F108),2)),0)</f>
        <v>0</v>
      </c>
      <c r="J108" s="338">
        <f>IF(F108&gt;0,1,0)</f>
        <v>1</v>
      </c>
      <c r="K108" s="339"/>
      <c r="L108" s="340" t="s">
        <v>305</v>
      </c>
      <c r="M108" s="338">
        <f>SUMIFS(M107,$L107, "&gt;0")</f>
        <v>13</v>
      </c>
      <c r="N108" s="338">
        <f t="shared" ref="N108:O108" si="22">SUMIFS(N107,$L107, "&gt;0")</f>
        <v>0</v>
      </c>
      <c r="O108" s="338">
        <f t="shared" si="22"/>
        <v>65</v>
      </c>
      <c r="P108" s="338">
        <f>IFERROR(IF(ROUND(100*(N108-M108)/(O108-M108),2) &lt; 0, 0, ROUND(100*(N108-M108)/(O108-M108),2)),0)</f>
        <v>0</v>
      </c>
      <c r="Q108" s="338">
        <f>IF(M108&gt;0,1,0)</f>
        <v>1</v>
      </c>
      <c r="R108" s="356"/>
    </row>
    <row r="109" spans="1:18" x14ac:dyDescent="0.4">
      <c r="A109" s="347" t="s">
        <v>1</v>
      </c>
      <c r="B109" s="348" t="s">
        <v>888</v>
      </c>
      <c r="C109" s="262" t="s">
        <v>925</v>
      </c>
      <c r="D109" s="279" t="s">
        <v>961</v>
      </c>
      <c r="E109" s="357">
        <f>COUNTIFS(_Output!G:G,'_NIST-CSF_Alignment'!D109,_Output!C:C,"M",_Output!B:B,1)</f>
        <v>3</v>
      </c>
      <c r="F109" s="301">
        <f>SUMIFS(_Output!H:H,_Output!G:G,'_NIST-CSF_Alignment'!D109,_Output!C:C,"M")</f>
        <v>3</v>
      </c>
      <c r="G109" s="273">
        <f>SUMIFS(_Output!I:I,_Output!G:G,'_NIST-CSF_Alignment'!D109,_Output!C:C,"M")</f>
        <v>0</v>
      </c>
      <c r="H109" s="273">
        <f>SUMIFS(_Output!J:J,_Output!G:G,'_NIST-CSF_Alignment'!D109,_Output!C:C,"M")</f>
        <v>15</v>
      </c>
      <c r="I109" s="272"/>
      <c r="J109" s="261"/>
      <c r="K109" s="279"/>
      <c r="L109" s="308">
        <f>COUNTIFS(_Output!G:G,'_NIST-CSF_Alignment'!D109,_Output!C:C,"C",_Output!B:B,1)</f>
        <v>0</v>
      </c>
      <c r="M109" s="300">
        <f>SUMIFS(_Output!H:H,_Output!G:G,'_NIST-CSF_Alignment'!D109,_Output!C:C,"C")</f>
        <v>0</v>
      </c>
      <c r="N109" s="309">
        <f>SUMIFS(_Output!I:I,_Output!G:G,'_NIST-CSF_Alignment'!D109,_Output!C:C,"C")</f>
        <v>0</v>
      </c>
      <c r="O109" s="309">
        <f>SUMIFS(_Output!J:J,_Output!G:G,'_NIST-CSF_Alignment'!D109,_Output!C:C,"C")</f>
        <v>0</v>
      </c>
      <c r="P109" s="261"/>
      <c r="Q109" s="261"/>
      <c r="R109" s="279"/>
    </row>
    <row r="110" spans="1:18" x14ac:dyDescent="0.4">
      <c r="A110" s="289" t="s">
        <v>1</v>
      </c>
      <c r="B110" s="270" t="s">
        <v>888</v>
      </c>
      <c r="C110" s="261" t="s">
        <v>925</v>
      </c>
      <c r="D110" s="279" t="s">
        <v>962</v>
      </c>
      <c r="E110" s="357">
        <f>COUNTIFS(_Output!G:G,'_NIST-CSF_Alignment'!D110,_Output!C:C,"M",_Output!B:B,1)</f>
        <v>2</v>
      </c>
      <c r="F110" s="301">
        <f>SUMIFS(_Output!H:H,_Output!G:G,'_NIST-CSF_Alignment'!D110,_Output!C:C,"M")</f>
        <v>2</v>
      </c>
      <c r="G110" s="273">
        <f>SUMIFS(_Output!I:I,_Output!G:G,'_NIST-CSF_Alignment'!D110,_Output!C:C,"M")</f>
        <v>0</v>
      </c>
      <c r="H110" s="273">
        <f>SUMIFS(_Output!J:J,_Output!G:G,'_NIST-CSF_Alignment'!D110,_Output!C:C,"M")</f>
        <v>10</v>
      </c>
      <c r="I110" s="272"/>
      <c r="J110" s="261"/>
      <c r="K110" s="279"/>
      <c r="L110" s="308">
        <f>COUNTIFS(_Output!G:G,'_NIST-CSF_Alignment'!D110,_Output!C:C,"C",_Output!B:B,1)</f>
        <v>2</v>
      </c>
      <c r="M110" s="300">
        <f>SUMIFS(_Output!H:H,_Output!G:G,'_NIST-CSF_Alignment'!D110,_Output!C:C,"C")</f>
        <v>2</v>
      </c>
      <c r="N110" s="309">
        <f>SUMIFS(_Output!I:I,_Output!G:G,'_NIST-CSF_Alignment'!D110,_Output!C:C,"C")</f>
        <v>0</v>
      </c>
      <c r="O110" s="309">
        <f>SUMIFS(_Output!J:J,_Output!G:G,'_NIST-CSF_Alignment'!D110,_Output!C:C,"C")</f>
        <v>10</v>
      </c>
      <c r="P110" s="261"/>
      <c r="Q110" s="261"/>
      <c r="R110" s="279"/>
    </row>
    <row r="111" spans="1:18" x14ac:dyDescent="0.4">
      <c r="A111" s="289" t="s">
        <v>1</v>
      </c>
      <c r="B111" s="270" t="s">
        <v>888</v>
      </c>
      <c r="C111" s="261" t="s">
        <v>925</v>
      </c>
      <c r="D111" s="279" t="s">
        <v>963</v>
      </c>
      <c r="E111" s="357">
        <f>COUNTIFS(_Output!G:G,'_NIST-CSF_Alignment'!D111,_Output!C:C,"M",_Output!B:B,1)</f>
        <v>1</v>
      </c>
      <c r="F111" s="301">
        <f>SUMIFS(_Output!H:H,_Output!G:G,'_NIST-CSF_Alignment'!D111,_Output!C:C,"M")</f>
        <v>1</v>
      </c>
      <c r="G111" s="273">
        <f>SUMIFS(_Output!I:I,_Output!G:G,'_NIST-CSF_Alignment'!D111,_Output!C:C,"M")</f>
        <v>0</v>
      </c>
      <c r="H111" s="273">
        <f>SUMIFS(_Output!J:J,_Output!G:G,'_NIST-CSF_Alignment'!D111,_Output!C:C,"M")</f>
        <v>5</v>
      </c>
      <c r="I111" s="272"/>
      <c r="J111" s="261"/>
      <c r="K111" s="279"/>
      <c r="L111" s="308">
        <f>COUNTIFS(_Output!G:G,'_NIST-CSF_Alignment'!D111,_Output!C:C,"C",_Output!B:B,1)</f>
        <v>5</v>
      </c>
      <c r="M111" s="300">
        <f>SUMIFS(_Output!H:H,_Output!G:G,'_NIST-CSF_Alignment'!D111,_Output!C:C,"C")</f>
        <v>5</v>
      </c>
      <c r="N111" s="309">
        <f>SUMIFS(_Output!I:I,_Output!G:G,'_NIST-CSF_Alignment'!D111,_Output!C:C,"C")</f>
        <v>0</v>
      </c>
      <c r="O111" s="309">
        <f>SUMIFS(_Output!J:J,_Output!G:G,'_NIST-CSF_Alignment'!D111,_Output!C:C,"C")</f>
        <v>25</v>
      </c>
      <c r="P111" s="261"/>
      <c r="Q111" s="261"/>
      <c r="R111" s="279"/>
    </row>
    <row r="112" spans="1:18" x14ac:dyDescent="0.4">
      <c r="A112" s="289" t="s">
        <v>1</v>
      </c>
      <c r="B112" s="270" t="s">
        <v>888</v>
      </c>
      <c r="C112" s="261" t="s">
        <v>925</v>
      </c>
      <c r="D112" s="279" t="s">
        <v>964</v>
      </c>
      <c r="E112" s="357">
        <f>COUNTIFS(_Output!G:G,'_NIST-CSF_Alignment'!D112,_Output!C:C,"M",_Output!B:B,1)</f>
        <v>1</v>
      </c>
      <c r="F112" s="301">
        <f>SUMIFS(_Output!H:H,_Output!G:G,'_NIST-CSF_Alignment'!D112,_Output!C:C,"M")</f>
        <v>1</v>
      </c>
      <c r="G112" s="273">
        <f>SUMIFS(_Output!I:I,_Output!G:G,'_NIST-CSF_Alignment'!D112,_Output!C:C,"M")</f>
        <v>0</v>
      </c>
      <c r="H112" s="273">
        <f>SUMIFS(_Output!J:J,_Output!G:G,'_NIST-CSF_Alignment'!D112,_Output!C:C,"M")</f>
        <v>5</v>
      </c>
      <c r="I112" s="272"/>
      <c r="J112" s="261"/>
      <c r="K112" s="279"/>
      <c r="L112" s="308">
        <f>COUNTIFS(_Output!G:G,'_NIST-CSF_Alignment'!D112,_Output!C:C,"C",_Output!B:B,1)</f>
        <v>1</v>
      </c>
      <c r="M112" s="300">
        <f>SUMIFS(_Output!H:H,_Output!G:G,'_NIST-CSF_Alignment'!D112,_Output!C:C,"C")</f>
        <v>1</v>
      </c>
      <c r="N112" s="309">
        <f>SUMIFS(_Output!I:I,_Output!G:G,'_NIST-CSF_Alignment'!D112,_Output!C:C,"C")</f>
        <v>0</v>
      </c>
      <c r="O112" s="309">
        <f>SUMIFS(_Output!J:J,_Output!G:G,'_NIST-CSF_Alignment'!D112,_Output!C:C,"C")</f>
        <v>5</v>
      </c>
      <c r="P112" s="261"/>
      <c r="Q112" s="261"/>
      <c r="R112" s="279"/>
    </row>
    <row r="113" spans="1:18" x14ac:dyDescent="0.4">
      <c r="A113" s="317" t="s">
        <v>1</v>
      </c>
      <c r="B113" s="299" t="s">
        <v>888</v>
      </c>
      <c r="C113" s="300" t="s">
        <v>925</v>
      </c>
      <c r="D113" s="302" t="s">
        <v>965</v>
      </c>
      <c r="E113" s="357">
        <f>COUNTIFS(_Output!G:G,'_NIST-CSF_Alignment'!D113,_Output!C:C,"M",_Output!B:B,1)</f>
        <v>2</v>
      </c>
      <c r="F113" s="301">
        <f>SUMIFS(_Output!H:H,_Output!G:G,'_NIST-CSF_Alignment'!D113,_Output!C:C,"M")</f>
        <v>2</v>
      </c>
      <c r="G113" s="273">
        <f>SUMIFS(_Output!I:I,_Output!G:G,'_NIST-CSF_Alignment'!D113,_Output!C:C,"M")</f>
        <v>0</v>
      </c>
      <c r="H113" s="273">
        <f>SUMIFS(_Output!J:J,_Output!G:G,'_NIST-CSF_Alignment'!D113,_Output!C:C,"M")</f>
        <v>10</v>
      </c>
      <c r="I113" s="301"/>
      <c r="J113" s="300"/>
      <c r="K113" s="302"/>
      <c r="L113" s="308">
        <f>COUNTIFS(_Output!G:G,'_NIST-CSF_Alignment'!D113,_Output!C:C,"C",_Output!B:B,1)</f>
        <v>0</v>
      </c>
      <c r="M113" s="300">
        <f>SUMIFS(_Output!H:H,_Output!G:G,'_NIST-CSF_Alignment'!D113,_Output!C:C,"C")</f>
        <v>0</v>
      </c>
      <c r="N113" s="309">
        <f>SUMIFS(_Output!I:I,_Output!G:G,'_NIST-CSF_Alignment'!D113,_Output!C:C,"C")</f>
        <v>0</v>
      </c>
      <c r="O113" s="309">
        <f>SUMIFS(_Output!J:J,_Output!G:G,'_NIST-CSF_Alignment'!D113,_Output!C:C,"C")</f>
        <v>0</v>
      </c>
      <c r="P113" s="300"/>
      <c r="Q113" s="300"/>
      <c r="R113" s="302"/>
    </row>
    <row r="114" spans="1:18" x14ac:dyDescent="0.4">
      <c r="A114" s="367"/>
      <c r="B114" s="349"/>
      <c r="C114" s="336"/>
      <c r="D114" s="356"/>
      <c r="E114" s="358" t="s">
        <v>305</v>
      </c>
      <c r="F114" s="337">
        <f>SUMIFS(F109:F113,$E109:$E113, "&gt;0")</f>
        <v>9</v>
      </c>
      <c r="G114" s="337">
        <f t="shared" ref="G114:H114" si="23">SUMIFS(G109:G113,$E109:$E113, "&gt;0")</f>
        <v>0</v>
      </c>
      <c r="H114" s="337">
        <f t="shared" si="23"/>
        <v>45</v>
      </c>
      <c r="I114" s="337">
        <f>IFERROR(IF(ROUND(100*(G114-F114)/(H114-F114),2) &lt; 0, 0, ROUND(100*(G114-F114)/(H114-F114),2)),0)</f>
        <v>0</v>
      </c>
      <c r="J114" s="338">
        <f>IF(F114&gt;0,1,0)</f>
        <v>1</v>
      </c>
      <c r="K114" s="339"/>
      <c r="L114" s="340" t="s">
        <v>305</v>
      </c>
      <c r="M114" s="338">
        <f>SUMIFS(M109:M113,$L109:$L113, "&gt;0")</f>
        <v>8</v>
      </c>
      <c r="N114" s="338">
        <f t="shared" ref="N114:O114" si="24">SUMIFS(N109:N113,$L109:$L113, "&gt;0")</f>
        <v>0</v>
      </c>
      <c r="O114" s="338">
        <f t="shared" si="24"/>
        <v>40</v>
      </c>
      <c r="P114" s="338">
        <f>IFERROR(IF(ROUND(100*(N114-M114)/(O114-M114),2) &lt; 0, 0, ROUND(100*(N114-M114)/(O114-M114),2)),0)</f>
        <v>0</v>
      </c>
      <c r="Q114" s="338">
        <f>IF(M114&gt;0,1,0)</f>
        <v>1</v>
      </c>
      <c r="R114" s="356"/>
    </row>
    <row r="115" spans="1:18" x14ac:dyDescent="0.4">
      <c r="A115" s="347" t="s">
        <v>1</v>
      </c>
      <c r="B115" s="348" t="s">
        <v>888</v>
      </c>
      <c r="C115" s="262" t="s">
        <v>926</v>
      </c>
      <c r="D115" s="280" t="s">
        <v>966</v>
      </c>
      <c r="E115" s="357">
        <f>COUNTIFS(_Output!G:G,'_NIST-CSF_Alignment'!D115,_Output!C:C,"M",_Output!B:B,1)</f>
        <v>1</v>
      </c>
      <c r="F115" s="301">
        <f>SUMIFS(_Output!H:H,_Output!G:G,'_NIST-CSF_Alignment'!D115,_Output!C:C,"M")</f>
        <v>1</v>
      </c>
      <c r="G115" s="273">
        <f>SUMIFS(_Output!I:I,_Output!G:G,'_NIST-CSF_Alignment'!D115,_Output!C:C,"M")</f>
        <v>0</v>
      </c>
      <c r="H115" s="273">
        <f>SUMIFS(_Output!J:J,_Output!G:G,'_NIST-CSF_Alignment'!D115,_Output!C:C,"M")</f>
        <v>5</v>
      </c>
      <c r="I115" s="273"/>
      <c r="J115" s="262"/>
      <c r="K115" s="280"/>
      <c r="L115" s="308">
        <f>COUNTIFS(_Output!G:G,'_NIST-CSF_Alignment'!D115,_Output!C:C,"C",_Output!B:B,1)</f>
        <v>8</v>
      </c>
      <c r="M115" s="300">
        <f>SUMIFS(_Output!H:H,_Output!G:G,'_NIST-CSF_Alignment'!D115,_Output!C:C,"C")</f>
        <v>8</v>
      </c>
      <c r="N115" s="309">
        <f>SUMIFS(_Output!I:I,_Output!G:G,'_NIST-CSF_Alignment'!D115,_Output!C:C,"C")</f>
        <v>0</v>
      </c>
      <c r="O115" s="309">
        <f>SUMIFS(_Output!J:J,_Output!G:G,'_NIST-CSF_Alignment'!D115,_Output!C:C,"C")</f>
        <v>40</v>
      </c>
      <c r="P115" s="262"/>
      <c r="Q115" s="262"/>
      <c r="R115" s="280"/>
    </row>
    <row r="116" spans="1:18" x14ac:dyDescent="0.4">
      <c r="A116" s="289" t="s">
        <v>1</v>
      </c>
      <c r="B116" s="270" t="s">
        <v>888</v>
      </c>
      <c r="C116" s="261" t="s">
        <v>926</v>
      </c>
      <c r="D116" s="279" t="s">
        <v>967</v>
      </c>
      <c r="E116" s="357">
        <f>COUNTIFS(_Output!G:G,'_NIST-CSF_Alignment'!D116,_Output!C:C,"M",_Output!B:B,1)</f>
        <v>0</v>
      </c>
      <c r="F116" s="301">
        <f>SUMIFS(_Output!H:H,_Output!G:G,'_NIST-CSF_Alignment'!D116,_Output!C:C,"M")</f>
        <v>0</v>
      </c>
      <c r="G116" s="273">
        <f>SUMIFS(_Output!I:I,_Output!G:G,'_NIST-CSF_Alignment'!D116,_Output!C:C,"M")</f>
        <v>0</v>
      </c>
      <c r="H116" s="273">
        <f>SUMIFS(_Output!J:J,_Output!G:G,'_NIST-CSF_Alignment'!D116,_Output!C:C,"M")</f>
        <v>0</v>
      </c>
      <c r="I116" s="272"/>
      <c r="J116" s="261"/>
      <c r="K116" s="279"/>
      <c r="L116" s="308">
        <f>COUNTIFS(_Output!G:G,'_NIST-CSF_Alignment'!D116,_Output!C:C,"C",_Output!B:B,1)</f>
        <v>4</v>
      </c>
      <c r="M116" s="300">
        <f>SUMIFS(_Output!H:H,_Output!G:G,'_NIST-CSF_Alignment'!D116,_Output!C:C,"C")</f>
        <v>4</v>
      </c>
      <c r="N116" s="309">
        <f>SUMIFS(_Output!I:I,_Output!G:G,'_NIST-CSF_Alignment'!D116,_Output!C:C,"C")</f>
        <v>0</v>
      </c>
      <c r="O116" s="309">
        <f>SUMIFS(_Output!J:J,_Output!G:G,'_NIST-CSF_Alignment'!D116,_Output!C:C,"C")</f>
        <v>20</v>
      </c>
      <c r="P116" s="261"/>
      <c r="Q116" s="261"/>
      <c r="R116" s="279"/>
    </row>
    <row r="117" spans="1:18" x14ac:dyDescent="0.4">
      <c r="A117" s="289" t="s">
        <v>1</v>
      </c>
      <c r="B117" s="270" t="s">
        <v>888</v>
      </c>
      <c r="C117" s="261" t="s">
        <v>926</v>
      </c>
      <c r="D117" s="279" t="s">
        <v>968</v>
      </c>
      <c r="E117" s="357">
        <f>COUNTIFS(_Output!G:G,'_NIST-CSF_Alignment'!D117,_Output!C:C,"M",_Output!B:B,1)</f>
        <v>0</v>
      </c>
      <c r="F117" s="301">
        <f>SUMIFS(_Output!H:H,_Output!G:G,'_NIST-CSF_Alignment'!D117,_Output!C:C,"M")</f>
        <v>0</v>
      </c>
      <c r="G117" s="273">
        <f>SUMIFS(_Output!I:I,_Output!G:G,'_NIST-CSF_Alignment'!D117,_Output!C:C,"M")</f>
        <v>0</v>
      </c>
      <c r="H117" s="273">
        <f>SUMIFS(_Output!J:J,_Output!G:G,'_NIST-CSF_Alignment'!D117,_Output!C:C,"M")</f>
        <v>0</v>
      </c>
      <c r="I117" s="272"/>
      <c r="J117" s="261"/>
      <c r="K117" s="279"/>
      <c r="L117" s="308">
        <f>COUNTIFS(_Output!G:G,'_NIST-CSF_Alignment'!D117,_Output!C:C,"C",_Output!B:B,1)</f>
        <v>3</v>
      </c>
      <c r="M117" s="300">
        <f>SUMIFS(_Output!H:H,_Output!G:G,'_NIST-CSF_Alignment'!D117,_Output!C:C,"C")</f>
        <v>3</v>
      </c>
      <c r="N117" s="309">
        <f>SUMIFS(_Output!I:I,_Output!G:G,'_NIST-CSF_Alignment'!D117,_Output!C:C,"C")</f>
        <v>0</v>
      </c>
      <c r="O117" s="309">
        <f>SUMIFS(_Output!J:J,_Output!G:G,'_NIST-CSF_Alignment'!D117,_Output!C:C,"C")</f>
        <v>15</v>
      </c>
      <c r="P117" s="261"/>
      <c r="Q117" s="261"/>
      <c r="R117" s="279"/>
    </row>
    <row r="118" spans="1:18" x14ac:dyDescent="0.4">
      <c r="A118" s="317" t="s">
        <v>1</v>
      </c>
      <c r="B118" s="299" t="s">
        <v>888</v>
      </c>
      <c r="C118" s="300" t="s">
        <v>926</v>
      </c>
      <c r="D118" s="302" t="s">
        <v>969</v>
      </c>
      <c r="E118" s="357">
        <f>COUNTIFS(_Output!G:G,'_NIST-CSF_Alignment'!D118,_Output!C:C,"M",_Output!B:B,1)</f>
        <v>0</v>
      </c>
      <c r="F118" s="301">
        <f>SUMIFS(_Output!H:H,_Output!G:G,'_NIST-CSF_Alignment'!D118,_Output!C:C,"M")</f>
        <v>0</v>
      </c>
      <c r="G118" s="273">
        <f>SUMIFS(_Output!I:I,_Output!G:G,'_NIST-CSF_Alignment'!D118,_Output!C:C,"M")</f>
        <v>0</v>
      </c>
      <c r="H118" s="273">
        <f>SUMIFS(_Output!J:J,_Output!G:G,'_NIST-CSF_Alignment'!D118,_Output!C:C,"M")</f>
        <v>0</v>
      </c>
      <c r="I118" s="272"/>
      <c r="J118" s="261"/>
      <c r="K118" s="279"/>
      <c r="L118" s="308">
        <f>COUNTIFS(_Output!G:G,'_NIST-CSF_Alignment'!D118,_Output!C:C,"C",_Output!B:B,1)</f>
        <v>2</v>
      </c>
      <c r="M118" s="300">
        <f>SUMIFS(_Output!H:H,_Output!G:G,'_NIST-CSF_Alignment'!D118,_Output!C:C,"C")</f>
        <v>2</v>
      </c>
      <c r="N118" s="309">
        <f>SUMIFS(_Output!I:I,_Output!G:G,'_NIST-CSF_Alignment'!D118,_Output!C:C,"C")</f>
        <v>0</v>
      </c>
      <c r="O118" s="309">
        <f>SUMIFS(_Output!J:J,_Output!G:G,'_NIST-CSF_Alignment'!D118,_Output!C:C,"C")</f>
        <v>10</v>
      </c>
      <c r="P118" s="261"/>
      <c r="Q118" s="261"/>
      <c r="R118" s="302"/>
    </row>
    <row r="119" spans="1:18" x14ac:dyDescent="0.4">
      <c r="A119" s="289" t="s">
        <v>1</v>
      </c>
      <c r="B119" s="299" t="s">
        <v>888</v>
      </c>
      <c r="C119" s="300" t="s">
        <v>926</v>
      </c>
      <c r="D119" s="302" t="s">
        <v>1849</v>
      </c>
      <c r="E119" s="357">
        <f>COUNTIFS(_Output!G:G,'_NIST-CSF_Alignment'!D119,_Output!C:C,"M",_Output!B:B,1)</f>
        <v>0</v>
      </c>
      <c r="F119" s="301">
        <f>SUMIFS(_Output!H:H,_Output!G:G,'_NIST-CSF_Alignment'!D119,_Output!C:C,"M")</f>
        <v>0</v>
      </c>
      <c r="G119" s="273">
        <f>SUMIFS(_Output!I:I,_Output!G:G,'_NIST-CSF_Alignment'!D119,_Output!C:C,"M")</f>
        <v>0</v>
      </c>
      <c r="H119" s="273">
        <f>SUMIFS(_Output!J:J,_Output!G:G,'_NIST-CSF_Alignment'!D119,_Output!C:C,"M")</f>
        <v>0</v>
      </c>
      <c r="I119" s="272"/>
      <c r="J119" s="261"/>
      <c r="K119" s="279"/>
      <c r="L119" s="308">
        <f>COUNTIFS(_Output!G:G,'_NIST-CSF_Alignment'!D119,_Output!C:C,"C",_Output!B:B,1)</f>
        <v>0</v>
      </c>
      <c r="M119" s="300">
        <f>SUMIFS(_Output!H:H,_Output!G:G,'_NIST-CSF_Alignment'!D119,_Output!C:C,"C")</f>
        <v>0</v>
      </c>
      <c r="N119" s="309">
        <f>SUMIFS(_Output!I:I,_Output!G:G,'_NIST-CSF_Alignment'!D119,_Output!C:C,"C")</f>
        <v>0</v>
      </c>
      <c r="O119" s="309">
        <f>SUMIFS(_Output!J:J,_Output!G:G,'_NIST-CSF_Alignment'!D119,_Output!C:C,"C")</f>
        <v>0</v>
      </c>
      <c r="P119" s="261"/>
      <c r="Q119" s="261"/>
      <c r="R119" s="305"/>
    </row>
    <row r="120" spans="1:18" x14ac:dyDescent="0.4">
      <c r="A120" s="367"/>
      <c r="B120" s="349"/>
      <c r="C120" s="336"/>
      <c r="D120" s="356"/>
      <c r="E120" s="358" t="s">
        <v>305</v>
      </c>
      <c r="F120" s="337">
        <f>SUMIFS(F115:F119,$E115:$E119, "&gt;0")</f>
        <v>1</v>
      </c>
      <c r="G120" s="337">
        <f>SUMIFS(G115:G119,$E115:$E119, "&gt;0")</f>
        <v>0</v>
      </c>
      <c r="H120" s="337">
        <f>SUMIFS(H115:H119,$E115:$E119, "&gt;0")</f>
        <v>5</v>
      </c>
      <c r="I120" s="337">
        <f>IFERROR(IF(ROUND(100*(G120-F120)/(H120-F120),2) &lt; 0, 0, ROUND(100*(G120-F120)/(H120-F120),2)),0)</f>
        <v>0</v>
      </c>
      <c r="J120" s="338">
        <f>IF(F120&gt;0,1,0)</f>
        <v>1</v>
      </c>
      <c r="K120" s="339"/>
      <c r="L120" s="340" t="s">
        <v>305</v>
      </c>
      <c r="M120" s="338">
        <f>SUMIFS(M115:M119,$L115:$L119, "&gt;0")</f>
        <v>17</v>
      </c>
      <c r="N120" s="338">
        <f>SUMIFS(N115:N119,$L115:$L119, "&gt;0")</f>
        <v>0</v>
      </c>
      <c r="O120" s="338">
        <f>SUMIFS(O115:O119,$L115:$L119, "&gt;0")</f>
        <v>85</v>
      </c>
      <c r="P120" s="338">
        <f>IFERROR(IF(ROUND(100*(N120-M120)/(O120-M120),2) &lt; 0, 0, ROUND(100*(N120-M120)/(O120-M120),2)),0)</f>
        <v>0</v>
      </c>
      <c r="Q120" s="338">
        <f>IF(M120&gt;0,1,0)</f>
        <v>1</v>
      </c>
      <c r="R120" s="339"/>
    </row>
    <row r="121" spans="1:18" x14ac:dyDescent="0.4">
      <c r="A121" s="347" t="s">
        <v>1</v>
      </c>
      <c r="B121" s="348" t="s">
        <v>888</v>
      </c>
      <c r="C121" s="262" t="s">
        <v>927</v>
      </c>
      <c r="D121" s="280" t="s">
        <v>970</v>
      </c>
      <c r="E121" s="357">
        <f>COUNTIFS(_Output!G:G,'_NIST-CSF_Alignment'!D121,_Output!C:C,"M",_Output!B:B,1)</f>
        <v>1</v>
      </c>
      <c r="F121" s="301">
        <f>SUMIFS(_Output!H:H,_Output!G:G,'_NIST-CSF_Alignment'!D121,_Output!C:C,"M")</f>
        <v>1</v>
      </c>
      <c r="G121" s="273">
        <f>SUMIFS(_Output!I:I,_Output!G:G,'_NIST-CSF_Alignment'!D121,_Output!C:C,"M")</f>
        <v>0</v>
      </c>
      <c r="H121" s="273">
        <f>SUMIFS(_Output!J:J,_Output!G:G,'_NIST-CSF_Alignment'!D121,_Output!C:C,"M")</f>
        <v>5</v>
      </c>
      <c r="I121" s="273"/>
      <c r="J121" s="262"/>
      <c r="K121" s="280"/>
      <c r="L121" s="308">
        <f>COUNTIFS(_Output!G:G,'_NIST-CSF_Alignment'!D121,_Output!C:C,"C",_Output!B:B,1)</f>
        <v>6</v>
      </c>
      <c r="M121" s="300">
        <f>SUMIFS(_Output!H:H,_Output!G:G,'_NIST-CSF_Alignment'!D121,_Output!C:C,"C")</f>
        <v>6</v>
      </c>
      <c r="N121" s="309">
        <f>SUMIFS(_Output!I:I,_Output!G:G,'_NIST-CSF_Alignment'!D121,_Output!C:C,"C")</f>
        <v>0</v>
      </c>
      <c r="O121" s="309">
        <f>SUMIFS(_Output!J:J,_Output!G:G,'_NIST-CSF_Alignment'!D121,_Output!C:C,"C")</f>
        <v>30</v>
      </c>
      <c r="P121" s="262"/>
      <c r="Q121" s="262"/>
      <c r="R121" s="280"/>
    </row>
    <row r="122" spans="1:18" x14ac:dyDescent="0.4">
      <c r="A122" s="289" t="s">
        <v>1</v>
      </c>
      <c r="B122" s="270" t="s">
        <v>888</v>
      </c>
      <c r="C122" s="261" t="s">
        <v>927</v>
      </c>
      <c r="D122" s="279" t="s">
        <v>971</v>
      </c>
      <c r="E122" s="357">
        <f>COUNTIFS(_Output!G:G,'_NIST-CSF_Alignment'!D122,_Output!C:C,"M",_Output!B:B,1)</f>
        <v>1</v>
      </c>
      <c r="F122" s="301">
        <f>SUMIFS(_Output!H:H,_Output!G:G,'_NIST-CSF_Alignment'!D122,_Output!C:C,"M")</f>
        <v>1</v>
      </c>
      <c r="G122" s="273">
        <f>SUMIFS(_Output!I:I,_Output!G:G,'_NIST-CSF_Alignment'!D122,_Output!C:C,"M")</f>
        <v>0</v>
      </c>
      <c r="H122" s="273">
        <f>SUMIFS(_Output!J:J,_Output!G:G,'_NIST-CSF_Alignment'!D122,_Output!C:C,"M")</f>
        <v>5</v>
      </c>
      <c r="I122" s="272"/>
      <c r="J122" s="261"/>
      <c r="K122" s="279"/>
      <c r="L122" s="308">
        <f>COUNTIFS(_Output!G:G,'_NIST-CSF_Alignment'!D122,_Output!C:C,"C",_Output!B:B,1)</f>
        <v>3</v>
      </c>
      <c r="M122" s="300">
        <f>SUMIFS(_Output!H:H,_Output!G:G,'_NIST-CSF_Alignment'!D122,_Output!C:C,"C")</f>
        <v>3</v>
      </c>
      <c r="N122" s="309">
        <f>SUMIFS(_Output!I:I,_Output!G:G,'_NIST-CSF_Alignment'!D122,_Output!C:C,"C")</f>
        <v>0</v>
      </c>
      <c r="O122" s="309">
        <f>SUMIFS(_Output!J:J,_Output!G:G,'_NIST-CSF_Alignment'!D122,_Output!C:C,"C")</f>
        <v>15</v>
      </c>
      <c r="P122" s="261"/>
      <c r="Q122" s="261"/>
      <c r="R122" s="279"/>
    </row>
    <row r="123" spans="1:18" x14ac:dyDescent="0.4">
      <c r="A123" s="317" t="s">
        <v>1</v>
      </c>
      <c r="B123" s="299" t="s">
        <v>888</v>
      </c>
      <c r="C123" s="300" t="s">
        <v>927</v>
      </c>
      <c r="D123" s="302" t="s">
        <v>972</v>
      </c>
      <c r="E123" s="357">
        <f>COUNTIFS(_Output!G:G,'_NIST-CSF_Alignment'!D123,_Output!C:C,"M",_Output!B:B,1)</f>
        <v>0</v>
      </c>
      <c r="F123" s="301">
        <f>SUMIFS(_Output!H:H,_Output!G:G,'_NIST-CSF_Alignment'!D123,_Output!C:C,"M")</f>
        <v>0</v>
      </c>
      <c r="G123" s="273">
        <f>SUMIFS(_Output!I:I,_Output!G:G,'_NIST-CSF_Alignment'!D123,_Output!C:C,"M")</f>
        <v>0</v>
      </c>
      <c r="H123" s="273">
        <f>SUMIFS(_Output!J:J,_Output!G:G,'_NIST-CSF_Alignment'!D123,_Output!C:C,"M")</f>
        <v>0</v>
      </c>
      <c r="I123" s="301"/>
      <c r="J123" s="300"/>
      <c r="K123" s="302"/>
      <c r="L123" s="308">
        <f>COUNTIFS(_Output!G:G,'_NIST-CSF_Alignment'!D123,_Output!C:C,"C",_Output!B:B,1)</f>
        <v>1</v>
      </c>
      <c r="M123" s="300">
        <f>SUMIFS(_Output!H:H,_Output!G:G,'_NIST-CSF_Alignment'!D123,_Output!C:C,"C")</f>
        <v>1</v>
      </c>
      <c r="N123" s="309">
        <f>SUMIFS(_Output!I:I,_Output!G:G,'_NIST-CSF_Alignment'!D123,_Output!C:C,"C")</f>
        <v>0</v>
      </c>
      <c r="O123" s="309">
        <f>SUMIFS(_Output!J:J,_Output!G:G,'_NIST-CSF_Alignment'!D123,_Output!C:C,"C")</f>
        <v>5</v>
      </c>
      <c r="P123" s="300"/>
      <c r="Q123" s="300"/>
      <c r="R123" s="302"/>
    </row>
    <row r="124" spans="1:18" x14ac:dyDescent="0.4">
      <c r="A124" s="367"/>
      <c r="B124" s="349"/>
      <c r="C124" s="336"/>
      <c r="D124" s="356"/>
      <c r="E124" s="359" t="s">
        <v>305</v>
      </c>
      <c r="F124" s="337">
        <f>SUMIFS(F121:F123,$E121:$E123, "&gt;0")</f>
        <v>2</v>
      </c>
      <c r="G124" s="337">
        <f t="shared" ref="G124:H124" si="25">SUMIFS(G121:G123,$E121:$E123, "&gt;0")</f>
        <v>0</v>
      </c>
      <c r="H124" s="337">
        <f t="shared" si="25"/>
        <v>10</v>
      </c>
      <c r="I124" s="337">
        <f>IFERROR(IF(ROUND(100*(G124-F124)/(H124-F124),2) &lt; 0, 0, ROUND(100*(G124-F124)/(H124-F124),2)),0)</f>
        <v>0</v>
      </c>
      <c r="J124" s="338">
        <f>IF(F124&gt;0,1,0)</f>
        <v>1</v>
      </c>
      <c r="K124" s="339"/>
      <c r="L124" s="340" t="s">
        <v>305</v>
      </c>
      <c r="M124" s="338">
        <f>SUMIFS(M121:M123,$L121:$L123, "&gt;0")</f>
        <v>10</v>
      </c>
      <c r="N124" s="338">
        <f t="shared" ref="N124:O124" si="26">SUMIFS(N121:N123,$L121:$L123, "&gt;0")</f>
        <v>0</v>
      </c>
      <c r="O124" s="338">
        <f t="shared" si="26"/>
        <v>50</v>
      </c>
      <c r="P124" s="338">
        <f>IFERROR(IF(ROUND(100*(N124-M124)/(O124-M124),2) &lt; 0, 0, ROUND(100*(N124-M124)/(O124-M124),2)),0)</f>
        <v>0</v>
      </c>
      <c r="Q124" s="338">
        <f>IF(M124&gt;0,1,0)</f>
        <v>1</v>
      </c>
      <c r="R124" s="355"/>
    </row>
    <row r="125" spans="1:18" x14ac:dyDescent="0.4">
      <c r="A125" s="347" t="s">
        <v>1</v>
      </c>
      <c r="B125" s="348" t="s">
        <v>888</v>
      </c>
      <c r="C125" s="262" t="s">
        <v>928</v>
      </c>
      <c r="D125" s="280" t="s">
        <v>973</v>
      </c>
      <c r="E125" s="357">
        <f>COUNTIFS(_Output!G:G,'_NIST-CSF_Alignment'!D125,_Output!C:C,"M",_Output!B:B,1)</f>
        <v>3</v>
      </c>
      <c r="F125" s="301">
        <f>SUMIFS(_Output!H:H,_Output!G:G,'_NIST-CSF_Alignment'!D125,_Output!C:C,"M")</f>
        <v>3</v>
      </c>
      <c r="G125" s="273">
        <f>SUMIFS(_Output!I:I,_Output!G:G,'_NIST-CSF_Alignment'!D125,_Output!C:C,"M")</f>
        <v>0</v>
      </c>
      <c r="H125" s="273">
        <f>SUMIFS(_Output!J:J,_Output!G:G,'_NIST-CSF_Alignment'!D125,_Output!C:C,"M")</f>
        <v>15</v>
      </c>
      <c r="I125" s="273"/>
      <c r="J125" s="262"/>
      <c r="K125" s="280"/>
      <c r="L125" s="308">
        <f>COUNTIFS(_Output!G:G,'_NIST-CSF_Alignment'!D125,_Output!C:C,"C",_Output!B:B,1)</f>
        <v>8</v>
      </c>
      <c r="M125" s="300">
        <f>SUMIFS(_Output!H:H,_Output!G:G,'_NIST-CSF_Alignment'!D125,_Output!C:C,"C")</f>
        <v>8</v>
      </c>
      <c r="N125" s="309">
        <f>SUMIFS(_Output!I:I,_Output!G:G,'_NIST-CSF_Alignment'!D125,_Output!C:C,"C")</f>
        <v>0</v>
      </c>
      <c r="O125" s="309">
        <f>SUMIFS(_Output!J:J,_Output!G:G,'_NIST-CSF_Alignment'!D125,_Output!C:C,"C")</f>
        <v>40</v>
      </c>
      <c r="P125" s="262"/>
      <c r="Q125" s="262"/>
      <c r="R125" s="280"/>
    </row>
    <row r="126" spans="1:18" x14ac:dyDescent="0.4">
      <c r="A126" s="317" t="s">
        <v>1</v>
      </c>
      <c r="B126" s="299" t="s">
        <v>888</v>
      </c>
      <c r="C126" s="300" t="s">
        <v>928</v>
      </c>
      <c r="D126" s="302" t="s">
        <v>974</v>
      </c>
      <c r="E126" s="357">
        <f>COUNTIFS(_Output!G:G,'_NIST-CSF_Alignment'!D126,_Output!C:C,"M",_Output!B:B,1)</f>
        <v>1</v>
      </c>
      <c r="F126" s="301">
        <f>SUMIFS(_Output!H:H,_Output!G:G,'_NIST-CSF_Alignment'!D126,_Output!C:C,"M")</f>
        <v>1</v>
      </c>
      <c r="G126" s="273">
        <f>SUMIFS(_Output!I:I,_Output!G:G,'_NIST-CSF_Alignment'!D126,_Output!C:C,"M")</f>
        <v>0</v>
      </c>
      <c r="H126" s="273">
        <f>SUMIFS(_Output!J:J,_Output!G:G,'_NIST-CSF_Alignment'!D126,_Output!C:C,"M")</f>
        <v>5</v>
      </c>
      <c r="I126" s="301"/>
      <c r="J126" s="300"/>
      <c r="K126" s="302"/>
      <c r="L126" s="308">
        <f>COUNTIFS(_Output!G:G,'_NIST-CSF_Alignment'!D126,_Output!C:C,"C",_Output!B:B,1)</f>
        <v>1</v>
      </c>
      <c r="M126" s="300">
        <f>SUMIFS(_Output!H:H,_Output!G:G,'_NIST-CSF_Alignment'!D126,_Output!C:C,"C")</f>
        <v>1</v>
      </c>
      <c r="N126" s="309">
        <f>SUMIFS(_Output!I:I,_Output!G:G,'_NIST-CSF_Alignment'!D126,_Output!C:C,"C")</f>
        <v>0</v>
      </c>
      <c r="O126" s="309">
        <f>SUMIFS(_Output!J:J,_Output!G:G,'_NIST-CSF_Alignment'!D126,_Output!C:C,"C")</f>
        <v>5</v>
      </c>
      <c r="P126" s="300"/>
      <c r="Q126" s="300"/>
      <c r="R126" s="302"/>
    </row>
    <row r="127" spans="1:18" ht="15" thickBot="1" x14ac:dyDescent="0.45">
      <c r="A127" s="385"/>
      <c r="B127" s="386"/>
      <c r="C127" s="371"/>
      <c r="D127" s="372"/>
      <c r="E127" s="373" t="s">
        <v>305</v>
      </c>
      <c r="F127" s="374">
        <f>SUMIFS(F125:F126,$E125:$E126, "&gt;0")</f>
        <v>4</v>
      </c>
      <c r="G127" s="374">
        <f t="shared" ref="G127:H127" si="27">SUMIFS(G125:G126,$E125:$E126, "&gt;0")</f>
        <v>0</v>
      </c>
      <c r="H127" s="374">
        <f t="shared" si="27"/>
        <v>20</v>
      </c>
      <c r="I127" s="374">
        <f>IFERROR(IF(ROUND(100*(G127-F127)/(H127-F127),2) &lt; 0, 0, ROUND(100*(G127-F127)/(H127-F127),2)),0)</f>
        <v>0</v>
      </c>
      <c r="J127" s="375">
        <f>IF(F127&gt;0,1,0)</f>
        <v>1</v>
      </c>
      <c r="K127" s="376"/>
      <c r="L127" s="377" t="s">
        <v>305</v>
      </c>
      <c r="M127" s="375">
        <f>SUMIFS(M125:M126,$L125:$L126, "&gt;0")</f>
        <v>9</v>
      </c>
      <c r="N127" s="375">
        <f>SUMIFS(N125:N126,$L125:$L126, "&gt;0")</f>
        <v>0</v>
      </c>
      <c r="O127" s="375">
        <f>SUMIFS(O125:O126,$L125:$L126, "&gt;0")</f>
        <v>45</v>
      </c>
      <c r="P127" s="375">
        <f>IFERROR(IF(ROUND(100*(N127-M127)/(O127-M127),2) &lt; 0, 0, ROUND(100*(N127-M127)/(O127-M127),2)),0)</f>
        <v>0</v>
      </c>
      <c r="Q127" s="375">
        <f>IF(M127&gt;0,1,0)</f>
        <v>1</v>
      </c>
      <c r="R127" s="372"/>
    </row>
    <row r="128" spans="1:18" ht="15" thickBot="1" x14ac:dyDescent="0.45">
      <c r="A128" s="324"/>
      <c r="B128" s="318"/>
      <c r="C128" s="294"/>
      <c r="D128" s="316"/>
      <c r="E128" s="379" t="s">
        <v>987</v>
      </c>
      <c r="F128" s="295"/>
      <c r="G128" s="295"/>
      <c r="H128" s="295"/>
      <c r="I128" s="295">
        <f>SUM(I107:I127)</f>
        <v>0</v>
      </c>
      <c r="J128" s="296">
        <f>SUM(J107:J127)</f>
        <v>5</v>
      </c>
      <c r="K128" s="297">
        <f>IFERROR(ROUND(I128/J128,2),0)</f>
        <v>0</v>
      </c>
      <c r="L128" s="298" t="s">
        <v>987</v>
      </c>
      <c r="M128" s="296"/>
      <c r="N128" s="296"/>
      <c r="O128" s="296"/>
      <c r="P128" s="296">
        <f>SUM(P107:P127)</f>
        <v>0</v>
      </c>
      <c r="Q128" s="296">
        <f>SUM(Q107:Q127)</f>
        <v>5</v>
      </c>
      <c r="R128" s="297">
        <f>IFERROR(ROUND(P128/Q128,2),0)</f>
        <v>0</v>
      </c>
    </row>
    <row r="129" spans="1:18" x14ac:dyDescent="0.4">
      <c r="A129" s="350" t="s">
        <v>1</v>
      </c>
      <c r="B129" s="351" t="s">
        <v>889</v>
      </c>
      <c r="C129" s="303" t="s">
        <v>929</v>
      </c>
      <c r="D129" s="305" t="s">
        <v>975</v>
      </c>
      <c r="E129" s="357">
        <f>COUNTIFS(_Output!G:G,'_NIST-CSF_Alignment'!D129,_Output!C:C,"M",_Output!B:B,1)</f>
        <v>0</v>
      </c>
      <c r="F129" s="301">
        <f>SUMIFS(_Output!H:H,_Output!G:G,'_NIST-CSF_Alignment'!D129,_Output!C:C,"M")</f>
        <v>0</v>
      </c>
      <c r="G129" s="273">
        <f>SUMIFS(_Output!I:I,_Output!G:G,'_NIST-CSF_Alignment'!D129,_Output!C:C,"M")</f>
        <v>0</v>
      </c>
      <c r="H129" s="273">
        <f>SUMIFS(_Output!J:J,_Output!G:G,'_NIST-CSF_Alignment'!D129,_Output!C:C,"M")</f>
        <v>0</v>
      </c>
      <c r="I129" s="304"/>
      <c r="J129" s="303"/>
      <c r="K129" s="305"/>
      <c r="L129" s="308">
        <f>COUNTIFS(_Output!G:G,'_NIST-CSF_Alignment'!D129,_Output!C:C,"C",_Output!B:B,1)</f>
        <v>3</v>
      </c>
      <c r="M129" s="300">
        <f>SUMIFS(_Output!H:H,_Output!G:G,'_NIST-CSF_Alignment'!D129,_Output!C:C,"C")</f>
        <v>3</v>
      </c>
      <c r="N129" s="309">
        <f>SUMIFS(_Output!I:I,_Output!G:G,'_NIST-CSF_Alignment'!D129,_Output!C:C,"C")</f>
        <v>0</v>
      </c>
      <c r="O129" s="309">
        <f>SUMIFS(_Output!J:J,_Output!G:G,'_NIST-CSF_Alignment'!D129,_Output!C:C,"C")</f>
        <v>15</v>
      </c>
      <c r="P129" s="303"/>
      <c r="Q129" s="303"/>
      <c r="R129" s="305"/>
    </row>
    <row r="130" spans="1:18" x14ac:dyDescent="0.4">
      <c r="A130" s="368"/>
      <c r="B130" s="352"/>
      <c r="C130" s="336"/>
      <c r="D130" s="356"/>
      <c r="E130" s="359" t="s">
        <v>305</v>
      </c>
      <c r="F130" s="337">
        <f>SUMIFS(F129,$E129, "&gt;0")</f>
        <v>0</v>
      </c>
      <c r="G130" s="337">
        <f t="shared" ref="G130:H130" si="28">SUMIFS(G129,$E129, "&gt;0")</f>
        <v>0</v>
      </c>
      <c r="H130" s="337">
        <f t="shared" si="28"/>
        <v>0</v>
      </c>
      <c r="I130" s="337">
        <f>IFERROR(IF(ROUND(100*(G130-F130)/(H130-F130),2) &lt; 0, 0, ROUND(100*(G130-F130)/(H130-F130),2)),0)</f>
        <v>0</v>
      </c>
      <c r="J130" s="338">
        <f>IF(F130&gt;0,1,0)</f>
        <v>0</v>
      </c>
      <c r="K130" s="339"/>
      <c r="L130" s="340" t="s">
        <v>305</v>
      </c>
      <c r="M130" s="338">
        <f>SUMIFS(M129,$L129, "&gt;0")</f>
        <v>3</v>
      </c>
      <c r="N130" s="338">
        <f t="shared" ref="N130:O130" si="29">SUMIFS(N129,$L129, "&gt;0")</f>
        <v>0</v>
      </c>
      <c r="O130" s="338">
        <f t="shared" si="29"/>
        <v>15</v>
      </c>
      <c r="P130" s="338">
        <f>IFERROR(IF(ROUND(100*(N130-M130)/(O130-M130),2) &lt; 0, 0, ROUND(100*(N130-M130)/(O130-M130),2)),0)</f>
        <v>0</v>
      </c>
      <c r="Q130" s="338">
        <f>IF(M130&gt;0,1,0)</f>
        <v>1</v>
      </c>
      <c r="R130" s="356"/>
    </row>
    <row r="131" spans="1:18" x14ac:dyDescent="0.4">
      <c r="A131" s="325" t="s">
        <v>1</v>
      </c>
      <c r="B131" s="322" t="s">
        <v>889</v>
      </c>
      <c r="C131" s="262" t="s">
        <v>930</v>
      </c>
      <c r="D131" s="280" t="s">
        <v>976</v>
      </c>
      <c r="E131" s="357">
        <f>COUNTIFS(_Output!G:G,'_NIST-CSF_Alignment'!D131,_Output!C:C,"M",_Output!B:B,1)</f>
        <v>0</v>
      </c>
      <c r="F131" s="301">
        <f>SUMIFS(_Output!H:H,_Output!G:G,'_NIST-CSF_Alignment'!D131,_Output!C:C,"M")</f>
        <v>0</v>
      </c>
      <c r="G131" s="273">
        <f>SUMIFS(_Output!I:I,_Output!G:G,'_NIST-CSF_Alignment'!D131,_Output!C:C,"M")</f>
        <v>0</v>
      </c>
      <c r="H131" s="273">
        <f>SUMIFS(_Output!J:J,_Output!G:G,'_NIST-CSF_Alignment'!D131,_Output!C:C,"M")</f>
        <v>0</v>
      </c>
      <c r="I131" s="273"/>
      <c r="J131" s="262"/>
      <c r="K131" s="280"/>
      <c r="L131" s="308">
        <f>COUNTIFS(_Output!G:G,'_NIST-CSF_Alignment'!D131,_Output!C:C,"C",_Output!B:B,1)</f>
        <v>0</v>
      </c>
      <c r="M131" s="300">
        <f>SUMIFS(_Output!H:H,_Output!G:G,'_NIST-CSF_Alignment'!D131,_Output!C:C,"C")</f>
        <v>0</v>
      </c>
      <c r="N131" s="309">
        <f>SUMIFS(_Output!I:I,_Output!G:G,'_NIST-CSF_Alignment'!D131,_Output!C:C,"C")</f>
        <v>0</v>
      </c>
      <c r="O131" s="309">
        <f>SUMIFS(_Output!J:J,_Output!G:G,'_NIST-CSF_Alignment'!D131,_Output!C:C,"C")</f>
        <v>0</v>
      </c>
      <c r="P131" s="262"/>
      <c r="Q131" s="262"/>
      <c r="R131" s="280"/>
    </row>
    <row r="132" spans="1:18" x14ac:dyDescent="0.4">
      <c r="A132" s="353" t="s">
        <v>1</v>
      </c>
      <c r="B132" s="354" t="s">
        <v>889</v>
      </c>
      <c r="C132" s="300" t="s">
        <v>930</v>
      </c>
      <c r="D132" s="302" t="s">
        <v>977</v>
      </c>
      <c r="E132" s="357">
        <f>COUNTIFS(_Output!G:G,'_NIST-CSF_Alignment'!D132,_Output!C:C,"M",_Output!B:B,1)</f>
        <v>0</v>
      </c>
      <c r="F132" s="301">
        <f>SUMIFS(_Output!H:H,_Output!G:G,'_NIST-CSF_Alignment'!D132,_Output!C:C,"M")</f>
        <v>0</v>
      </c>
      <c r="G132" s="273">
        <f>SUMIFS(_Output!I:I,_Output!G:G,'_NIST-CSF_Alignment'!D132,_Output!C:C,"M")</f>
        <v>0</v>
      </c>
      <c r="H132" s="273">
        <f>SUMIFS(_Output!J:J,_Output!G:G,'_NIST-CSF_Alignment'!D132,_Output!C:C,"M")</f>
        <v>0</v>
      </c>
      <c r="I132" s="301"/>
      <c r="J132" s="300"/>
      <c r="K132" s="302"/>
      <c r="L132" s="308">
        <f>COUNTIFS(_Output!G:G,'_NIST-CSF_Alignment'!D132,_Output!C:C,"C",_Output!B:B,1)</f>
        <v>0</v>
      </c>
      <c r="M132" s="300">
        <f>SUMIFS(_Output!H:H,_Output!G:G,'_NIST-CSF_Alignment'!D132,_Output!C:C,"C")</f>
        <v>0</v>
      </c>
      <c r="N132" s="309">
        <f>SUMIFS(_Output!I:I,_Output!G:G,'_NIST-CSF_Alignment'!D132,_Output!C:C,"C")</f>
        <v>0</v>
      </c>
      <c r="O132" s="309">
        <f>SUMIFS(_Output!J:J,_Output!G:G,'_NIST-CSF_Alignment'!D132,_Output!C:C,"C")</f>
        <v>0</v>
      </c>
      <c r="P132" s="300"/>
      <c r="Q132" s="300"/>
      <c r="R132" s="302"/>
    </row>
    <row r="133" spans="1:18" x14ac:dyDescent="0.4">
      <c r="A133" s="368"/>
      <c r="B133" s="352"/>
      <c r="C133" s="336"/>
      <c r="D133" s="356"/>
      <c r="E133" s="359" t="s">
        <v>305</v>
      </c>
      <c r="F133" s="337">
        <f>SUMIFS(F131:F132,$E131:$E132, "&gt;0")</f>
        <v>0</v>
      </c>
      <c r="G133" s="337">
        <f t="shared" ref="G133:H133" si="30">SUMIFS(G131:G132,$E131:$E132, "&gt;0")</f>
        <v>0</v>
      </c>
      <c r="H133" s="337">
        <f t="shared" si="30"/>
        <v>0</v>
      </c>
      <c r="I133" s="337">
        <f>IFERROR(IF(ROUND(100*(G133-F133)/(H133-F133),2) &lt; 0, 0, ROUND(100*(G133-F133)/(H133-F133),2)),0)</f>
        <v>0</v>
      </c>
      <c r="J133" s="338">
        <f>IF(F133&gt;0,1,0)</f>
        <v>0</v>
      </c>
      <c r="K133" s="339"/>
      <c r="L133" s="340" t="s">
        <v>305</v>
      </c>
      <c r="M133" s="338">
        <f>SUMIFS(M131:M132,$L131:$L132, "&gt;0")</f>
        <v>0</v>
      </c>
      <c r="N133" s="338">
        <f t="shared" ref="N133:O133" si="31">SUMIFS(N131:N132,$L131:$L132, "&gt;0")</f>
        <v>0</v>
      </c>
      <c r="O133" s="338">
        <f t="shared" si="31"/>
        <v>0</v>
      </c>
      <c r="P133" s="338">
        <f>IFERROR(IF(ROUND(100*(N133-M133)/(O133-M133),2) &lt; 0, 0, ROUND(100*(N133-M133)/(O133-M133),2)),0)</f>
        <v>0</v>
      </c>
      <c r="Q133" s="338">
        <f>IF(M133&gt;0,1,0)</f>
        <v>0</v>
      </c>
      <c r="R133" s="356"/>
    </row>
    <row r="134" spans="1:18" x14ac:dyDescent="0.4">
      <c r="A134" s="325" t="s">
        <v>1</v>
      </c>
      <c r="B134" s="322" t="s">
        <v>889</v>
      </c>
      <c r="C134" s="262" t="s">
        <v>931</v>
      </c>
      <c r="D134" s="280" t="s">
        <v>978</v>
      </c>
      <c r="E134" s="357">
        <f>COUNTIFS(_Output!G:G,'_NIST-CSF_Alignment'!D134,_Output!C:C,"M",_Output!B:B,1)</f>
        <v>0</v>
      </c>
      <c r="F134" s="301">
        <f>SUMIFS(_Output!H:H,_Output!G:G,'_NIST-CSF_Alignment'!D134,_Output!C:C,"M")</f>
        <v>0</v>
      </c>
      <c r="G134" s="273">
        <f>SUMIFS(_Output!I:I,_Output!G:G,'_NIST-CSF_Alignment'!D134,_Output!C:C,"M")</f>
        <v>0</v>
      </c>
      <c r="H134" s="273">
        <f>SUMIFS(_Output!J:J,_Output!G:G,'_NIST-CSF_Alignment'!D134,_Output!C:C,"M")</f>
        <v>0</v>
      </c>
      <c r="I134" s="273"/>
      <c r="J134" s="262"/>
      <c r="K134" s="280"/>
      <c r="L134" s="308">
        <f>COUNTIFS(_Output!G:G,'_NIST-CSF_Alignment'!D134,_Output!C:C,"C",_Output!B:B,1)</f>
        <v>0</v>
      </c>
      <c r="M134" s="300">
        <f>SUMIFS(_Output!H:H,_Output!G:G,'_NIST-CSF_Alignment'!D134,_Output!C:C,"C")</f>
        <v>0</v>
      </c>
      <c r="N134" s="309">
        <f>SUMIFS(_Output!I:I,_Output!G:G,'_NIST-CSF_Alignment'!D134,_Output!C:C,"C")</f>
        <v>0</v>
      </c>
      <c r="O134" s="309">
        <f>SUMIFS(_Output!J:J,_Output!G:G,'_NIST-CSF_Alignment'!D134,_Output!C:C,"C")</f>
        <v>0</v>
      </c>
      <c r="P134" s="262"/>
      <c r="Q134" s="262"/>
      <c r="R134" s="280"/>
    </row>
    <row r="135" spans="1:18" x14ac:dyDescent="0.4">
      <c r="A135" s="326" t="s">
        <v>1</v>
      </c>
      <c r="B135" s="323" t="s">
        <v>889</v>
      </c>
      <c r="C135" s="261" t="s">
        <v>931</v>
      </c>
      <c r="D135" s="279" t="s">
        <v>979</v>
      </c>
      <c r="E135" s="357">
        <f>COUNTIFS(_Output!G:G,'_NIST-CSF_Alignment'!D135,_Output!C:C,"M",_Output!B:B,1)</f>
        <v>0</v>
      </c>
      <c r="F135" s="301">
        <f>SUMIFS(_Output!H:H,_Output!G:G,'_NIST-CSF_Alignment'!D135,_Output!C:C,"M")</f>
        <v>0</v>
      </c>
      <c r="G135" s="273">
        <f>SUMIFS(_Output!I:I,_Output!G:G,'_NIST-CSF_Alignment'!D135,_Output!C:C,"M")</f>
        <v>0</v>
      </c>
      <c r="H135" s="273">
        <f>SUMIFS(_Output!J:J,_Output!G:G,'_NIST-CSF_Alignment'!D135,_Output!C:C,"M")</f>
        <v>0</v>
      </c>
      <c r="I135" s="272"/>
      <c r="J135" s="261"/>
      <c r="K135" s="279"/>
      <c r="L135" s="308">
        <f>COUNTIFS(_Output!G:G,'_NIST-CSF_Alignment'!D135,_Output!C:C,"C",_Output!B:B,1)</f>
        <v>0</v>
      </c>
      <c r="M135" s="300">
        <f>SUMIFS(_Output!H:H,_Output!G:G,'_NIST-CSF_Alignment'!D135,_Output!C:C,"C")</f>
        <v>0</v>
      </c>
      <c r="N135" s="309">
        <f>SUMIFS(_Output!I:I,_Output!G:G,'_NIST-CSF_Alignment'!D135,_Output!C:C,"C")</f>
        <v>0</v>
      </c>
      <c r="O135" s="309">
        <f>SUMIFS(_Output!J:J,_Output!G:G,'_NIST-CSF_Alignment'!D135,_Output!C:C,"C")</f>
        <v>0</v>
      </c>
      <c r="P135" s="261"/>
      <c r="Q135" s="261"/>
      <c r="R135" s="279"/>
    </row>
    <row r="136" spans="1:18" x14ac:dyDescent="0.4">
      <c r="A136" s="353" t="s">
        <v>1</v>
      </c>
      <c r="B136" s="354" t="s">
        <v>889</v>
      </c>
      <c r="C136" s="300" t="s">
        <v>931</v>
      </c>
      <c r="D136" s="302" t="s">
        <v>980</v>
      </c>
      <c r="E136" s="357">
        <f>COUNTIFS(_Output!G:G,'_NIST-CSF_Alignment'!D136,_Output!C:C,"M",_Output!B:B,1)</f>
        <v>0</v>
      </c>
      <c r="F136" s="301">
        <f>SUMIFS(_Output!H:H,_Output!G:G,'_NIST-CSF_Alignment'!D136,_Output!C:C,"M")</f>
        <v>0</v>
      </c>
      <c r="G136" s="273">
        <f>SUMIFS(_Output!I:I,_Output!G:G,'_NIST-CSF_Alignment'!D136,_Output!C:C,"M")</f>
        <v>0</v>
      </c>
      <c r="H136" s="273">
        <f>SUMIFS(_Output!J:J,_Output!G:G,'_NIST-CSF_Alignment'!D136,_Output!C:C,"M")</f>
        <v>0</v>
      </c>
      <c r="I136" s="301"/>
      <c r="J136" s="300"/>
      <c r="K136" s="302"/>
      <c r="L136" s="308">
        <f>COUNTIFS(_Output!G:G,'_NIST-CSF_Alignment'!D136,_Output!C:C,"C",_Output!B:B,1)</f>
        <v>0</v>
      </c>
      <c r="M136" s="300">
        <f>SUMIFS(_Output!H:H,_Output!G:G,'_NIST-CSF_Alignment'!D136,_Output!C:C,"C")</f>
        <v>0</v>
      </c>
      <c r="N136" s="309">
        <f>SUMIFS(_Output!I:I,_Output!G:G,'_NIST-CSF_Alignment'!D136,_Output!C:C,"C")</f>
        <v>0</v>
      </c>
      <c r="O136" s="309">
        <f>SUMIFS(_Output!J:J,_Output!G:G,'_NIST-CSF_Alignment'!D136,_Output!C:C,"C")</f>
        <v>0</v>
      </c>
      <c r="P136" s="300"/>
      <c r="Q136" s="300"/>
      <c r="R136" s="302"/>
    </row>
    <row r="137" spans="1:18" ht="15" thickBot="1" x14ac:dyDescent="0.45">
      <c r="A137" s="369"/>
      <c r="B137" s="370"/>
      <c r="C137" s="371"/>
      <c r="D137" s="372"/>
      <c r="E137" s="373" t="s">
        <v>305</v>
      </c>
      <c r="F137" s="374">
        <f>SUMIFS(F134:F136,$E134:$E136, "&gt;0")</f>
        <v>0</v>
      </c>
      <c r="G137" s="374">
        <f>SUMIFS(G134:G136,$E134:$E136, "&gt;0")</f>
        <v>0</v>
      </c>
      <c r="H137" s="374">
        <f>SUMIFS(H134:H136,$E134:$E136, "&gt;0")</f>
        <v>0</v>
      </c>
      <c r="I137" s="374">
        <f>IFERROR(IF(ROUND(100*(G137-F137)/(H137-F137),2) &lt; 0, 0, ROUND(100*(G137-F137)/(H137-F137),2)),0)</f>
        <v>0</v>
      </c>
      <c r="J137" s="375">
        <f>IF(F137&gt;0,1,0)</f>
        <v>0</v>
      </c>
      <c r="K137" s="376"/>
      <c r="L137" s="377" t="s">
        <v>305</v>
      </c>
      <c r="M137" s="375">
        <f>SUMIFS(M134:M136,$L134:$L136, "&gt;0")</f>
        <v>0</v>
      </c>
      <c r="N137" s="375">
        <f t="shared" ref="N137:O137" si="32">SUMIFS(N134:N136,$L134:$L136, "&gt;0")</f>
        <v>0</v>
      </c>
      <c r="O137" s="375">
        <f t="shared" si="32"/>
        <v>0</v>
      </c>
      <c r="P137" s="375">
        <f>IFERROR(IF(ROUND(100*(N137-M137)/(O137-M137),2) &lt; 0, 0, ROUND(100*(N137-M137)/(O137-M137),2)),0)</f>
        <v>0</v>
      </c>
      <c r="Q137" s="375">
        <f>IF(M137&gt;0,1,0)</f>
        <v>0</v>
      </c>
      <c r="R137" s="378"/>
    </row>
    <row r="138" spans="1:18" ht="15" thickBot="1" x14ac:dyDescent="0.45">
      <c r="A138" s="327"/>
      <c r="B138" s="320"/>
      <c r="C138" s="294"/>
      <c r="D138" s="316"/>
      <c r="E138" s="379" t="s">
        <v>987</v>
      </c>
      <c r="F138" s="295"/>
      <c r="G138" s="295"/>
      <c r="H138" s="295"/>
      <c r="I138" s="295">
        <f>SUM(I129:I137)</f>
        <v>0</v>
      </c>
      <c r="J138" s="296">
        <f>SUM(J129:J137)</f>
        <v>0</v>
      </c>
      <c r="K138" s="297">
        <f>IFERROR(ROUND(I138/J138,2),0)</f>
        <v>0</v>
      </c>
      <c r="L138" s="298" t="s">
        <v>987</v>
      </c>
      <c r="M138" s="296"/>
      <c r="N138" s="296"/>
      <c r="O138" s="296"/>
      <c r="P138" s="296">
        <f>SUM(P129:P137)</f>
        <v>0</v>
      </c>
      <c r="Q138" s="296">
        <f>SUM(Q129:Q137)</f>
        <v>1</v>
      </c>
      <c r="R138" s="297">
        <f>IFERROR(ROUND(P138/Q138,2),0)</f>
        <v>0</v>
      </c>
    </row>
    <row r="139" spans="1:18" ht="37.5" customHeight="1" x14ac:dyDescent="0.5">
      <c r="A139" s="924" t="s">
        <v>1994</v>
      </c>
      <c r="B139" s="925"/>
      <c r="C139" s="739"/>
      <c r="D139" s="739"/>
      <c r="E139" s="740"/>
      <c r="F139" s="740"/>
      <c r="G139" s="740"/>
      <c r="H139" s="740"/>
      <c r="I139" s="740"/>
      <c r="J139" s="740"/>
      <c r="K139" s="740"/>
      <c r="L139" s="740"/>
      <c r="M139" s="740"/>
      <c r="N139" s="740"/>
      <c r="O139" s="740"/>
      <c r="P139" s="740"/>
      <c r="Q139" s="740"/>
      <c r="R139" s="740"/>
    </row>
    <row r="140" spans="1:18" x14ac:dyDescent="0.4">
      <c r="B140" t="s">
        <v>1965</v>
      </c>
      <c r="D140" t="s">
        <v>1997</v>
      </c>
    </row>
    <row r="141" spans="1:18" x14ac:dyDescent="0.4">
      <c r="B141" t="s">
        <v>1970</v>
      </c>
      <c r="D141" t="s">
        <v>2000</v>
      </c>
    </row>
    <row r="142" spans="1:18" x14ac:dyDescent="0.4">
      <c r="B142" t="s">
        <v>1995</v>
      </c>
      <c r="D142" t="s">
        <v>1998</v>
      </c>
    </row>
    <row r="143" spans="1:18" x14ac:dyDescent="0.4">
      <c r="B143" t="s">
        <v>1996</v>
      </c>
      <c r="D143" t="s">
        <v>1999</v>
      </c>
    </row>
  </sheetData>
  <mergeCells count="4">
    <mergeCell ref="L1:R1"/>
    <mergeCell ref="A1:D1"/>
    <mergeCell ref="E1:K1"/>
    <mergeCell ref="A139:B139"/>
  </mergeCell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Blad28"/>
  <dimension ref="A1:F1307"/>
  <sheetViews>
    <sheetView zoomScaleNormal="100" workbookViewId="0">
      <pane ySplit="1" topLeftCell="A1281" activePane="bottomLeft" state="frozen"/>
      <selection activeCell="R11" sqref="R11:R14"/>
      <selection pane="bottomLeft" activeCell="C1307" sqref="C1307"/>
    </sheetView>
  </sheetViews>
  <sheetFormatPr defaultRowHeight="14.6" x14ac:dyDescent="0.4"/>
  <cols>
    <col min="1" max="1" width="37.15234375" style="22" customWidth="1"/>
    <col min="2" max="2" width="15.69140625" style="22" customWidth="1"/>
    <col min="3" max="3" width="63.53515625" style="22" customWidth="1"/>
  </cols>
  <sheetData>
    <row r="1" spans="1:3" ht="15" thickBot="1" x14ac:dyDescent="0.45">
      <c r="A1" s="214"/>
    </row>
    <row r="2" spans="1:3" ht="15" thickBot="1" x14ac:dyDescent="0.45">
      <c r="A2" s="926" t="s">
        <v>513</v>
      </c>
      <c r="B2" s="927"/>
      <c r="C2" s="928"/>
    </row>
    <row r="3" spans="1:3" x14ac:dyDescent="0.4">
      <c r="A3" s="215" t="s">
        <v>166</v>
      </c>
      <c r="B3" s="216" t="s">
        <v>21</v>
      </c>
      <c r="C3" s="216" t="s">
        <v>759</v>
      </c>
    </row>
    <row r="4" spans="1:3" x14ac:dyDescent="0.4">
      <c r="A4" s="90" t="s">
        <v>13</v>
      </c>
      <c r="B4" s="84">
        <v>0</v>
      </c>
      <c r="C4" s="84" t="s">
        <v>779</v>
      </c>
    </row>
    <row r="5" spans="1:3" x14ac:dyDescent="0.4">
      <c r="A5" s="90"/>
      <c r="B5" s="84">
        <v>1</v>
      </c>
      <c r="C5" s="84" t="s">
        <v>780</v>
      </c>
    </row>
    <row r="6" spans="1:3" x14ac:dyDescent="0.4">
      <c r="A6" s="90"/>
      <c r="B6" s="84">
        <v>2</v>
      </c>
      <c r="C6" s="84" t="s">
        <v>761</v>
      </c>
    </row>
    <row r="7" spans="1:3" x14ac:dyDescent="0.4">
      <c r="A7" s="90"/>
      <c r="B7" s="84">
        <v>3</v>
      </c>
      <c r="C7" s="84" t="s">
        <v>762</v>
      </c>
    </row>
    <row r="8" spans="1:3" x14ac:dyDescent="0.4">
      <c r="A8" s="90"/>
      <c r="B8" s="84">
        <v>4</v>
      </c>
      <c r="C8" s="84" t="s">
        <v>763</v>
      </c>
    </row>
    <row r="9" spans="1:3" x14ac:dyDescent="0.4">
      <c r="A9" s="90"/>
      <c r="B9" s="84">
        <v>5</v>
      </c>
      <c r="C9" s="84" t="s">
        <v>2212</v>
      </c>
    </row>
    <row r="10" spans="1:3" x14ac:dyDescent="0.4">
      <c r="A10" s="90" t="s">
        <v>14</v>
      </c>
      <c r="B10" s="84">
        <v>0</v>
      </c>
      <c r="C10" s="84" t="s">
        <v>779</v>
      </c>
    </row>
    <row r="11" spans="1:3" x14ac:dyDescent="0.4">
      <c r="A11" s="90"/>
      <c r="B11" s="84">
        <v>1</v>
      </c>
      <c r="C11" s="84" t="s">
        <v>764</v>
      </c>
    </row>
    <row r="12" spans="1:3" x14ac:dyDescent="0.4">
      <c r="A12" s="90"/>
      <c r="B12" s="84">
        <v>2</v>
      </c>
      <c r="C12" s="84" t="s">
        <v>765</v>
      </c>
    </row>
    <row r="13" spans="1:3" x14ac:dyDescent="0.4">
      <c r="A13" s="90"/>
      <c r="B13" s="84">
        <v>3</v>
      </c>
      <c r="C13" s="84" t="s">
        <v>766</v>
      </c>
    </row>
    <row r="14" spans="1:3" x14ac:dyDescent="0.4">
      <c r="A14" s="90"/>
      <c r="B14" s="84">
        <v>4</v>
      </c>
      <c r="C14" s="84" t="s">
        <v>777</v>
      </c>
    </row>
    <row r="15" spans="1:3" x14ac:dyDescent="0.4">
      <c r="A15" s="90"/>
      <c r="B15" s="84">
        <v>5</v>
      </c>
      <c r="C15" s="84" t="s">
        <v>776</v>
      </c>
    </row>
    <row r="16" spans="1:3" x14ac:dyDescent="0.4">
      <c r="A16" s="90" t="s">
        <v>15</v>
      </c>
      <c r="B16" s="84">
        <v>0</v>
      </c>
      <c r="C16" s="84" t="s">
        <v>779</v>
      </c>
    </row>
    <row r="17" spans="1:3" x14ac:dyDescent="0.4">
      <c r="A17" s="90"/>
      <c r="B17" s="84">
        <v>1</v>
      </c>
      <c r="C17" s="84" t="s">
        <v>767</v>
      </c>
    </row>
    <row r="18" spans="1:3" x14ac:dyDescent="0.4">
      <c r="A18" s="90"/>
      <c r="B18" s="84">
        <v>2</v>
      </c>
      <c r="C18" s="84" t="s">
        <v>769</v>
      </c>
    </row>
    <row r="19" spans="1:3" x14ac:dyDescent="0.4">
      <c r="A19" s="90"/>
      <c r="B19" s="84">
        <v>3</v>
      </c>
      <c r="C19" s="84" t="s">
        <v>771</v>
      </c>
    </row>
    <row r="20" spans="1:3" x14ac:dyDescent="0.4">
      <c r="A20" s="90"/>
      <c r="B20" s="84">
        <v>4</v>
      </c>
      <c r="C20" s="84" t="s">
        <v>770</v>
      </c>
    </row>
    <row r="21" spans="1:3" x14ac:dyDescent="0.4">
      <c r="A21" s="90"/>
      <c r="B21" s="84">
        <v>5</v>
      </c>
      <c r="C21" s="84" t="s">
        <v>768</v>
      </c>
    </row>
    <row r="22" spans="1:3" x14ac:dyDescent="0.4">
      <c r="A22" s="90" t="s">
        <v>129</v>
      </c>
      <c r="B22" s="84">
        <v>0</v>
      </c>
      <c r="C22" s="84" t="s">
        <v>779</v>
      </c>
    </row>
    <row r="23" spans="1:3" x14ac:dyDescent="0.4">
      <c r="A23" s="90"/>
      <c r="B23" s="85">
        <v>1</v>
      </c>
      <c r="C23" s="85" t="s">
        <v>2193</v>
      </c>
    </row>
    <row r="24" spans="1:3" x14ac:dyDescent="0.4">
      <c r="A24" s="90"/>
      <c r="B24" s="85">
        <v>2</v>
      </c>
      <c r="C24" s="85" t="s">
        <v>772</v>
      </c>
    </row>
    <row r="25" spans="1:3" x14ac:dyDescent="0.4">
      <c r="A25" s="90"/>
      <c r="B25" s="85">
        <v>3</v>
      </c>
      <c r="C25" s="85" t="s">
        <v>773</v>
      </c>
    </row>
    <row r="26" spans="1:3" x14ac:dyDescent="0.4">
      <c r="A26" s="90"/>
      <c r="B26" s="85">
        <v>4</v>
      </c>
      <c r="C26" s="85" t="s">
        <v>774</v>
      </c>
    </row>
    <row r="27" spans="1:3" x14ac:dyDescent="0.4">
      <c r="A27" s="90"/>
      <c r="B27" s="85">
        <v>5</v>
      </c>
      <c r="C27" s="85" t="s">
        <v>2194</v>
      </c>
    </row>
    <row r="28" spans="1:3" x14ac:dyDescent="0.4">
      <c r="A28" s="91" t="s">
        <v>130</v>
      </c>
      <c r="B28" s="85">
        <v>0</v>
      </c>
      <c r="C28" s="85" t="s">
        <v>779</v>
      </c>
    </row>
    <row r="29" spans="1:3" x14ac:dyDescent="0.4">
      <c r="A29" s="91"/>
      <c r="B29" s="85">
        <v>1</v>
      </c>
      <c r="C29" s="85" t="s">
        <v>775</v>
      </c>
    </row>
    <row r="30" spans="1:3" x14ac:dyDescent="0.4">
      <c r="A30" s="91"/>
      <c r="B30" s="85">
        <v>2</v>
      </c>
      <c r="C30" s="85" t="s">
        <v>2213</v>
      </c>
    </row>
    <row r="31" spans="1:3" x14ac:dyDescent="0.4">
      <c r="A31" s="91"/>
      <c r="B31" s="85">
        <v>3</v>
      </c>
      <c r="C31" s="85" t="s">
        <v>1802</v>
      </c>
    </row>
    <row r="32" spans="1:3" x14ac:dyDescent="0.4">
      <c r="A32" s="91"/>
      <c r="B32" s="85">
        <v>4</v>
      </c>
      <c r="C32" s="85" t="s">
        <v>2214</v>
      </c>
    </row>
    <row r="33" spans="1:3" ht="15" thickBot="1" x14ac:dyDescent="0.45">
      <c r="A33" s="91"/>
      <c r="B33" s="85">
        <v>5</v>
      </c>
      <c r="C33" s="87" t="s">
        <v>778</v>
      </c>
    </row>
    <row r="34" spans="1:3" x14ac:dyDescent="0.4">
      <c r="A34" s="65" t="s">
        <v>167</v>
      </c>
      <c r="B34" s="83" t="s">
        <v>21</v>
      </c>
      <c r="C34" s="216" t="s">
        <v>759</v>
      </c>
    </row>
    <row r="35" spans="1:3" x14ac:dyDescent="0.4">
      <c r="A35" s="90" t="s">
        <v>131</v>
      </c>
      <c r="B35" s="84">
        <v>0</v>
      </c>
      <c r="C35" s="84" t="s">
        <v>779</v>
      </c>
    </row>
    <row r="36" spans="1:3" x14ac:dyDescent="0.4">
      <c r="A36" s="90"/>
      <c r="B36" s="84">
        <v>1</v>
      </c>
      <c r="C36" s="84" t="s">
        <v>2215</v>
      </c>
    </row>
    <row r="37" spans="1:3" x14ac:dyDescent="0.4">
      <c r="A37" s="90"/>
      <c r="B37" s="84">
        <v>2</v>
      </c>
      <c r="C37" s="84" t="s">
        <v>2216</v>
      </c>
    </row>
    <row r="38" spans="1:3" x14ac:dyDescent="0.4">
      <c r="A38" s="90"/>
      <c r="B38" s="84">
        <v>3</v>
      </c>
      <c r="C38" s="84" t="s">
        <v>783</v>
      </c>
    </row>
    <row r="39" spans="1:3" x14ac:dyDescent="0.4">
      <c r="A39" s="90"/>
      <c r="B39" s="84">
        <v>4</v>
      </c>
      <c r="C39" s="84" t="s">
        <v>784</v>
      </c>
    </row>
    <row r="40" spans="1:3" x14ac:dyDescent="0.4">
      <c r="A40" s="90"/>
      <c r="B40" s="84">
        <v>5</v>
      </c>
      <c r="C40" s="84" t="s">
        <v>785</v>
      </c>
    </row>
    <row r="41" spans="1:3" x14ac:dyDescent="0.4">
      <c r="A41" s="90" t="s">
        <v>133</v>
      </c>
      <c r="B41" s="84">
        <v>0</v>
      </c>
      <c r="C41" s="84" t="s">
        <v>779</v>
      </c>
    </row>
    <row r="42" spans="1:3" x14ac:dyDescent="0.4">
      <c r="A42" s="90"/>
      <c r="B42" s="84">
        <v>1</v>
      </c>
      <c r="C42" s="84" t="s">
        <v>764</v>
      </c>
    </row>
    <row r="43" spans="1:3" x14ac:dyDescent="0.4">
      <c r="A43" s="90"/>
      <c r="B43" s="84">
        <v>2</v>
      </c>
      <c r="C43" s="84" t="s">
        <v>765</v>
      </c>
    </row>
    <row r="44" spans="1:3" x14ac:dyDescent="0.4">
      <c r="A44" s="90"/>
      <c r="B44" s="84">
        <v>3</v>
      </c>
      <c r="C44" s="84" t="s">
        <v>2217</v>
      </c>
    </row>
    <row r="45" spans="1:3" x14ac:dyDescent="0.4">
      <c r="A45" s="90"/>
      <c r="B45" s="84">
        <v>4</v>
      </c>
      <c r="C45" s="84" t="s">
        <v>2218</v>
      </c>
    </row>
    <row r="46" spans="1:3" x14ac:dyDescent="0.4">
      <c r="A46" s="90"/>
      <c r="B46" s="84">
        <v>5</v>
      </c>
      <c r="C46" s="84" t="s">
        <v>776</v>
      </c>
    </row>
    <row r="47" spans="1:3" x14ac:dyDescent="0.4">
      <c r="A47" s="90" t="s">
        <v>134</v>
      </c>
      <c r="B47" s="84">
        <v>0</v>
      </c>
      <c r="C47" s="84" t="s">
        <v>779</v>
      </c>
    </row>
    <row r="48" spans="1:3" x14ac:dyDescent="0.4">
      <c r="A48" s="90"/>
      <c r="B48" s="84">
        <v>1</v>
      </c>
      <c r="C48" s="84" t="s">
        <v>786</v>
      </c>
    </row>
    <row r="49" spans="1:3" x14ac:dyDescent="0.4">
      <c r="A49" s="90"/>
      <c r="B49" s="84">
        <v>2</v>
      </c>
      <c r="C49" s="84" t="s">
        <v>1628</v>
      </c>
    </row>
    <row r="50" spans="1:3" x14ac:dyDescent="0.4">
      <c r="A50" s="90"/>
      <c r="B50" s="84">
        <v>3</v>
      </c>
      <c r="C50" s="84" t="s">
        <v>790</v>
      </c>
    </row>
    <row r="51" spans="1:3" x14ac:dyDescent="0.4">
      <c r="A51" s="90"/>
      <c r="B51" s="84">
        <v>4</v>
      </c>
      <c r="C51" s="84" t="s">
        <v>791</v>
      </c>
    </row>
    <row r="52" spans="1:3" x14ac:dyDescent="0.4">
      <c r="A52" s="90"/>
      <c r="B52" s="84">
        <v>5</v>
      </c>
      <c r="C52" s="84" t="s">
        <v>789</v>
      </c>
    </row>
    <row r="53" spans="1:3" x14ac:dyDescent="0.4">
      <c r="A53" s="90" t="s">
        <v>145</v>
      </c>
      <c r="B53" s="84">
        <v>0</v>
      </c>
      <c r="C53" s="84" t="s">
        <v>779</v>
      </c>
    </row>
    <row r="54" spans="1:3" x14ac:dyDescent="0.4">
      <c r="A54" s="90"/>
      <c r="B54" s="85">
        <v>1</v>
      </c>
      <c r="C54" s="84" t="s">
        <v>1460</v>
      </c>
    </row>
    <row r="55" spans="1:3" x14ac:dyDescent="0.4">
      <c r="A55" s="90"/>
      <c r="B55" s="85">
        <v>2</v>
      </c>
      <c r="C55" s="84" t="s">
        <v>1440</v>
      </c>
    </row>
    <row r="56" spans="1:3" x14ac:dyDescent="0.4">
      <c r="A56" s="90"/>
      <c r="B56" s="85">
        <v>3</v>
      </c>
      <c r="C56" s="84" t="s">
        <v>1441</v>
      </c>
    </row>
    <row r="57" spans="1:3" x14ac:dyDescent="0.4">
      <c r="A57" s="90"/>
      <c r="B57" s="85">
        <v>4</v>
      </c>
      <c r="C57" s="84" t="s">
        <v>1439</v>
      </c>
    </row>
    <row r="58" spans="1:3" x14ac:dyDescent="0.4">
      <c r="A58" s="90"/>
      <c r="B58" s="85">
        <v>5</v>
      </c>
      <c r="C58" s="84" t="s">
        <v>1459</v>
      </c>
    </row>
    <row r="59" spans="1:3" x14ac:dyDescent="0.4">
      <c r="A59" s="91" t="s">
        <v>190</v>
      </c>
      <c r="B59" s="85">
        <v>0</v>
      </c>
      <c r="C59" s="84" t="s">
        <v>779</v>
      </c>
    </row>
    <row r="60" spans="1:3" x14ac:dyDescent="0.4">
      <c r="A60" s="91"/>
      <c r="B60" s="85">
        <v>1</v>
      </c>
      <c r="C60" s="85" t="s">
        <v>787</v>
      </c>
    </row>
    <row r="61" spans="1:3" x14ac:dyDescent="0.4">
      <c r="A61" s="91"/>
      <c r="B61" s="85">
        <v>2</v>
      </c>
      <c r="C61" s="85" t="s">
        <v>788</v>
      </c>
    </row>
    <row r="62" spans="1:3" x14ac:dyDescent="0.4">
      <c r="A62" s="91"/>
      <c r="B62" s="85">
        <v>3</v>
      </c>
      <c r="C62" s="85" t="s">
        <v>1456</v>
      </c>
    </row>
    <row r="63" spans="1:3" x14ac:dyDescent="0.4">
      <c r="A63" s="91"/>
      <c r="B63" s="85">
        <v>4</v>
      </c>
      <c r="C63" s="85" t="s">
        <v>1457</v>
      </c>
    </row>
    <row r="64" spans="1:3" x14ac:dyDescent="0.4">
      <c r="A64" s="91"/>
      <c r="B64" s="85">
        <v>5</v>
      </c>
      <c r="C64" s="85" t="s">
        <v>1458</v>
      </c>
    </row>
    <row r="65" spans="1:3" x14ac:dyDescent="0.4">
      <c r="A65" s="91" t="s">
        <v>1418</v>
      </c>
      <c r="B65" s="85">
        <v>0</v>
      </c>
      <c r="C65" s="85" t="s">
        <v>779</v>
      </c>
    </row>
    <row r="66" spans="1:3" x14ac:dyDescent="0.4">
      <c r="A66" s="91"/>
      <c r="B66" s="85">
        <v>1</v>
      </c>
      <c r="C66" s="85" t="s">
        <v>1698</v>
      </c>
    </row>
    <row r="67" spans="1:3" x14ac:dyDescent="0.4">
      <c r="A67" s="91"/>
      <c r="B67" s="85">
        <v>2</v>
      </c>
      <c r="C67" s="85" t="s">
        <v>1699</v>
      </c>
    </row>
    <row r="68" spans="1:3" x14ac:dyDescent="0.4">
      <c r="A68" s="91"/>
      <c r="B68" s="85">
        <v>3</v>
      </c>
      <c r="C68" s="85" t="s">
        <v>1721</v>
      </c>
    </row>
    <row r="69" spans="1:3" x14ac:dyDescent="0.4">
      <c r="A69" s="91"/>
      <c r="B69" s="85">
        <v>4</v>
      </c>
      <c r="C69" s="85" t="s">
        <v>1701</v>
      </c>
    </row>
    <row r="70" spans="1:3" ht="15" thickBot="1" x14ac:dyDescent="0.45">
      <c r="A70" s="91"/>
      <c r="B70" s="85">
        <v>5</v>
      </c>
      <c r="C70" s="85" t="s">
        <v>1700</v>
      </c>
    </row>
    <row r="71" spans="1:3" x14ac:dyDescent="0.4">
      <c r="A71" s="65" t="s">
        <v>2502</v>
      </c>
      <c r="B71" s="83" t="s">
        <v>21</v>
      </c>
      <c r="C71" s="83" t="s">
        <v>759</v>
      </c>
    </row>
    <row r="72" spans="1:3" x14ac:dyDescent="0.4">
      <c r="A72" s="90" t="s">
        <v>105</v>
      </c>
      <c r="B72" s="84">
        <v>0</v>
      </c>
      <c r="C72" s="84" t="s">
        <v>779</v>
      </c>
    </row>
    <row r="73" spans="1:3" x14ac:dyDescent="0.4">
      <c r="A73" s="90"/>
      <c r="B73" s="84">
        <v>1</v>
      </c>
      <c r="C73" s="84" t="s">
        <v>792</v>
      </c>
    </row>
    <row r="74" spans="1:3" x14ac:dyDescent="0.4">
      <c r="A74" s="90"/>
      <c r="B74" s="84">
        <v>2</v>
      </c>
      <c r="C74" s="84" t="s">
        <v>765</v>
      </c>
    </row>
    <row r="75" spans="1:3" x14ac:dyDescent="0.4">
      <c r="A75" s="90"/>
      <c r="B75" s="84">
        <v>3</v>
      </c>
      <c r="C75" s="84" t="s">
        <v>799</v>
      </c>
    </row>
    <row r="76" spans="1:3" x14ac:dyDescent="0.4">
      <c r="A76" s="90"/>
      <c r="B76" s="84">
        <v>4</v>
      </c>
      <c r="C76" s="84" t="s">
        <v>2219</v>
      </c>
    </row>
    <row r="77" spans="1:3" x14ac:dyDescent="0.4">
      <c r="A77" s="90"/>
      <c r="B77" s="84">
        <v>5</v>
      </c>
      <c r="C77" s="84" t="s">
        <v>793</v>
      </c>
    </row>
    <row r="78" spans="1:3" x14ac:dyDescent="0.4">
      <c r="A78" s="90" t="s">
        <v>64</v>
      </c>
      <c r="B78" s="84">
        <v>0</v>
      </c>
      <c r="C78" s="84" t="s">
        <v>779</v>
      </c>
    </row>
    <row r="79" spans="1:3" x14ac:dyDescent="0.4">
      <c r="A79" s="90"/>
      <c r="B79" s="84">
        <v>1</v>
      </c>
      <c r="C79" s="84" t="s">
        <v>795</v>
      </c>
    </row>
    <row r="80" spans="1:3" x14ac:dyDescent="0.4">
      <c r="A80" s="90"/>
      <c r="B80" s="84">
        <v>2</v>
      </c>
      <c r="C80" s="84" t="s">
        <v>796</v>
      </c>
    </row>
    <row r="81" spans="1:3" x14ac:dyDescent="0.4">
      <c r="A81" s="90"/>
      <c r="B81" s="84">
        <v>3</v>
      </c>
      <c r="C81" s="84" t="s">
        <v>797</v>
      </c>
    </row>
    <row r="82" spans="1:3" x14ac:dyDescent="0.4">
      <c r="A82" s="90"/>
      <c r="B82" s="84">
        <v>4</v>
      </c>
      <c r="C82" s="84" t="s">
        <v>798</v>
      </c>
    </row>
    <row r="83" spans="1:3" x14ac:dyDescent="0.4">
      <c r="A83" s="90"/>
      <c r="B83" s="84">
        <v>5</v>
      </c>
      <c r="C83" s="84" t="s">
        <v>794</v>
      </c>
    </row>
    <row r="84" spans="1:3" x14ac:dyDescent="0.4">
      <c r="A84" s="90" t="s">
        <v>65</v>
      </c>
      <c r="B84" s="84">
        <v>0</v>
      </c>
      <c r="C84" s="84" t="s">
        <v>779</v>
      </c>
    </row>
    <row r="85" spans="1:3" x14ac:dyDescent="0.4">
      <c r="A85" s="90"/>
      <c r="B85" s="84">
        <v>1</v>
      </c>
      <c r="C85" s="85" t="s">
        <v>800</v>
      </c>
    </row>
    <row r="86" spans="1:3" x14ac:dyDescent="0.4">
      <c r="A86" s="90"/>
      <c r="B86" s="84">
        <v>2</v>
      </c>
      <c r="C86" s="85" t="s">
        <v>805</v>
      </c>
    </row>
    <row r="87" spans="1:3" x14ac:dyDescent="0.4">
      <c r="A87" s="90"/>
      <c r="B87" s="84">
        <v>3</v>
      </c>
      <c r="C87" s="85" t="s">
        <v>809</v>
      </c>
    </row>
    <row r="88" spans="1:3" x14ac:dyDescent="0.4">
      <c r="A88" s="90"/>
      <c r="B88" s="84">
        <v>4</v>
      </c>
      <c r="C88" s="85" t="s">
        <v>808</v>
      </c>
    </row>
    <row r="89" spans="1:3" x14ac:dyDescent="0.4">
      <c r="A89" s="90"/>
      <c r="B89" s="84">
        <v>5</v>
      </c>
      <c r="C89" s="85" t="s">
        <v>804</v>
      </c>
    </row>
    <row r="90" spans="1:3" x14ac:dyDescent="0.4">
      <c r="A90" s="91" t="s">
        <v>164</v>
      </c>
      <c r="B90" s="84">
        <v>0</v>
      </c>
      <c r="C90" s="84" t="s">
        <v>779</v>
      </c>
    </row>
    <row r="91" spans="1:3" x14ac:dyDescent="0.4">
      <c r="A91" s="91"/>
      <c r="B91" s="84">
        <v>1</v>
      </c>
      <c r="C91" s="85" t="s">
        <v>801</v>
      </c>
    </row>
    <row r="92" spans="1:3" x14ac:dyDescent="0.4">
      <c r="A92" s="91"/>
      <c r="B92" s="84">
        <v>2</v>
      </c>
      <c r="C92" s="85" t="s">
        <v>806</v>
      </c>
    </row>
    <row r="93" spans="1:3" x14ac:dyDescent="0.4">
      <c r="A93" s="91"/>
      <c r="B93" s="84">
        <v>3</v>
      </c>
      <c r="C93" s="85" t="s">
        <v>803</v>
      </c>
    </row>
    <row r="94" spans="1:3" x14ac:dyDescent="0.4">
      <c r="A94" s="91"/>
      <c r="B94" s="84">
        <v>4</v>
      </c>
      <c r="C94" s="85" t="s">
        <v>802</v>
      </c>
    </row>
    <row r="95" spans="1:3" ht="15" thickBot="1" x14ac:dyDescent="0.45">
      <c r="A95" s="91"/>
      <c r="B95" s="84">
        <v>5</v>
      </c>
      <c r="C95" s="85" t="s">
        <v>807</v>
      </c>
    </row>
    <row r="96" spans="1:3" x14ac:dyDescent="0.4">
      <c r="A96" s="65" t="s">
        <v>165</v>
      </c>
      <c r="B96" s="83" t="s">
        <v>21</v>
      </c>
      <c r="C96" s="83" t="s">
        <v>759</v>
      </c>
    </row>
    <row r="97" spans="1:3" x14ac:dyDescent="0.4">
      <c r="A97" s="90" t="s">
        <v>89</v>
      </c>
      <c r="B97" s="84">
        <v>0</v>
      </c>
      <c r="C97" s="84" t="s">
        <v>779</v>
      </c>
    </row>
    <row r="98" spans="1:3" x14ac:dyDescent="0.4">
      <c r="A98" s="90"/>
      <c r="B98" s="84">
        <v>1</v>
      </c>
      <c r="C98" s="84" t="s">
        <v>2220</v>
      </c>
    </row>
    <row r="99" spans="1:3" x14ac:dyDescent="0.4">
      <c r="A99" s="90"/>
      <c r="B99" s="84">
        <v>2</v>
      </c>
      <c r="C99" s="84" t="s">
        <v>2221</v>
      </c>
    </row>
    <row r="100" spans="1:3" x14ac:dyDescent="0.4">
      <c r="A100" s="90"/>
      <c r="B100" s="84">
        <v>3</v>
      </c>
      <c r="C100" s="84" t="s">
        <v>818</v>
      </c>
    </row>
    <row r="101" spans="1:3" x14ac:dyDescent="0.4">
      <c r="A101" s="90"/>
      <c r="B101" s="84">
        <v>4</v>
      </c>
      <c r="C101" s="84" t="s">
        <v>2222</v>
      </c>
    </row>
    <row r="102" spans="1:3" x14ac:dyDescent="0.4">
      <c r="A102" s="90"/>
      <c r="B102" s="84">
        <v>5</v>
      </c>
      <c r="C102" s="84" t="s">
        <v>2223</v>
      </c>
    </row>
    <row r="103" spans="1:3" x14ac:dyDescent="0.4">
      <c r="A103" s="90" t="s">
        <v>90</v>
      </c>
      <c r="B103" s="84">
        <v>0</v>
      </c>
      <c r="C103" s="84" t="s">
        <v>779</v>
      </c>
    </row>
    <row r="104" spans="1:3" x14ac:dyDescent="0.4">
      <c r="A104" s="90"/>
      <c r="B104" s="84">
        <v>1</v>
      </c>
      <c r="C104" s="84" t="s">
        <v>823</v>
      </c>
    </row>
    <row r="105" spans="1:3" x14ac:dyDescent="0.4">
      <c r="A105" s="90"/>
      <c r="B105" s="84">
        <v>2</v>
      </c>
      <c r="C105" s="84" t="s">
        <v>825</v>
      </c>
    </row>
    <row r="106" spans="1:3" x14ac:dyDescent="0.4">
      <c r="A106" s="90"/>
      <c r="B106" s="84">
        <v>3</v>
      </c>
      <c r="C106" s="84" t="s">
        <v>824</v>
      </c>
    </row>
    <row r="107" spans="1:3" x14ac:dyDescent="0.4">
      <c r="A107" s="90"/>
      <c r="B107" s="84">
        <v>4</v>
      </c>
      <c r="C107" s="84" t="s">
        <v>822</v>
      </c>
    </row>
    <row r="108" spans="1:3" x14ac:dyDescent="0.4">
      <c r="A108" s="90"/>
      <c r="B108" s="84">
        <v>5</v>
      </c>
      <c r="C108" s="84" t="s">
        <v>821</v>
      </c>
    </row>
    <row r="109" spans="1:3" x14ac:dyDescent="0.4">
      <c r="A109" s="90" t="s">
        <v>175</v>
      </c>
      <c r="B109" s="84">
        <v>0</v>
      </c>
      <c r="C109" s="84" t="s">
        <v>779</v>
      </c>
    </row>
    <row r="110" spans="1:3" x14ac:dyDescent="0.4">
      <c r="A110" s="90"/>
      <c r="B110" s="84">
        <v>1</v>
      </c>
      <c r="C110" s="84" t="s">
        <v>826</v>
      </c>
    </row>
    <row r="111" spans="1:3" x14ac:dyDescent="0.4">
      <c r="A111" s="90"/>
      <c r="B111" s="84">
        <v>2</v>
      </c>
      <c r="C111" s="84" t="s">
        <v>765</v>
      </c>
    </row>
    <row r="112" spans="1:3" x14ac:dyDescent="0.4">
      <c r="A112" s="90"/>
      <c r="B112" s="84">
        <v>3</v>
      </c>
      <c r="C112" s="84" t="s">
        <v>827</v>
      </c>
    </row>
    <row r="113" spans="1:3" x14ac:dyDescent="0.4">
      <c r="A113" s="90"/>
      <c r="B113" s="84">
        <v>4</v>
      </c>
      <c r="C113" s="84" t="s">
        <v>828</v>
      </c>
    </row>
    <row r="114" spans="1:3" x14ac:dyDescent="0.4">
      <c r="A114" s="90"/>
      <c r="B114" s="84">
        <v>5</v>
      </c>
      <c r="C114" s="84" t="s">
        <v>829</v>
      </c>
    </row>
    <row r="115" spans="1:3" x14ac:dyDescent="0.4">
      <c r="A115" s="90" t="s">
        <v>176</v>
      </c>
      <c r="B115" s="84">
        <v>0</v>
      </c>
      <c r="C115" s="84" t="s">
        <v>779</v>
      </c>
    </row>
    <row r="116" spans="1:3" x14ac:dyDescent="0.4">
      <c r="A116" s="90"/>
      <c r="B116" s="84">
        <v>1</v>
      </c>
      <c r="C116" s="84" t="s">
        <v>1766</v>
      </c>
    </row>
    <row r="117" spans="1:3" x14ac:dyDescent="0.4">
      <c r="A117" s="90"/>
      <c r="B117" s="84">
        <v>2</v>
      </c>
      <c r="C117" s="84" t="s">
        <v>1769</v>
      </c>
    </row>
    <row r="118" spans="1:3" x14ac:dyDescent="0.4">
      <c r="A118" s="90"/>
      <c r="B118" s="84">
        <v>3</v>
      </c>
      <c r="C118" s="84" t="s">
        <v>1770</v>
      </c>
    </row>
    <row r="119" spans="1:3" x14ac:dyDescent="0.4">
      <c r="A119" s="90"/>
      <c r="B119" s="84">
        <v>4</v>
      </c>
      <c r="C119" s="84" t="s">
        <v>1768</v>
      </c>
    </row>
    <row r="120" spans="1:3" x14ac:dyDescent="0.4">
      <c r="A120" s="90"/>
      <c r="B120" s="84">
        <v>5</v>
      </c>
      <c r="C120" s="84" t="s">
        <v>1767</v>
      </c>
    </row>
    <row r="121" spans="1:3" x14ac:dyDescent="0.4">
      <c r="A121" s="90" t="s">
        <v>820</v>
      </c>
      <c r="B121" s="84">
        <v>0</v>
      </c>
      <c r="C121" s="84" t="s">
        <v>779</v>
      </c>
    </row>
    <row r="122" spans="1:3" x14ac:dyDescent="0.4">
      <c r="A122" s="90"/>
      <c r="B122" s="84">
        <v>1</v>
      </c>
      <c r="C122" s="84" t="s">
        <v>830</v>
      </c>
    </row>
    <row r="123" spans="1:3" x14ac:dyDescent="0.4">
      <c r="A123" s="90"/>
      <c r="B123" s="84">
        <v>2</v>
      </c>
      <c r="C123" s="84" t="s">
        <v>838</v>
      </c>
    </row>
    <row r="124" spans="1:3" x14ac:dyDescent="0.4">
      <c r="A124" s="90"/>
      <c r="B124" s="84">
        <v>3</v>
      </c>
      <c r="C124" s="84" t="s">
        <v>839</v>
      </c>
    </row>
    <row r="125" spans="1:3" x14ac:dyDescent="0.4">
      <c r="A125" s="90"/>
      <c r="B125" s="84">
        <v>4</v>
      </c>
      <c r="C125" s="84" t="s">
        <v>832</v>
      </c>
    </row>
    <row r="126" spans="1:3" x14ac:dyDescent="0.4">
      <c r="A126" s="90"/>
      <c r="B126" s="84">
        <v>5</v>
      </c>
      <c r="C126" s="84" t="s">
        <v>831</v>
      </c>
    </row>
    <row r="127" spans="1:3" x14ac:dyDescent="0.4">
      <c r="A127" s="90" t="s">
        <v>1761</v>
      </c>
      <c r="B127" s="84">
        <v>0</v>
      </c>
      <c r="C127" s="84" t="s">
        <v>779</v>
      </c>
    </row>
    <row r="128" spans="1:3" x14ac:dyDescent="0.4">
      <c r="A128" s="90"/>
      <c r="B128" s="84">
        <v>1</v>
      </c>
      <c r="C128" s="85" t="s">
        <v>833</v>
      </c>
    </row>
    <row r="129" spans="1:3" x14ac:dyDescent="0.4">
      <c r="A129" s="90"/>
      <c r="B129" s="84">
        <v>2</v>
      </c>
      <c r="C129" s="85" t="s">
        <v>834</v>
      </c>
    </row>
    <row r="130" spans="1:3" x14ac:dyDescent="0.4">
      <c r="A130" s="90"/>
      <c r="B130" s="84">
        <v>3</v>
      </c>
      <c r="C130" s="85" t="s">
        <v>835</v>
      </c>
    </row>
    <row r="131" spans="1:3" x14ac:dyDescent="0.4">
      <c r="A131" s="90"/>
      <c r="B131" s="84">
        <v>4</v>
      </c>
      <c r="C131" s="85" t="s">
        <v>836</v>
      </c>
    </row>
    <row r="132" spans="1:3" x14ac:dyDescent="0.4">
      <c r="A132" s="90"/>
      <c r="B132" s="85">
        <v>5</v>
      </c>
      <c r="C132" s="85" t="s">
        <v>1172</v>
      </c>
    </row>
    <row r="133" spans="1:3" x14ac:dyDescent="0.4">
      <c r="A133" s="90" t="s">
        <v>1762</v>
      </c>
      <c r="B133" s="84">
        <v>0</v>
      </c>
      <c r="C133" s="84" t="s">
        <v>779</v>
      </c>
    </row>
    <row r="134" spans="1:3" x14ac:dyDescent="0.4">
      <c r="A134" s="90"/>
      <c r="B134" s="84">
        <v>1</v>
      </c>
      <c r="C134" s="85" t="s">
        <v>837</v>
      </c>
    </row>
    <row r="135" spans="1:3" x14ac:dyDescent="0.4">
      <c r="A135" s="90"/>
      <c r="B135" s="84">
        <v>2</v>
      </c>
      <c r="C135" s="85" t="s">
        <v>2224</v>
      </c>
    </row>
    <row r="136" spans="1:3" x14ac:dyDescent="0.4">
      <c r="A136" s="90"/>
      <c r="B136" s="84">
        <v>3</v>
      </c>
      <c r="C136" s="85" t="s">
        <v>2225</v>
      </c>
    </row>
    <row r="137" spans="1:3" x14ac:dyDescent="0.4">
      <c r="A137" s="90"/>
      <c r="B137" s="84">
        <v>4</v>
      </c>
      <c r="C137" s="85" t="s">
        <v>2226</v>
      </c>
    </row>
    <row r="138" spans="1:3" x14ac:dyDescent="0.4">
      <c r="A138" s="90"/>
      <c r="B138" s="84">
        <v>5</v>
      </c>
      <c r="C138" s="85" t="s">
        <v>2227</v>
      </c>
    </row>
    <row r="139" spans="1:3" x14ac:dyDescent="0.4">
      <c r="A139" s="754" t="s">
        <v>2503</v>
      </c>
      <c r="B139" s="84">
        <v>0</v>
      </c>
      <c r="C139" s="84" t="s">
        <v>779</v>
      </c>
    </row>
    <row r="140" spans="1:3" x14ac:dyDescent="0.4">
      <c r="A140" s="754"/>
      <c r="B140" s="84">
        <v>1</v>
      </c>
      <c r="C140" s="84" t="s">
        <v>2504</v>
      </c>
    </row>
    <row r="141" spans="1:3" x14ac:dyDescent="0.4">
      <c r="A141" s="754"/>
      <c r="B141" s="84">
        <v>2</v>
      </c>
      <c r="C141" s="84" t="s">
        <v>765</v>
      </c>
    </row>
    <row r="142" spans="1:3" x14ac:dyDescent="0.4">
      <c r="A142" s="754"/>
      <c r="B142" s="84">
        <v>3</v>
      </c>
      <c r="C142" s="84" t="s">
        <v>2505</v>
      </c>
    </row>
    <row r="143" spans="1:3" x14ac:dyDescent="0.4">
      <c r="A143" s="754"/>
      <c r="B143" s="84">
        <v>4</v>
      </c>
      <c r="C143" s="84" t="s">
        <v>2506</v>
      </c>
    </row>
    <row r="144" spans="1:3" x14ac:dyDescent="0.4">
      <c r="A144" s="754"/>
      <c r="B144" s="84">
        <v>5</v>
      </c>
      <c r="C144" s="84" t="s">
        <v>2507</v>
      </c>
    </row>
    <row r="145" spans="1:3" x14ac:dyDescent="0.4">
      <c r="A145" s="754" t="s">
        <v>2676</v>
      </c>
      <c r="B145" s="84">
        <v>0</v>
      </c>
      <c r="C145" s="761" t="s">
        <v>779</v>
      </c>
    </row>
    <row r="146" spans="1:3" x14ac:dyDescent="0.4">
      <c r="A146" s="754"/>
      <c r="B146" s="84">
        <v>1</v>
      </c>
      <c r="C146" s="761" t="s">
        <v>2677</v>
      </c>
    </row>
    <row r="147" spans="1:3" x14ac:dyDescent="0.4">
      <c r="A147" s="754"/>
      <c r="B147" s="84">
        <v>2</v>
      </c>
      <c r="C147" s="761" t="s">
        <v>2678</v>
      </c>
    </row>
    <row r="148" spans="1:3" x14ac:dyDescent="0.4">
      <c r="A148" s="754"/>
      <c r="B148" s="84">
        <v>3</v>
      </c>
      <c r="C148" s="761" t="s">
        <v>2679</v>
      </c>
    </row>
    <row r="149" spans="1:3" x14ac:dyDescent="0.4">
      <c r="A149" s="754"/>
      <c r="B149" s="84">
        <v>4</v>
      </c>
      <c r="C149" s="761" t="s">
        <v>2681</v>
      </c>
    </row>
    <row r="150" spans="1:3" ht="15" thickBot="1" x14ac:dyDescent="0.45">
      <c r="A150" s="754"/>
      <c r="B150" s="84">
        <v>5</v>
      </c>
      <c r="C150" s="761" t="s">
        <v>2680</v>
      </c>
    </row>
    <row r="151" spans="1:3" x14ac:dyDescent="0.4">
      <c r="A151" s="65" t="s">
        <v>2634</v>
      </c>
      <c r="B151" s="83" t="s">
        <v>21</v>
      </c>
      <c r="C151" s="83" t="s">
        <v>759</v>
      </c>
    </row>
    <row r="152" spans="1:3" x14ac:dyDescent="0.4">
      <c r="A152" s="90" t="s">
        <v>812</v>
      </c>
      <c r="B152" s="84">
        <v>0</v>
      </c>
      <c r="C152" s="84" t="s">
        <v>779</v>
      </c>
    </row>
    <row r="153" spans="1:3" x14ac:dyDescent="0.4">
      <c r="A153" s="90"/>
      <c r="B153" s="84">
        <v>1</v>
      </c>
      <c r="C153" s="84" t="s">
        <v>840</v>
      </c>
    </row>
    <row r="154" spans="1:3" x14ac:dyDescent="0.4">
      <c r="A154" s="90"/>
      <c r="B154" s="84">
        <v>2</v>
      </c>
      <c r="C154" s="84" t="s">
        <v>2195</v>
      </c>
    </row>
    <row r="155" spans="1:3" x14ac:dyDescent="0.4">
      <c r="A155" s="90"/>
      <c r="B155" s="84">
        <v>3</v>
      </c>
      <c r="C155" s="84" t="s">
        <v>2197</v>
      </c>
    </row>
    <row r="156" spans="1:3" x14ac:dyDescent="0.4">
      <c r="A156" s="90"/>
      <c r="B156" s="84">
        <v>4</v>
      </c>
      <c r="C156" s="84" t="s">
        <v>2198</v>
      </c>
    </row>
    <row r="157" spans="1:3" x14ac:dyDescent="0.4">
      <c r="A157" s="90"/>
      <c r="B157" s="85">
        <v>5</v>
      </c>
      <c r="C157" s="84" t="s">
        <v>2196</v>
      </c>
    </row>
    <row r="158" spans="1:3" x14ac:dyDescent="0.4">
      <c r="A158" s="90" t="s">
        <v>813</v>
      </c>
      <c r="B158" s="84">
        <v>0</v>
      </c>
      <c r="C158" s="84" t="s">
        <v>779</v>
      </c>
    </row>
    <row r="159" spans="1:3" x14ac:dyDescent="0.4">
      <c r="A159" s="90"/>
      <c r="B159" s="84">
        <v>1</v>
      </c>
      <c r="C159" s="84" t="s">
        <v>2228</v>
      </c>
    </row>
    <row r="160" spans="1:3" x14ac:dyDescent="0.4">
      <c r="A160" s="90"/>
      <c r="B160" s="84">
        <v>2</v>
      </c>
      <c r="C160" s="84" t="s">
        <v>2229</v>
      </c>
    </row>
    <row r="161" spans="1:3" x14ac:dyDescent="0.4">
      <c r="A161" s="90"/>
      <c r="B161" s="84">
        <v>3</v>
      </c>
      <c r="C161" s="84" t="s">
        <v>2230</v>
      </c>
    </row>
    <row r="162" spans="1:3" x14ac:dyDescent="0.4">
      <c r="A162" s="90"/>
      <c r="B162" s="84">
        <v>4</v>
      </c>
      <c r="C162" s="84" t="s">
        <v>2231</v>
      </c>
    </row>
    <row r="163" spans="1:3" x14ac:dyDescent="0.4">
      <c r="A163" s="90"/>
      <c r="B163" s="85">
        <v>5</v>
      </c>
      <c r="C163" s="84" t="s">
        <v>2232</v>
      </c>
    </row>
    <row r="164" spans="1:3" x14ac:dyDescent="0.4">
      <c r="A164" s="90" t="s">
        <v>814</v>
      </c>
      <c r="B164" s="84">
        <v>0</v>
      </c>
      <c r="C164" s="84" t="s">
        <v>779</v>
      </c>
    </row>
    <row r="165" spans="1:3" x14ac:dyDescent="0.4">
      <c r="A165" s="90"/>
      <c r="B165" s="84">
        <v>1</v>
      </c>
      <c r="C165" s="84" t="s">
        <v>2233</v>
      </c>
    </row>
    <row r="166" spans="1:3" x14ac:dyDescent="0.4">
      <c r="A166" s="90"/>
      <c r="B166" s="84">
        <v>2</v>
      </c>
      <c r="C166" s="84" t="s">
        <v>2234</v>
      </c>
    </row>
    <row r="167" spans="1:3" x14ac:dyDescent="0.4">
      <c r="A167" s="90"/>
      <c r="B167" s="84">
        <v>3</v>
      </c>
      <c r="C167" s="84" t="s">
        <v>2235</v>
      </c>
    </row>
    <row r="168" spans="1:3" x14ac:dyDescent="0.4">
      <c r="A168" s="90"/>
      <c r="B168" s="84">
        <v>4</v>
      </c>
      <c r="C168" s="84" t="s">
        <v>2236</v>
      </c>
    </row>
    <row r="169" spans="1:3" x14ac:dyDescent="0.4">
      <c r="A169" s="90"/>
      <c r="B169" s="85">
        <v>5</v>
      </c>
      <c r="C169" s="84" t="s">
        <v>2237</v>
      </c>
    </row>
    <row r="170" spans="1:3" x14ac:dyDescent="0.4">
      <c r="A170" s="90" t="s">
        <v>815</v>
      </c>
      <c r="B170" s="84">
        <v>0</v>
      </c>
      <c r="C170" s="84" t="s">
        <v>779</v>
      </c>
    </row>
    <row r="171" spans="1:3" x14ac:dyDescent="0.4">
      <c r="A171" s="90"/>
      <c r="B171" s="84">
        <v>1</v>
      </c>
      <c r="C171" s="84" t="s">
        <v>841</v>
      </c>
    </row>
    <row r="172" spans="1:3" x14ac:dyDescent="0.4">
      <c r="A172" s="90"/>
      <c r="B172" s="84">
        <v>2</v>
      </c>
      <c r="C172" s="84" t="s">
        <v>765</v>
      </c>
    </row>
    <row r="173" spans="1:3" x14ac:dyDescent="0.4">
      <c r="A173" s="90"/>
      <c r="B173" s="84">
        <v>3</v>
      </c>
      <c r="C173" s="84" t="s">
        <v>842</v>
      </c>
    </row>
    <row r="174" spans="1:3" x14ac:dyDescent="0.4">
      <c r="A174" s="90"/>
      <c r="B174" s="84">
        <v>4</v>
      </c>
      <c r="C174" s="84" t="s">
        <v>843</v>
      </c>
    </row>
    <row r="175" spans="1:3" x14ac:dyDescent="0.4">
      <c r="A175" s="90"/>
      <c r="B175" s="85">
        <v>5</v>
      </c>
      <c r="C175" s="84" t="s">
        <v>844</v>
      </c>
    </row>
    <row r="176" spans="1:3" x14ac:dyDescent="0.4">
      <c r="A176" s="90" t="s">
        <v>816</v>
      </c>
      <c r="B176" s="84">
        <v>0</v>
      </c>
      <c r="C176" s="84" t="s">
        <v>779</v>
      </c>
    </row>
    <row r="177" spans="1:3" x14ac:dyDescent="0.4">
      <c r="A177" s="90"/>
      <c r="B177" s="84">
        <v>1</v>
      </c>
      <c r="C177" s="84" t="s">
        <v>2238</v>
      </c>
    </row>
    <row r="178" spans="1:3" x14ac:dyDescent="0.4">
      <c r="A178" s="90"/>
      <c r="B178" s="84">
        <v>2</v>
      </c>
      <c r="C178" s="84" t="s">
        <v>2239</v>
      </c>
    </row>
    <row r="179" spans="1:3" x14ac:dyDescent="0.4">
      <c r="A179" s="90"/>
      <c r="B179" s="84">
        <v>3</v>
      </c>
      <c r="C179" s="84" t="s">
        <v>2240</v>
      </c>
    </row>
    <row r="180" spans="1:3" x14ac:dyDescent="0.4">
      <c r="A180" s="90"/>
      <c r="B180" s="84">
        <v>4</v>
      </c>
      <c r="C180" s="84" t="s">
        <v>1629</v>
      </c>
    </row>
    <row r="181" spans="1:3" x14ac:dyDescent="0.4">
      <c r="A181" s="90"/>
      <c r="B181" s="85">
        <v>5</v>
      </c>
      <c r="C181" s="84" t="s">
        <v>845</v>
      </c>
    </row>
    <row r="182" spans="1:3" x14ac:dyDescent="0.4">
      <c r="A182" s="90" t="s">
        <v>817</v>
      </c>
      <c r="B182" s="84">
        <v>0</v>
      </c>
      <c r="C182" s="84" t="s">
        <v>779</v>
      </c>
    </row>
    <row r="183" spans="1:3" x14ac:dyDescent="0.4">
      <c r="A183" s="90"/>
      <c r="B183" s="84">
        <v>1</v>
      </c>
      <c r="C183" s="84" t="s">
        <v>846</v>
      </c>
    </row>
    <row r="184" spans="1:3" x14ac:dyDescent="0.4">
      <c r="A184" s="90"/>
      <c r="B184" s="84">
        <v>2</v>
      </c>
      <c r="C184" s="84" t="s">
        <v>849</v>
      </c>
    </row>
    <row r="185" spans="1:3" x14ac:dyDescent="0.4">
      <c r="A185" s="90"/>
      <c r="B185" s="84">
        <v>3</v>
      </c>
      <c r="C185" s="85" t="s">
        <v>850</v>
      </c>
    </row>
    <row r="186" spans="1:3" x14ac:dyDescent="0.4">
      <c r="A186" s="90"/>
      <c r="B186" s="84">
        <v>4</v>
      </c>
      <c r="C186" s="84" t="s">
        <v>848</v>
      </c>
    </row>
    <row r="187" spans="1:3" ht="15" thickBot="1" x14ac:dyDescent="0.45">
      <c r="A187" s="90"/>
      <c r="B187" s="85">
        <v>5</v>
      </c>
      <c r="C187" s="84" t="s">
        <v>847</v>
      </c>
    </row>
    <row r="188" spans="1:3" ht="15" thickBot="1" x14ac:dyDescent="0.45">
      <c r="A188" s="92"/>
      <c r="B188" s="23"/>
      <c r="C188" s="69"/>
    </row>
    <row r="189" spans="1:3" ht="15" thickBot="1" x14ac:dyDescent="0.45">
      <c r="A189" s="929" t="s">
        <v>512</v>
      </c>
      <c r="B189" s="930"/>
      <c r="C189" s="930"/>
    </row>
    <row r="190" spans="1:3" x14ac:dyDescent="0.4">
      <c r="A190" s="65" t="s">
        <v>2635</v>
      </c>
      <c r="B190" s="83" t="s">
        <v>21</v>
      </c>
      <c r="C190" s="83" t="s">
        <v>759</v>
      </c>
    </row>
    <row r="191" spans="1:3" x14ac:dyDescent="0.4">
      <c r="A191" s="90" t="s">
        <v>286</v>
      </c>
      <c r="B191" s="84">
        <v>0</v>
      </c>
      <c r="C191" s="84" t="s">
        <v>779</v>
      </c>
    </row>
    <row r="192" spans="1:3" x14ac:dyDescent="0.4">
      <c r="A192" s="90"/>
      <c r="B192" s="84">
        <v>1</v>
      </c>
      <c r="C192" s="84" t="s">
        <v>2241</v>
      </c>
    </row>
    <row r="193" spans="1:3" x14ac:dyDescent="0.4">
      <c r="A193" s="90"/>
      <c r="B193" s="84">
        <v>2</v>
      </c>
      <c r="C193" s="84" t="s">
        <v>2242</v>
      </c>
    </row>
    <row r="194" spans="1:3" x14ac:dyDescent="0.4">
      <c r="A194" s="90"/>
      <c r="B194" s="84">
        <v>3</v>
      </c>
      <c r="C194" s="84" t="s">
        <v>2243</v>
      </c>
    </row>
    <row r="195" spans="1:3" x14ac:dyDescent="0.4">
      <c r="A195" s="90"/>
      <c r="B195" s="84">
        <v>4</v>
      </c>
      <c r="C195" s="84" t="s">
        <v>2244</v>
      </c>
    </row>
    <row r="196" spans="1:3" x14ac:dyDescent="0.4">
      <c r="A196" s="90"/>
      <c r="B196" s="84">
        <v>5</v>
      </c>
      <c r="C196" s="84" t="s">
        <v>2245</v>
      </c>
    </row>
    <row r="197" spans="1:3" x14ac:dyDescent="0.4">
      <c r="A197" s="90" t="s">
        <v>287</v>
      </c>
      <c r="B197" s="84">
        <v>0</v>
      </c>
      <c r="C197" s="84" t="s">
        <v>779</v>
      </c>
    </row>
    <row r="198" spans="1:3" x14ac:dyDescent="0.4">
      <c r="A198" s="90"/>
      <c r="B198" s="84">
        <v>1</v>
      </c>
      <c r="C198" s="84" t="s">
        <v>1012</v>
      </c>
    </row>
    <row r="199" spans="1:3" x14ac:dyDescent="0.4">
      <c r="A199" s="90"/>
      <c r="B199" s="84">
        <v>2</v>
      </c>
      <c r="C199" s="84" t="s">
        <v>1018</v>
      </c>
    </row>
    <row r="200" spans="1:3" x14ac:dyDescent="0.4">
      <c r="A200" s="90"/>
      <c r="B200" s="84">
        <v>3</v>
      </c>
      <c r="C200" s="84" t="s">
        <v>2246</v>
      </c>
    </row>
    <row r="201" spans="1:3" x14ac:dyDescent="0.4">
      <c r="A201" s="90"/>
      <c r="B201" s="84">
        <v>4</v>
      </c>
      <c r="C201" s="84" t="s">
        <v>2247</v>
      </c>
    </row>
    <row r="202" spans="1:3" x14ac:dyDescent="0.4">
      <c r="A202" s="90"/>
      <c r="B202" s="84">
        <v>5</v>
      </c>
      <c r="C202" s="84" t="s">
        <v>1014</v>
      </c>
    </row>
    <row r="203" spans="1:3" x14ac:dyDescent="0.4">
      <c r="A203" s="84" t="s">
        <v>288</v>
      </c>
      <c r="B203" s="84">
        <v>0</v>
      </c>
      <c r="C203" s="84" t="s">
        <v>779</v>
      </c>
    </row>
    <row r="204" spans="1:3" x14ac:dyDescent="0.4">
      <c r="A204" s="84"/>
      <c r="B204" s="84">
        <v>1</v>
      </c>
      <c r="C204" s="84" t="s">
        <v>1015</v>
      </c>
    </row>
    <row r="205" spans="1:3" x14ac:dyDescent="0.4">
      <c r="A205" s="84"/>
      <c r="B205" s="84">
        <v>2</v>
      </c>
      <c r="C205" s="84" t="s">
        <v>1021</v>
      </c>
    </row>
    <row r="206" spans="1:3" x14ac:dyDescent="0.4">
      <c r="A206" s="84"/>
      <c r="B206" s="84">
        <v>3</v>
      </c>
      <c r="C206" s="84" t="s">
        <v>1020</v>
      </c>
    </row>
    <row r="207" spans="1:3" x14ac:dyDescent="0.4">
      <c r="A207" s="84"/>
      <c r="B207" s="84">
        <v>4</v>
      </c>
      <c r="C207" s="84" t="s">
        <v>1019</v>
      </c>
    </row>
    <row r="208" spans="1:3" x14ac:dyDescent="0.4">
      <c r="A208" s="84"/>
      <c r="B208" s="84">
        <v>5</v>
      </c>
      <c r="C208" s="84" t="s">
        <v>1016</v>
      </c>
    </row>
    <row r="209" spans="1:3" x14ac:dyDescent="0.4">
      <c r="A209" s="84" t="s">
        <v>545</v>
      </c>
      <c r="B209" s="84">
        <v>0</v>
      </c>
      <c r="C209" s="84" t="s">
        <v>779</v>
      </c>
    </row>
    <row r="210" spans="1:3" x14ac:dyDescent="0.4">
      <c r="A210" s="84"/>
      <c r="B210" s="84">
        <v>1</v>
      </c>
      <c r="C210" s="84" t="s">
        <v>1799</v>
      </c>
    </row>
    <row r="211" spans="1:3" x14ac:dyDescent="0.4">
      <c r="A211" s="84"/>
      <c r="B211" s="84">
        <v>2</v>
      </c>
      <c r="C211" s="84" t="s">
        <v>1798</v>
      </c>
    </row>
    <row r="212" spans="1:3" x14ac:dyDescent="0.4">
      <c r="A212" s="84"/>
      <c r="B212" s="84">
        <v>3</v>
      </c>
      <c r="C212" s="84" t="s">
        <v>1797</v>
      </c>
    </row>
    <row r="213" spans="1:3" x14ac:dyDescent="0.4">
      <c r="A213" s="84"/>
      <c r="B213" s="84">
        <v>4</v>
      </c>
      <c r="C213" s="84" t="s">
        <v>1796</v>
      </c>
    </row>
    <row r="214" spans="1:3" x14ac:dyDescent="0.4">
      <c r="A214" s="84"/>
      <c r="B214" s="84">
        <v>5</v>
      </c>
      <c r="C214" s="84" t="s">
        <v>1795</v>
      </c>
    </row>
    <row r="215" spans="1:3" x14ac:dyDescent="0.4">
      <c r="A215" s="84" t="s">
        <v>546</v>
      </c>
      <c r="B215" s="84">
        <v>0</v>
      </c>
      <c r="C215" s="84" t="s">
        <v>779</v>
      </c>
    </row>
    <row r="216" spans="1:3" x14ac:dyDescent="0.4">
      <c r="A216" s="84"/>
      <c r="B216" s="84">
        <v>1</v>
      </c>
      <c r="C216" s="84" t="s">
        <v>1017</v>
      </c>
    </row>
    <row r="217" spans="1:3" x14ac:dyDescent="0.4">
      <c r="A217" s="84"/>
      <c r="B217" s="84">
        <v>2</v>
      </c>
      <c r="C217" s="84" t="s">
        <v>1022</v>
      </c>
    </row>
    <row r="218" spans="1:3" x14ac:dyDescent="0.4">
      <c r="A218" s="84"/>
      <c r="B218" s="84">
        <v>3</v>
      </c>
      <c r="C218" s="84" t="s">
        <v>1630</v>
      </c>
    </row>
    <row r="219" spans="1:3" x14ac:dyDescent="0.4">
      <c r="A219" s="84"/>
      <c r="B219" s="84">
        <v>4</v>
      </c>
      <c r="C219" s="84" t="s">
        <v>1028</v>
      </c>
    </row>
    <row r="220" spans="1:3" x14ac:dyDescent="0.4">
      <c r="A220" s="84"/>
      <c r="B220" s="84">
        <v>5</v>
      </c>
      <c r="C220" s="84" t="s">
        <v>1023</v>
      </c>
    </row>
    <row r="221" spans="1:3" x14ac:dyDescent="0.4">
      <c r="A221" s="84" t="s">
        <v>1794</v>
      </c>
      <c r="B221" s="84">
        <v>0</v>
      </c>
      <c r="C221" s="84" t="s">
        <v>779</v>
      </c>
    </row>
    <row r="222" spans="1:3" x14ac:dyDescent="0.4">
      <c r="A222" s="84"/>
      <c r="B222" s="84">
        <v>1</v>
      </c>
      <c r="C222" s="84" t="s">
        <v>1816</v>
      </c>
    </row>
    <row r="223" spans="1:3" x14ac:dyDescent="0.4">
      <c r="A223" s="84"/>
      <c r="B223" s="84">
        <v>2</v>
      </c>
      <c r="C223" s="84" t="s">
        <v>1817</v>
      </c>
    </row>
    <row r="224" spans="1:3" x14ac:dyDescent="0.4">
      <c r="A224" s="84"/>
      <c r="B224" s="85">
        <v>3</v>
      </c>
      <c r="C224" s="84" t="s">
        <v>1818</v>
      </c>
    </row>
    <row r="225" spans="1:3" x14ac:dyDescent="0.4">
      <c r="A225" s="84"/>
      <c r="B225" s="84">
        <v>4</v>
      </c>
      <c r="C225" s="84" t="s">
        <v>1834</v>
      </c>
    </row>
    <row r="226" spans="1:3" x14ac:dyDescent="0.4">
      <c r="A226" s="84"/>
      <c r="B226" s="84">
        <v>5</v>
      </c>
      <c r="C226" s="84" t="s">
        <v>1819</v>
      </c>
    </row>
    <row r="227" spans="1:3" x14ac:dyDescent="0.4">
      <c r="A227" s="84" t="s">
        <v>2199</v>
      </c>
      <c r="B227" s="84">
        <v>0</v>
      </c>
      <c r="C227" s="84" t="s">
        <v>779</v>
      </c>
    </row>
    <row r="228" spans="1:3" x14ac:dyDescent="0.4">
      <c r="A228" s="84"/>
      <c r="B228" s="84">
        <v>1</v>
      </c>
      <c r="C228" s="84" t="s">
        <v>2202</v>
      </c>
    </row>
    <row r="229" spans="1:3" x14ac:dyDescent="0.4">
      <c r="A229" s="84"/>
      <c r="B229" s="84">
        <v>2</v>
      </c>
      <c r="C229" s="84" t="s">
        <v>2208</v>
      </c>
    </row>
    <row r="230" spans="1:3" x14ac:dyDescent="0.4">
      <c r="A230" s="84"/>
      <c r="B230" s="85">
        <v>3</v>
      </c>
      <c r="C230" s="84" t="s">
        <v>2207</v>
      </c>
    </row>
    <row r="231" spans="1:3" x14ac:dyDescent="0.4">
      <c r="A231" s="84"/>
      <c r="B231" s="84">
        <v>4</v>
      </c>
      <c r="C231" s="84" t="s">
        <v>2205</v>
      </c>
    </row>
    <row r="232" spans="1:3" x14ac:dyDescent="0.4">
      <c r="A232" s="84"/>
      <c r="B232" s="84">
        <v>5</v>
      </c>
      <c r="C232" s="84" t="s">
        <v>2204</v>
      </c>
    </row>
    <row r="233" spans="1:3" x14ac:dyDescent="0.4">
      <c r="A233" s="84" t="s">
        <v>2200</v>
      </c>
      <c r="B233" s="84">
        <v>0</v>
      </c>
      <c r="C233" s="84" t="s">
        <v>779</v>
      </c>
    </row>
    <row r="234" spans="1:3" x14ac:dyDescent="0.4">
      <c r="A234" s="84"/>
      <c r="B234" s="84">
        <v>1</v>
      </c>
      <c r="C234" s="84" t="s">
        <v>2201</v>
      </c>
    </row>
    <row r="235" spans="1:3" x14ac:dyDescent="0.4">
      <c r="A235" s="84"/>
      <c r="B235" s="84">
        <v>2</v>
      </c>
      <c r="C235" s="84" t="s">
        <v>2206</v>
      </c>
    </row>
    <row r="236" spans="1:3" x14ac:dyDescent="0.4">
      <c r="A236" s="84"/>
      <c r="B236" s="85">
        <v>3</v>
      </c>
      <c r="C236" s="84" t="s">
        <v>2209</v>
      </c>
    </row>
    <row r="237" spans="1:3" x14ac:dyDescent="0.4">
      <c r="A237" s="84"/>
      <c r="B237" s="84">
        <v>4</v>
      </c>
      <c r="C237" s="84" t="s">
        <v>2210</v>
      </c>
    </row>
    <row r="238" spans="1:3" x14ac:dyDescent="0.4">
      <c r="A238" s="84"/>
      <c r="B238" s="84">
        <v>5</v>
      </c>
      <c r="C238" s="84" t="s">
        <v>2211</v>
      </c>
    </row>
    <row r="239" spans="1:3" ht="15" thickBot="1" x14ac:dyDescent="0.45"/>
    <row r="240" spans="1:3" x14ac:dyDescent="0.4">
      <c r="A240" s="65" t="s">
        <v>2636</v>
      </c>
      <c r="B240" s="83" t="s">
        <v>21</v>
      </c>
      <c r="C240" s="83" t="s">
        <v>759</v>
      </c>
    </row>
    <row r="241" spans="1:3" x14ac:dyDescent="0.4">
      <c r="A241" s="90" t="s">
        <v>229</v>
      </c>
      <c r="B241" s="84">
        <v>0</v>
      </c>
      <c r="C241" s="84" t="s">
        <v>779</v>
      </c>
    </row>
    <row r="242" spans="1:3" x14ac:dyDescent="0.4">
      <c r="A242" s="90"/>
      <c r="B242" s="84">
        <v>1</v>
      </c>
      <c r="C242" s="84" t="s">
        <v>2248</v>
      </c>
    </row>
    <row r="243" spans="1:3" x14ac:dyDescent="0.4">
      <c r="A243" s="90"/>
      <c r="B243" s="84">
        <v>2</v>
      </c>
      <c r="C243" s="84" t="s">
        <v>1039</v>
      </c>
    </row>
    <row r="244" spans="1:3" x14ac:dyDescent="0.4">
      <c r="A244" s="90"/>
      <c r="B244" s="84">
        <v>3</v>
      </c>
      <c r="C244" s="84" t="s">
        <v>1040</v>
      </c>
    </row>
    <row r="245" spans="1:3" x14ac:dyDescent="0.4">
      <c r="A245" s="90"/>
      <c r="B245" s="84">
        <v>4</v>
      </c>
      <c r="C245" s="84" t="s">
        <v>1631</v>
      </c>
    </row>
    <row r="246" spans="1:3" x14ac:dyDescent="0.4">
      <c r="A246" s="90"/>
      <c r="B246" s="84">
        <v>5</v>
      </c>
      <c r="C246" s="84" t="s">
        <v>1632</v>
      </c>
    </row>
    <row r="247" spans="1:3" x14ac:dyDescent="0.4">
      <c r="A247" s="90" t="s">
        <v>240</v>
      </c>
      <c r="B247" s="84">
        <v>0</v>
      </c>
      <c r="C247" s="84" t="s">
        <v>779</v>
      </c>
    </row>
    <row r="248" spans="1:3" x14ac:dyDescent="0.4">
      <c r="A248" s="90"/>
      <c r="B248" s="84">
        <v>1</v>
      </c>
      <c r="C248" s="84" t="s">
        <v>1031</v>
      </c>
    </row>
    <row r="249" spans="1:3" x14ac:dyDescent="0.4">
      <c r="A249" s="90"/>
      <c r="B249" s="84">
        <v>2</v>
      </c>
      <c r="C249" s="84" t="s">
        <v>1041</v>
      </c>
    </row>
    <row r="250" spans="1:3" x14ac:dyDescent="0.4">
      <c r="A250" s="90"/>
      <c r="B250" s="84">
        <v>3</v>
      </c>
      <c r="C250" s="84" t="s">
        <v>1042</v>
      </c>
    </row>
    <row r="251" spans="1:3" x14ac:dyDescent="0.4">
      <c r="A251" s="90"/>
      <c r="B251" s="84">
        <v>4</v>
      </c>
      <c r="C251" s="84" t="s">
        <v>1633</v>
      </c>
    </row>
    <row r="252" spans="1:3" x14ac:dyDescent="0.4">
      <c r="A252" s="90"/>
      <c r="B252" s="84">
        <v>5</v>
      </c>
      <c r="C252" s="84" t="s">
        <v>1634</v>
      </c>
    </row>
    <row r="253" spans="1:3" x14ac:dyDescent="0.4">
      <c r="A253" s="90" t="s">
        <v>241</v>
      </c>
      <c r="B253" s="84">
        <v>0</v>
      </c>
      <c r="C253" s="84" t="s">
        <v>779</v>
      </c>
    </row>
    <row r="254" spans="1:3" x14ac:dyDescent="0.4">
      <c r="A254" s="90"/>
      <c r="B254" s="84">
        <v>1</v>
      </c>
      <c r="C254" s="84" t="s">
        <v>1029</v>
      </c>
    </row>
    <row r="255" spans="1:3" x14ac:dyDescent="0.4">
      <c r="A255" s="90"/>
      <c r="B255" s="84">
        <v>2</v>
      </c>
      <c r="C255" s="84" t="s">
        <v>1045</v>
      </c>
    </row>
    <row r="256" spans="1:3" x14ac:dyDescent="0.4">
      <c r="A256" s="90"/>
      <c r="B256" s="84">
        <v>3</v>
      </c>
      <c r="C256" s="84" t="s">
        <v>1044</v>
      </c>
    </row>
    <row r="257" spans="1:3" x14ac:dyDescent="0.4">
      <c r="A257" s="90"/>
      <c r="B257" s="84">
        <v>4</v>
      </c>
      <c r="C257" s="84" t="s">
        <v>1046</v>
      </c>
    </row>
    <row r="258" spans="1:3" x14ac:dyDescent="0.4">
      <c r="A258" s="90"/>
      <c r="B258" s="84">
        <v>5</v>
      </c>
      <c r="C258" s="84" t="s">
        <v>1043</v>
      </c>
    </row>
    <row r="259" spans="1:3" x14ac:dyDescent="0.4">
      <c r="A259" s="90" t="s">
        <v>242</v>
      </c>
      <c r="B259" s="84">
        <v>0</v>
      </c>
      <c r="C259" s="84" t="s">
        <v>779</v>
      </c>
    </row>
    <row r="260" spans="1:3" x14ac:dyDescent="0.4">
      <c r="A260" s="90"/>
      <c r="B260" s="84">
        <v>1</v>
      </c>
      <c r="C260" s="84" t="s">
        <v>1032</v>
      </c>
    </row>
    <row r="261" spans="1:3" x14ac:dyDescent="0.4">
      <c r="A261" s="90"/>
      <c r="B261" s="84">
        <v>2</v>
      </c>
      <c r="C261" s="84" t="s">
        <v>1132</v>
      </c>
    </row>
    <row r="262" spans="1:3" x14ac:dyDescent="0.4">
      <c r="A262" s="90"/>
      <c r="B262" s="84">
        <v>3</v>
      </c>
      <c r="C262" s="84" t="s">
        <v>1133</v>
      </c>
    </row>
    <row r="263" spans="1:3" x14ac:dyDescent="0.4">
      <c r="A263" s="90"/>
      <c r="B263" s="84">
        <v>4</v>
      </c>
      <c r="C263" s="84" t="s">
        <v>1635</v>
      </c>
    </row>
    <row r="264" spans="1:3" x14ac:dyDescent="0.4">
      <c r="A264" s="90"/>
      <c r="B264" s="84">
        <v>5</v>
      </c>
      <c r="C264" s="84" t="s">
        <v>1636</v>
      </c>
    </row>
    <row r="265" spans="1:3" x14ac:dyDescent="0.4">
      <c r="A265" s="90" t="s">
        <v>243</v>
      </c>
      <c r="B265" s="84">
        <v>0</v>
      </c>
      <c r="C265" s="84" t="s">
        <v>779</v>
      </c>
    </row>
    <row r="266" spans="1:3" x14ac:dyDescent="0.4">
      <c r="A266" s="90"/>
      <c r="B266" s="84">
        <v>1</v>
      </c>
      <c r="C266" s="84" t="s">
        <v>764</v>
      </c>
    </row>
    <row r="267" spans="1:3" x14ac:dyDescent="0.4">
      <c r="A267" s="90"/>
      <c r="B267" s="84">
        <v>2</v>
      </c>
      <c r="C267" s="84" t="s">
        <v>765</v>
      </c>
    </row>
    <row r="268" spans="1:3" x14ac:dyDescent="0.4">
      <c r="A268" s="90"/>
      <c r="B268" s="84">
        <v>3</v>
      </c>
      <c r="C268" s="84" t="s">
        <v>2249</v>
      </c>
    </row>
    <row r="269" spans="1:3" x14ac:dyDescent="0.4">
      <c r="A269" s="90"/>
      <c r="B269" s="85">
        <v>4</v>
      </c>
      <c r="C269" s="84" t="s">
        <v>2250</v>
      </c>
    </row>
    <row r="270" spans="1:3" x14ac:dyDescent="0.4">
      <c r="A270" s="90"/>
      <c r="B270" s="85">
        <v>5</v>
      </c>
      <c r="C270" s="84" t="s">
        <v>776</v>
      </c>
    </row>
    <row r="271" spans="1:3" x14ac:dyDescent="0.4">
      <c r="A271" s="90" t="s">
        <v>247</v>
      </c>
      <c r="B271" s="84">
        <v>0</v>
      </c>
      <c r="C271" s="84" t="s">
        <v>779</v>
      </c>
    </row>
    <row r="272" spans="1:3" x14ac:dyDescent="0.4">
      <c r="A272" s="90"/>
      <c r="B272" s="84">
        <v>1</v>
      </c>
      <c r="C272" s="84" t="s">
        <v>1622</v>
      </c>
    </row>
    <row r="273" spans="1:3" x14ac:dyDescent="0.4">
      <c r="A273" s="90"/>
      <c r="B273" s="84">
        <v>2</v>
      </c>
      <c r="C273" s="84" t="s">
        <v>1623</v>
      </c>
    </row>
    <row r="274" spans="1:3" x14ac:dyDescent="0.4">
      <c r="A274" s="90"/>
      <c r="B274" s="84">
        <v>3</v>
      </c>
      <c r="C274" s="84" t="s">
        <v>1719</v>
      </c>
    </row>
    <row r="275" spans="1:3" x14ac:dyDescent="0.4">
      <c r="A275" s="90"/>
      <c r="B275" s="84">
        <v>4</v>
      </c>
      <c r="C275" s="84" t="s">
        <v>1718</v>
      </c>
    </row>
    <row r="276" spans="1:3" x14ac:dyDescent="0.4">
      <c r="A276" s="90"/>
      <c r="B276" s="84">
        <v>5</v>
      </c>
      <c r="C276" s="84" t="s">
        <v>1722</v>
      </c>
    </row>
    <row r="277" spans="1:3" x14ac:dyDescent="0.4">
      <c r="A277" s="90" t="s">
        <v>1006</v>
      </c>
      <c r="B277" s="85">
        <v>0</v>
      </c>
      <c r="C277" s="84" t="s">
        <v>779</v>
      </c>
    </row>
    <row r="278" spans="1:3" x14ac:dyDescent="0.4">
      <c r="A278" s="90"/>
      <c r="B278" s="85">
        <v>1</v>
      </c>
      <c r="C278" s="84" t="s">
        <v>764</v>
      </c>
    </row>
    <row r="279" spans="1:3" x14ac:dyDescent="0.4">
      <c r="A279" s="90"/>
      <c r="B279" s="85">
        <v>2</v>
      </c>
      <c r="C279" s="84" t="s">
        <v>765</v>
      </c>
    </row>
    <row r="280" spans="1:3" x14ac:dyDescent="0.4">
      <c r="A280" s="90"/>
      <c r="B280" s="85">
        <v>3</v>
      </c>
      <c r="C280" s="84" t="s">
        <v>1033</v>
      </c>
    </row>
    <row r="281" spans="1:3" x14ac:dyDescent="0.4">
      <c r="A281" s="90"/>
      <c r="B281" s="85">
        <v>4</v>
      </c>
      <c r="C281" s="84" t="s">
        <v>1034</v>
      </c>
    </row>
    <row r="282" spans="1:3" x14ac:dyDescent="0.4">
      <c r="A282" s="84"/>
      <c r="B282" s="85">
        <v>5</v>
      </c>
      <c r="C282" s="84" t="s">
        <v>776</v>
      </c>
    </row>
    <row r="283" spans="1:3" x14ac:dyDescent="0.4">
      <c r="A283" s="90" t="s">
        <v>1621</v>
      </c>
      <c r="B283" s="85">
        <v>0</v>
      </c>
      <c r="C283" s="84" t="s">
        <v>779</v>
      </c>
    </row>
    <row r="284" spans="1:3" x14ac:dyDescent="0.4">
      <c r="A284" s="90"/>
      <c r="B284" s="85">
        <v>1</v>
      </c>
      <c r="C284" s="84" t="s">
        <v>1037</v>
      </c>
    </row>
    <row r="285" spans="1:3" x14ac:dyDescent="0.4">
      <c r="A285" s="90"/>
      <c r="B285" s="85">
        <v>2</v>
      </c>
      <c r="C285" s="84" t="s">
        <v>1637</v>
      </c>
    </row>
    <row r="286" spans="1:3" x14ac:dyDescent="0.4">
      <c r="A286" s="90"/>
      <c r="B286" s="85">
        <v>3</v>
      </c>
      <c r="C286" s="84" t="s">
        <v>1038</v>
      </c>
    </row>
    <row r="287" spans="1:3" x14ac:dyDescent="0.4">
      <c r="A287" s="90"/>
      <c r="B287" s="85">
        <v>4</v>
      </c>
      <c r="C287" s="84" t="s">
        <v>1035</v>
      </c>
    </row>
    <row r="288" spans="1:3" x14ac:dyDescent="0.4">
      <c r="A288" s="90"/>
      <c r="B288" s="84">
        <v>5</v>
      </c>
      <c r="C288" s="84" t="s">
        <v>1036</v>
      </c>
    </row>
    <row r="289" spans="1:3" ht="15" thickBot="1" x14ac:dyDescent="0.45">
      <c r="A289" s="21"/>
      <c r="B289" s="21"/>
      <c r="C289" s="21"/>
    </row>
    <row r="290" spans="1:3" x14ac:dyDescent="0.4">
      <c r="A290" s="65" t="s">
        <v>337</v>
      </c>
      <c r="B290" s="83" t="s">
        <v>21</v>
      </c>
      <c r="C290" s="83" t="s">
        <v>759</v>
      </c>
    </row>
    <row r="291" spans="1:3" x14ac:dyDescent="0.4">
      <c r="A291" s="90" t="s">
        <v>253</v>
      </c>
      <c r="B291" s="84">
        <v>0</v>
      </c>
      <c r="C291" s="84" t="s">
        <v>779</v>
      </c>
    </row>
    <row r="292" spans="1:3" x14ac:dyDescent="0.4">
      <c r="A292" s="90"/>
      <c r="B292" s="84">
        <v>1</v>
      </c>
      <c r="C292" s="84" t="s">
        <v>1032</v>
      </c>
    </row>
    <row r="293" spans="1:3" x14ac:dyDescent="0.4">
      <c r="A293" s="90"/>
      <c r="B293" s="84">
        <v>2</v>
      </c>
      <c r="C293" s="84" t="s">
        <v>1134</v>
      </c>
    </row>
    <row r="294" spans="1:3" x14ac:dyDescent="0.4">
      <c r="A294" s="90"/>
      <c r="B294" s="84">
        <v>3</v>
      </c>
      <c r="C294" s="84" t="s">
        <v>1135</v>
      </c>
    </row>
    <row r="295" spans="1:3" x14ac:dyDescent="0.4">
      <c r="A295" s="90"/>
      <c r="B295" s="84">
        <v>4</v>
      </c>
      <c r="C295" s="84" t="s">
        <v>1638</v>
      </c>
    </row>
    <row r="296" spans="1:3" x14ac:dyDescent="0.4">
      <c r="A296" s="90"/>
      <c r="B296" s="84">
        <v>5</v>
      </c>
      <c r="C296" s="84" t="s">
        <v>1639</v>
      </c>
    </row>
    <row r="297" spans="1:3" x14ac:dyDescent="0.4">
      <c r="A297" s="90" t="s">
        <v>254</v>
      </c>
      <c r="B297" s="84">
        <v>0</v>
      </c>
      <c r="C297" s="84" t="s">
        <v>779</v>
      </c>
    </row>
    <row r="298" spans="1:3" x14ac:dyDescent="0.4">
      <c r="A298" s="90"/>
      <c r="B298" s="84">
        <v>1</v>
      </c>
      <c r="C298" s="84" t="s">
        <v>1047</v>
      </c>
    </row>
    <row r="299" spans="1:3" x14ac:dyDescent="0.4">
      <c r="A299" s="90"/>
      <c r="B299" s="84">
        <v>2</v>
      </c>
      <c r="C299" s="84" t="s">
        <v>1136</v>
      </c>
    </row>
    <row r="300" spans="1:3" x14ac:dyDescent="0.4">
      <c r="A300" s="90"/>
      <c r="B300" s="84">
        <v>3</v>
      </c>
      <c r="C300" s="84" t="s">
        <v>1137</v>
      </c>
    </row>
    <row r="301" spans="1:3" x14ac:dyDescent="0.4">
      <c r="A301" s="90"/>
      <c r="B301" s="84">
        <v>4</v>
      </c>
      <c r="C301" s="84" t="s">
        <v>1640</v>
      </c>
    </row>
    <row r="302" spans="1:3" x14ac:dyDescent="0.4">
      <c r="A302" s="90"/>
      <c r="B302" s="84">
        <v>5</v>
      </c>
      <c r="C302" s="84" t="s">
        <v>1641</v>
      </c>
    </row>
    <row r="303" spans="1:3" x14ac:dyDescent="0.4">
      <c r="A303" s="90" t="s">
        <v>255</v>
      </c>
      <c r="B303" s="84">
        <v>0</v>
      </c>
      <c r="C303" s="84" t="s">
        <v>779</v>
      </c>
    </row>
    <row r="304" spans="1:3" x14ac:dyDescent="0.4">
      <c r="A304" s="90"/>
      <c r="B304" s="84">
        <v>1</v>
      </c>
      <c r="C304" s="84" t="s">
        <v>1820</v>
      </c>
    </row>
    <row r="305" spans="1:3" x14ac:dyDescent="0.4">
      <c r="A305" s="90"/>
      <c r="B305" s="84">
        <v>2</v>
      </c>
      <c r="C305" s="84" t="s">
        <v>1024</v>
      </c>
    </row>
    <row r="306" spans="1:3" x14ac:dyDescent="0.4">
      <c r="A306" s="90"/>
      <c r="B306" s="84">
        <v>3</v>
      </c>
      <c r="C306" s="84" t="s">
        <v>1025</v>
      </c>
    </row>
    <row r="307" spans="1:3" x14ac:dyDescent="0.4">
      <c r="A307" s="90"/>
      <c r="B307" s="84">
        <v>4</v>
      </c>
      <c r="C307" s="84" t="s">
        <v>1026</v>
      </c>
    </row>
    <row r="308" spans="1:3" x14ac:dyDescent="0.4">
      <c r="A308" s="90"/>
      <c r="B308" s="84">
        <v>5</v>
      </c>
      <c r="C308" s="84" t="s">
        <v>1027</v>
      </c>
    </row>
    <row r="309" spans="1:3" x14ac:dyDescent="0.4">
      <c r="A309" s="90" t="s">
        <v>256</v>
      </c>
      <c r="B309" s="84">
        <v>0</v>
      </c>
      <c r="C309" s="84" t="s">
        <v>779</v>
      </c>
    </row>
    <row r="310" spans="1:3" x14ac:dyDescent="0.4">
      <c r="A310" s="90"/>
      <c r="B310" s="84">
        <v>1</v>
      </c>
      <c r="C310" s="84" t="s">
        <v>1048</v>
      </c>
    </row>
    <row r="311" spans="1:3" x14ac:dyDescent="0.4">
      <c r="A311" s="90"/>
      <c r="B311" s="84">
        <v>2</v>
      </c>
      <c r="C311" s="84" t="s">
        <v>1642</v>
      </c>
    </row>
    <row r="312" spans="1:3" x14ac:dyDescent="0.4">
      <c r="A312" s="90"/>
      <c r="B312" s="84">
        <v>3</v>
      </c>
      <c r="C312" s="84" t="s">
        <v>1643</v>
      </c>
    </row>
    <row r="313" spans="1:3" x14ac:dyDescent="0.4">
      <c r="A313" s="90"/>
      <c r="B313" s="84">
        <v>4</v>
      </c>
      <c r="C313" s="84" t="s">
        <v>2276</v>
      </c>
    </row>
    <row r="314" spans="1:3" x14ac:dyDescent="0.4">
      <c r="A314" s="90"/>
      <c r="B314" s="84">
        <v>5</v>
      </c>
      <c r="C314" s="84" t="s">
        <v>2277</v>
      </c>
    </row>
    <row r="315" spans="1:3" x14ac:dyDescent="0.4">
      <c r="A315" s="90" t="s">
        <v>257</v>
      </c>
      <c r="B315" s="84">
        <v>0</v>
      </c>
      <c r="C315" s="84" t="s">
        <v>779</v>
      </c>
    </row>
    <row r="316" spans="1:3" x14ac:dyDescent="0.4">
      <c r="A316" s="90"/>
      <c r="B316" s="84">
        <v>1</v>
      </c>
      <c r="C316" s="84" t="s">
        <v>2271</v>
      </c>
    </row>
    <row r="317" spans="1:3" x14ac:dyDescent="0.4">
      <c r="A317" s="90"/>
      <c r="B317" s="84">
        <v>2</v>
      </c>
      <c r="C317" s="84" t="s">
        <v>2273</v>
      </c>
    </row>
    <row r="318" spans="1:3" x14ac:dyDescent="0.4">
      <c r="A318" s="90"/>
      <c r="B318" s="84">
        <v>3</v>
      </c>
      <c r="C318" s="84" t="s">
        <v>2272</v>
      </c>
    </row>
    <row r="319" spans="1:3" x14ac:dyDescent="0.4">
      <c r="A319" s="90"/>
      <c r="B319" s="84">
        <v>4</v>
      </c>
      <c r="C319" s="84" t="s">
        <v>2274</v>
      </c>
    </row>
    <row r="320" spans="1:3" x14ac:dyDescent="0.4">
      <c r="A320" s="90"/>
      <c r="B320" s="84">
        <v>5</v>
      </c>
      <c r="C320" s="84" t="s">
        <v>2275</v>
      </c>
    </row>
    <row r="321" spans="1:3" x14ac:dyDescent="0.4">
      <c r="A321" s="90" t="s">
        <v>258</v>
      </c>
      <c r="B321" s="84">
        <v>0</v>
      </c>
      <c r="C321" s="84" t="s">
        <v>779</v>
      </c>
    </row>
    <row r="322" spans="1:3" x14ac:dyDescent="0.4">
      <c r="A322" s="90"/>
      <c r="B322" s="84">
        <v>1</v>
      </c>
      <c r="C322" s="84" t="s">
        <v>2278</v>
      </c>
    </row>
    <row r="323" spans="1:3" x14ac:dyDescent="0.4">
      <c r="A323" s="90"/>
      <c r="B323" s="84">
        <v>2</v>
      </c>
      <c r="C323" s="84" t="s">
        <v>2279</v>
      </c>
    </row>
    <row r="324" spans="1:3" x14ac:dyDescent="0.4">
      <c r="A324" s="90"/>
      <c r="B324" s="84">
        <v>3</v>
      </c>
      <c r="C324" s="84" t="s">
        <v>2280</v>
      </c>
    </row>
    <row r="325" spans="1:3" x14ac:dyDescent="0.4">
      <c r="A325" s="90"/>
      <c r="B325" s="84">
        <v>4</v>
      </c>
      <c r="C325" s="84" t="s">
        <v>2282</v>
      </c>
    </row>
    <row r="326" spans="1:3" x14ac:dyDescent="0.4">
      <c r="A326" s="90"/>
      <c r="B326" s="84">
        <v>5</v>
      </c>
      <c r="C326" s="84" t="s">
        <v>2281</v>
      </c>
    </row>
    <row r="327" spans="1:3" x14ac:dyDescent="0.4">
      <c r="A327" s="90" t="s">
        <v>454</v>
      </c>
      <c r="B327" s="84">
        <v>0</v>
      </c>
      <c r="C327" s="84" t="s">
        <v>779</v>
      </c>
    </row>
    <row r="328" spans="1:3" x14ac:dyDescent="0.4">
      <c r="A328" s="90"/>
      <c r="B328" s="84">
        <v>1</v>
      </c>
      <c r="C328" s="84" t="s">
        <v>1049</v>
      </c>
    </row>
    <row r="329" spans="1:3" x14ac:dyDescent="0.4">
      <c r="A329" s="90"/>
      <c r="B329" s="84">
        <v>2</v>
      </c>
      <c r="C329" s="84" t="s">
        <v>1050</v>
      </c>
    </row>
    <row r="330" spans="1:3" x14ac:dyDescent="0.4">
      <c r="A330" s="90"/>
      <c r="B330" s="84">
        <v>3</v>
      </c>
      <c r="C330" s="84" t="s">
        <v>1051</v>
      </c>
    </row>
    <row r="331" spans="1:3" x14ac:dyDescent="0.4">
      <c r="A331" s="90"/>
      <c r="B331" s="84">
        <v>4</v>
      </c>
      <c r="C331" s="84" t="s">
        <v>1052</v>
      </c>
    </row>
    <row r="332" spans="1:3" x14ac:dyDescent="0.4">
      <c r="A332" s="90"/>
      <c r="B332" s="84">
        <v>5</v>
      </c>
      <c r="C332" s="84" t="s">
        <v>1053</v>
      </c>
    </row>
    <row r="333" spans="1:3" x14ac:dyDescent="0.4">
      <c r="A333" s="90" t="s">
        <v>1011</v>
      </c>
      <c r="B333" s="84">
        <v>0</v>
      </c>
      <c r="C333" s="84" t="s">
        <v>779</v>
      </c>
    </row>
    <row r="334" spans="1:3" x14ac:dyDescent="0.4">
      <c r="A334" s="90"/>
      <c r="B334" s="84">
        <v>1</v>
      </c>
      <c r="C334" s="84" t="s">
        <v>1054</v>
      </c>
    </row>
    <row r="335" spans="1:3" x14ac:dyDescent="0.4">
      <c r="A335" s="90"/>
      <c r="B335" s="84">
        <v>2</v>
      </c>
      <c r="C335" s="84" t="s">
        <v>1058</v>
      </c>
    </row>
    <row r="336" spans="1:3" x14ac:dyDescent="0.4">
      <c r="A336" s="90"/>
      <c r="B336" s="84">
        <v>3</v>
      </c>
      <c r="C336" s="84" t="s">
        <v>1057</v>
      </c>
    </row>
    <row r="337" spans="1:3" x14ac:dyDescent="0.4">
      <c r="A337" s="90"/>
      <c r="B337" s="84">
        <v>4</v>
      </c>
      <c r="C337" s="84" t="s">
        <v>1056</v>
      </c>
    </row>
    <row r="338" spans="1:3" x14ac:dyDescent="0.4">
      <c r="A338" s="90"/>
      <c r="B338" s="84">
        <v>5</v>
      </c>
      <c r="C338" s="84" t="s">
        <v>1055</v>
      </c>
    </row>
    <row r="339" spans="1:3" x14ac:dyDescent="0.4">
      <c r="A339" s="666" t="s">
        <v>1232</v>
      </c>
      <c r="B339" s="84">
        <v>0</v>
      </c>
      <c r="C339" s="84" t="s">
        <v>779</v>
      </c>
    </row>
    <row r="340" spans="1:3" x14ac:dyDescent="0.4">
      <c r="A340" s="666"/>
      <c r="B340" s="84">
        <v>1</v>
      </c>
      <c r="C340" s="84" t="s">
        <v>1724</v>
      </c>
    </row>
    <row r="341" spans="1:3" x14ac:dyDescent="0.4">
      <c r="A341" s="666"/>
      <c r="B341" s="84">
        <v>2</v>
      </c>
      <c r="C341" s="84" t="s">
        <v>1725</v>
      </c>
    </row>
    <row r="342" spans="1:3" x14ac:dyDescent="0.4">
      <c r="A342" s="666"/>
      <c r="B342" s="84">
        <v>3</v>
      </c>
      <c r="C342" s="84" t="s">
        <v>1727</v>
      </c>
    </row>
    <row r="343" spans="1:3" x14ac:dyDescent="0.4">
      <c r="A343" s="666"/>
      <c r="B343" s="84">
        <v>4</v>
      </c>
      <c r="C343" s="84" t="s">
        <v>1835</v>
      </c>
    </row>
    <row r="344" spans="1:3" x14ac:dyDescent="0.4">
      <c r="A344" s="666"/>
      <c r="B344" s="84">
        <v>5</v>
      </c>
      <c r="C344" s="84" t="s">
        <v>1726</v>
      </c>
    </row>
    <row r="345" spans="1:3" x14ac:dyDescent="0.4">
      <c r="A345" s="84" t="s">
        <v>1793</v>
      </c>
      <c r="B345" s="84">
        <v>0</v>
      </c>
      <c r="C345" s="84" t="s">
        <v>779</v>
      </c>
    </row>
    <row r="346" spans="1:3" x14ac:dyDescent="0.4">
      <c r="A346" s="84"/>
      <c r="B346" s="84">
        <v>1</v>
      </c>
      <c r="C346" s="84" t="s">
        <v>1059</v>
      </c>
    </row>
    <row r="347" spans="1:3" x14ac:dyDescent="0.4">
      <c r="A347" s="84"/>
      <c r="B347" s="84">
        <v>2</v>
      </c>
      <c r="C347" s="84" t="s">
        <v>1060</v>
      </c>
    </row>
    <row r="348" spans="1:3" x14ac:dyDescent="0.4">
      <c r="A348" s="84"/>
      <c r="B348" s="84">
        <v>3</v>
      </c>
      <c r="C348" s="84" t="s">
        <v>1071</v>
      </c>
    </row>
    <row r="349" spans="1:3" x14ac:dyDescent="0.4">
      <c r="A349" s="84"/>
      <c r="B349" s="84">
        <v>4</v>
      </c>
      <c r="C349" s="84" t="s">
        <v>1062</v>
      </c>
    </row>
    <row r="350" spans="1:3" x14ac:dyDescent="0.4">
      <c r="A350" s="84"/>
      <c r="B350" s="84">
        <v>5</v>
      </c>
      <c r="C350" s="84" t="s">
        <v>1061</v>
      </c>
    </row>
    <row r="351" spans="1:3" x14ac:dyDescent="0.4">
      <c r="A351" s="84" t="s">
        <v>2169</v>
      </c>
      <c r="B351" s="84">
        <v>0</v>
      </c>
      <c r="C351" s="84" t="s">
        <v>779</v>
      </c>
    </row>
    <row r="352" spans="1:3" x14ac:dyDescent="0.4">
      <c r="A352" s="84"/>
      <c r="B352" s="84">
        <v>1</v>
      </c>
      <c r="C352" s="84" t="s">
        <v>2251</v>
      </c>
    </row>
    <row r="353" spans="1:3" x14ac:dyDescent="0.4">
      <c r="A353" s="84"/>
      <c r="B353" s="84">
        <v>2</v>
      </c>
      <c r="C353" s="84" t="s">
        <v>1064</v>
      </c>
    </row>
    <row r="354" spans="1:3" x14ac:dyDescent="0.4">
      <c r="A354" s="84"/>
      <c r="B354" s="84">
        <v>3</v>
      </c>
      <c r="C354" s="84" t="s">
        <v>1065</v>
      </c>
    </row>
    <row r="355" spans="1:3" x14ac:dyDescent="0.4">
      <c r="A355" s="84"/>
      <c r="B355" s="84">
        <v>4</v>
      </c>
      <c r="C355" s="84" t="s">
        <v>1066</v>
      </c>
    </row>
    <row r="356" spans="1:3" x14ac:dyDescent="0.4">
      <c r="A356" s="84"/>
      <c r="B356" s="84">
        <v>5</v>
      </c>
      <c r="C356" s="84" t="s">
        <v>1063</v>
      </c>
    </row>
    <row r="357" spans="1:3" x14ac:dyDescent="0.4">
      <c r="A357" s="84" t="s">
        <v>2170</v>
      </c>
      <c r="B357" s="84">
        <v>0</v>
      </c>
      <c r="C357" s="84" t="s">
        <v>779</v>
      </c>
    </row>
    <row r="358" spans="1:3" x14ac:dyDescent="0.4">
      <c r="A358" s="84"/>
      <c r="B358" s="84">
        <v>1</v>
      </c>
      <c r="C358" s="84" t="s">
        <v>1067</v>
      </c>
    </row>
    <row r="359" spans="1:3" x14ac:dyDescent="0.4">
      <c r="A359" s="84"/>
      <c r="B359" s="84">
        <v>2</v>
      </c>
      <c r="C359" s="84" t="s">
        <v>1069</v>
      </c>
    </row>
    <row r="360" spans="1:3" x14ac:dyDescent="0.4">
      <c r="A360" s="84"/>
      <c r="B360" s="84">
        <v>3</v>
      </c>
      <c r="C360" s="84" t="s">
        <v>1072</v>
      </c>
    </row>
    <row r="361" spans="1:3" x14ac:dyDescent="0.4">
      <c r="A361" s="84"/>
      <c r="B361" s="84">
        <v>4</v>
      </c>
      <c r="C361" s="84" t="s">
        <v>1070</v>
      </c>
    </row>
    <row r="362" spans="1:3" x14ac:dyDescent="0.4">
      <c r="A362" s="84"/>
      <c r="B362" s="84">
        <v>5</v>
      </c>
      <c r="C362" s="84" t="s">
        <v>1068</v>
      </c>
    </row>
    <row r="363" spans="1:3" x14ac:dyDescent="0.4">
      <c r="A363" s="84" t="s">
        <v>2171</v>
      </c>
      <c r="B363" s="84">
        <v>0</v>
      </c>
      <c r="C363" s="84" t="s">
        <v>779</v>
      </c>
    </row>
    <row r="364" spans="1:3" x14ac:dyDescent="0.4">
      <c r="A364" s="84"/>
      <c r="B364" s="84">
        <v>1</v>
      </c>
      <c r="C364" s="84" t="s">
        <v>2283</v>
      </c>
    </row>
    <row r="365" spans="1:3" x14ac:dyDescent="0.4">
      <c r="A365" s="84"/>
      <c r="B365" s="84">
        <v>2</v>
      </c>
      <c r="C365" s="84" t="s">
        <v>2284</v>
      </c>
    </row>
    <row r="366" spans="1:3" x14ac:dyDescent="0.4">
      <c r="A366" s="84"/>
      <c r="B366" s="84">
        <v>3</v>
      </c>
      <c r="C366" s="84" t="s">
        <v>2285</v>
      </c>
    </row>
    <row r="367" spans="1:3" x14ac:dyDescent="0.4">
      <c r="A367" s="84"/>
      <c r="B367" s="84">
        <v>4</v>
      </c>
      <c r="C367" s="84" t="s">
        <v>2286</v>
      </c>
    </row>
    <row r="368" spans="1:3" x14ac:dyDescent="0.4">
      <c r="A368" s="84"/>
      <c r="B368" s="84">
        <v>5</v>
      </c>
      <c r="C368" s="84" t="s">
        <v>2287</v>
      </c>
    </row>
    <row r="369" spans="1:3" x14ac:dyDescent="0.4">
      <c r="A369" s="84" t="s">
        <v>2172</v>
      </c>
      <c r="B369" s="84">
        <v>0</v>
      </c>
      <c r="C369" s="84" t="s">
        <v>779</v>
      </c>
    </row>
    <row r="370" spans="1:3" x14ac:dyDescent="0.4">
      <c r="A370" s="84"/>
      <c r="B370" s="84">
        <v>1</v>
      </c>
      <c r="C370" s="84" t="s">
        <v>1049</v>
      </c>
    </row>
    <row r="371" spans="1:3" x14ac:dyDescent="0.4">
      <c r="A371" s="84"/>
      <c r="B371" s="84">
        <v>2</v>
      </c>
      <c r="C371" s="84" t="s">
        <v>1050</v>
      </c>
    </row>
    <row r="372" spans="1:3" x14ac:dyDescent="0.4">
      <c r="A372" s="84"/>
      <c r="B372" s="84">
        <v>3</v>
      </c>
      <c r="C372" s="84" t="s">
        <v>1051</v>
      </c>
    </row>
    <row r="373" spans="1:3" x14ac:dyDescent="0.4">
      <c r="A373" s="84"/>
      <c r="B373" s="84">
        <v>4</v>
      </c>
      <c r="C373" s="84" t="s">
        <v>1052</v>
      </c>
    </row>
    <row r="374" spans="1:3" x14ac:dyDescent="0.4">
      <c r="A374" s="84"/>
      <c r="B374" s="84">
        <v>5</v>
      </c>
      <c r="C374" s="84" t="s">
        <v>2288</v>
      </c>
    </row>
    <row r="375" spans="1:3" ht="15" thickBot="1" x14ac:dyDescent="0.45">
      <c r="A375" s="21"/>
      <c r="B375" s="21"/>
      <c r="C375" s="21"/>
    </row>
    <row r="376" spans="1:3" x14ac:dyDescent="0.4">
      <c r="A376" s="65" t="s">
        <v>350</v>
      </c>
      <c r="B376" s="83" t="s">
        <v>21</v>
      </c>
      <c r="C376" s="83" t="s">
        <v>759</v>
      </c>
    </row>
    <row r="377" spans="1:3" x14ac:dyDescent="0.4">
      <c r="A377" s="29" t="s">
        <v>271</v>
      </c>
      <c r="B377" s="27">
        <v>0</v>
      </c>
      <c r="C377" s="27" t="s">
        <v>779</v>
      </c>
    </row>
    <row r="378" spans="1:3" x14ac:dyDescent="0.4">
      <c r="A378" s="29"/>
      <c r="B378" s="27">
        <v>1</v>
      </c>
      <c r="C378" s="84" t="s">
        <v>1074</v>
      </c>
    </row>
    <row r="379" spans="1:3" x14ac:dyDescent="0.4">
      <c r="A379" s="29"/>
      <c r="B379" s="27">
        <v>2</v>
      </c>
      <c r="C379" s="84" t="s">
        <v>1073</v>
      </c>
    </row>
    <row r="380" spans="1:3" x14ac:dyDescent="0.4">
      <c r="A380" s="29"/>
      <c r="B380" s="27">
        <v>3</v>
      </c>
      <c r="C380" s="84" t="s">
        <v>1076</v>
      </c>
    </row>
    <row r="381" spans="1:3" x14ac:dyDescent="0.4">
      <c r="A381" s="29"/>
      <c r="B381" s="27">
        <v>4</v>
      </c>
      <c r="C381" s="84" t="s">
        <v>1171</v>
      </c>
    </row>
    <row r="382" spans="1:3" x14ac:dyDescent="0.4">
      <c r="A382" s="29"/>
      <c r="B382" s="27">
        <v>5</v>
      </c>
      <c r="C382" s="84" t="s">
        <v>1075</v>
      </c>
    </row>
    <row r="383" spans="1:3" x14ac:dyDescent="0.4">
      <c r="A383" s="90" t="s">
        <v>273</v>
      </c>
      <c r="B383" s="84">
        <v>0</v>
      </c>
      <c r="C383" s="27" t="s">
        <v>779</v>
      </c>
    </row>
    <row r="384" spans="1:3" x14ac:dyDescent="0.4">
      <c r="A384" s="90"/>
      <c r="B384" s="84">
        <v>1</v>
      </c>
      <c r="C384" s="84" t="s">
        <v>1127</v>
      </c>
    </row>
    <row r="385" spans="1:3" x14ac:dyDescent="0.4">
      <c r="A385" s="90"/>
      <c r="B385" s="84">
        <v>2</v>
      </c>
      <c r="C385" s="84" t="s">
        <v>1085</v>
      </c>
    </row>
    <row r="386" spans="1:3" x14ac:dyDescent="0.4">
      <c r="A386" s="90"/>
      <c r="B386" s="84">
        <v>3</v>
      </c>
      <c r="C386" s="84" t="s">
        <v>1086</v>
      </c>
    </row>
    <row r="387" spans="1:3" x14ac:dyDescent="0.4">
      <c r="A387" s="90"/>
      <c r="B387" s="84">
        <v>4</v>
      </c>
      <c r="C387" s="84" t="s">
        <v>1087</v>
      </c>
    </row>
    <row r="388" spans="1:3" x14ac:dyDescent="0.4">
      <c r="A388" s="90"/>
      <c r="B388" s="84">
        <v>5</v>
      </c>
      <c r="C388" s="84" t="s">
        <v>1088</v>
      </c>
    </row>
    <row r="389" spans="1:3" x14ac:dyDescent="0.4">
      <c r="A389" s="90" t="s">
        <v>274</v>
      </c>
      <c r="B389" s="84">
        <v>0</v>
      </c>
      <c r="C389" s="27" t="s">
        <v>779</v>
      </c>
    </row>
    <row r="390" spans="1:3" x14ac:dyDescent="0.4">
      <c r="A390" s="90"/>
      <c r="B390" s="84">
        <v>1</v>
      </c>
      <c r="C390" s="84" t="s">
        <v>1128</v>
      </c>
    </row>
    <row r="391" spans="1:3" x14ac:dyDescent="0.4">
      <c r="A391" s="90"/>
      <c r="B391" s="84">
        <v>2</v>
      </c>
      <c r="C391" s="84" t="s">
        <v>1083</v>
      </c>
    </row>
    <row r="392" spans="1:3" x14ac:dyDescent="0.4">
      <c r="A392" s="90"/>
      <c r="B392" s="84">
        <v>3</v>
      </c>
      <c r="C392" s="84" t="s">
        <v>1084</v>
      </c>
    </row>
    <row r="393" spans="1:3" x14ac:dyDescent="0.4">
      <c r="A393" s="90"/>
      <c r="B393" s="84">
        <v>4</v>
      </c>
      <c r="C393" s="84" t="s">
        <v>1080</v>
      </c>
    </row>
    <row r="394" spans="1:3" x14ac:dyDescent="0.4">
      <c r="A394" s="90"/>
      <c r="B394" s="84">
        <v>5</v>
      </c>
      <c r="C394" s="84" t="s">
        <v>1079</v>
      </c>
    </row>
    <row r="395" spans="1:3" x14ac:dyDescent="0.4">
      <c r="A395" s="90" t="s">
        <v>275</v>
      </c>
      <c r="B395" s="84">
        <v>0</v>
      </c>
      <c r="C395" s="84" t="s">
        <v>779</v>
      </c>
    </row>
    <row r="396" spans="1:3" x14ac:dyDescent="0.4">
      <c r="A396" s="90"/>
      <c r="B396" s="84">
        <v>1</v>
      </c>
      <c r="C396" s="84" t="s">
        <v>1807</v>
      </c>
    </row>
    <row r="397" spans="1:3" x14ac:dyDescent="0.4">
      <c r="A397" s="90"/>
      <c r="B397" s="84">
        <v>2</v>
      </c>
      <c r="C397" s="84" t="s">
        <v>1811</v>
      </c>
    </row>
    <row r="398" spans="1:3" x14ac:dyDescent="0.4">
      <c r="A398" s="90"/>
      <c r="B398" s="84">
        <v>3</v>
      </c>
      <c r="C398" s="84" t="s">
        <v>1814</v>
      </c>
    </row>
    <row r="399" spans="1:3" x14ac:dyDescent="0.4">
      <c r="A399" s="90"/>
      <c r="B399" s="84">
        <v>4</v>
      </c>
      <c r="C399" s="84" t="s">
        <v>1815</v>
      </c>
    </row>
    <row r="400" spans="1:3" x14ac:dyDescent="0.4">
      <c r="A400" s="90"/>
      <c r="B400" s="84">
        <v>5</v>
      </c>
      <c r="C400" s="84" t="s">
        <v>1806</v>
      </c>
    </row>
    <row r="401" spans="1:3" x14ac:dyDescent="0.4">
      <c r="A401" s="90" t="s">
        <v>276</v>
      </c>
      <c r="B401" s="84">
        <v>0</v>
      </c>
      <c r="C401" s="84" t="s">
        <v>779</v>
      </c>
    </row>
    <row r="402" spans="1:3" x14ac:dyDescent="0.4">
      <c r="A402" s="90"/>
      <c r="B402" s="84">
        <v>1</v>
      </c>
      <c r="C402" s="84" t="s">
        <v>1077</v>
      </c>
    </row>
    <row r="403" spans="1:3" x14ac:dyDescent="0.4">
      <c r="A403" s="90"/>
      <c r="B403" s="84">
        <v>2</v>
      </c>
      <c r="C403" s="84" t="s">
        <v>1078</v>
      </c>
    </row>
    <row r="404" spans="1:3" x14ac:dyDescent="0.4">
      <c r="A404" s="90"/>
      <c r="B404" s="84">
        <v>3</v>
      </c>
      <c r="C404" s="84" t="s">
        <v>1089</v>
      </c>
    </row>
    <row r="405" spans="1:3" x14ac:dyDescent="0.4">
      <c r="A405" s="90"/>
      <c r="B405" s="84">
        <v>4</v>
      </c>
      <c r="C405" s="84" t="s">
        <v>1082</v>
      </c>
    </row>
    <row r="406" spans="1:3" x14ac:dyDescent="0.4">
      <c r="A406" s="90"/>
      <c r="B406" s="84">
        <v>5</v>
      </c>
      <c r="C406" s="84" t="s">
        <v>1081</v>
      </c>
    </row>
    <row r="407" spans="1:3" x14ac:dyDescent="0.4">
      <c r="A407" s="90" t="s">
        <v>281</v>
      </c>
      <c r="B407" s="84">
        <v>0</v>
      </c>
      <c r="C407" s="27" t="s">
        <v>779</v>
      </c>
    </row>
    <row r="408" spans="1:3" x14ac:dyDescent="0.4">
      <c r="A408" s="90"/>
      <c r="B408" s="84">
        <v>1</v>
      </c>
      <c r="C408" s="84" t="s">
        <v>1090</v>
      </c>
    </row>
    <row r="409" spans="1:3" x14ac:dyDescent="0.4">
      <c r="A409" s="90"/>
      <c r="B409" s="84">
        <v>2</v>
      </c>
      <c r="C409" s="84" t="s">
        <v>1091</v>
      </c>
    </row>
    <row r="410" spans="1:3" x14ac:dyDescent="0.4">
      <c r="A410" s="90"/>
      <c r="B410" s="84">
        <v>3</v>
      </c>
      <c r="C410" s="84" t="s">
        <v>1093</v>
      </c>
    </row>
    <row r="411" spans="1:3" x14ac:dyDescent="0.4">
      <c r="A411" s="90"/>
      <c r="B411" s="84">
        <v>4</v>
      </c>
      <c r="C411" s="84" t="s">
        <v>1094</v>
      </c>
    </row>
    <row r="412" spans="1:3" x14ac:dyDescent="0.4">
      <c r="A412" s="90"/>
      <c r="B412" s="84">
        <v>5</v>
      </c>
      <c r="C412" s="84" t="s">
        <v>1092</v>
      </c>
    </row>
    <row r="413" spans="1:3" x14ac:dyDescent="0.4">
      <c r="A413" s="90" t="s">
        <v>568</v>
      </c>
      <c r="B413" s="84">
        <v>0</v>
      </c>
      <c r="C413" s="27" t="s">
        <v>779</v>
      </c>
    </row>
    <row r="414" spans="1:3" x14ac:dyDescent="0.4">
      <c r="A414" s="90"/>
      <c r="B414" s="84">
        <v>1</v>
      </c>
      <c r="C414" s="84" t="s">
        <v>1118</v>
      </c>
    </row>
    <row r="415" spans="1:3" x14ac:dyDescent="0.4">
      <c r="A415" s="90"/>
      <c r="B415" s="84">
        <v>2</v>
      </c>
      <c r="C415" s="84" t="s">
        <v>1109</v>
      </c>
    </row>
    <row r="416" spans="1:3" x14ac:dyDescent="0.4">
      <c r="A416" s="90"/>
      <c r="B416" s="84">
        <v>3</v>
      </c>
      <c r="C416" s="84" t="s">
        <v>1121</v>
      </c>
    </row>
    <row r="417" spans="1:3" x14ac:dyDescent="0.4">
      <c r="A417" s="90"/>
      <c r="B417" s="84">
        <v>4</v>
      </c>
      <c r="C417" s="84" t="s">
        <v>1111</v>
      </c>
    </row>
    <row r="418" spans="1:3" x14ac:dyDescent="0.4">
      <c r="A418" s="90"/>
      <c r="B418" s="84">
        <v>5</v>
      </c>
      <c r="C418" s="84" t="s">
        <v>1112</v>
      </c>
    </row>
    <row r="419" spans="1:3" x14ac:dyDescent="0.4">
      <c r="A419" s="84" t="s">
        <v>353</v>
      </c>
      <c r="B419" s="84">
        <v>0</v>
      </c>
      <c r="C419" s="27" t="s">
        <v>779</v>
      </c>
    </row>
    <row r="420" spans="1:3" x14ac:dyDescent="0.4">
      <c r="A420" s="84"/>
      <c r="B420" s="84">
        <v>1</v>
      </c>
      <c r="C420" s="84" t="s">
        <v>1095</v>
      </c>
    </row>
    <row r="421" spans="1:3" x14ac:dyDescent="0.4">
      <c r="A421" s="84"/>
      <c r="B421" s="84">
        <v>2</v>
      </c>
      <c r="C421" s="84" t="s">
        <v>1103</v>
      </c>
    </row>
    <row r="422" spans="1:3" x14ac:dyDescent="0.4">
      <c r="A422" s="84"/>
      <c r="B422" s="84">
        <v>3</v>
      </c>
      <c r="C422" s="84" t="s">
        <v>1104</v>
      </c>
    </row>
    <row r="423" spans="1:3" x14ac:dyDescent="0.4">
      <c r="A423" s="84"/>
      <c r="B423" s="84">
        <v>4</v>
      </c>
      <c r="C423" s="84" t="s">
        <v>1102</v>
      </c>
    </row>
    <row r="424" spans="1:3" x14ac:dyDescent="0.4">
      <c r="A424" s="84"/>
      <c r="B424" s="84">
        <v>5</v>
      </c>
      <c r="C424" s="84" t="s">
        <v>1101</v>
      </c>
    </row>
    <row r="425" spans="1:3" x14ac:dyDescent="0.4">
      <c r="A425" s="84" t="s">
        <v>354</v>
      </c>
      <c r="B425" s="84">
        <v>0</v>
      </c>
      <c r="C425" s="27" t="s">
        <v>779</v>
      </c>
    </row>
    <row r="426" spans="1:3" x14ac:dyDescent="0.4">
      <c r="A426" s="84"/>
      <c r="B426" s="84">
        <v>1</v>
      </c>
      <c r="C426" s="84" t="s">
        <v>1125</v>
      </c>
    </row>
    <row r="427" spans="1:3" x14ac:dyDescent="0.4">
      <c r="A427" s="84"/>
      <c r="B427" s="84">
        <v>2</v>
      </c>
      <c r="C427" s="84" t="s">
        <v>1099</v>
      </c>
    </row>
    <row r="428" spans="1:3" x14ac:dyDescent="0.4">
      <c r="A428" s="84"/>
      <c r="B428" s="84">
        <v>3</v>
      </c>
      <c r="C428" s="84" t="s">
        <v>1098</v>
      </c>
    </row>
    <row r="429" spans="1:3" x14ac:dyDescent="0.4">
      <c r="A429" s="84"/>
      <c r="B429" s="84">
        <v>4</v>
      </c>
      <c r="C429" s="84" t="s">
        <v>1096</v>
      </c>
    </row>
    <row r="430" spans="1:3" x14ac:dyDescent="0.4">
      <c r="A430" s="84"/>
      <c r="B430" s="84">
        <v>5</v>
      </c>
      <c r="C430" s="84" t="s">
        <v>1097</v>
      </c>
    </row>
    <row r="431" spans="1:3" x14ac:dyDescent="0.4">
      <c r="A431" s="84" t="s">
        <v>355</v>
      </c>
      <c r="B431" s="84">
        <v>0</v>
      </c>
      <c r="C431" s="84" t="s">
        <v>779</v>
      </c>
    </row>
    <row r="432" spans="1:3" x14ac:dyDescent="0.4">
      <c r="A432" s="84"/>
      <c r="B432" s="84">
        <v>1</v>
      </c>
      <c r="C432" s="84" t="s">
        <v>1809</v>
      </c>
    </row>
    <row r="433" spans="1:3" x14ac:dyDescent="0.4">
      <c r="A433" s="84"/>
      <c r="B433" s="84">
        <v>2</v>
      </c>
      <c r="C433" s="84" t="s">
        <v>1811</v>
      </c>
    </row>
    <row r="434" spans="1:3" x14ac:dyDescent="0.4">
      <c r="A434" s="84"/>
      <c r="B434" s="84">
        <v>3</v>
      </c>
      <c r="C434" s="84" t="s">
        <v>1813</v>
      </c>
    </row>
    <row r="435" spans="1:3" x14ac:dyDescent="0.4">
      <c r="A435" s="84"/>
      <c r="B435" s="84">
        <v>4</v>
      </c>
      <c r="C435" s="84" t="s">
        <v>1812</v>
      </c>
    </row>
    <row r="436" spans="1:3" x14ac:dyDescent="0.4">
      <c r="A436" s="84"/>
      <c r="B436" s="84">
        <v>5</v>
      </c>
      <c r="C436" s="84" t="s">
        <v>1810</v>
      </c>
    </row>
    <row r="437" spans="1:3" x14ac:dyDescent="0.4">
      <c r="A437" s="84" t="s">
        <v>356</v>
      </c>
      <c r="B437" s="84">
        <v>0</v>
      </c>
      <c r="C437" s="27" t="s">
        <v>779</v>
      </c>
    </row>
    <row r="438" spans="1:3" x14ac:dyDescent="0.4">
      <c r="A438" s="84"/>
      <c r="B438" s="84">
        <v>1</v>
      </c>
      <c r="C438" s="84" t="s">
        <v>1113</v>
      </c>
    </row>
    <row r="439" spans="1:3" x14ac:dyDescent="0.4">
      <c r="A439" s="84"/>
      <c r="B439" s="84">
        <v>2</v>
      </c>
      <c r="C439" s="84" t="s">
        <v>1115</v>
      </c>
    </row>
    <row r="440" spans="1:3" x14ac:dyDescent="0.4">
      <c r="A440" s="84"/>
      <c r="B440" s="84">
        <v>3</v>
      </c>
      <c r="C440" s="84" t="s">
        <v>1116</v>
      </c>
    </row>
    <row r="441" spans="1:3" x14ac:dyDescent="0.4">
      <c r="A441" s="84"/>
      <c r="B441" s="84">
        <v>4</v>
      </c>
      <c r="C441" s="84" t="s">
        <v>1117</v>
      </c>
    </row>
    <row r="442" spans="1:3" x14ac:dyDescent="0.4">
      <c r="A442" s="84"/>
      <c r="B442" s="84">
        <v>5</v>
      </c>
      <c r="C442" s="84" t="s">
        <v>1114</v>
      </c>
    </row>
    <row r="443" spans="1:3" x14ac:dyDescent="0.4">
      <c r="A443" s="84" t="s">
        <v>1808</v>
      </c>
      <c r="B443" s="84">
        <v>0</v>
      </c>
      <c r="C443" s="27" t="s">
        <v>779</v>
      </c>
    </row>
    <row r="444" spans="1:3" x14ac:dyDescent="0.4">
      <c r="A444" s="84"/>
      <c r="B444" s="84">
        <v>1</v>
      </c>
      <c r="C444" s="84" t="s">
        <v>1119</v>
      </c>
    </row>
    <row r="445" spans="1:3" x14ac:dyDescent="0.4">
      <c r="A445" s="84"/>
      <c r="B445" s="84">
        <v>2</v>
      </c>
      <c r="C445" s="84" t="s">
        <v>1120</v>
      </c>
    </row>
    <row r="446" spans="1:3" x14ac:dyDescent="0.4">
      <c r="A446" s="84"/>
      <c r="B446" s="84">
        <v>3</v>
      </c>
      <c r="C446" s="84" t="s">
        <v>1122</v>
      </c>
    </row>
    <row r="447" spans="1:3" x14ac:dyDescent="0.4">
      <c r="A447" s="84"/>
      <c r="B447" s="84">
        <v>4</v>
      </c>
      <c r="C447" s="84" t="s">
        <v>1123</v>
      </c>
    </row>
    <row r="448" spans="1:3" x14ac:dyDescent="0.4">
      <c r="A448" s="84"/>
      <c r="B448" s="84">
        <v>5</v>
      </c>
      <c r="C448" s="84" t="s">
        <v>1124</v>
      </c>
    </row>
    <row r="449" spans="1:3" x14ac:dyDescent="0.4">
      <c r="A449" s="84" t="s">
        <v>2176</v>
      </c>
      <c r="B449" s="84">
        <v>0</v>
      </c>
      <c r="C449" s="84" t="s">
        <v>779</v>
      </c>
    </row>
    <row r="450" spans="1:3" x14ac:dyDescent="0.4">
      <c r="A450" s="84"/>
      <c r="B450" s="84">
        <v>1</v>
      </c>
      <c r="C450" s="84" t="s">
        <v>2294</v>
      </c>
    </row>
    <row r="451" spans="1:3" x14ac:dyDescent="0.4">
      <c r="A451" s="84"/>
      <c r="B451" s="84">
        <v>2</v>
      </c>
      <c r="C451" s="84" t="s">
        <v>2295</v>
      </c>
    </row>
    <row r="452" spans="1:3" x14ac:dyDescent="0.4">
      <c r="A452" s="84"/>
      <c r="B452" s="84">
        <v>3</v>
      </c>
      <c r="C452" s="84" t="s">
        <v>2298</v>
      </c>
    </row>
    <row r="453" spans="1:3" x14ac:dyDescent="0.4">
      <c r="A453" s="84"/>
      <c r="B453" s="84">
        <v>4</v>
      </c>
      <c r="C453" s="84" t="s">
        <v>2296</v>
      </c>
    </row>
    <row r="454" spans="1:3" x14ac:dyDescent="0.4">
      <c r="A454" s="84"/>
      <c r="B454" s="84">
        <v>5</v>
      </c>
      <c r="C454" s="84" t="s">
        <v>2297</v>
      </c>
    </row>
    <row r="455" spans="1:3" x14ac:dyDescent="0.4">
      <c r="A455" s="84" t="s">
        <v>1002</v>
      </c>
      <c r="B455" s="84">
        <v>0</v>
      </c>
      <c r="C455" s="27" t="s">
        <v>779</v>
      </c>
    </row>
    <row r="456" spans="1:3" x14ac:dyDescent="0.4">
      <c r="A456" s="84"/>
      <c r="B456" s="84">
        <v>1</v>
      </c>
      <c r="C456" s="84" t="s">
        <v>1037</v>
      </c>
    </row>
    <row r="457" spans="1:3" x14ac:dyDescent="0.4">
      <c r="A457" s="84"/>
      <c r="B457" s="84">
        <v>2</v>
      </c>
      <c r="C457" s="84" t="s">
        <v>1637</v>
      </c>
    </row>
    <row r="458" spans="1:3" x14ac:dyDescent="0.4">
      <c r="A458" s="84"/>
      <c r="B458" s="84">
        <v>3</v>
      </c>
      <c r="C458" s="84" t="s">
        <v>1038</v>
      </c>
    </row>
    <row r="459" spans="1:3" x14ac:dyDescent="0.4">
      <c r="A459" s="84"/>
      <c r="B459" s="84">
        <v>4</v>
      </c>
      <c r="C459" s="84" t="s">
        <v>1035</v>
      </c>
    </row>
    <row r="460" spans="1:3" x14ac:dyDescent="0.4">
      <c r="A460" s="84"/>
      <c r="B460" s="84">
        <v>5</v>
      </c>
      <c r="C460" s="84" t="s">
        <v>1036</v>
      </c>
    </row>
    <row r="461" spans="1:3" x14ac:dyDescent="0.4">
      <c r="A461" s="84" t="s">
        <v>2175</v>
      </c>
      <c r="B461" s="84">
        <v>0</v>
      </c>
      <c r="C461" s="84" t="s">
        <v>779</v>
      </c>
    </row>
    <row r="462" spans="1:3" x14ac:dyDescent="0.4">
      <c r="A462" s="84"/>
      <c r="B462" s="84">
        <v>1</v>
      </c>
      <c r="C462" s="84" t="s">
        <v>1105</v>
      </c>
    </row>
    <row r="463" spans="1:3" x14ac:dyDescent="0.4">
      <c r="A463" s="84"/>
      <c r="B463" s="84">
        <v>2</v>
      </c>
      <c r="C463" s="84" t="s">
        <v>1106</v>
      </c>
    </row>
    <row r="464" spans="1:3" x14ac:dyDescent="0.4">
      <c r="A464" s="84"/>
      <c r="B464" s="84">
        <v>3</v>
      </c>
      <c r="C464" s="84" t="s">
        <v>1107</v>
      </c>
    </row>
    <row r="465" spans="1:3" x14ac:dyDescent="0.4">
      <c r="A465" s="84"/>
      <c r="B465" s="84">
        <v>4</v>
      </c>
      <c r="C465" s="84" t="s">
        <v>1108</v>
      </c>
    </row>
    <row r="466" spans="1:3" x14ac:dyDescent="0.4">
      <c r="A466" s="84"/>
      <c r="B466" s="84">
        <v>5</v>
      </c>
      <c r="C466" s="84" t="s">
        <v>1644</v>
      </c>
    </row>
    <row r="467" spans="1:3" ht="15" thickBot="1" x14ac:dyDescent="0.45">
      <c r="A467" s="26"/>
      <c r="B467" s="26"/>
      <c r="C467" s="26"/>
    </row>
    <row r="468" spans="1:3" x14ac:dyDescent="0.4">
      <c r="A468" s="65" t="s">
        <v>357</v>
      </c>
      <c r="B468" s="83" t="s">
        <v>21</v>
      </c>
      <c r="C468" s="83" t="s">
        <v>759</v>
      </c>
    </row>
    <row r="469" spans="1:3" x14ac:dyDescent="0.4">
      <c r="A469" s="90" t="s">
        <v>367</v>
      </c>
      <c r="B469" s="84">
        <v>0</v>
      </c>
      <c r="C469" s="84" t="s">
        <v>779</v>
      </c>
    </row>
    <row r="470" spans="1:3" x14ac:dyDescent="0.4">
      <c r="A470" s="90"/>
      <c r="B470" s="84">
        <v>1</v>
      </c>
      <c r="C470" s="84" t="s">
        <v>1126</v>
      </c>
    </row>
    <row r="471" spans="1:3" x14ac:dyDescent="0.4">
      <c r="A471" s="90"/>
      <c r="B471" s="84">
        <v>2</v>
      </c>
      <c r="C471" s="84" t="s">
        <v>1138</v>
      </c>
    </row>
    <row r="472" spans="1:3" x14ac:dyDescent="0.4">
      <c r="A472" s="90"/>
      <c r="B472" s="84">
        <v>3</v>
      </c>
      <c r="C472" s="84" t="s">
        <v>1139</v>
      </c>
    </row>
    <row r="473" spans="1:3" x14ac:dyDescent="0.4">
      <c r="A473" s="90"/>
      <c r="B473" s="84">
        <v>4</v>
      </c>
      <c r="C473" s="84" t="s">
        <v>1645</v>
      </c>
    </row>
    <row r="474" spans="1:3" x14ac:dyDescent="0.4">
      <c r="A474" s="90"/>
      <c r="B474" s="84">
        <v>5</v>
      </c>
      <c r="C474" s="84" t="s">
        <v>1646</v>
      </c>
    </row>
    <row r="475" spans="1:3" x14ac:dyDescent="0.4">
      <c r="A475" s="90" t="s">
        <v>375</v>
      </c>
      <c r="B475" s="84">
        <v>0</v>
      </c>
      <c r="C475" s="84" t="s">
        <v>779</v>
      </c>
    </row>
    <row r="476" spans="1:3" x14ac:dyDescent="0.4">
      <c r="A476" s="90"/>
      <c r="B476" s="84">
        <v>1</v>
      </c>
      <c r="C476" s="84" t="s">
        <v>1129</v>
      </c>
    </row>
    <row r="477" spans="1:3" x14ac:dyDescent="0.4">
      <c r="A477" s="90"/>
      <c r="B477" s="84">
        <v>2</v>
      </c>
      <c r="C477" s="84" t="s">
        <v>1131</v>
      </c>
    </row>
    <row r="478" spans="1:3" x14ac:dyDescent="0.4">
      <c r="A478" s="90"/>
      <c r="B478" s="84">
        <v>3</v>
      </c>
      <c r="C478" s="84" t="s">
        <v>1130</v>
      </c>
    </row>
    <row r="479" spans="1:3" x14ac:dyDescent="0.4">
      <c r="A479" s="90"/>
      <c r="B479" s="84">
        <v>4</v>
      </c>
      <c r="C479" s="84" t="s">
        <v>1647</v>
      </c>
    </row>
    <row r="480" spans="1:3" x14ac:dyDescent="0.4">
      <c r="A480" s="90"/>
      <c r="B480" s="84">
        <v>5</v>
      </c>
      <c r="C480" s="84" t="s">
        <v>1648</v>
      </c>
    </row>
    <row r="481" spans="1:3" x14ac:dyDescent="0.4">
      <c r="A481" s="90" t="s">
        <v>380</v>
      </c>
      <c r="B481" s="84">
        <v>0</v>
      </c>
      <c r="C481" s="84" t="s">
        <v>779</v>
      </c>
    </row>
    <row r="482" spans="1:3" x14ac:dyDescent="0.4">
      <c r="A482" s="90"/>
      <c r="B482" s="84">
        <v>1</v>
      </c>
      <c r="C482" s="84" t="s">
        <v>1141</v>
      </c>
    </row>
    <row r="483" spans="1:3" x14ac:dyDescent="0.4">
      <c r="A483" s="90"/>
      <c r="B483" s="84">
        <v>2</v>
      </c>
      <c r="C483" s="84" t="s">
        <v>1161</v>
      </c>
    </row>
    <row r="484" spans="1:3" x14ac:dyDescent="0.4">
      <c r="A484" s="90"/>
      <c r="B484" s="84">
        <v>3</v>
      </c>
      <c r="C484" s="84" t="s">
        <v>1162</v>
      </c>
    </row>
    <row r="485" spans="1:3" x14ac:dyDescent="0.4">
      <c r="A485" s="90"/>
      <c r="B485" s="84">
        <v>4</v>
      </c>
      <c r="C485" s="84" t="s">
        <v>1163</v>
      </c>
    </row>
    <row r="486" spans="1:3" x14ac:dyDescent="0.4">
      <c r="A486" s="90"/>
      <c r="B486" s="84">
        <v>5</v>
      </c>
      <c r="C486" s="84" t="s">
        <v>1164</v>
      </c>
    </row>
    <row r="487" spans="1:3" x14ac:dyDescent="0.4">
      <c r="A487" s="90" t="s">
        <v>381</v>
      </c>
      <c r="B487" s="84">
        <v>0</v>
      </c>
      <c r="C487" s="84" t="s">
        <v>779</v>
      </c>
    </row>
    <row r="488" spans="1:3" x14ac:dyDescent="0.4">
      <c r="A488" s="90"/>
      <c r="B488" s="84">
        <v>1</v>
      </c>
      <c r="C488" s="84" t="s">
        <v>1142</v>
      </c>
    </row>
    <row r="489" spans="1:3" x14ac:dyDescent="0.4">
      <c r="A489" s="90"/>
      <c r="B489" s="84">
        <v>2</v>
      </c>
      <c r="C489" s="84" t="s">
        <v>1158</v>
      </c>
    </row>
    <row r="490" spans="1:3" x14ac:dyDescent="0.4">
      <c r="A490" s="90"/>
      <c r="B490" s="84">
        <v>3</v>
      </c>
      <c r="C490" s="84" t="s">
        <v>1143</v>
      </c>
    </row>
    <row r="491" spans="1:3" x14ac:dyDescent="0.4">
      <c r="A491" s="90"/>
      <c r="B491" s="84">
        <v>4</v>
      </c>
      <c r="C491" s="84" t="s">
        <v>1144</v>
      </c>
    </row>
    <row r="492" spans="1:3" x14ac:dyDescent="0.4">
      <c r="A492" s="90"/>
      <c r="B492" s="84">
        <v>5</v>
      </c>
      <c r="C492" s="84" t="s">
        <v>1145</v>
      </c>
    </row>
    <row r="493" spans="1:3" x14ac:dyDescent="0.4">
      <c r="A493" s="90" t="s">
        <v>382</v>
      </c>
      <c r="B493" s="84">
        <v>0</v>
      </c>
      <c r="C493" s="84" t="s">
        <v>779</v>
      </c>
    </row>
    <row r="494" spans="1:3" x14ac:dyDescent="0.4">
      <c r="A494" s="90"/>
      <c r="B494" s="84">
        <v>1</v>
      </c>
      <c r="C494" s="84" t="s">
        <v>1157</v>
      </c>
    </row>
    <row r="495" spans="1:3" x14ac:dyDescent="0.4">
      <c r="A495" s="90"/>
      <c r="B495" s="84">
        <v>2</v>
      </c>
      <c r="C495" s="84" t="s">
        <v>1159</v>
      </c>
    </row>
    <row r="496" spans="1:3" x14ac:dyDescent="0.4">
      <c r="A496" s="90"/>
      <c r="B496" s="84">
        <v>3</v>
      </c>
      <c r="C496" s="84" t="s">
        <v>1155</v>
      </c>
    </row>
    <row r="497" spans="1:3" x14ac:dyDescent="0.4">
      <c r="A497" s="90"/>
      <c r="B497" s="84">
        <v>4</v>
      </c>
      <c r="C497" s="84" t="s">
        <v>1156</v>
      </c>
    </row>
    <row r="498" spans="1:3" x14ac:dyDescent="0.4">
      <c r="A498" s="90"/>
      <c r="B498" s="84">
        <v>5</v>
      </c>
      <c r="C498" s="84" t="s">
        <v>1160</v>
      </c>
    </row>
    <row r="499" spans="1:3" x14ac:dyDescent="0.4">
      <c r="A499" s="90" t="s">
        <v>383</v>
      </c>
      <c r="B499" s="84">
        <v>0</v>
      </c>
      <c r="C499" s="84" t="s">
        <v>779</v>
      </c>
    </row>
    <row r="500" spans="1:3" x14ac:dyDescent="0.4">
      <c r="A500" s="90"/>
      <c r="B500" s="84">
        <v>1</v>
      </c>
      <c r="C500" s="84" t="s">
        <v>1146</v>
      </c>
    </row>
    <row r="501" spans="1:3" x14ac:dyDescent="0.4">
      <c r="A501" s="90"/>
      <c r="B501" s="84">
        <v>2</v>
      </c>
      <c r="C501" s="84" t="s">
        <v>1147</v>
      </c>
    </row>
    <row r="502" spans="1:3" x14ac:dyDescent="0.4">
      <c r="A502" s="90"/>
      <c r="B502" s="84">
        <v>3</v>
      </c>
      <c r="C502" s="84" t="s">
        <v>1150</v>
      </c>
    </row>
    <row r="503" spans="1:3" x14ac:dyDescent="0.4">
      <c r="A503" s="90"/>
      <c r="B503" s="84">
        <v>4</v>
      </c>
      <c r="C503" s="84" t="s">
        <v>1149</v>
      </c>
    </row>
    <row r="504" spans="1:3" x14ac:dyDescent="0.4">
      <c r="A504" s="90"/>
      <c r="B504" s="85">
        <v>5</v>
      </c>
      <c r="C504" s="84" t="s">
        <v>1148</v>
      </c>
    </row>
    <row r="505" spans="1:3" x14ac:dyDescent="0.4">
      <c r="A505" s="90" t="s">
        <v>1010</v>
      </c>
      <c r="B505" s="85">
        <v>0</v>
      </c>
      <c r="C505" s="84" t="s">
        <v>779</v>
      </c>
    </row>
    <row r="506" spans="1:3" x14ac:dyDescent="0.4">
      <c r="A506" s="90"/>
      <c r="B506" s="85">
        <v>1</v>
      </c>
      <c r="C506" s="84" t="s">
        <v>1151</v>
      </c>
    </row>
    <row r="507" spans="1:3" x14ac:dyDescent="0.4">
      <c r="A507" s="90"/>
      <c r="B507" s="85">
        <v>2</v>
      </c>
      <c r="C507" s="84" t="s">
        <v>1323</v>
      </c>
    </row>
    <row r="508" spans="1:3" x14ac:dyDescent="0.4">
      <c r="A508" s="90"/>
      <c r="B508" s="85">
        <v>3</v>
      </c>
      <c r="C508" s="84" t="s">
        <v>1324</v>
      </c>
    </row>
    <row r="509" spans="1:3" x14ac:dyDescent="0.4">
      <c r="A509" s="90"/>
      <c r="B509" s="85">
        <v>4</v>
      </c>
      <c r="C509" s="84" t="s">
        <v>1152</v>
      </c>
    </row>
    <row r="510" spans="1:3" x14ac:dyDescent="0.4">
      <c r="A510" s="90"/>
      <c r="B510" s="84">
        <v>5</v>
      </c>
      <c r="C510" s="84" t="s">
        <v>1153</v>
      </c>
    </row>
    <row r="511" spans="1:3" ht="15" thickBot="1" x14ac:dyDescent="0.45">
      <c r="A511" s="21"/>
      <c r="B511" s="21"/>
      <c r="C511" s="21"/>
    </row>
    <row r="512" spans="1:3" ht="15" thickBot="1" x14ac:dyDescent="0.45">
      <c r="A512" s="929" t="s">
        <v>511</v>
      </c>
      <c r="B512" s="930"/>
      <c r="C512" s="930"/>
    </row>
    <row r="513" spans="1:3" x14ac:dyDescent="0.4">
      <c r="A513" s="65" t="s">
        <v>2638</v>
      </c>
      <c r="B513" s="83" t="s">
        <v>21</v>
      </c>
      <c r="C513" s="83" t="s">
        <v>759</v>
      </c>
    </row>
    <row r="514" spans="1:3" x14ac:dyDescent="0.4">
      <c r="A514" s="29" t="s">
        <v>427</v>
      </c>
      <c r="B514" s="27">
        <v>0</v>
      </c>
      <c r="C514" s="22" t="s">
        <v>779</v>
      </c>
    </row>
    <row r="515" spans="1:3" x14ac:dyDescent="0.4">
      <c r="A515" s="29"/>
      <c r="B515" s="27">
        <v>1</v>
      </c>
      <c r="C515" s="84" t="s">
        <v>2252</v>
      </c>
    </row>
    <row r="516" spans="1:3" x14ac:dyDescent="0.4">
      <c r="A516" s="29"/>
      <c r="B516" s="27">
        <v>2</v>
      </c>
      <c r="C516" s="84" t="s">
        <v>2253</v>
      </c>
    </row>
    <row r="517" spans="1:3" x14ac:dyDescent="0.4">
      <c r="A517" s="29"/>
      <c r="B517" s="27">
        <v>3</v>
      </c>
      <c r="C517" s="84" t="s">
        <v>1168</v>
      </c>
    </row>
    <row r="518" spans="1:3" x14ac:dyDescent="0.4">
      <c r="A518" s="29"/>
      <c r="B518" s="27">
        <v>4</v>
      </c>
      <c r="C518" s="84" t="s">
        <v>1169</v>
      </c>
    </row>
    <row r="519" spans="1:3" x14ac:dyDescent="0.4">
      <c r="A519" s="29"/>
      <c r="B519" s="27">
        <v>5</v>
      </c>
      <c r="C519" s="84" t="s">
        <v>1170</v>
      </c>
    </row>
    <row r="520" spans="1:3" x14ac:dyDescent="0.4">
      <c r="A520" s="29" t="s">
        <v>428</v>
      </c>
      <c r="B520" s="27">
        <v>0</v>
      </c>
      <c r="C520" s="27" t="s">
        <v>779</v>
      </c>
    </row>
    <row r="521" spans="1:3" x14ac:dyDescent="0.4">
      <c r="A521" s="29"/>
      <c r="B521" s="27">
        <v>1</v>
      </c>
      <c r="C521" s="84" t="s">
        <v>764</v>
      </c>
    </row>
    <row r="522" spans="1:3" x14ac:dyDescent="0.4">
      <c r="A522" s="29"/>
      <c r="B522" s="27">
        <v>2</v>
      </c>
      <c r="C522" s="84" t="s">
        <v>765</v>
      </c>
    </row>
    <row r="523" spans="1:3" x14ac:dyDescent="0.4">
      <c r="A523" s="29"/>
      <c r="B523" s="27">
        <v>3</v>
      </c>
      <c r="C523" s="84" t="s">
        <v>766</v>
      </c>
    </row>
    <row r="524" spans="1:3" x14ac:dyDescent="0.4">
      <c r="A524" s="29"/>
      <c r="B524" s="27">
        <v>4</v>
      </c>
      <c r="C524" s="84" t="s">
        <v>777</v>
      </c>
    </row>
    <row r="525" spans="1:3" x14ac:dyDescent="0.4">
      <c r="A525" s="29"/>
      <c r="B525" s="27">
        <v>5</v>
      </c>
      <c r="C525" s="84" t="s">
        <v>776</v>
      </c>
    </row>
    <row r="526" spans="1:3" x14ac:dyDescent="0.4">
      <c r="A526" s="29" t="s">
        <v>439</v>
      </c>
      <c r="B526" s="27">
        <v>0</v>
      </c>
      <c r="C526" s="84" t="s">
        <v>779</v>
      </c>
    </row>
    <row r="527" spans="1:3" x14ac:dyDescent="0.4">
      <c r="A527" s="29"/>
      <c r="B527" s="27">
        <v>1</v>
      </c>
      <c r="C527" s="84" t="s">
        <v>830</v>
      </c>
    </row>
    <row r="528" spans="1:3" x14ac:dyDescent="0.4">
      <c r="A528" s="29"/>
      <c r="B528" s="27">
        <v>2</v>
      </c>
      <c r="C528" s="84" t="s">
        <v>838</v>
      </c>
    </row>
    <row r="529" spans="1:3" x14ac:dyDescent="0.4">
      <c r="A529" s="29"/>
      <c r="B529" s="27">
        <v>3</v>
      </c>
      <c r="C529" s="84" t="s">
        <v>839</v>
      </c>
    </row>
    <row r="530" spans="1:3" x14ac:dyDescent="0.4">
      <c r="A530" s="29"/>
      <c r="B530" s="27">
        <v>4</v>
      </c>
      <c r="C530" s="84" t="s">
        <v>832</v>
      </c>
    </row>
    <row r="531" spans="1:3" x14ac:dyDescent="0.4">
      <c r="A531" s="29"/>
      <c r="B531" s="27">
        <v>5</v>
      </c>
      <c r="C531" s="84" t="s">
        <v>831</v>
      </c>
    </row>
    <row r="532" spans="1:3" x14ac:dyDescent="0.4">
      <c r="A532" s="30" t="s">
        <v>440</v>
      </c>
      <c r="B532" s="27">
        <v>0</v>
      </c>
      <c r="C532" s="84" t="s">
        <v>779</v>
      </c>
    </row>
    <row r="533" spans="1:3" x14ac:dyDescent="0.4">
      <c r="A533" s="30"/>
      <c r="B533" s="27">
        <v>1</v>
      </c>
      <c r="C533" s="85" t="s">
        <v>833</v>
      </c>
    </row>
    <row r="534" spans="1:3" x14ac:dyDescent="0.4">
      <c r="A534" s="30"/>
      <c r="B534" s="27">
        <v>2</v>
      </c>
      <c r="C534" s="85" t="s">
        <v>834</v>
      </c>
    </row>
    <row r="535" spans="1:3" x14ac:dyDescent="0.4">
      <c r="A535" s="30"/>
      <c r="B535" s="27">
        <v>3</v>
      </c>
      <c r="C535" s="85" t="s">
        <v>835</v>
      </c>
    </row>
    <row r="536" spans="1:3" x14ac:dyDescent="0.4">
      <c r="A536" s="30"/>
      <c r="B536" s="27">
        <v>4</v>
      </c>
      <c r="C536" s="85" t="s">
        <v>836</v>
      </c>
    </row>
    <row r="537" spans="1:3" x14ac:dyDescent="0.4">
      <c r="A537" s="27"/>
      <c r="B537" s="27">
        <v>5</v>
      </c>
      <c r="C537" s="84" t="s">
        <v>1172</v>
      </c>
    </row>
    <row r="538" spans="1:3" ht="15" thickBot="1" x14ac:dyDescent="0.45">
      <c r="A538" s="78"/>
      <c r="B538" s="78"/>
      <c r="C538" s="78"/>
    </row>
    <row r="539" spans="1:3" x14ac:dyDescent="0.4">
      <c r="A539" s="65" t="s">
        <v>2639</v>
      </c>
      <c r="B539" s="83" t="s">
        <v>21</v>
      </c>
      <c r="C539" s="83" t="s">
        <v>759</v>
      </c>
    </row>
    <row r="540" spans="1:3" x14ac:dyDescent="0.4">
      <c r="A540" s="95" t="s">
        <v>402</v>
      </c>
      <c r="B540" s="84">
        <v>0</v>
      </c>
      <c r="C540" s="84" t="s">
        <v>779</v>
      </c>
    </row>
    <row r="541" spans="1:3" x14ac:dyDescent="0.4">
      <c r="A541" s="95"/>
      <c r="B541" s="84">
        <v>1</v>
      </c>
      <c r="C541" s="84" t="s">
        <v>1649</v>
      </c>
    </row>
    <row r="542" spans="1:3" x14ac:dyDescent="0.4">
      <c r="A542" s="95"/>
      <c r="B542" s="84">
        <v>2</v>
      </c>
      <c r="C542" s="84" t="s">
        <v>1650</v>
      </c>
    </row>
    <row r="543" spans="1:3" x14ac:dyDescent="0.4">
      <c r="A543" s="95"/>
      <c r="B543" s="84">
        <v>3</v>
      </c>
      <c r="C543" s="84" t="s">
        <v>1189</v>
      </c>
    </row>
    <row r="544" spans="1:3" x14ac:dyDescent="0.4">
      <c r="A544" s="95"/>
      <c r="B544" s="84">
        <v>4</v>
      </c>
      <c r="C544" s="84" t="s">
        <v>1190</v>
      </c>
    </row>
    <row r="545" spans="1:3" x14ac:dyDescent="0.4">
      <c r="A545" s="95"/>
      <c r="B545" s="84">
        <v>5</v>
      </c>
      <c r="C545" s="84" t="s">
        <v>1188</v>
      </c>
    </row>
    <row r="546" spans="1:3" x14ac:dyDescent="0.4">
      <c r="A546" s="95" t="s">
        <v>403</v>
      </c>
      <c r="B546" s="84">
        <v>0</v>
      </c>
      <c r="C546" s="84" t="s">
        <v>779</v>
      </c>
    </row>
    <row r="547" spans="1:3" x14ac:dyDescent="0.4">
      <c r="A547" s="95"/>
      <c r="B547" s="84">
        <v>1</v>
      </c>
      <c r="C547" s="84" t="s">
        <v>1173</v>
      </c>
    </row>
    <row r="548" spans="1:3" x14ac:dyDescent="0.4">
      <c r="A548" s="95"/>
      <c r="B548" s="84">
        <v>2</v>
      </c>
      <c r="C548" s="84" t="s">
        <v>1174</v>
      </c>
    </row>
    <row r="549" spans="1:3" x14ac:dyDescent="0.4">
      <c r="A549" s="95"/>
      <c r="B549" s="84">
        <v>3</v>
      </c>
      <c r="C549" s="84" t="s">
        <v>1187</v>
      </c>
    </row>
    <row r="550" spans="1:3" x14ac:dyDescent="0.4">
      <c r="A550" s="95"/>
      <c r="B550" s="84">
        <v>4</v>
      </c>
      <c r="C550" s="84" t="s">
        <v>1651</v>
      </c>
    </row>
    <row r="551" spans="1:3" x14ac:dyDescent="0.4">
      <c r="A551" s="95"/>
      <c r="B551" s="84">
        <v>5</v>
      </c>
      <c r="C551" s="84" t="s">
        <v>1652</v>
      </c>
    </row>
    <row r="552" spans="1:3" x14ac:dyDescent="0.4">
      <c r="A552" s="95" t="s">
        <v>404</v>
      </c>
      <c r="B552" s="84">
        <v>0</v>
      </c>
      <c r="C552" s="84" t="s">
        <v>779</v>
      </c>
    </row>
    <row r="553" spans="1:3" x14ac:dyDescent="0.4">
      <c r="A553" s="95"/>
      <c r="B553" s="84">
        <v>1</v>
      </c>
      <c r="C553" s="84" t="s">
        <v>1175</v>
      </c>
    </row>
    <row r="554" spans="1:3" x14ac:dyDescent="0.4">
      <c r="A554" s="95"/>
      <c r="B554" s="84">
        <v>2</v>
      </c>
      <c r="C554" s="84" t="s">
        <v>1179</v>
      </c>
    </row>
    <row r="555" spans="1:3" x14ac:dyDescent="0.4">
      <c r="A555" s="95"/>
      <c r="B555" s="84">
        <v>3</v>
      </c>
      <c r="C555" s="84" t="s">
        <v>1176</v>
      </c>
    </row>
    <row r="556" spans="1:3" x14ac:dyDescent="0.4">
      <c r="A556" s="95"/>
      <c r="B556" s="84">
        <v>4</v>
      </c>
      <c r="C556" s="84" t="s">
        <v>1177</v>
      </c>
    </row>
    <row r="557" spans="1:3" x14ac:dyDescent="0.4">
      <c r="A557" s="95"/>
      <c r="B557" s="84">
        <v>5</v>
      </c>
      <c r="C557" s="84" t="s">
        <v>1178</v>
      </c>
    </row>
    <row r="558" spans="1:3" x14ac:dyDescent="0.4">
      <c r="A558" s="95" t="s">
        <v>405</v>
      </c>
      <c r="B558" s="84">
        <v>0</v>
      </c>
      <c r="C558" s="84" t="s">
        <v>779</v>
      </c>
    </row>
    <row r="559" spans="1:3" x14ac:dyDescent="0.4">
      <c r="A559" s="95"/>
      <c r="B559" s="84">
        <v>1</v>
      </c>
      <c r="C559" s="84" t="s">
        <v>1183</v>
      </c>
    </row>
    <row r="560" spans="1:3" x14ac:dyDescent="0.4">
      <c r="A560" s="95"/>
      <c r="B560" s="84">
        <v>2</v>
      </c>
      <c r="C560" s="84" t="s">
        <v>765</v>
      </c>
    </row>
    <row r="561" spans="1:3" x14ac:dyDescent="0.4">
      <c r="A561" s="95"/>
      <c r="B561" s="84">
        <v>3</v>
      </c>
      <c r="C561" s="84" t="s">
        <v>1184</v>
      </c>
    </row>
    <row r="562" spans="1:3" x14ac:dyDescent="0.4">
      <c r="A562" s="95"/>
      <c r="B562" s="84">
        <v>4</v>
      </c>
      <c r="C562" s="84" t="s">
        <v>1185</v>
      </c>
    </row>
    <row r="563" spans="1:3" x14ac:dyDescent="0.4">
      <c r="A563" s="95"/>
      <c r="B563" s="84">
        <v>5</v>
      </c>
      <c r="C563" s="84" t="s">
        <v>1186</v>
      </c>
    </row>
    <row r="564" spans="1:3" x14ac:dyDescent="0.4">
      <c r="A564" s="95" t="s">
        <v>406</v>
      </c>
      <c r="B564" s="84">
        <v>0</v>
      </c>
      <c r="C564" s="84" t="s">
        <v>779</v>
      </c>
    </row>
    <row r="565" spans="1:3" x14ac:dyDescent="0.4">
      <c r="A565" s="95"/>
      <c r="B565" s="84">
        <v>1</v>
      </c>
      <c r="C565" s="84" t="s">
        <v>1180</v>
      </c>
    </row>
    <row r="566" spans="1:3" x14ac:dyDescent="0.4">
      <c r="A566" s="95"/>
      <c r="B566" s="84">
        <v>2</v>
      </c>
      <c r="C566" s="84" t="s">
        <v>765</v>
      </c>
    </row>
    <row r="567" spans="1:3" x14ac:dyDescent="0.4">
      <c r="A567" s="95"/>
      <c r="B567" s="84">
        <v>3</v>
      </c>
      <c r="C567" s="84" t="s">
        <v>2254</v>
      </c>
    </row>
    <row r="568" spans="1:3" x14ac:dyDescent="0.4">
      <c r="A568" s="95"/>
      <c r="B568" s="84">
        <v>4</v>
      </c>
      <c r="C568" s="84" t="s">
        <v>2255</v>
      </c>
    </row>
    <row r="569" spans="1:3" x14ac:dyDescent="0.4">
      <c r="A569" s="95"/>
      <c r="B569" s="84">
        <v>5</v>
      </c>
      <c r="C569" s="84" t="s">
        <v>1181</v>
      </c>
    </row>
    <row r="570" spans="1:3" x14ac:dyDescent="0.4">
      <c r="A570" s="95" t="s">
        <v>2702</v>
      </c>
      <c r="B570" s="84">
        <v>0</v>
      </c>
      <c r="C570" s="84" t="s">
        <v>779</v>
      </c>
    </row>
    <row r="571" spans="1:3" x14ac:dyDescent="0.4">
      <c r="A571" s="95"/>
      <c r="B571" s="84">
        <v>1</v>
      </c>
      <c r="C571" s="84" t="s">
        <v>2704</v>
      </c>
    </row>
    <row r="572" spans="1:3" x14ac:dyDescent="0.4">
      <c r="A572" s="95"/>
      <c r="B572" s="84">
        <v>2</v>
      </c>
      <c r="C572" s="84" t="s">
        <v>2705</v>
      </c>
    </row>
    <row r="573" spans="1:3" x14ac:dyDescent="0.4">
      <c r="A573" s="95"/>
      <c r="B573" s="84">
        <v>3</v>
      </c>
      <c r="C573" s="84" t="s">
        <v>2706</v>
      </c>
    </row>
    <row r="574" spans="1:3" x14ac:dyDescent="0.4">
      <c r="A574" s="95"/>
      <c r="B574" s="84">
        <v>4</v>
      </c>
      <c r="C574" s="84" t="s">
        <v>2707</v>
      </c>
    </row>
    <row r="575" spans="1:3" x14ac:dyDescent="0.4">
      <c r="A575" s="95"/>
      <c r="B575" s="84">
        <v>5</v>
      </c>
      <c r="C575" s="84" t="s">
        <v>2708</v>
      </c>
    </row>
    <row r="576" spans="1:3" x14ac:dyDescent="0.4">
      <c r="A576" s="95" t="s">
        <v>408</v>
      </c>
      <c r="B576" s="84">
        <v>0</v>
      </c>
      <c r="C576" s="84" t="s">
        <v>779</v>
      </c>
    </row>
    <row r="577" spans="1:3" x14ac:dyDescent="0.4">
      <c r="A577" s="95"/>
      <c r="B577" s="84">
        <v>1</v>
      </c>
      <c r="C577" s="84" t="s">
        <v>1191</v>
      </c>
    </row>
    <row r="578" spans="1:3" x14ac:dyDescent="0.4">
      <c r="A578" s="95"/>
      <c r="B578" s="84">
        <v>2</v>
      </c>
      <c r="C578" s="84" t="s">
        <v>1200</v>
      </c>
    </row>
    <row r="579" spans="1:3" x14ac:dyDescent="0.4">
      <c r="A579" s="95"/>
      <c r="B579" s="84">
        <v>3</v>
      </c>
      <c r="C579" s="84" t="s">
        <v>1202</v>
      </c>
    </row>
    <row r="580" spans="1:3" x14ac:dyDescent="0.4">
      <c r="A580" s="95"/>
      <c r="B580" s="84">
        <v>4</v>
      </c>
      <c r="C580" s="84" t="s">
        <v>1201</v>
      </c>
    </row>
    <row r="581" spans="1:3" x14ac:dyDescent="0.4">
      <c r="A581" s="95"/>
      <c r="B581" s="84">
        <v>5</v>
      </c>
      <c r="C581" s="84" t="s">
        <v>1192</v>
      </c>
    </row>
    <row r="582" spans="1:3" x14ac:dyDescent="0.4">
      <c r="A582" s="95" t="s">
        <v>409</v>
      </c>
      <c r="B582" s="84">
        <v>0</v>
      </c>
      <c r="C582" s="84" t="s">
        <v>779</v>
      </c>
    </row>
    <row r="583" spans="1:3" x14ac:dyDescent="0.4">
      <c r="A583" s="95"/>
      <c r="B583" s="84">
        <v>1</v>
      </c>
      <c r="C583" s="84" t="s">
        <v>1191</v>
      </c>
    </row>
    <row r="584" spans="1:3" x14ac:dyDescent="0.4">
      <c r="A584" s="95"/>
      <c r="B584" s="84">
        <v>2</v>
      </c>
      <c r="C584" s="84" t="s">
        <v>1195</v>
      </c>
    </row>
    <row r="585" spans="1:3" x14ac:dyDescent="0.4">
      <c r="A585" s="95"/>
      <c r="B585" s="84">
        <v>3</v>
      </c>
      <c r="C585" s="84" t="s">
        <v>1203</v>
      </c>
    </row>
    <row r="586" spans="1:3" x14ac:dyDescent="0.4">
      <c r="A586" s="95"/>
      <c r="B586" s="84">
        <v>4</v>
      </c>
      <c r="C586" s="84" t="s">
        <v>1204</v>
      </c>
    </row>
    <row r="587" spans="1:3" x14ac:dyDescent="0.4">
      <c r="A587" s="95"/>
      <c r="B587" s="84">
        <v>5</v>
      </c>
      <c r="C587" s="84" t="s">
        <v>2256</v>
      </c>
    </row>
    <row r="588" spans="1:3" x14ac:dyDescent="0.4">
      <c r="A588" s="95" t="s">
        <v>410</v>
      </c>
      <c r="B588" s="84">
        <v>0</v>
      </c>
      <c r="C588" s="84" t="s">
        <v>779</v>
      </c>
    </row>
    <row r="589" spans="1:3" x14ac:dyDescent="0.4">
      <c r="A589" s="95"/>
      <c r="B589" s="84">
        <v>1</v>
      </c>
      <c r="C589" s="84" t="s">
        <v>1191</v>
      </c>
    </row>
    <row r="590" spans="1:3" x14ac:dyDescent="0.4">
      <c r="A590" s="95"/>
      <c r="B590" s="84">
        <v>2</v>
      </c>
      <c r="C590" s="84" t="s">
        <v>1194</v>
      </c>
    </row>
    <row r="591" spans="1:3" x14ac:dyDescent="0.4">
      <c r="A591" s="95"/>
      <c r="B591" s="84">
        <v>3</v>
      </c>
      <c r="C591" s="84" t="s">
        <v>1205</v>
      </c>
    </row>
    <row r="592" spans="1:3" x14ac:dyDescent="0.4">
      <c r="A592" s="95"/>
      <c r="B592" s="84">
        <v>4</v>
      </c>
      <c r="C592" s="84" t="s">
        <v>1206</v>
      </c>
    </row>
    <row r="593" spans="1:3" x14ac:dyDescent="0.4">
      <c r="A593" s="95"/>
      <c r="B593" s="84">
        <v>5</v>
      </c>
      <c r="C593" s="84" t="s">
        <v>1207</v>
      </c>
    </row>
    <row r="594" spans="1:3" x14ac:dyDescent="0.4">
      <c r="A594" s="95" t="s">
        <v>411</v>
      </c>
      <c r="B594" s="84">
        <v>0</v>
      </c>
      <c r="C594" s="84" t="s">
        <v>779</v>
      </c>
    </row>
    <row r="595" spans="1:3" x14ac:dyDescent="0.4">
      <c r="A595" s="95"/>
      <c r="B595" s="84">
        <v>1</v>
      </c>
      <c r="C595" s="84" t="s">
        <v>1191</v>
      </c>
    </row>
    <row r="596" spans="1:3" x14ac:dyDescent="0.4">
      <c r="A596" s="95"/>
      <c r="B596" s="84">
        <v>2</v>
      </c>
      <c r="C596" s="84" t="s">
        <v>1196</v>
      </c>
    </row>
    <row r="597" spans="1:3" x14ac:dyDescent="0.4">
      <c r="A597" s="95"/>
      <c r="B597" s="84">
        <v>3</v>
      </c>
      <c r="C597" s="84" t="s">
        <v>1208</v>
      </c>
    </row>
    <row r="598" spans="1:3" x14ac:dyDescent="0.4">
      <c r="A598" s="95"/>
      <c r="B598" s="84">
        <v>4</v>
      </c>
      <c r="C598" s="84" t="s">
        <v>1209</v>
      </c>
    </row>
    <row r="599" spans="1:3" x14ac:dyDescent="0.4">
      <c r="A599" s="95"/>
      <c r="B599" s="84">
        <v>5</v>
      </c>
      <c r="C599" s="84" t="s">
        <v>1210</v>
      </c>
    </row>
    <row r="600" spans="1:3" x14ac:dyDescent="0.4">
      <c r="A600" s="95" t="s">
        <v>412</v>
      </c>
      <c r="B600" s="84">
        <v>0</v>
      </c>
      <c r="C600" s="84" t="s">
        <v>779</v>
      </c>
    </row>
    <row r="601" spans="1:3" x14ac:dyDescent="0.4">
      <c r="A601" s="95"/>
      <c r="B601" s="84">
        <v>1</v>
      </c>
      <c r="C601" s="84" t="s">
        <v>1191</v>
      </c>
    </row>
    <row r="602" spans="1:3" x14ac:dyDescent="0.4">
      <c r="A602" s="95"/>
      <c r="B602" s="84">
        <v>2</v>
      </c>
      <c r="C602" s="84" t="s">
        <v>1197</v>
      </c>
    </row>
    <row r="603" spans="1:3" x14ac:dyDescent="0.4">
      <c r="A603" s="95"/>
      <c r="B603" s="84">
        <v>3</v>
      </c>
      <c r="C603" s="84" t="s">
        <v>1198</v>
      </c>
    </row>
    <row r="604" spans="1:3" x14ac:dyDescent="0.4">
      <c r="A604" s="95"/>
      <c r="B604" s="84">
        <v>4</v>
      </c>
      <c r="C604" s="84" t="s">
        <v>1199</v>
      </c>
    </row>
    <row r="605" spans="1:3" x14ac:dyDescent="0.4">
      <c r="A605" s="95"/>
      <c r="B605" s="84">
        <v>5</v>
      </c>
      <c r="C605" s="84" t="s">
        <v>1193</v>
      </c>
    </row>
    <row r="606" spans="1:3" x14ac:dyDescent="0.4">
      <c r="A606" s="95" t="s">
        <v>414</v>
      </c>
      <c r="B606" s="84">
        <v>0</v>
      </c>
      <c r="C606" s="84" t="s">
        <v>779</v>
      </c>
    </row>
    <row r="607" spans="1:3" x14ac:dyDescent="0.4">
      <c r="A607" s="95"/>
      <c r="B607" s="84">
        <v>1</v>
      </c>
      <c r="C607" s="84" t="s">
        <v>1211</v>
      </c>
    </row>
    <row r="608" spans="1:3" x14ac:dyDescent="0.4">
      <c r="A608" s="95"/>
      <c r="B608" s="84">
        <v>2</v>
      </c>
      <c r="C608" s="84" t="s">
        <v>1653</v>
      </c>
    </row>
    <row r="609" spans="1:3" x14ac:dyDescent="0.4">
      <c r="A609" s="95"/>
      <c r="B609" s="84">
        <v>3</v>
      </c>
      <c r="C609" s="84" t="s">
        <v>2257</v>
      </c>
    </row>
    <row r="610" spans="1:3" x14ac:dyDescent="0.4">
      <c r="A610" s="95"/>
      <c r="B610" s="84">
        <v>4</v>
      </c>
      <c r="C610" s="84" t="s">
        <v>1218</v>
      </c>
    </row>
    <row r="611" spans="1:3" x14ac:dyDescent="0.4">
      <c r="A611" s="95"/>
      <c r="B611" s="84">
        <v>5</v>
      </c>
      <c r="C611" s="84" t="s">
        <v>1654</v>
      </c>
    </row>
    <row r="612" spans="1:3" x14ac:dyDescent="0.4">
      <c r="A612" s="95" t="s">
        <v>415</v>
      </c>
      <c r="B612" s="84">
        <v>0</v>
      </c>
      <c r="C612" s="84" t="s">
        <v>779</v>
      </c>
    </row>
    <row r="613" spans="1:3" x14ac:dyDescent="0.4">
      <c r="A613" s="95"/>
      <c r="B613" s="84">
        <v>1</v>
      </c>
      <c r="C613" s="84" t="s">
        <v>1720</v>
      </c>
    </row>
    <row r="614" spans="1:3" x14ac:dyDescent="0.4">
      <c r="A614" s="95"/>
      <c r="B614" s="84">
        <v>2</v>
      </c>
      <c r="C614" s="84" t="s">
        <v>2258</v>
      </c>
    </row>
    <row r="615" spans="1:3" x14ac:dyDescent="0.4">
      <c r="A615" s="95"/>
      <c r="B615" s="84">
        <v>3</v>
      </c>
      <c r="C615" s="84" t="s">
        <v>2259</v>
      </c>
    </row>
    <row r="616" spans="1:3" x14ac:dyDescent="0.4">
      <c r="A616" s="95"/>
      <c r="B616" s="84">
        <v>4</v>
      </c>
      <c r="C616" s="84" t="s">
        <v>2260</v>
      </c>
    </row>
    <row r="617" spans="1:3" x14ac:dyDescent="0.4">
      <c r="A617" s="95"/>
      <c r="B617" s="84">
        <v>5</v>
      </c>
      <c r="C617" s="84" t="s">
        <v>2261</v>
      </c>
    </row>
    <row r="618" spans="1:3" x14ac:dyDescent="0.4">
      <c r="A618" s="95" t="s">
        <v>416</v>
      </c>
      <c r="B618" s="84">
        <v>0</v>
      </c>
      <c r="C618" s="84" t="s">
        <v>779</v>
      </c>
    </row>
    <row r="619" spans="1:3" x14ac:dyDescent="0.4">
      <c r="A619" s="95"/>
      <c r="B619" s="84">
        <v>1</v>
      </c>
      <c r="C619" s="84" t="s">
        <v>1212</v>
      </c>
    </row>
    <row r="620" spans="1:3" x14ac:dyDescent="0.4">
      <c r="A620" s="95"/>
      <c r="B620" s="84">
        <v>2</v>
      </c>
      <c r="C620" s="84" t="s">
        <v>2262</v>
      </c>
    </row>
    <row r="621" spans="1:3" x14ac:dyDescent="0.4">
      <c r="A621" s="95"/>
      <c r="B621" s="84">
        <v>3</v>
      </c>
      <c r="C621" s="84" t="s">
        <v>1245</v>
      </c>
    </row>
    <row r="622" spans="1:3" x14ac:dyDescent="0.4">
      <c r="A622" s="95"/>
      <c r="B622" s="84">
        <v>4</v>
      </c>
      <c r="C622" s="84" t="s">
        <v>1244</v>
      </c>
    </row>
    <row r="623" spans="1:3" x14ac:dyDescent="0.4">
      <c r="A623" s="95"/>
      <c r="B623" s="84">
        <v>5</v>
      </c>
      <c r="C623" s="84" t="s">
        <v>1214</v>
      </c>
    </row>
    <row r="624" spans="1:3" x14ac:dyDescent="0.4">
      <c r="A624" s="95" t="s">
        <v>417</v>
      </c>
      <c r="B624" s="84">
        <v>0</v>
      </c>
      <c r="C624" s="84" t="s">
        <v>779</v>
      </c>
    </row>
    <row r="625" spans="1:3" x14ac:dyDescent="0.4">
      <c r="A625" s="95"/>
      <c r="B625" s="84">
        <v>1</v>
      </c>
      <c r="C625" s="84" t="s">
        <v>2302</v>
      </c>
    </row>
    <row r="626" spans="1:3" x14ac:dyDescent="0.4">
      <c r="A626" s="95"/>
      <c r="B626" s="84">
        <v>2</v>
      </c>
      <c r="C626" s="84" t="s">
        <v>1215</v>
      </c>
    </row>
    <row r="627" spans="1:3" x14ac:dyDescent="0.4">
      <c r="A627" s="95"/>
      <c r="B627" s="84">
        <v>3</v>
      </c>
      <c r="C627" s="84" t="s">
        <v>1217</v>
      </c>
    </row>
    <row r="628" spans="1:3" x14ac:dyDescent="0.4">
      <c r="A628" s="95"/>
      <c r="B628" s="84">
        <v>4</v>
      </c>
      <c r="C628" s="84" t="s">
        <v>1655</v>
      </c>
    </row>
    <row r="629" spans="1:3" x14ac:dyDescent="0.4">
      <c r="A629" s="95"/>
      <c r="B629" s="84">
        <v>5</v>
      </c>
      <c r="C629" s="84" t="s">
        <v>2303</v>
      </c>
    </row>
    <row r="630" spans="1:3" x14ac:dyDescent="0.4">
      <c r="A630" s="95" t="s">
        <v>456</v>
      </c>
      <c r="B630" s="84">
        <v>0</v>
      </c>
      <c r="C630" s="84" t="s">
        <v>779</v>
      </c>
    </row>
    <row r="631" spans="1:3" x14ac:dyDescent="0.4">
      <c r="A631" s="95"/>
      <c r="B631" s="84">
        <v>1</v>
      </c>
      <c r="C631" s="84" t="s">
        <v>2304</v>
      </c>
    </row>
    <row r="632" spans="1:3" x14ac:dyDescent="0.4">
      <c r="A632" s="95"/>
      <c r="B632" s="84">
        <v>2</v>
      </c>
      <c r="C632" s="84" t="s">
        <v>2305</v>
      </c>
    </row>
    <row r="633" spans="1:3" x14ac:dyDescent="0.4">
      <c r="A633" s="95"/>
      <c r="B633" s="84">
        <v>3</v>
      </c>
      <c r="C633" s="84" t="s">
        <v>2306</v>
      </c>
    </row>
    <row r="634" spans="1:3" x14ac:dyDescent="0.4">
      <c r="A634" s="95"/>
      <c r="B634" s="84">
        <v>4</v>
      </c>
      <c r="C634" s="84" t="s">
        <v>2307</v>
      </c>
    </row>
    <row r="635" spans="1:3" x14ac:dyDescent="0.4">
      <c r="A635" s="95"/>
      <c r="B635" s="84">
        <v>5</v>
      </c>
      <c r="C635" s="84" t="s">
        <v>2308</v>
      </c>
    </row>
    <row r="636" spans="1:3" x14ac:dyDescent="0.4">
      <c r="A636" s="95" t="s">
        <v>1625</v>
      </c>
      <c r="B636" s="84">
        <v>0</v>
      </c>
      <c r="C636" s="84" t="s">
        <v>779</v>
      </c>
    </row>
    <row r="637" spans="1:3" x14ac:dyDescent="0.4">
      <c r="A637" s="95"/>
      <c r="B637" s="84">
        <v>1</v>
      </c>
      <c r="C637" s="84" t="s">
        <v>1216</v>
      </c>
    </row>
    <row r="638" spans="1:3" x14ac:dyDescent="0.4">
      <c r="A638" s="95"/>
      <c r="B638" s="84">
        <v>2</v>
      </c>
      <c r="C638" s="84" t="s">
        <v>1246</v>
      </c>
    </row>
    <row r="639" spans="1:3" x14ac:dyDescent="0.4">
      <c r="A639" s="95"/>
      <c r="B639" s="84">
        <v>3</v>
      </c>
      <c r="C639" s="84" t="s">
        <v>1256</v>
      </c>
    </row>
    <row r="640" spans="1:3" x14ac:dyDescent="0.4">
      <c r="A640" s="95"/>
      <c r="B640" s="84">
        <v>4</v>
      </c>
      <c r="C640" s="84" t="s">
        <v>1614</v>
      </c>
    </row>
    <row r="641" spans="1:3" x14ac:dyDescent="0.4">
      <c r="A641" s="95"/>
      <c r="B641" s="84">
        <v>5</v>
      </c>
      <c r="C641" s="84" t="s">
        <v>1656</v>
      </c>
    </row>
    <row r="642" spans="1:3" x14ac:dyDescent="0.4">
      <c r="A642" s="95" t="s">
        <v>2300</v>
      </c>
      <c r="B642" s="84">
        <v>0</v>
      </c>
      <c r="C642" s="84" t="s">
        <v>779</v>
      </c>
    </row>
    <row r="643" spans="1:3" x14ac:dyDescent="0.4">
      <c r="A643" s="95"/>
      <c r="B643" s="84">
        <v>1</v>
      </c>
      <c r="C643" s="84" t="s">
        <v>1213</v>
      </c>
    </row>
    <row r="644" spans="1:3" x14ac:dyDescent="0.4">
      <c r="A644" s="95"/>
      <c r="B644" s="84">
        <v>2</v>
      </c>
      <c r="C644" s="84" t="s">
        <v>1657</v>
      </c>
    </row>
    <row r="645" spans="1:3" x14ac:dyDescent="0.4">
      <c r="A645" s="95"/>
      <c r="B645" s="84">
        <v>3</v>
      </c>
      <c r="C645" s="84" t="s">
        <v>1658</v>
      </c>
    </row>
    <row r="646" spans="1:3" x14ac:dyDescent="0.4">
      <c r="A646" s="95"/>
      <c r="B646" s="84">
        <v>4</v>
      </c>
      <c r="C646" s="84" t="s">
        <v>1659</v>
      </c>
    </row>
    <row r="647" spans="1:3" x14ac:dyDescent="0.4">
      <c r="A647" s="95"/>
      <c r="B647" s="84">
        <v>5</v>
      </c>
      <c r="C647" s="84" t="s">
        <v>1660</v>
      </c>
    </row>
    <row r="648" spans="1:3" x14ac:dyDescent="0.4">
      <c r="A648" s="95" t="s">
        <v>419</v>
      </c>
      <c r="B648" s="84">
        <v>0</v>
      </c>
      <c r="C648" s="84" t="s">
        <v>779</v>
      </c>
    </row>
    <row r="649" spans="1:3" x14ac:dyDescent="0.4">
      <c r="A649" s="95"/>
      <c r="B649" s="84">
        <v>1</v>
      </c>
      <c r="C649" s="84" t="s">
        <v>1221</v>
      </c>
    </row>
    <row r="650" spans="1:3" x14ac:dyDescent="0.4">
      <c r="A650" s="95"/>
      <c r="B650" s="84">
        <v>2</v>
      </c>
      <c r="C650" s="84" t="s">
        <v>1258</v>
      </c>
    </row>
    <row r="651" spans="1:3" x14ac:dyDescent="0.4">
      <c r="A651" s="95"/>
      <c r="B651" s="84">
        <v>3</v>
      </c>
      <c r="C651" s="84" t="s">
        <v>1257</v>
      </c>
    </row>
    <row r="652" spans="1:3" x14ac:dyDescent="0.4">
      <c r="A652" s="95"/>
      <c r="B652" s="84">
        <v>4</v>
      </c>
      <c r="C652" s="84" t="s">
        <v>2263</v>
      </c>
    </row>
    <row r="653" spans="1:3" x14ac:dyDescent="0.4">
      <c r="A653" s="95"/>
      <c r="B653" s="84">
        <v>5</v>
      </c>
      <c r="C653" s="84" t="s">
        <v>1259</v>
      </c>
    </row>
    <row r="654" spans="1:3" x14ac:dyDescent="0.4">
      <c r="A654" s="95" t="s">
        <v>420</v>
      </c>
      <c r="B654" s="84">
        <v>0</v>
      </c>
      <c r="C654" s="84" t="s">
        <v>779</v>
      </c>
    </row>
    <row r="655" spans="1:3" x14ac:dyDescent="0.4">
      <c r="A655" s="95"/>
      <c r="B655" s="84">
        <v>1</v>
      </c>
      <c r="C655" s="84" t="s">
        <v>2310</v>
      </c>
    </row>
    <row r="656" spans="1:3" x14ac:dyDescent="0.4">
      <c r="A656" s="95"/>
      <c r="B656" s="84">
        <v>2</v>
      </c>
      <c r="C656" s="84" t="s">
        <v>2311</v>
      </c>
    </row>
    <row r="657" spans="1:3" x14ac:dyDescent="0.4">
      <c r="A657" s="95"/>
      <c r="B657" s="84">
        <v>3</v>
      </c>
      <c r="C657" s="84" t="s">
        <v>2313</v>
      </c>
    </row>
    <row r="658" spans="1:3" x14ac:dyDescent="0.4">
      <c r="A658" s="95"/>
      <c r="B658" s="84">
        <v>4</v>
      </c>
      <c r="C658" s="84" t="s">
        <v>2314</v>
      </c>
    </row>
    <row r="659" spans="1:3" x14ac:dyDescent="0.4">
      <c r="A659" s="95"/>
      <c r="B659" s="84">
        <v>5</v>
      </c>
      <c r="C659" s="84" t="s">
        <v>2312</v>
      </c>
    </row>
    <row r="660" spans="1:3" x14ac:dyDescent="0.4">
      <c r="A660" s="95" t="s">
        <v>421</v>
      </c>
      <c r="B660" s="84">
        <v>0</v>
      </c>
      <c r="C660" s="84" t="s">
        <v>779</v>
      </c>
    </row>
    <row r="661" spans="1:3" x14ac:dyDescent="0.4">
      <c r="A661" s="95"/>
      <c r="B661" s="84">
        <v>1</v>
      </c>
      <c r="C661" s="84" t="s">
        <v>1222</v>
      </c>
    </row>
    <row r="662" spans="1:3" x14ac:dyDescent="0.4">
      <c r="A662" s="95"/>
      <c r="B662" s="84">
        <v>2</v>
      </c>
      <c r="C662" s="84" t="s">
        <v>1613</v>
      </c>
    </row>
    <row r="663" spans="1:3" x14ac:dyDescent="0.4">
      <c r="A663" s="95"/>
      <c r="B663" s="84">
        <v>3</v>
      </c>
      <c r="C663" s="84" t="s">
        <v>1243</v>
      </c>
    </row>
    <row r="664" spans="1:3" x14ac:dyDescent="0.4">
      <c r="A664" s="95"/>
      <c r="B664" s="84">
        <v>4</v>
      </c>
      <c r="C664" s="84" t="s">
        <v>1224</v>
      </c>
    </row>
    <row r="665" spans="1:3" x14ac:dyDescent="0.4">
      <c r="A665" s="95"/>
      <c r="B665" s="84">
        <v>5</v>
      </c>
      <c r="C665" s="84" t="s">
        <v>1223</v>
      </c>
    </row>
    <row r="666" spans="1:3" x14ac:dyDescent="0.4">
      <c r="A666" s="95" t="s">
        <v>422</v>
      </c>
      <c r="B666" s="84">
        <v>0</v>
      </c>
      <c r="C666" s="84" t="s">
        <v>779</v>
      </c>
    </row>
    <row r="667" spans="1:3" x14ac:dyDescent="0.4">
      <c r="A667" s="95"/>
      <c r="B667" s="84">
        <v>1</v>
      </c>
      <c r="C667" s="84" t="s">
        <v>1225</v>
      </c>
    </row>
    <row r="668" spans="1:3" x14ac:dyDescent="0.4">
      <c r="A668" s="95"/>
      <c r="B668" s="84">
        <v>2</v>
      </c>
      <c r="C668" s="84" t="s">
        <v>765</v>
      </c>
    </row>
    <row r="669" spans="1:3" x14ac:dyDescent="0.4">
      <c r="A669" s="95"/>
      <c r="B669" s="84">
        <v>3</v>
      </c>
      <c r="C669" s="84" t="s">
        <v>1226</v>
      </c>
    </row>
    <row r="670" spans="1:3" x14ac:dyDescent="0.4">
      <c r="A670" s="95"/>
      <c r="B670" s="84">
        <v>4</v>
      </c>
      <c r="C670" s="84" t="s">
        <v>1227</v>
      </c>
    </row>
    <row r="671" spans="1:3" x14ac:dyDescent="0.4">
      <c r="A671" s="95"/>
      <c r="B671" s="84">
        <v>5</v>
      </c>
      <c r="C671" s="84" t="s">
        <v>844</v>
      </c>
    </row>
    <row r="672" spans="1:3" x14ac:dyDescent="0.4">
      <c r="A672" s="95" t="s">
        <v>1235</v>
      </c>
      <c r="B672" s="84">
        <v>0</v>
      </c>
      <c r="C672" s="84" t="s">
        <v>779</v>
      </c>
    </row>
    <row r="673" spans="1:3" x14ac:dyDescent="0.4">
      <c r="A673" s="95"/>
      <c r="B673" s="84">
        <v>1</v>
      </c>
      <c r="C673" s="84" t="s">
        <v>1229</v>
      </c>
    </row>
    <row r="674" spans="1:3" x14ac:dyDescent="0.4">
      <c r="A674" s="95"/>
      <c r="B674" s="84">
        <v>2</v>
      </c>
      <c r="C674" s="84" t="s">
        <v>1241</v>
      </c>
    </row>
    <row r="675" spans="1:3" x14ac:dyDescent="0.4">
      <c r="A675" s="95"/>
      <c r="B675" s="84">
        <v>3</v>
      </c>
      <c r="C675" s="84" t="s">
        <v>1242</v>
      </c>
    </row>
    <row r="676" spans="1:3" x14ac:dyDescent="0.4">
      <c r="A676" s="95"/>
      <c r="B676" s="84">
        <v>4</v>
      </c>
      <c r="C676" s="84" t="s">
        <v>1836</v>
      </c>
    </row>
    <row r="677" spans="1:3" x14ac:dyDescent="0.4">
      <c r="A677" s="95"/>
      <c r="B677" s="84">
        <v>5</v>
      </c>
      <c r="C677" s="84" t="s">
        <v>1837</v>
      </c>
    </row>
    <row r="678" spans="1:3" x14ac:dyDescent="0.4">
      <c r="A678" s="95" t="s">
        <v>2301</v>
      </c>
      <c r="B678" s="84">
        <v>0</v>
      </c>
      <c r="C678" s="84" t="s">
        <v>779</v>
      </c>
    </row>
    <row r="679" spans="1:3" x14ac:dyDescent="0.4">
      <c r="A679" s="95"/>
      <c r="B679" s="84">
        <v>1</v>
      </c>
      <c r="C679" s="84" t="s">
        <v>1233</v>
      </c>
    </row>
    <row r="680" spans="1:3" x14ac:dyDescent="0.4">
      <c r="A680" s="95"/>
      <c r="B680" s="84">
        <v>2</v>
      </c>
      <c r="C680" s="84" t="s">
        <v>1234</v>
      </c>
    </row>
    <row r="681" spans="1:3" x14ac:dyDescent="0.4">
      <c r="A681" s="95"/>
      <c r="B681" s="84">
        <v>3</v>
      </c>
      <c r="C681" s="84" t="s">
        <v>1238</v>
      </c>
    </row>
    <row r="682" spans="1:3" x14ac:dyDescent="0.4">
      <c r="A682" s="95"/>
      <c r="B682" s="84">
        <v>4</v>
      </c>
      <c r="C682" s="84" t="s">
        <v>1237</v>
      </c>
    </row>
    <row r="683" spans="1:3" x14ac:dyDescent="0.4">
      <c r="A683" s="95"/>
      <c r="B683" s="84">
        <v>5</v>
      </c>
      <c r="C683" s="84" t="s">
        <v>1236</v>
      </c>
    </row>
    <row r="684" spans="1:3" x14ac:dyDescent="0.4">
      <c r="A684" s="95" t="s">
        <v>424</v>
      </c>
      <c r="B684" s="84">
        <v>0</v>
      </c>
      <c r="C684" s="84" t="s">
        <v>779</v>
      </c>
    </row>
    <row r="685" spans="1:3" x14ac:dyDescent="0.4">
      <c r="A685" s="95"/>
      <c r="B685" s="84">
        <v>1</v>
      </c>
      <c r="C685" s="84" t="s">
        <v>1230</v>
      </c>
    </row>
    <row r="686" spans="1:3" x14ac:dyDescent="0.4">
      <c r="A686" s="95"/>
      <c r="B686" s="84">
        <v>2</v>
      </c>
      <c r="C686" s="84" t="s">
        <v>1838</v>
      </c>
    </row>
    <row r="687" spans="1:3" x14ac:dyDescent="0.4">
      <c r="A687" s="95"/>
      <c r="B687" s="84">
        <v>3</v>
      </c>
      <c r="C687" s="84" t="s">
        <v>1239</v>
      </c>
    </row>
    <row r="688" spans="1:3" x14ac:dyDescent="0.4">
      <c r="A688" s="95"/>
      <c r="B688" s="84">
        <v>4</v>
      </c>
      <c r="C688" s="84" t="s">
        <v>1240</v>
      </c>
    </row>
    <row r="689" spans="1:3" x14ac:dyDescent="0.4">
      <c r="A689" s="95"/>
      <c r="B689" s="84">
        <v>5</v>
      </c>
      <c r="C689" s="84" t="s">
        <v>2264</v>
      </c>
    </row>
    <row r="690" spans="1:3" x14ac:dyDescent="0.4">
      <c r="A690" s="95" t="s">
        <v>425</v>
      </c>
      <c r="B690" s="84">
        <v>0</v>
      </c>
      <c r="C690" s="84" t="s">
        <v>779</v>
      </c>
    </row>
    <row r="691" spans="1:3" x14ac:dyDescent="0.4">
      <c r="A691" s="95"/>
      <c r="B691" s="84">
        <v>1</v>
      </c>
      <c r="C691" s="84" t="s">
        <v>1231</v>
      </c>
    </row>
    <row r="692" spans="1:3" x14ac:dyDescent="0.4">
      <c r="A692" s="95"/>
      <c r="B692" s="84">
        <v>2</v>
      </c>
      <c r="C692" s="84" t="s">
        <v>1260</v>
      </c>
    </row>
    <row r="693" spans="1:3" x14ac:dyDescent="0.4">
      <c r="A693" s="95"/>
      <c r="B693" s="84">
        <v>3</v>
      </c>
      <c r="C693" s="84" t="s">
        <v>2265</v>
      </c>
    </row>
    <row r="694" spans="1:3" x14ac:dyDescent="0.4">
      <c r="A694" s="95"/>
      <c r="B694" s="84">
        <v>4</v>
      </c>
      <c r="C694" s="84" t="s">
        <v>2266</v>
      </c>
    </row>
    <row r="695" spans="1:3" x14ac:dyDescent="0.4">
      <c r="A695" s="95"/>
      <c r="B695" s="84">
        <v>5</v>
      </c>
      <c r="C695" s="84" t="s">
        <v>1661</v>
      </c>
    </row>
    <row r="696" spans="1:3" ht="15" thickBot="1" x14ac:dyDescent="0.45">
      <c r="A696" s="21"/>
      <c r="B696" s="21"/>
      <c r="C696" s="21"/>
    </row>
    <row r="697" spans="1:3" x14ac:dyDescent="0.4">
      <c r="A697" s="65" t="s">
        <v>473</v>
      </c>
      <c r="B697" s="83" t="s">
        <v>21</v>
      </c>
      <c r="C697" s="83" t="s">
        <v>121</v>
      </c>
    </row>
    <row r="698" spans="1:3" x14ac:dyDescent="0.4">
      <c r="A698" s="29" t="s">
        <v>474</v>
      </c>
      <c r="B698" s="27">
        <v>0</v>
      </c>
      <c r="C698" s="27" t="s">
        <v>779</v>
      </c>
    </row>
    <row r="699" spans="1:3" x14ac:dyDescent="0.4">
      <c r="A699" s="29"/>
      <c r="B699" s="27">
        <v>1</v>
      </c>
      <c r="C699" s="27" t="s">
        <v>1248</v>
      </c>
    </row>
    <row r="700" spans="1:3" x14ac:dyDescent="0.4">
      <c r="A700" s="29"/>
      <c r="B700" s="27">
        <v>2</v>
      </c>
      <c r="C700" s="27" t="s">
        <v>1249</v>
      </c>
    </row>
    <row r="701" spans="1:3" x14ac:dyDescent="0.4">
      <c r="A701" s="29"/>
      <c r="B701" s="27">
        <v>3</v>
      </c>
      <c r="C701" s="27" t="s">
        <v>1662</v>
      </c>
    </row>
    <row r="702" spans="1:3" x14ac:dyDescent="0.4">
      <c r="A702" s="29"/>
      <c r="B702" s="27">
        <v>4</v>
      </c>
      <c r="C702" s="27" t="s">
        <v>1663</v>
      </c>
    </row>
    <row r="703" spans="1:3" x14ac:dyDescent="0.4">
      <c r="A703" s="29"/>
      <c r="B703" s="27">
        <v>5</v>
      </c>
      <c r="C703" s="27" t="s">
        <v>1664</v>
      </c>
    </row>
    <row r="704" spans="1:3" x14ac:dyDescent="0.4">
      <c r="A704" s="29" t="s">
        <v>475</v>
      </c>
      <c r="B704" s="27">
        <v>0</v>
      </c>
      <c r="C704" s="27" t="s">
        <v>779</v>
      </c>
    </row>
    <row r="705" spans="1:3" x14ac:dyDescent="0.4">
      <c r="A705" s="29"/>
      <c r="B705" s="27">
        <v>1</v>
      </c>
      <c r="C705" s="27" t="s">
        <v>1250</v>
      </c>
    </row>
    <row r="706" spans="1:3" x14ac:dyDescent="0.4">
      <c r="A706" s="29"/>
      <c r="B706" s="27">
        <v>2</v>
      </c>
      <c r="C706" s="27" t="s">
        <v>1262</v>
      </c>
    </row>
    <row r="707" spans="1:3" x14ac:dyDescent="0.4">
      <c r="A707" s="29"/>
      <c r="B707" s="27">
        <v>3</v>
      </c>
      <c r="C707" s="27" t="s">
        <v>1263</v>
      </c>
    </row>
    <row r="708" spans="1:3" x14ac:dyDescent="0.4">
      <c r="A708" s="29"/>
      <c r="B708" s="27">
        <v>4</v>
      </c>
      <c r="C708" s="27" t="s">
        <v>1665</v>
      </c>
    </row>
    <row r="709" spans="1:3" x14ac:dyDescent="0.4">
      <c r="A709" s="29"/>
      <c r="B709" s="27">
        <v>5</v>
      </c>
      <c r="C709" s="27" t="s">
        <v>1251</v>
      </c>
    </row>
    <row r="710" spans="1:3" x14ac:dyDescent="0.4">
      <c r="A710" s="29" t="s">
        <v>476</v>
      </c>
      <c r="B710" s="27">
        <v>0</v>
      </c>
      <c r="C710" s="27" t="s">
        <v>779</v>
      </c>
    </row>
    <row r="711" spans="1:3" x14ac:dyDescent="0.4">
      <c r="A711" s="29"/>
      <c r="B711" s="27">
        <v>1</v>
      </c>
      <c r="C711" s="27" t="s">
        <v>1264</v>
      </c>
    </row>
    <row r="712" spans="1:3" x14ac:dyDescent="0.4">
      <c r="A712" s="29"/>
      <c r="B712" s="27">
        <v>2</v>
      </c>
      <c r="C712" s="27" t="s">
        <v>1265</v>
      </c>
    </row>
    <row r="713" spans="1:3" x14ac:dyDescent="0.4">
      <c r="A713" s="29"/>
      <c r="B713" s="27">
        <v>3</v>
      </c>
      <c r="C713" s="27" t="s">
        <v>1268</v>
      </c>
    </row>
    <row r="714" spans="1:3" x14ac:dyDescent="0.4">
      <c r="A714" s="29"/>
      <c r="B714" s="27">
        <v>4</v>
      </c>
      <c r="C714" s="27" t="s">
        <v>1267</v>
      </c>
    </row>
    <row r="715" spans="1:3" x14ac:dyDescent="0.4">
      <c r="A715" s="29"/>
      <c r="B715" s="27">
        <v>5</v>
      </c>
      <c r="C715" s="27" t="s">
        <v>1266</v>
      </c>
    </row>
    <row r="716" spans="1:3" x14ac:dyDescent="0.4">
      <c r="A716" s="29" t="s">
        <v>477</v>
      </c>
      <c r="B716" s="27">
        <v>0</v>
      </c>
      <c r="C716" s="27" t="s">
        <v>779</v>
      </c>
    </row>
    <row r="717" spans="1:3" x14ac:dyDescent="0.4">
      <c r="A717" s="29"/>
      <c r="B717" s="27">
        <v>1</v>
      </c>
      <c r="C717" s="27" t="s">
        <v>1252</v>
      </c>
    </row>
    <row r="718" spans="1:3" x14ac:dyDescent="0.4">
      <c r="A718" s="29"/>
      <c r="B718" s="27">
        <v>2</v>
      </c>
      <c r="C718" s="27" t="s">
        <v>1253</v>
      </c>
    </row>
    <row r="719" spans="1:3" x14ac:dyDescent="0.4">
      <c r="A719" s="29"/>
      <c r="B719" s="27">
        <v>3</v>
      </c>
      <c r="C719" s="27" t="s">
        <v>1254</v>
      </c>
    </row>
    <row r="720" spans="1:3" x14ac:dyDescent="0.4">
      <c r="A720" s="29"/>
      <c r="B720" s="27">
        <v>4</v>
      </c>
      <c r="C720" s="27" t="s">
        <v>1261</v>
      </c>
    </row>
    <row r="721" spans="1:3" x14ac:dyDescent="0.4">
      <c r="A721" s="29"/>
      <c r="B721" s="27">
        <v>5</v>
      </c>
      <c r="C721" s="27" t="s">
        <v>1255</v>
      </c>
    </row>
    <row r="722" spans="1:3" x14ac:dyDescent="0.4">
      <c r="A722" s="29" t="s">
        <v>478</v>
      </c>
      <c r="B722" s="27">
        <v>0</v>
      </c>
      <c r="C722" s="27" t="s">
        <v>779</v>
      </c>
    </row>
    <row r="723" spans="1:3" x14ac:dyDescent="0.4">
      <c r="A723" s="29"/>
      <c r="B723" s="27">
        <v>1</v>
      </c>
      <c r="C723" s="27" t="s">
        <v>1269</v>
      </c>
    </row>
    <row r="724" spans="1:3" x14ac:dyDescent="0.4">
      <c r="A724" s="29"/>
      <c r="B724" s="27">
        <v>2</v>
      </c>
      <c r="C724" s="27" t="s">
        <v>1271</v>
      </c>
    </row>
    <row r="725" spans="1:3" x14ac:dyDescent="0.4">
      <c r="A725" s="29"/>
      <c r="B725" s="27">
        <v>3</v>
      </c>
      <c r="C725" s="27" t="s">
        <v>1272</v>
      </c>
    </row>
    <row r="726" spans="1:3" x14ac:dyDescent="0.4">
      <c r="A726" s="29"/>
      <c r="B726" s="27">
        <v>4</v>
      </c>
      <c r="C726" s="27" t="s">
        <v>1278</v>
      </c>
    </row>
    <row r="727" spans="1:3" x14ac:dyDescent="0.4">
      <c r="A727" s="29"/>
      <c r="B727" s="27">
        <v>5</v>
      </c>
      <c r="C727" s="27" t="s">
        <v>1270</v>
      </c>
    </row>
    <row r="728" spans="1:3" x14ac:dyDescent="0.4">
      <c r="A728" s="29" t="s">
        <v>479</v>
      </c>
      <c r="B728" s="27">
        <v>0</v>
      </c>
      <c r="C728" s="27" t="s">
        <v>779</v>
      </c>
    </row>
    <row r="729" spans="1:3" x14ac:dyDescent="0.4">
      <c r="A729" s="29"/>
      <c r="B729" s="27">
        <v>1</v>
      </c>
      <c r="C729" s="27" t="s">
        <v>1273</v>
      </c>
    </row>
    <row r="730" spans="1:3" x14ac:dyDescent="0.4">
      <c r="A730" s="29"/>
      <c r="B730" s="27">
        <v>2</v>
      </c>
      <c r="C730" s="27" t="s">
        <v>1276</v>
      </c>
    </row>
    <row r="731" spans="1:3" x14ac:dyDescent="0.4">
      <c r="A731" s="29"/>
      <c r="B731" s="27">
        <v>3</v>
      </c>
      <c r="C731" s="27" t="s">
        <v>1277</v>
      </c>
    </row>
    <row r="732" spans="1:3" x14ac:dyDescent="0.4">
      <c r="A732" s="29"/>
      <c r="B732" s="27">
        <v>4</v>
      </c>
      <c r="C732" s="27" t="s">
        <v>1275</v>
      </c>
    </row>
    <row r="733" spans="1:3" x14ac:dyDescent="0.4">
      <c r="A733" s="29"/>
      <c r="B733" s="27">
        <v>5</v>
      </c>
      <c r="C733" s="27" t="s">
        <v>1274</v>
      </c>
    </row>
    <row r="734" spans="1:3" x14ac:dyDescent="0.4">
      <c r="A734" s="29" t="s">
        <v>481</v>
      </c>
      <c r="B734" s="27">
        <v>0</v>
      </c>
      <c r="C734" s="27" t="s">
        <v>779</v>
      </c>
    </row>
    <row r="735" spans="1:3" x14ac:dyDescent="0.4">
      <c r="A735" s="29"/>
      <c r="B735" s="27">
        <v>1</v>
      </c>
      <c r="C735" s="27" t="s">
        <v>1283</v>
      </c>
    </row>
    <row r="736" spans="1:3" x14ac:dyDescent="0.4">
      <c r="A736" s="29"/>
      <c r="B736" s="27">
        <v>2</v>
      </c>
      <c r="C736" s="27" t="s">
        <v>1285</v>
      </c>
    </row>
    <row r="737" spans="1:3" x14ac:dyDescent="0.4">
      <c r="A737" s="29"/>
      <c r="B737" s="27">
        <v>3</v>
      </c>
      <c r="C737" s="27" t="s">
        <v>1286</v>
      </c>
    </row>
    <row r="738" spans="1:3" x14ac:dyDescent="0.4">
      <c r="A738" s="29"/>
      <c r="B738" s="27">
        <v>4</v>
      </c>
      <c r="C738" s="27" t="s">
        <v>1287</v>
      </c>
    </row>
    <row r="739" spans="1:3" x14ac:dyDescent="0.4">
      <c r="A739" s="29"/>
      <c r="B739" s="27">
        <v>5</v>
      </c>
      <c r="C739" s="27" t="s">
        <v>1284</v>
      </c>
    </row>
    <row r="740" spans="1:3" x14ac:dyDescent="0.4">
      <c r="A740" s="29" t="s">
        <v>482</v>
      </c>
      <c r="B740" s="27">
        <v>0</v>
      </c>
      <c r="C740" s="27" t="s">
        <v>779</v>
      </c>
    </row>
    <row r="741" spans="1:3" x14ac:dyDescent="0.4">
      <c r="A741" s="29"/>
      <c r="B741" s="27">
        <v>1</v>
      </c>
      <c r="C741" s="27" t="s">
        <v>1283</v>
      </c>
    </row>
    <row r="742" spans="1:3" x14ac:dyDescent="0.4">
      <c r="A742" s="29"/>
      <c r="B742" s="27">
        <v>2</v>
      </c>
      <c r="C742" s="27" t="s">
        <v>1285</v>
      </c>
    </row>
    <row r="743" spans="1:3" x14ac:dyDescent="0.4">
      <c r="A743" s="29"/>
      <c r="B743" s="27">
        <v>3</v>
      </c>
      <c r="C743" s="27" t="s">
        <v>1286</v>
      </c>
    </row>
    <row r="744" spans="1:3" x14ac:dyDescent="0.4">
      <c r="A744" s="29"/>
      <c r="B744" s="27">
        <v>4</v>
      </c>
      <c r="C744" s="27" t="s">
        <v>1287</v>
      </c>
    </row>
    <row r="745" spans="1:3" x14ac:dyDescent="0.4">
      <c r="A745" s="29"/>
      <c r="B745" s="27">
        <v>5</v>
      </c>
      <c r="C745" s="27" t="s">
        <v>1284</v>
      </c>
    </row>
    <row r="746" spans="1:3" x14ac:dyDescent="0.4">
      <c r="A746" s="29" t="s">
        <v>483</v>
      </c>
      <c r="B746" s="27">
        <v>0</v>
      </c>
      <c r="C746" s="27" t="s">
        <v>779</v>
      </c>
    </row>
    <row r="747" spans="1:3" x14ac:dyDescent="0.4">
      <c r="A747" s="29"/>
      <c r="B747" s="27">
        <v>1</v>
      </c>
      <c r="C747" s="27" t="s">
        <v>1283</v>
      </c>
    </row>
    <row r="748" spans="1:3" x14ac:dyDescent="0.4">
      <c r="A748" s="29"/>
      <c r="B748" s="27">
        <v>2</v>
      </c>
      <c r="C748" s="27" t="s">
        <v>1285</v>
      </c>
    </row>
    <row r="749" spans="1:3" x14ac:dyDescent="0.4">
      <c r="A749" s="29"/>
      <c r="B749" s="27">
        <v>3</v>
      </c>
      <c r="C749" s="27" t="s">
        <v>1286</v>
      </c>
    </row>
    <row r="750" spans="1:3" x14ac:dyDescent="0.4">
      <c r="A750" s="29"/>
      <c r="B750" s="27">
        <v>4</v>
      </c>
      <c r="C750" s="27" t="s">
        <v>1287</v>
      </c>
    </row>
    <row r="751" spans="1:3" x14ac:dyDescent="0.4">
      <c r="A751" s="29"/>
      <c r="B751" s="27">
        <v>5</v>
      </c>
      <c r="C751" s="27" t="s">
        <v>1284</v>
      </c>
    </row>
    <row r="752" spans="1:3" x14ac:dyDescent="0.4">
      <c r="A752" s="29" t="s">
        <v>484</v>
      </c>
      <c r="B752" s="27">
        <v>0</v>
      </c>
      <c r="C752" s="27" t="s">
        <v>779</v>
      </c>
    </row>
    <row r="753" spans="1:3" x14ac:dyDescent="0.4">
      <c r="A753" s="29"/>
      <c r="B753" s="27">
        <v>1</v>
      </c>
      <c r="C753" s="27" t="s">
        <v>1283</v>
      </c>
    </row>
    <row r="754" spans="1:3" x14ac:dyDescent="0.4">
      <c r="A754" s="29"/>
      <c r="B754" s="27">
        <v>2</v>
      </c>
      <c r="C754" s="27" t="s">
        <v>1285</v>
      </c>
    </row>
    <row r="755" spans="1:3" x14ac:dyDescent="0.4">
      <c r="A755" s="29"/>
      <c r="B755" s="27">
        <v>3</v>
      </c>
      <c r="C755" s="27" t="s">
        <v>1286</v>
      </c>
    </row>
    <row r="756" spans="1:3" x14ac:dyDescent="0.4">
      <c r="A756" s="29"/>
      <c r="B756" s="27">
        <v>4</v>
      </c>
      <c r="C756" s="27" t="s">
        <v>1287</v>
      </c>
    </row>
    <row r="757" spans="1:3" x14ac:dyDescent="0.4">
      <c r="A757" s="29"/>
      <c r="B757" s="27">
        <v>5</v>
      </c>
      <c r="C757" s="27" t="s">
        <v>1284</v>
      </c>
    </row>
    <row r="758" spans="1:3" x14ac:dyDescent="0.4">
      <c r="A758" s="29" t="s">
        <v>485</v>
      </c>
      <c r="B758" s="27">
        <v>0</v>
      </c>
      <c r="C758" s="27" t="s">
        <v>779</v>
      </c>
    </row>
    <row r="759" spans="1:3" x14ac:dyDescent="0.4">
      <c r="A759" s="29"/>
      <c r="B759" s="27">
        <v>1</v>
      </c>
      <c r="C759" s="27" t="s">
        <v>1283</v>
      </c>
    </row>
    <row r="760" spans="1:3" x14ac:dyDescent="0.4">
      <c r="A760" s="29"/>
      <c r="B760" s="27">
        <v>2</v>
      </c>
      <c r="C760" s="27" t="s">
        <v>1285</v>
      </c>
    </row>
    <row r="761" spans="1:3" x14ac:dyDescent="0.4">
      <c r="A761" s="29"/>
      <c r="B761" s="27">
        <v>3</v>
      </c>
      <c r="C761" s="27" t="s">
        <v>1286</v>
      </c>
    </row>
    <row r="762" spans="1:3" x14ac:dyDescent="0.4">
      <c r="A762" s="29"/>
      <c r="B762" s="27">
        <v>4</v>
      </c>
      <c r="C762" s="27" t="s">
        <v>1287</v>
      </c>
    </row>
    <row r="763" spans="1:3" x14ac:dyDescent="0.4">
      <c r="A763" s="29"/>
      <c r="B763" s="27">
        <v>5</v>
      </c>
      <c r="C763" s="27" t="s">
        <v>1284</v>
      </c>
    </row>
    <row r="764" spans="1:3" x14ac:dyDescent="0.4">
      <c r="A764" s="29" t="s">
        <v>605</v>
      </c>
      <c r="B764" s="27">
        <v>0</v>
      </c>
      <c r="C764" s="27" t="s">
        <v>779</v>
      </c>
    </row>
    <row r="765" spans="1:3" x14ac:dyDescent="0.4">
      <c r="A765" s="29"/>
      <c r="B765" s="27">
        <v>1</v>
      </c>
      <c r="C765" s="27" t="s">
        <v>1283</v>
      </c>
    </row>
    <row r="766" spans="1:3" x14ac:dyDescent="0.4">
      <c r="A766" s="29"/>
      <c r="B766" s="27">
        <v>2</v>
      </c>
      <c r="C766" s="27" t="s">
        <v>1285</v>
      </c>
    </row>
    <row r="767" spans="1:3" x14ac:dyDescent="0.4">
      <c r="A767" s="29"/>
      <c r="B767" s="27">
        <v>3</v>
      </c>
      <c r="C767" s="27" t="s">
        <v>1286</v>
      </c>
    </row>
    <row r="768" spans="1:3" x14ac:dyDescent="0.4">
      <c r="A768" s="29"/>
      <c r="B768" s="27">
        <v>4</v>
      </c>
      <c r="C768" s="27" t="s">
        <v>1287</v>
      </c>
    </row>
    <row r="769" spans="1:3" x14ac:dyDescent="0.4">
      <c r="A769" s="29"/>
      <c r="B769" s="27">
        <v>5</v>
      </c>
      <c r="C769" s="27" t="s">
        <v>1284</v>
      </c>
    </row>
    <row r="770" spans="1:3" x14ac:dyDescent="0.4">
      <c r="A770" s="29" t="s">
        <v>606</v>
      </c>
      <c r="B770" s="27">
        <v>0</v>
      </c>
      <c r="C770" s="27" t="s">
        <v>779</v>
      </c>
    </row>
    <row r="771" spans="1:3" x14ac:dyDescent="0.4">
      <c r="A771" s="29"/>
      <c r="B771" s="27">
        <v>1</v>
      </c>
      <c r="C771" s="27" t="s">
        <v>1283</v>
      </c>
    </row>
    <row r="772" spans="1:3" x14ac:dyDescent="0.4">
      <c r="A772" s="29"/>
      <c r="B772" s="27">
        <v>2</v>
      </c>
      <c r="C772" s="27" t="s">
        <v>1285</v>
      </c>
    </row>
    <row r="773" spans="1:3" x14ac:dyDescent="0.4">
      <c r="A773" s="29"/>
      <c r="B773" s="27">
        <v>3</v>
      </c>
      <c r="C773" s="27" t="s">
        <v>1286</v>
      </c>
    </row>
    <row r="774" spans="1:3" x14ac:dyDescent="0.4">
      <c r="A774" s="29"/>
      <c r="B774" s="27">
        <v>4</v>
      </c>
      <c r="C774" s="27" t="s">
        <v>1287</v>
      </c>
    </row>
    <row r="775" spans="1:3" x14ac:dyDescent="0.4">
      <c r="A775" s="29"/>
      <c r="B775" s="27">
        <v>5</v>
      </c>
      <c r="C775" s="27" t="s">
        <v>1284</v>
      </c>
    </row>
    <row r="776" spans="1:3" x14ac:dyDescent="0.4">
      <c r="A776" s="29" t="s">
        <v>606</v>
      </c>
      <c r="B776" s="27">
        <v>0</v>
      </c>
      <c r="C776" s="27" t="s">
        <v>779</v>
      </c>
    </row>
    <row r="777" spans="1:3" x14ac:dyDescent="0.4">
      <c r="A777" s="29"/>
      <c r="B777" s="27">
        <v>1</v>
      </c>
      <c r="C777" s="27" t="s">
        <v>1283</v>
      </c>
    </row>
    <row r="778" spans="1:3" x14ac:dyDescent="0.4">
      <c r="A778" s="29"/>
      <c r="B778" s="27">
        <v>2</v>
      </c>
      <c r="C778" s="27" t="s">
        <v>1285</v>
      </c>
    </row>
    <row r="779" spans="1:3" x14ac:dyDescent="0.4">
      <c r="A779" s="29"/>
      <c r="B779" s="27">
        <v>3</v>
      </c>
      <c r="C779" s="27" t="s">
        <v>1286</v>
      </c>
    </row>
    <row r="780" spans="1:3" x14ac:dyDescent="0.4">
      <c r="A780" s="29"/>
      <c r="B780" s="27">
        <v>4</v>
      </c>
      <c r="C780" s="27" t="s">
        <v>1287</v>
      </c>
    </row>
    <row r="781" spans="1:3" x14ac:dyDescent="0.4">
      <c r="A781" s="29"/>
      <c r="B781" s="27">
        <v>5</v>
      </c>
      <c r="C781" s="27" t="s">
        <v>1284</v>
      </c>
    </row>
    <row r="782" spans="1:3" x14ac:dyDescent="0.4">
      <c r="A782" s="29" t="s">
        <v>1312</v>
      </c>
      <c r="B782" s="27">
        <v>0</v>
      </c>
      <c r="C782" s="27" t="s">
        <v>779</v>
      </c>
    </row>
    <row r="783" spans="1:3" x14ac:dyDescent="0.4">
      <c r="A783" s="29"/>
      <c r="B783" s="27">
        <v>1</v>
      </c>
      <c r="C783" s="27" t="s">
        <v>1314</v>
      </c>
    </row>
    <row r="784" spans="1:3" x14ac:dyDescent="0.4">
      <c r="A784" s="29"/>
      <c r="B784" s="27">
        <v>2</v>
      </c>
      <c r="C784" s="27" t="s">
        <v>1317</v>
      </c>
    </row>
    <row r="785" spans="1:3" x14ac:dyDescent="0.4">
      <c r="A785" s="29"/>
      <c r="B785" s="27">
        <v>3</v>
      </c>
      <c r="C785" s="27" t="s">
        <v>1318</v>
      </c>
    </row>
    <row r="786" spans="1:3" x14ac:dyDescent="0.4">
      <c r="A786" s="29"/>
      <c r="B786" s="27">
        <v>4</v>
      </c>
      <c r="C786" s="27" t="s">
        <v>1315</v>
      </c>
    </row>
    <row r="787" spans="1:3" x14ac:dyDescent="0.4">
      <c r="A787" s="29"/>
      <c r="B787" s="27">
        <v>5</v>
      </c>
      <c r="C787" s="27" t="s">
        <v>1316</v>
      </c>
    </row>
    <row r="788" spans="1:3" x14ac:dyDescent="0.4">
      <c r="A788" s="29" t="s">
        <v>487</v>
      </c>
      <c r="B788" s="27">
        <v>0</v>
      </c>
      <c r="C788" s="27" t="s">
        <v>779</v>
      </c>
    </row>
    <row r="789" spans="1:3" x14ac:dyDescent="0.4">
      <c r="A789" s="29"/>
      <c r="B789" s="27">
        <v>1</v>
      </c>
      <c r="C789" s="27" t="s">
        <v>1293</v>
      </c>
    </row>
    <row r="790" spans="1:3" x14ac:dyDescent="0.4">
      <c r="A790" s="29"/>
      <c r="B790" s="27">
        <v>2</v>
      </c>
      <c r="C790" s="27" t="s">
        <v>1294</v>
      </c>
    </row>
    <row r="791" spans="1:3" x14ac:dyDescent="0.4">
      <c r="A791" s="29"/>
      <c r="B791" s="27">
        <v>3</v>
      </c>
      <c r="C791" s="27" t="s">
        <v>2321</v>
      </c>
    </row>
    <row r="792" spans="1:3" x14ac:dyDescent="0.4">
      <c r="A792" s="29"/>
      <c r="B792" s="27">
        <v>4</v>
      </c>
      <c r="C792" s="27" t="s">
        <v>2323</v>
      </c>
    </row>
    <row r="793" spans="1:3" x14ac:dyDescent="0.4">
      <c r="A793" s="29"/>
      <c r="B793" s="27">
        <v>5</v>
      </c>
      <c r="C793" s="27" t="s">
        <v>2322</v>
      </c>
    </row>
    <row r="794" spans="1:3" x14ac:dyDescent="0.4">
      <c r="A794" s="29" t="s">
        <v>488</v>
      </c>
      <c r="B794" s="27">
        <v>0</v>
      </c>
      <c r="C794" s="27" t="s">
        <v>779</v>
      </c>
    </row>
    <row r="795" spans="1:3" x14ac:dyDescent="0.4">
      <c r="A795" s="29"/>
      <c r="B795" s="27">
        <v>1</v>
      </c>
      <c r="C795" s="27" t="s">
        <v>1293</v>
      </c>
    </row>
    <row r="796" spans="1:3" x14ac:dyDescent="0.4">
      <c r="A796" s="29"/>
      <c r="B796" s="27">
        <v>2</v>
      </c>
      <c r="C796" s="27" t="s">
        <v>1294</v>
      </c>
    </row>
    <row r="797" spans="1:3" x14ac:dyDescent="0.4">
      <c r="A797" s="29"/>
      <c r="B797" s="27">
        <v>3</v>
      </c>
      <c r="C797" s="27" t="s">
        <v>2321</v>
      </c>
    </row>
    <row r="798" spans="1:3" x14ac:dyDescent="0.4">
      <c r="A798" s="29"/>
      <c r="B798" s="27">
        <v>4</v>
      </c>
      <c r="C798" s="27" t="s">
        <v>2323</v>
      </c>
    </row>
    <row r="799" spans="1:3" x14ac:dyDescent="0.4">
      <c r="A799" s="29"/>
      <c r="B799" s="27">
        <v>5</v>
      </c>
      <c r="C799" s="27" t="s">
        <v>2322</v>
      </c>
    </row>
    <row r="800" spans="1:3" x14ac:dyDescent="0.4">
      <c r="A800" s="29" t="s">
        <v>489</v>
      </c>
      <c r="B800" s="27">
        <v>0</v>
      </c>
      <c r="C800" s="27" t="s">
        <v>779</v>
      </c>
    </row>
    <row r="801" spans="1:3" x14ac:dyDescent="0.4">
      <c r="A801" s="29"/>
      <c r="B801" s="27">
        <v>1</v>
      </c>
      <c r="C801" s="27" t="s">
        <v>1293</v>
      </c>
    </row>
    <row r="802" spans="1:3" x14ac:dyDescent="0.4">
      <c r="A802" s="29"/>
      <c r="B802" s="27">
        <v>2</v>
      </c>
      <c r="C802" s="27" t="s">
        <v>1294</v>
      </c>
    </row>
    <row r="803" spans="1:3" x14ac:dyDescent="0.4">
      <c r="A803" s="29"/>
      <c r="B803" s="27">
        <v>3</v>
      </c>
      <c r="C803" s="27" t="s">
        <v>2321</v>
      </c>
    </row>
    <row r="804" spans="1:3" x14ac:dyDescent="0.4">
      <c r="A804" s="29"/>
      <c r="B804" s="27">
        <v>4</v>
      </c>
      <c r="C804" s="27" t="s">
        <v>2323</v>
      </c>
    </row>
    <row r="805" spans="1:3" x14ac:dyDescent="0.4">
      <c r="A805" s="29"/>
      <c r="B805" s="27">
        <v>5</v>
      </c>
      <c r="C805" s="27" t="s">
        <v>2322</v>
      </c>
    </row>
    <row r="806" spans="1:3" x14ac:dyDescent="0.4">
      <c r="A806" s="29" t="s">
        <v>607</v>
      </c>
      <c r="B806" s="27">
        <v>0</v>
      </c>
      <c r="C806" s="27" t="s">
        <v>779</v>
      </c>
    </row>
    <row r="807" spans="1:3" x14ac:dyDescent="0.4">
      <c r="A807" s="29"/>
      <c r="B807" s="27">
        <v>1</v>
      </c>
      <c r="C807" s="27" t="s">
        <v>1293</v>
      </c>
    </row>
    <row r="808" spans="1:3" x14ac:dyDescent="0.4">
      <c r="A808" s="29"/>
      <c r="B808" s="27">
        <v>2</v>
      </c>
      <c r="C808" s="27" t="s">
        <v>1294</v>
      </c>
    </row>
    <row r="809" spans="1:3" x14ac:dyDescent="0.4">
      <c r="A809" s="29"/>
      <c r="B809" s="27">
        <v>3</v>
      </c>
      <c r="C809" s="27" t="s">
        <v>2321</v>
      </c>
    </row>
    <row r="810" spans="1:3" x14ac:dyDescent="0.4">
      <c r="A810" s="29"/>
      <c r="B810" s="27">
        <v>4</v>
      </c>
      <c r="C810" s="27" t="s">
        <v>2323</v>
      </c>
    </row>
    <row r="811" spans="1:3" x14ac:dyDescent="0.4">
      <c r="A811" s="29"/>
      <c r="B811" s="27">
        <v>5</v>
      </c>
      <c r="C811" s="27" t="s">
        <v>2322</v>
      </c>
    </row>
    <row r="812" spans="1:3" x14ac:dyDescent="0.4">
      <c r="A812" s="29" t="s">
        <v>608</v>
      </c>
      <c r="B812" s="27">
        <v>0</v>
      </c>
      <c r="C812" s="27" t="s">
        <v>779</v>
      </c>
    </row>
    <row r="813" spans="1:3" x14ac:dyDescent="0.4">
      <c r="A813" s="29"/>
      <c r="B813" s="27">
        <v>1</v>
      </c>
      <c r="C813" s="27" t="s">
        <v>1293</v>
      </c>
    </row>
    <row r="814" spans="1:3" x14ac:dyDescent="0.4">
      <c r="A814" s="29"/>
      <c r="B814" s="27">
        <v>2</v>
      </c>
      <c r="C814" s="27" t="s">
        <v>1294</v>
      </c>
    </row>
    <row r="815" spans="1:3" x14ac:dyDescent="0.4">
      <c r="A815" s="29"/>
      <c r="B815" s="27">
        <v>3</v>
      </c>
      <c r="C815" s="27" t="s">
        <v>2321</v>
      </c>
    </row>
    <row r="816" spans="1:3" x14ac:dyDescent="0.4">
      <c r="A816" s="29"/>
      <c r="B816" s="27">
        <v>4</v>
      </c>
      <c r="C816" s="27" t="s">
        <v>2323</v>
      </c>
    </row>
    <row r="817" spans="1:3" x14ac:dyDescent="0.4">
      <c r="A817" s="29"/>
      <c r="B817" s="27">
        <v>5</v>
      </c>
      <c r="C817" s="27" t="s">
        <v>2322</v>
      </c>
    </row>
    <row r="818" spans="1:3" x14ac:dyDescent="0.4">
      <c r="A818" s="29" t="s">
        <v>2316</v>
      </c>
      <c r="B818" s="27">
        <v>0</v>
      </c>
      <c r="C818" s="27" t="s">
        <v>779</v>
      </c>
    </row>
    <row r="819" spans="1:3" x14ac:dyDescent="0.4">
      <c r="A819" s="29"/>
      <c r="B819" s="27">
        <v>1</v>
      </c>
      <c r="C819" s="27" t="s">
        <v>1293</v>
      </c>
    </row>
    <row r="820" spans="1:3" x14ac:dyDescent="0.4">
      <c r="A820" s="29"/>
      <c r="B820" s="27">
        <v>2</v>
      </c>
      <c r="C820" s="27" t="s">
        <v>1294</v>
      </c>
    </row>
    <row r="821" spans="1:3" x14ac:dyDescent="0.4">
      <c r="A821" s="29"/>
      <c r="B821" s="27">
        <v>3</v>
      </c>
      <c r="C821" s="27" t="s">
        <v>2321</v>
      </c>
    </row>
    <row r="822" spans="1:3" x14ac:dyDescent="0.4">
      <c r="A822" s="29"/>
      <c r="B822" s="27">
        <v>4</v>
      </c>
      <c r="C822" s="27" t="s">
        <v>2323</v>
      </c>
    </row>
    <row r="823" spans="1:3" x14ac:dyDescent="0.4">
      <c r="A823" s="29"/>
      <c r="B823" s="27">
        <v>5</v>
      </c>
      <c r="C823" s="27" t="s">
        <v>2322</v>
      </c>
    </row>
    <row r="824" spans="1:3" x14ac:dyDescent="0.4">
      <c r="A824" s="29" t="s">
        <v>505</v>
      </c>
      <c r="B824" s="27">
        <v>0</v>
      </c>
      <c r="C824" s="27" t="s">
        <v>779</v>
      </c>
    </row>
    <row r="825" spans="1:3" x14ac:dyDescent="0.4">
      <c r="A825" s="29"/>
      <c r="B825" s="27">
        <v>1</v>
      </c>
      <c r="C825" s="27" t="s">
        <v>1295</v>
      </c>
    </row>
    <row r="826" spans="1:3" x14ac:dyDescent="0.4">
      <c r="A826" s="29"/>
      <c r="B826" s="27">
        <v>2</v>
      </c>
      <c r="C826" s="27" t="s">
        <v>1296</v>
      </c>
    </row>
    <row r="827" spans="1:3" x14ac:dyDescent="0.4">
      <c r="A827" s="29"/>
      <c r="B827" s="27">
        <v>3</v>
      </c>
      <c r="C827" s="27" t="s">
        <v>1297</v>
      </c>
    </row>
    <row r="828" spans="1:3" x14ac:dyDescent="0.4">
      <c r="A828" s="29"/>
      <c r="B828" s="27">
        <v>4</v>
      </c>
      <c r="C828" s="27" t="s">
        <v>1298</v>
      </c>
    </row>
    <row r="829" spans="1:3" x14ac:dyDescent="0.4">
      <c r="A829" s="29"/>
      <c r="B829" s="27">
        <v>5</v>
      </c>
      <c r="C829" s="27" t="s">
        <v>1299</v>
      </c>
    </row>
    <row r="830" spans="1:3" x14ac:dyDescent="0.4">
      <c r="A830" s="29" t="s">
        <v>506</v>
      </c>
      <c r="B830" s="27">
        <v>0</v>
      </c>
      <c r="C830" s="27" t="s">
        <v>779</v>
      </c>
    </row>
    <row r="831" spans="1:3" x14ac:dyDescent="0.4">
      <c r="A831" s="29"/>
      <c r="B831" s="27">
        <v>1</v>
      </c>
      <c r="C831" s="27" t="s">
        <v>1301</v>
      </c>
    </row>
    <row r="832" spans="1:3" x14ac:dyDescent="0.4">
      <c r="A832" s="29"/>
      <c r="B832" s="27">
        <v>2</v>
      </c>
      <c r="C832" s="27" t="s">
        <v>1302</v>
      </c>
    </row>
    <row r="833" spans="1:3" x14ac:dyDescent="0.4">
      <c r="A833" s="29"/>
      <c r="B833" s="27">
        <v>3</v>
      </c>
      <c r="C833" s="27" t="s">
        <v>1300</v>
      </c>
    </row>
    <row r="834" spans="1:3" x14ac:dyDescent="0.4">
      <c r="A834" s="29"/>
      <c r="B834" s="27">
        <v>4</v>
      </c>
      <c r="C834" s="27" t="s">
        <v>1612</v>
      </c>
    </row>
    <row r="835" spans="1:3" x14ac:dyDescent="0.4">
      <c r="A835" s="29"/>
      <c r="B835" s="27">
        <v>5</v>
      </c>
      <c r="C835" s="27" t="s">
        <v>1303</v>
      </c>
    </row>
    <row r="836" spans="1:3" x14ac:dyDescent="0.4">
      <c r="A836" s="29" t="s">
        <v>507</v>
      </c>
      <c r="B836" s="27">
        <v>0</v>
      </c>
      <c r="C836" s="27" t="s">
        <v>779</v>
      </c>
    </row>
    <row r="837" spans="1:3" x14ac:dyDescent="0.4">
      <c r="A837" s="29"/>
      <c r="B837" s="27">
        <v>1</v>
      </c>
      <c r="C837" s="27" t="s">
        <v>1305</v>
      </c>
    </row>
    <row r="838" spans="1:3" x14ac:dyDescent="0.4">
      <c r="A838" s="29"/>
      <c r="B838" s="27">
        <v>2</v>
      </c>
      <c r="C838" s="27" t="s">
        <v>1307</v>
      </c>
    </row>
    <row r="839" spans="1:3" x14ac:dyDescent="0.4">
      <c r="A839" s="29"/>
      <c r="B839" s="27">
        <v>3</v>
      </c>
      <c r="C839" s="27" t="s">
        <v>1308</v>
      </c>
    </row>
    <row r="840" spans="1:3" x14ac:dyDescent="0.4">
      <c r="A840" s="29"/>
      <c r="B840" s="27">
        <v>4</v>
      </c>
      <c r="C840" s="27" t="s">
        <v>1309</v>
      </c>
    </row>
    <row r="841" spans="1:3" x14ac:dyDescent="0.4">
      <c r="A841" s="29"/>
      <c r="B841" s="27">
        <v>5</v>
      </c>
      <c r="C841" s="27" t="s">
        <v>1304</v>
      </c>
    </row>
    <row r="842" spans="1:3" x14ac:dyDescent="0.4">
      <c r="A842" s="29" t="s">
        <v>2118</v>
      </c>
      <c r="B842" s="27">
        <v>0</v>
      </c>
      <c r="C842" s="27" t="s">
        <v>779</v>
      </c>
    </row>
    <row r="843" spans="1:3" x14ac:dyDescent="0.4">
      <c r="A843" s="29"/>
      <c r="B843" s="27">
        <v>1</v>
      </c>
      <c r="C843" s="27" t="s">
        <v>2330</v>
      </c>
    </row>
    <row r="844" spans="1:3" x14ac:dyDescent="0.4">
      <c r="A844" s="29"/>
      <c r="B844" s="27">
        <v>2</v>
      </c>
      <c r="C844" s="27" t="s">
        <v>2331</v>
      </c>
    </row>
    <row r="845" spans="1:3" x14ac:dyDescent="0.4">
      <c r="A845" s="29"/>
      <c r="B845" s="27">
        <v>3</v>
      </c>
      <c r="C845" s="27" t="s">
        <v>2332</v>
      </c>
    </row>
    <row r="846" spans="1:3" x14ac:dyDescent="0.4">
      <c r="A846" s="29"/>
      <c r="B846" s="27">
        <v>4</v>
      </c>
      <c r="C846" s="27" t="s">
        <v>2333</v>
      </c>
    </row>
    <row r="847" spans="1:3" x14ac:dyDescent="0.4">
      <c r="A847" s="29"/>
      <c r="B847" s="27">
        <v>5</v>
      </c>
      <c r="C847" s="27" t="s">
        <v>2329</v>
      </c>
    </row>
    <row r="848" spans="1:3" x14ac:dyDescent="0.4">
      <c r="A848" s="29" t="s">
        <v>2119</v>
      </c>
      <c r="B848" s="27">
        <v>0</v>
      </c>
      <c r="C848" s="27" t="s">
        <v>779</v>
      </c>
    </row>
    <row r="849" spans="1:3" x14ac:dyDescent="0.4">
      <c r="A849" s="29"/>
      <c r="B849" s="27">
        <v>1</v>
      </c>
      <c r="C849" s="27" t="s">
        <v>2324</v>
      </c>
    </row>
    <row r="850" spans="1:3" x14ac:dyDescent="0.4">
      <c r="A850" s="29"/>
      <c r="B850" s="27">
        <v>2</v>
      </c>
      <c r="C850" s="27" t="s">
        <v>2325</v>
      </c>
    </row>
    <row r="851" spans="1:3" x14ac:dyDescent="0.4">
      <c r="A851" s="29"/>
      <c r="B851" s="27">
        <v>3</v>
      </c>
      <c r="C851" s="27" t="s">
        <v>2326</v>
      </c>
    </row>
    <row r="852" spans="1:3" x14ac:dyDescent="0.4">
      <c r="A852" s="29"/>
      <c r="B852" s="27">
        <v>4</v>
      </c>
      <c r="C852" s="27" t="s">
        <v>2327</v>
      </c>
    </row>
    <row r="853" spans="1:3" x14ac:dyDescent="0.4">
      <c r="A853" s="29"/>
      <c r="B853" s="27">
        <v>5</v>
      </c>
      <c r="C853" s="27" t="s">
        <v>2328</v>
      </c>
    </row>
    <row r="854" spans="1:3" ht="15" thickBot="1" x14ac:dyDescent="0.45">
      <c r="A854" s="21"/>
      <c r="B854" s="21"/>
      <c r="C854" s="21"/>
    </row>
    <row r="855" spans="1:3" x14ac:dyDescent="0.4">
      <c r="A855" s="765" t="s">
        <v>2072</v>
      </c>
      <c r="B855" s="83" t="s">
        <v>21</v>
      </c>
      <c r="C855" s="83" t="s">
        <v>121</v>
      </c>
    </row>
    <row r="856" spans="1:3" x14ac:dyDescent="0.4">
      <c r="A856" s="29" t="s">
        <v>638</v>
      </c>
      <c r="B856" s="27">
        <v>0</v>
      </c>
      <c r="C856" s="22" t="s">
        <v>779</v>
      </c>
    </row>
    <row r="857" spans="1:3" x14ac:dyDescent="0.4">
      <c r="A857" s="29"/>
      <c r="B857" s="27">
        <v>1</v>
      </c>
      <c r="C857" s="84" t="s">
        <v>2336</v>
      </c>
    </row>
    <row r="858" spans="1:3" x14ac:dyDescent="0.4">
      <c r="A858" s="29"/>
      <c r="B858" s="27">
        <v>2</v>
      </c>
      <c r="C858" s="84" t="s">
        <v>2337</v>
      </c>
    </row>
    <row r="859" spans="1:3" x14ac:dyDescent="0.4">
      <c r="A859" s="29"/>
      <c r="B859" s="27">
        <v>3</v>
      </c>
      <c r="C859" s="84" t="s">
        <v>2338</v>
      </c>
    </row>
    <row r="860" spans="1:3" x14ac:dyDescent="0.4">
      <c r="A860" s="29"/>
      <c r="B860" s="27">
        <v>4</v>
      </c>
      <c r="C860" s="84" t="s">
        <v>2339</v>
      </c>
    </row>
    <row r="861" spans="1:3" x14ac:dyDescent="0.4">
      <c r="A861" s="29"/>
      <c r="B861" s="27">
        <v>5</v>
      </c>
      <c r="C861" s="84" t="s">
        <v>2340</v>
      </c>
    </row>
    <row r="862" spans="1:3" x14ac:dyDescent="0.4">
      <c r="A862" s="29" t="s">
        <v>639</v>
      </c>
      <c r="B862" s="27">
        <v>0</v>
      </c>
      <c r="C862" s="27" t="s">
        <v>779</v>
      </c>
    </row>
    <row r="863" spans="1:3" x14ac:dyDescent="0.4">
      <c r="A863" s="29"/>
      <c r="B863" s="27">
        <v>1</v>
      </c>
      <c r="C863" s="84" t="s">
        <v>764</v>
      </c>
    </row>
    <row r="864" spans="1:3" x14ac:dyDescent="0.4">
      <c r="A864" s="29"/>
      <c r="B864" s="27">
        <v>2</v>
      </c>
      <c r="C864" s="84" t="s">
        <v>765</v>
      </c>
    </row>
    <row r="865" spans="1:3" x14ac:dyDescent="0.4">
      <c r="A865" s="29"/>
      <c r="B865" s="27">
        <v>3</v>
      </c>
      <c r="C865" s="84" t="s">
        <v>2358</v>
      </c>
    </row>
    <row r="866" spans="1:3" x14ac:dyDescent="0.4">
      <c r="A866" s="29"/>
      <c r="B866" s="27">
        <v>4</v>
      </c>
      <c r="C866" s="84" t="s">
        <v>2359</v>
      </c>
    </row>
    <row r="867" spans="1:3" x14ac:dyDescent="0.4">
      <c r="A867" s="29"/>
      <c r="B867" s="27">
        <v>5</v>
      </c>
      <c r="C867" s="84" t="s">
        <v>776</v>
      </c>
    </row>
    <row r="868" spans="1:3" x14ac:dyDescent="0.4">
      <c r="A868" s="29" t="s">
        <v>640</v>
      </c>
      <c r="B868" s="27">
        <v>0</v>
      </c>
      <c r="C868" s="84" t="s">
        <v>779</v>
      </c>
    </row>
    <row r="869" spans="1:3" x14ac:dyDescent="0.4">
      <c r="A869" s="29"/>
      <c r="B869" s="27">
        <v>1</v>
      </c>
      <c r="C869" s="85" t="s">
        <v>2341</v>
      </c>
    </row>
    <row r="870" spans="1:3" x14ac:dyDescent="0.4">
      <c r="A870" s="29"/>
      <c r="B870" s="27">
        <v>2</v>
      </c>
      <c r="C870" s="85" t="s">
        <v>2342</v>
      </c>
    </row>
    <row r="871" spans="1:3" x14ac:dyDescent="0.4">
      <c r="A871" s="29"/>
      <c r="B871" s="27">
        <v>3</v>
      </c>
      <c r="C871" s="85" t="s">
        <v>2343</v>
      </c>
    </row>
    <row r="872" spans="1:3" x14ac:dyDescent="0.4">
      <c r="A872" s="29"/>
      <c r="B872" s="27">
        <v>4</v>
      </c>
      <c r="C872" s="85" t="s">
        <v>2344</v>
      </c>
    </row>
    <row r="873" spans="1:3" x14ac:dyDescent="0.4">
      <c r="A873" s="29"/>
      <c r="B873" s="27">
        <v>5</v>
      </c>
      <c r="C873" s="84" t="s">
        <v>2345</v>
      </c>
    </row>
    <row r="874" spans="1:3" x14ac:dyDescent="0.4">
      <c r="A874" s="29" t="s">
        <v>641</v>
      </c>
      <c r="B874" s="27">
        <v>0</v>
      </c>
      <c r="C874" s="27" t="s">
        <v>779</v>
      </c>
    </row>
    <row r="875" spans="1:3" x14ac:dyDescent="0.4">
      <c r="A875" s="29"/>
      <c r="B875" s="27">
        <v>1</v>
      </c>
      <c r="C875" s="27" t="s">
        <v>2346</v>
      </c>
    </row>
    <row r="876" spans="1:3" x14ac:dyDescent="0.4">
      <c r="A876" s="29"/>
      <c r="B876" s="27">
        <v>2</v>
      </c>
      <c r="C876" s="27" t="s">
        <v>1319</v>
      </c>
    </row>
    <row r="877" spans="1:3" x14ac:dyDescent="0.4">
      <c r="A877" s="29"/>
      <c r="B877" s="27">
        <v>3</v>
      </c>
      <c r="C877" s="27" t="s">
        <v>1321</v>
      </c>
    </row>
    <row r="878" spans="1:3" x14ac:dyDescent="0.4">
      <c r="A878" s="29"/>
      <c r="B878" s="27">
        <v>4</v>
      </c>
      <c r="C878" s="27" t="s">
        <v>1320</v>
      </c>
    </row>
    <row r="879" spans="1:3" x14ac:dyDescent="0.4">
      <c r="A879" s="29"/>
      <c r="B879" s="27">
        <v>5</v>
      </c>
      <c r="C879" s="27" t="s">
        <v>2347</v>
      </c>
    </row>
    <row r="880" spans="1:3" x14ac:dyDescent="0.4">
      <c r="A880" s="29" t="s">
        <v>642</v>
      </c>
      <c r="B880" s="27">
        <v>0</v>
      </c>
      <c r="C880" s="27" t="s">
        <v>779</v>
      </c>
    </row>
    <row r="881" spans="1:3" x14ac:dyDescent="0.4">
      <c r="A881" s="29"/>
      <c r="B881" s="27">
        <v>1</v>
      </c>
      <c r="C881" s="27" t="s">
        <v>2348</v>
      </c>
    </row>
    <row r="882" spans="1:3" x14ac:dyDescent="0.4">
      <c r="A882" s="29"/>
      <c r="B882" s="27">
        <v>2</v>
      </c>
      <c r="C882" s="27" t="s">
        <v>2349</v>
      </c>
    </row>
    <row r="883" spans="1:3" x14ac:dyDescent="0.4">
      <c r="A883" s="29"/>
      <c r="B883" s="27">
        <v>3</v>
      </c>
      <c r="C883" s="27" t="s">
        <v>2350</v>
      </c>
    </row>
    <row r="884" spans="1:3" x14ac:dyDescent="0.4">
      <c r="A884" s="29"/>
      <c r="B884" s="27">
        <v>4</v>
      </c>
      <c r="C884" s="27" t="s">
        <v>2351</v>
      </c>
    </row>
    <row r="885" spans="1:3" x14ac:dyDescent="0.4">
      <c r="A885" s="29"/>
      <c r="B885" s="27">
        <v>5</v>
      </c>
      <c r="C885" s="27" t="s">
        <v>2352</v>
      </c>
    </row>
    <row r="886" spans="1:3" x14ac:dyDescent="0.4">
      <c r="A886" s="29" t="s">
        <v>643</v>
      </c>
      <c r="B886" s="27">
        <v>0</v>
      </c>
      <c r="C886" s="27" t="s">
        <v>779</v>
      </c>
    </row>
    <row r="887" spans="1:3" x14ac:dyDescent="0.4">
      <c r="A887" s="29"/>
      <c r="B887" s="27">
        <v>1</v>
      </c>
      <c r="C887" s="27" t="s">
        <v>2361</v>
      </c>
    </row>
    <row r="888" spans="1:3" x14ac:dyDescent="0.4">
      <c r="A888" s="29"/>
      <c r="B888" s="27">
        <v>2</v>
      </c>
      <c r="C888" s="27" t="s">
        <v>2362</v>
      </c>
    </row>
    <row r="889" spans="1:3" x14ac:dyDescent="0.4">
      <c r="A889" s="29"/>
      <c r="B889" s="27">
        <v>3</v>
      </c>
      <c r="C889" s="27" t="s">
        <v>2363</v>
      </c>
    </row>
    <row r="890" spans="1:3" x14ac:dyDescent="0.4">
      <c r="A890" s="29"/>
      <c r="B890" s="27">
        <v>4</v>
      </c>
      <c r="C890" s="27" t="s">
        <v>2364</v>
      </c>
    </row>
    <row r="891" spans="1:3" x14ac:dyDescent="0.4">
      <c r="A891" s="29"/>
      <c r="B891" s="27">
        <v>5</v>
      </c>
      <c r="C891" s="27" t="s">
        <v>2365</v>
      </c>
    </row>
    <row r="892" spans="1:3" x14ac:dyDescent="0.4">
      <c r="A892" s="29" t="s">
        <v>644</v>
      </c>
      <c r="B892" s="27">
        <v>0</v>
      </c>
      <c r="C892" s="27" t="s">
        <v>779</v>
      </c>
    </row>
    <row r="893" spans="1:3" x14ac:dyDescent="0.4">
      <c r="A893" s="29"/>
      <c r="B893" s="27">
        <v>1</v>
      </c>
      <c r="C893" s="27" t="s">
        <v>2366</v>
      </c>
    </row>
    <row r="894" spans="1:3" x14ac:dyDescent="0.4">
      <c r="A894" s="29"/>
      <c r="B894" s="27">
        <v>2</v>
      </c>
      <c r="C894" s="27" t="s">
        <v>2368</v>
      </c>
    </row>
    <row r="895" spans="1:3" x14ac:dyDescent="0.4">
      <c r="A895" s="29"/>
      <c r="B895" s="27">
        <v>3</v>
      </c>
      <c r="C895" s="27" t="s">
        <v>2369</v>
      </c>
    </row>
    <row r="896" spans="1:3" x14ac:dyDescent="0.4">
      <c r="A896" s="29"/>
      <c r="B896" s="27">
        <v>4</v>
      </c>
      <c r="C896" s="27" t="s">
        <v>2370</v>
      </c>
    </row>
    <row r="897" spans="1:3" x14ac:dyDescent="0.4">
      <c r="A897" s="29"/>
      <c r="B897" s="27">
        <v>5</v>
      </c>
      <c r="C897" s="27" t="s">
        <v>2367</v>
      </c>
    </row>
    <row r="898" spans="1:3" x14ac:dyDescent="0.4">
      <c r="A898" s="29" t="s">
        <v>645</v>
      </c>
      <c r="B898" s="27">
        <v>0</v>
      </c>
      <c r="C898" s="27" t="s">
        <v>779</v>
      </c>
    </row>
    <row r="899" spans="1:3" x14ac:dyDescent="0.4">
      <c r="A899" s="29"/>
      <c r="B899" s="27">
        <v>1</v>
      </c>
      <c r="C899" s="27" t="s">
        <v>2360</v>
      </c>
    </row>
    <row r="900" spans="1:3" x14ac:dyDescent="0.4">
      <c r="A900" s="29"/>
      <c r="B900" s="27">
        <v>2</v>
      </c>
      <c r="C900" s="27" t="s">
        <v>1322</v>
      </c>
    </row>
    <row r="901" spans="1:3" x14ac:dyDescent="0.4">
      <c r="A901" s="29"/>
      <c r="B901" s="27">
        <v>3</v>
      </c>
      <c r="C901" s="27" t="s">
        <v>2713</v>
      </c>
    </row>
    <row r="902" spans="1:3" x14ac:dyDescent="0.4">
      <c r="A902" s="29"/>
      <c r="B902" s="27">
        <v>4</v>
      </c>
      <c r="C902" s="27" t="s">
        <v>2714</v>
      </c>
    </row>
    <row r="903" spans="1:3" x14ac:dyDescent="0.4">
      <c r="A903" s="29"/>
      <c r="B903" s="27">
        <v>5</v>
      </c>
      <c r="C903" s="27" t="s">
        <v>2712</v>
      </c>
    </row>
    <row r="904" spans="1:3" x14ac:dyDescent="0.4">
      <c r="A904" s="29" t="s">
        <v>646</v>
      </c>
      <c r="B904" s="27">
        <v>0</v>
      </c>
      <c r="C904" s="31" t="s">
        <v>779</v>
      </c>
    </row>
    <row r="905" spans="1:3" x14ac:dyDescent="0.4">
      <c r="A905" s="29"/>
      <c r="B905" s="27">
        <v>1</v>
      </c>
      <c r="C905" s="84" t="s">
        <v>2353</v>
      </c>
    </row>
    <row r="906" spans="1:3" x14ac:dyDescent="0.4">
      <c r="A906" s="29"/>
      <c r="B906" s="27">
        <v>2</v>
      </c>
      <c r="C906" s="84" t="s">
        <v>2354</v>
      </c>
    </row>
    <row r="907" spans="1:3" x14ac:dyDescent="0.4">
      <c r="A907" s="29"/>
      <c r="B907" s="27">
        <v>3</v>
      </c>
      <c r="C907" s="84" t="s">
        <v>2355</v>
      </c>
    </row>
    <row r="908" spans="1:3" x14ac:dyDescent="0.4">
      <c r="A908" s="29"/>
      <c r="B908" s="27">
        <v>4</v>
      </c>
      <c r="C908" s="84" t="s">
        <v>2356</v>
      </c>
    </row>
    <row r="909" spans="1:3" x14ac:dyDescent="0.4">
      <c r="A909" s="29"/>
      <c r="B909" s="27">
        <v>5</v>
      </c>
      <c r="C909" s="84" t="s">
        <v>2357</v>
      </c>
    </row>
    <row r="910" spans="1:3" ht="15" thickBot="1" x14ac:dyDescent="0.45">
      <c r="A910" s="26"/>
      <c r="B910" s="26"/>
      <c r="C910" s="26"/>
    </row>
    <row r="911" spans="1:3" ht="15" thickBot="1" x14ac:dyDescent="0.45">
      <c r="A911" s="931" t="s">
        <v>509</v>
      </c>
      <c r="B911" s="932"/>
      <c r="C911" s="932"/>
    </row>
    <row r="912" spans="1:3" x14ac:dyDescent="0.4">
      <c r="A912" s="65" t="s">
        <v>2375</v>
      </c>
      <c r="B912" s="83" t="s">
        <v>21</v>
      </c>
      <c r="C912" s="83" t="s">
        <v>759</v>
      </c>
    </row>
    <row r="913" spans="1:6" x14ac:dyDescent="0.4">
      <c r="A913" s="96" t="s">
        <v>588</v>
      </c>
      <c r="B913" s="27">
        <v>0</v>
      </c>
      <c r="C913" s="27" t="s">
        <v>779</v>
      </c>
      <c r="E913" s="119"/>
      <c r="F913" s="22"/>
    </row>
    <row r="914" spans="1:6" x14ac:dyDescent="0.4">
      <c r="A914" s="96"/>
      <c r="B914" s="27">
        <v>1</v>
      </c>
      <c r="C914" s="27" t="s">
        <v>1365</v>
      </c>
      <c r="E914" s="119"/>
      <c r="F914" s="22"/>
    </row>
    <row r="915" spans="1:6" x14ac:dyDescent="0.4">
      <c r="A915" s="96"/>
      <c r="B915" s="27">
        <v>2</v>
      </c>
      <c r="C915" s="27" t="s">
        <v>1366</v>
      </c>
      <c r="E915" s="119"/>
      <c r="F915" s="22"/>
    </row>
    <row r="916" spans="1:6" x14ac:dyDescent="0.4">
      <c r="A916" s="96"/>
      <c r="B916" s="27">
        <v>3</v>
      </c>
      <c r="C916" s="27" t="s">
        <v>1367</v>
      </c>
      <c r="E916" s="119"/>
      <c r="F916" s="22"/>
    </row>
    <row r="917" spans="1:6" x14ac:dyDescent="0.4">
      <c r="A917" s="96"/>
      <c r="B917" s="27">
        <v>4</v>
      </c>
      <c r="C917" s="27" t="s">
        <v>1371</v>
      </c>
      <c r="E917" s="119"/>
      <c r="F917" s="22"/>
    </row>
    <row r="918" spans="1:6" x14ac:dyDescent="0.4">
      <c r="A918" s="96"/>
      <c r="B918" s="27">
        <v>5</v>
      </c>
      <c r="C918" s="27" t="s">
        <v>1370</v>
      </c>
      <c r="E918" s="119"/>
      <c r="F918" s="22"/>
    </row>
    <row r="919" spans="1:6" x14ac:dyDescent="0.4">
      <c r="A919" s="96" t="s">
        <v>589</v>
      </c>
      <c r="B919" s="27">
        <v>0</v>
      </c>
      <c r="C919" s="27" t="s">
        <v>779</v>
      </c>
      <c r="E919" s="120"/>
      <c r="F919" s="22"/>
    </row>
    <row r="920" spans="1:6" x14ac:dyDescent="0.4">
      <c r="A920" s="96"/>
      <c r="B920" s="27">
        <v>1</v>
      </c>
      <c r="C920" s="27" t="s">
        <v>1416</v>
      </c>
      <c r="E920" s="120"/>
      <c r="F920" s="22"/>
    </row>
    <row r="921" spans="1:6" x14ac:dyDescent="0.4">
      <c r="A921" s="96"/>
      <c r="B921" s="27">
        <v>2</v>
      </c>
      <c r="C921" s="27" t="s">
        <v>1366</v>
      </c>
      <c r="E921" s="120"/>
      <c r="F921" s="22"/>
    </row>
    <row r="922" spans="1:6" x14ac:dyDescent="0.4">
      <c r="A922" s="96"/>
      <c r="B922" s="27">
        <v>3</v>
      </c>
      <c r="C922" s="27" t="s">
        <v>1367</v>
      </c>
      <c r="E922" s="120"/>
      <c r="F922" s="22"/>
    </row>
    <row r="923" spans="1:6" x14ac:dyDescent="0.4">
      <c r="A923" s="96"/>
      <c r="B923" s="27">
        <v>4</v>
      </c>
      <c r="C923" s="27" t="s">
        <v>1368</v>
      </c>
      <c r="E923" s="120"/>
      <c r="F923" s="22"/>
    </row>
    <row r="924" spans="1:6" x14ac:dyDescent="0.4">
      <c r="A924" s="96"/>
      <c r="B924" s="27">
        <v>5</v>
      </c>
      <c r="C924" s="27" t="s">
        <v>1369</v>
      </c>
      <c r="E924" s="120"/>
      <c r="F924" s="22"/>
    </row>
    <row r="925" spans="1:6" x14ac:dyDescent="0.4">
      <c r="A925" s="96" t="s">
        <v>516</v>
      </c>
      <c r="B925" s="27">
        <v>0</v>
      </c>
      <c r="C925" s="27" t="s">
        <v>779</v>
      </c>
      <c r="E925" s="119"/>
      <c r="F925" s="22"/>
    </row>
    <row r="926" spans="1:6" x14ac:dyDescent="0.4">
      <c r="A926" s="96"/>
      <c r="B926" s="27">
        <v>1</v>
      </c>
      <c r="C926" s="84" t="s">
        <v>764</v>
      </c>
      <c r="E926" s="119"/>
      <c r="F926" s="22"/>
    </row>
    <row r="927" spans="1:6" x14ac:dyDescent="0.4">
      <c r="A927" s="96"/>
      <c r="B927" s="27">
        <v>2</v>
      </c>
      <c r="C927" s="84" t="s">
        <v>765</v>
      </c>
      <c r="E927" s="119"/>
      <c r="F927" s="22"/>
    </row>
    <row r="928" spans="1:6" x14ac:dyDescent="0.4">
      <c r="A928" s="96"/>
      <c r="B928" s="27">
        <v>3</v>
      </c>
      <c r="C928" s="84" t="s">
        <v>2372</v>
      </c>
      <c r="E928" s="119"/>
      <c r="F928" s="22"/>
    </row>
    <row r="929" spans="1:6" x14ac:dyDescent="0.4">
      <c r="A929" s="96"/>
      <c r="B929" s="27">
        <v>4</v>
      </c>
      <c r="C929" s="84" t="s">
        <v>2371</v>
      </c>
      <c r="E929" s="119"/>
      <c r="F929" s="22"/>
    </row>
    <row r="930" spans="1:6" x14ac:dyDescent="0.4">
      <c r="A930" s="96"/>
      <c r="B930" s="27">
        <v>5</v>
      </c>
      <c r="C930" s="84" t="s">
        <v>776</v>
      </c>
      <c r="E930" s="119"/>
      <c r="F930" s="22"/>
    </row>
    <row r="931" spans="1:6" x14ac:dyDescent="0.4">
      <c r="A931" s="96" t="s">
        <v>517</v>
      </c>
      <c r="B931" s="27">
        <v>0</v>
      </c>
      <c r="C931" s="27" t="s">
        <v>779</v>
      </c>
      <c r="E931" s="120"/>
      <c r="F931" s="22"/>
    </row>
    <row r="932" spans="1:6" x14ac:dyDescent="0.4">
      <c r="A932" s="96"/>
      <c r="B932" s="27">
        <v>1</v>
      </c>
      <c r="C932" s="84" t="s">
        <v>764</v>
      </c>
      <c r="E932" s="120"/>
      <c r="F932" s="22"/>
    </row>
    <row r="933" spans="1:6" x14ac:dyDescent="0.4">
      <c r="A933" s="96"/>
      <c r="B933" s="27">
        <v>2</v>
      </c>
      <c r="C933" s="84" t="s">
        <v>765</v>
      </c>
      <c r="E933" s="120"/>
      <c r="F933" s="22"/>
    </row>
    <row r="934" spans="1:6" x14ac:dyDescent="0.4">
      <c r="A934" s="96"/>
      <c r="B934" s="27">
        <v>3</v>
      </c>
      <c r="C934" s="84" t="s">
        <v>2372</v>
      </c>
      <c r="E934" s="120"/>
      <c r="F934" s="22"/>
    </row>
    <row r="935" spans="1:6" x14ac:dyDescent="0.4">
      <c r="A935" s="96"/>
      <c r="B935" s="27">
        <v>4</v>
      </c>
      <c r="C935" s="84" t="s">
        <v>2373</v>
      </c>
      <c r="E935" s="120"/>
      <c r="F935" s="22"/>
    </row>
    <row r="936" spans="1:6" x14ac:dyDescent="0.4">
      <c r="A936" s="96"/>
      <c r="B936" s="27">
        <v>5</v>
      </c>
      <c r="C936" s="84" t="s">
        <v>776</v>
      </c>
      <c r="E936" s="120"/>
      <c r="F936" s="22"/>
    </row>
    <row r="937" spans="1:6" x14ac:dyDescent="0.4">
      <c r="A937" s="96" t="s">
        <v>519</v>
      </c>
      <c r="B937" s="27">
        <v>0</v>
      </c>
      <c r="C937" s="27" t="s">
        <v>779</v>
      </c>
      <c r="E937" s="121"/>
      <c r="F937" s="22"/>
    </row>
    <row r="938" spans="1:6" x14ac:dyDescent="0.4">
      <c r="A938" s="96"/>
      <c r="B938" s="27">
        <v>1</v>
      </c>
      <c r="C938" s="27" t="s">
        <v>2374</v>
      </c>
      <c r="E938" s="121"/>
      <c r="F938" s="22"/>
    </row>
    <row r="939" spans="1:6" x14ac:dyDescent="0.4">
      <c r="A939" s="96"/>
      <c r="B939" s="27">
        <v>2</v>
      </c>
      <c r="C939" s="27" t="s">
        <v>1422</v>
      </c>
      <c r="E939" s="121"/>
      <c r="F939" s="22"/>
    </row>
    <row r="940" spans="1:6" x14ac:dyDescent="0.4">
      <c r="A940" s="96"/>
      <c r="B940" s="27">
        <v>3</v>
      </c>
      <c r="C940" s="27" t="s">
        <v>1378</v>
      </c>
      <c r="E940" s="121"/>
      <c r="F940" s="22"/>
    </row>
    <row r="941" spans="1:6" x14ac:dyDescent="0.4">
      <c r="A941" s="96"/>
      <c r="B941" s="27">
        <v>4</v>
      </c>
      <c r="C941" s="27" t="s">
        <v>1666</v>
      </c>
      <c r="E941" s="121"/>
      <c r="F941" s="22"/>
    </row>
    <row r="942" spans="1:6" x14ac:dyDescent="0.4">
      <c r="A942" s="96"/>
      <c r="B942" s="27">
        <v>5</v>
      </c>
      <c r="C942" s="27" t="s">
        <v>1667</v>
      </c>
      <c r="E942" s="121"/>
      <c r="F942" s="22"/>
    </row>
    <row r="943" spans="1:6" x14ac:dyDescent="0.4">
      <c r="A943" s="96" t="s">
        <v>520</v>
      </c>
      <c r="B943" s="27">
        <v>0</v>
      </c>
      <c r="C943" s="27" t="s">
        <v>779</v>
      </c>
      <c r="E943" s="120"/>
      <c r="F943" s="22"/>
    </row>
    <row r="944" spans="1:6" x14ac:dyDescent="0.4">
      <c r="A944" s="96"/>
      <c r="B944" s="27">
        <v>1</v>
      </c>
      <c r="C944" s="27" t="s">
        <v>1372</v>
      </c>
      <c r="E944" s="120"/>
      <c r="F944" s="22"/>
    </row>
    <row r="945" spans="1:6" x14ac:dyDescent="0.4">
      <c r="A945" s="96"/>
      <c r="B945" s="27">
        <v>2</v>
      </c>
      <c r="C945" s="27" t="s">
        <v>1373</v>
      </c>
      <c r="E945" s="120"/>
      <c r="F945" s="22"/>
    </row>
    <row r="946" spans="1:6" x14ac:dyDescent="0.4">
      <c r="A946" s="96"/>
      <c r="B946" s="27">
        <v>3</v>
      </c>
      <c r="C946" s="27" t="s">
        <v>1376</v>
      </c>
      <c r="E946" s="120"/>
      <c r="F946" s="22"/>
    </row>
    <row r="947" spans="1:6" x14ac:dyDescent="0.4">
      <c r="A947" s="96"/>
      <c r="B947" s="27">
        <v>4</v>
      </c>
      <c r="C947" s="27" t="s">
        <v>1375</v>
      </c>
      <c r="E947" s="120"/>
      <c r="F947" s="22"/>
    </row>
    <row r="948" spans="1:6" x14ac:dyDescent="0.4">
      <c r="A948" s="96"/>
      <c r="B948" s="27">
        <v>5</v>
      </c>
      <c r="C948" s="27" t="s">
        <v>1374</v>
      </c>
      <c r="E948" s="120"/>
      <c r="F948" s="22"/>
    </row>
    <row r="949" spans="1:6" x14ac:dyDescent="0.4">
      <c r="A949" s="96" t="s">
        <v>590</v>
      </c>
      <c r="B949" s="27">
        <v>0</v>
      </c>
      <c r="C949" s="27" t="s">
        <v>779</v>
      </c>
      <c r="E949" s="120"/>
      <c r="F949" s="22"/>
    </row>
    <row r="950" spans="1:6" x14ac:dyDescent="0.4">
      <c r="A950" s="96"/>
      <c r="B950" s="27">
        <v>1</v>
      </c>
      <c r="C950" s="27" t="s">
        <v>1406</v>
      </c>
      <c r="E950" s="120"/>
      <c r="F950" s="22"/>
    </row>
    <row r="951" spans="1:6" x14ac:dyDescent="0.4">
      <c r="A951" s="96"/>
      <c r="B951" s="27">
        <v>2</v>
      </c>
      <c r="C951" s="27" t="s">
        <v>1407</v>
      </c>
      <c r="E951" s="120"/>
      <c r="F951" s="22"/>
    </row>
    <row r="952" spans="1:6" x14ac:dyDescent="0.4">
      <c r="A952" s="96"/>
      <c r="B952" s="27">
        <v>3</v>
      </c>
      <c r="C952" s="27" t="s">
        <v>1408</v>
      </c>
      <c r="E952" s="120"/>
      <c r="F952" s="22"/>
    </row>
    <row r="953" spans="1:6" x14ac:dyDescent="0.4">
      <c r="A953" s="96"/>
      <c r="B953" s="27">
        <v>4</v>
      </c>
      <c r="C953" s="27" t="s">
        <v>1409</v>
      </c>
      <c r="E953" s="120"/>
      <c r="F953" s="22"/>
    </row>
    <row r="954" spans="1:6" x14ac:dyDescent="0.4">
      <c r="A954" s="96"/>
      <c r="B954" s="27">
        <v>5</v>
      </c>
      <c r="C954" s="27" t="s">
        <v>1410</v>
      </c>
      <c r="E954" s="120"/>
      <c r="F954" s="22"/>
    </row>
    <row r="955" spans="1:6" x14ac:dyDescent="0.4">
      <c r="A955" s="96" t="s">
        <v>591</v>
      </c>
      <c r="B955" s="27">
        <v>0</v>
      </c>
      <c r="C955" s="27" t="s">
        <v>779</v>
      </c>
      <c r="E955" s="120"/>
      <c r="F955" s="22"/>
    </row>
    <row r="956" spans="1:6" x14ac:dyDescent="0.4">
      <c r="A956" s="96"/>
      <c r="B956" s="27">
        <v>1</v>
      </c>
      <c r="C956" s="27" t="s">
        <v>1377</v>
      </c>
      <c r="E956" s="120"/>
      <c r="F956" s="22"/>
    </row>
    <row r="957" spans="1:6" x14ac:dyDescent="0.4">
      <c r="A957" s="96"/>
      <c r="B957" s="27">
        <v>2</v>
      </c>
      <c r="C957" s="27" t="s">
        <v>2267</v>
      </c>
      <c r="E957" s="120"/>
      <c r="F957" s="22"/>
    </row>
    <row r="958" spans="1:6" x14ac:dyDescent="0.4">
      <c r="A958" s="96"/>
      <c r="B958" s="27">
        <v>3</v>
      </c>
      <c r="C958" s="27" t="s">
        <v>2268</v>
      </c>
      <c r="E958" s="120"/>
      <c r="F958" s="22"/>
    </row>
    <row r="959" spans="1:6" x14ac:dyDescent="0.4">
      <c r="A959" s="96"/>
      <c r="B959" s="27">
        <v>4</v>
      </c>
      <c r="C959" s="27" t="s">
        <v>2269</v>
      </c>
      <c r="E959" s="120"/>
      <c r="F959" s="22"/>
    </row>
    <row r="960" spans="1:6" x14ac:dyDescent="0.4">
      <c r="A960" s="96"/>
      <c r="B960" s="27">
        <v>5</v>
      </c>
      <c r="C960" s="27" t="s">
        <v>2270</v>
      </c>
      <c r="E960" s="120"/>
      <c r="F960" s="22"/>
    </row>
    <row r="961" spans="1:6" x14ac:dyDescent="0.4">
      <c r="A961" s="96" t="s">
        <v>522</v>
      </c>
      <c r="B961" s="27">
        <v>0</v>
      </c>
      <c r="C961" s="27" t="s">
        <v>779</v>
      </c>
      <c r="E961" s="120"/>
      <c r="F961" s="22"/>
    </row>
    <row r="962" spans="1:6" x14ac:dyDescent="0.4">
      <c r="A962" s="96"/>
      <c r="B962" s="27">
        <v>1</v>
      </c>
      <c r="C962" s="27" t="s">
        <v>2545</v>
      </c>
      <c r="E962" s="120"/>
      <c r="F962" s="22"/>
    </row>
    <row r="963" spans="1:6" x14ac:dyDescent="0.4">
      <c r="A963" s="96"/>
      <c r="B963" s="27">
        <v>2</v>
      </c>
      <c r="C963" s="27" t="s">
        <v>2546</v>
      </c>
      <c r="E963" s="120"/>
      <c r="F963" s="22"/>
    </row>
    <row r="964" spans="1:6" x14ac:dyDescent="0.4">
      <c r="A964" s="96"/>
      <c r="B964" s="27">
        <v>3</v>
      </c>
      <c r="C964" s="27" t="s">
        <v>2550</v>
      </c>
      <c r="E964" s="120"/>
      <c r="F964" s="22"/>
    </row>
    <row r="965" spans="1:6" x14ac:dyDescent="0.4">
      <c r="A965" s="96"/>
      <c r="B965" s="27">
        <v>4</v>
      </c>
      <c r="C965" s="27" t="s">
        <v>2548</v>
      </c>
      <c r="E965" s="120"/>
      <c r="F965" s="22"/>
    </row>
    <row r="966" spans="1:6" x14ac:dyDescent="0.4">
      <c r="A966" s="96"/>
      <c r="B966" s="27">
        <v>5</v>
      </c>
      <c r="C966" s="27" t="s">
        <v>2547</v>
      </c>
      <c r="E966" s="120"/>
      <c r="F966" s="22"/>
    </row>
    <row r="967" spans="1:6" x14ac:dyDescent="0.4">
      <c r="A967" s="96" t="s">
        <v>523</v>
      </c>
      <c r="B967" s="27">
        <v>0</v>
      </c>
      <c r="C967" s="27" t="s">
        <v>779</v>
      </c>
      <c r="E967" s="120"/>
      <c r="F967" s="22"/>
    </row>
    <row r="968" spans="1:6" x14ac:dyDescent="0.4">
      <c r="A968" s="96"/>
      <c r="B968" s="27">
        <v>1</v>
      </c>
      <c r="C968" s="27" t="s">
        <v>2551</v>
      </c>
      <c r="E968" s="120"/>
      <c r="F968" s="22"/>
    </row>
    <row r="969" spans="1:6" x14ac:dyDescent="0.4">
      <c r="A969" s="96"/>
      <c r="B969" s="27">
        <v>2</v>
      </c>
      <c r="C969" s="27" t="s">
        <v>2553</v>
      </c>
      <c r="E969" s="120"/>
      <c r="F969" s="22"/>
    </row>
    <row r="970" spans="1:6" x14ac:dyDescent="0.4">
      <c r="A970" s="96"/>
      <c r="B970" s="27">
        <v>3</v>
      </c>
      <c r="C970" s="27" t="s">
        <v>2552</v>
      </c>
      <c r="E970" s="120"/>
      <c r="F970" s="22"/>
    </row>
    <row r="971" spans="1:6" x14ac:dyDescent="0.4">
      <c r="A971" s="96"/>
      <c r="B971" s="27">
        <v>4</v>
      </c>
      <c r="C971" s="27" t="s">
        <v>2554</v>
      </c>
      <c r="E971" s="120"/>
      <c r="F971" s="22"/>
    </row>
    <row r="972" spans="1:6" x14ac:dyDescent="0.4">
      <c r="A972" s="96"/>
      <c r="B972" s="27">
        <v>5</v>
      </c>
      <c r="C972" s="27" t="s">
        <v>2555</v>
      </c>
      <c r="E972" s="120"/>
      <c r="F972" s="22"/>
    </row>
    <row r="973" spans="1:6" x14ac:dyDescent="0.4">
      <c r="A973" s="96" t="s">
        <v>524</v>
      </c>
      <c r="B973" s="27">
        <v>0</v>
      </c>
      <c r="C973" s="27" t="s">
        <v>779</v>
      </c>
      <c r="E973" s="120"/>
      <c r="F973" s="22"/>
    </row>
    <row r="974" spans="1:6" x14ac:dyDescent="0.4">
      <c r="A974" s="96"/>
      <c r="B974" s="27">
        <v>1</v>
      </c>
      <c r="C974" s="27" t="s">
        <v>2560</v>
      </c>
      <c r="E974" s="120"/>
      <c r="F974" s="22"/>
    </row>
    <row r="975" spans="1:6" x14ac:dyDescent="0.4">
      <c r="A975" s="96"/>
      <c r="B975" s="27">
        <v>2</v>
      </c>
      <c r="C975" s="27" t="s">
        <v>2558</v>
      </c>
      <c r="E975" s="120"/>
      <c r="F975" s="22"/>
    </row>
    <row r="976" spans="1:6" x14ac:dyDescent="0.4">
      <c r="A976" s="96"/>
      <c r="B976" s="27">
        <v>3</v>
      </c>
      <c r="C976" s="27" t="s">
        <v>2559</v>
      </c>
      <c r="E976" s="120"/>
      <c r="F976" s="22"/>
    </row>
    <row r="977" spans="1:6" x14ac:dyDescent="0.4">
      <c r="A977" s="96"/>
      <c r="B977" s="27">
        <v>4</v>
      </c>
      <c r="C977" s="27" t="s">
        <v>2557</v>
      </c>
      <c r="E977" s="120"/>
      <c r="F977" s="22"/>
    </row>
    <row r="978" spans="1:6" x14ac:dyDescent="0.4">
      <c r="A978" s="96"/>
      <c r="B978" s="27">
        <v>5</v>
      </c>
      <c r="C978" s="27" t="s">
        <v>2556</v>
      </c>
      <c r="E978" s="120"/>
      <c r="F978" s="22"/>
    </row>
    <row r="979" spans="1:6" x14ac:dyDescent="0.4">
      <c r="A979" s="96" t="s">
        <v>593</v>
      </c>
      <c r="B979" s="27">
        <v>0</v>
      </c>
      <c r="C979" s="27" t="s">
        <v>779</v>
      </c>
      <c r="E979" s="119"/>
      <c r="F979" s="22"/>
    </row>
    <row r="980" spans="1:6" x14ac:dyDescent="0.4">
      <c r="A980" s="96"/>
      <c r="B980" s="27">
        <v>1</v>
      </c>
      <c r="C980" s="27" t="s">
        <v>1394</v>
      </c>
      <c r="E980" s="119"/>
      <c r="F980" s="22"/>
    </row>
    <row r="981" spans="1:6" x14ac:dyDescent="0.4">
      <c r="A981" s="96"/>
      <c r="B981" s="27">
        <v>2</v>
      </c>
      <c r="C981" s="27" t="s">
        <v>1396</v>
      </c>
      <c r="E981" s="119"/>
      <c r="F981" s="22"/>
    </row>
    <row r="982" spans="1:6" x14ac:dyDescent="0.4">
      <c r="A982" s="96"/>
      <c r="B982" s="27">
        <v>3</v>
      </c>
      <c r="C982" s="27" t="s">
        <v>1397</v>
      </c>
      <c r="E982" s="119"/>
      <c r="F982" s="22"/>
    </row>
    <row r="983" spans="1:6" x14ac:dyDescent="0.4">
      <c r="A983" s="96"/>
      <c r="B983" s="27">
        <v>4</v>
      </c>
      <c r="C983" s="27" t="s">
        <v>1393</v>
      </c>
      <c r="E983" s="119"/>
      <c r="F983" s="22"/>
    </row>
    <row r="984" spans="1:6" x14ac:dyDescent="0.4">
      <c r="A984" s="96"/>
      <c r="B984" s="27">
        <v>5</v>
      </c>
      <c r="C984" s="27" t="s">
        <v>1392</v>
      </c>
      <c r="E984" s="119"/>
      <c r="F984" s="22"/>
    </row>
    <row r="985" spans="1:6" x14ac:dyDescent="0.4">
      <c r="A985" s="96" t="s">
        <v>594</v>
      </c>
      <c r="B985" s="27">
        <v>0</v>
      </c>
      <c r="C985" s="27" t="s">
        <v>779</v>
      </c>
      <c r="E985" s="120"/>
      <c r="F985" s="22"/>
    </row>
    <row r="986" spans="1:6" x14ac:dyDescent="0.4">
      <c r="A986" s="96"/>
      <c r="B986" s="27">
        <v>1</v>
      </c>
      <c r="C986" s="27" t="s">
        <v>1380</v>
      </c>
      <c r="E986" s="120"/>
      <c r="F986" s="22"/>
    </row>
    <row r="987" spans="1:6" x14ac:dyDescent="0.4">
      <c r="A987" s="96"/>
      <c r="B987" s="27">
        <v>2</v>
      </c>
      <c r="C987" s="27" t="s">
        <v>1381</v>
      </c>
      <c r="E987" s="120"/>
      <c r="F987" s="22"/>
    </row>
    <row r="988" spans="1:6" x14ac:dyDescent="0.4">
      <c r="A988" s="96"/>
      <c r="B988" s="27">
        <v>3</v>
      </c>
      <c r="C988" s="27" t="s">
        <v>1388</v>
      </c>
      <c r="E988" s="120"/>
      <c r="F988" s="22"/>
    </row>
    <row r="989" spans="1:6" x14ac:dyDescent="0.4">
      <c r="A989" s="96"/>
      <c r="B989" s="27">
        <v>4</v>
      </c>
      <c r="C989" s="27" t="s">
        <v>1382</v>
      </c>
      <c r="E989" s="120"/>
      <c r="F989" s="22"/>
    </row>
    <row r="990" spans="1:6" x14ac:dyDescent="0.4">
      <c r="A990" s="96"/>
      <c r="B990" s="27">
        <v>5</v>
      </c>
      <c r="C990" s="27" t="s">
        <v>1383</v>
      </c>
      <c r="E990" s="120"/>
      <c r="F990" s="22"/>
    </row>
    <row r="991" spans="1:6" x14ac:dyDescent="0.4">
      <c r="A991" s="96" t="s">
        <v>2561</v>
      </c>
      <c r="B991" s="27">
        <v>0</v>
      </c>
      <c r="C991" s="27" t="s">
        <v>779</v>
      </c>
      <c r="E991" s="120"/>
      <c r="F991" s="22"/>
    </row>
    <row r="992" spans="1:6" x14ac:dyDescent="0.4">
      <c r="A992" s="96"/>
      <c r="B992" s="27">
        <v>1</v>
      </c>
      <c r="C992" s="27" t="s">
        <v>1384</v>
      </c>
      <c r="E992" s="120"/>
      <c r="F992" s="22"/>
    </row>
    <row r="993" spans="1:6" x14ac:dyDescent="0.4">
      <c r="A993" s="96"/>
      <c r="B993" s="27">
        <v>2</v>
      </c>
      <c r="C993" s="27" t="s">
        <v>1385</v>
      </c>
      <c r="E993" s="120"/>
      <c r="F993" s="22"/>
    </row>
    <row r="994" spans="1:6" x14ac:dyDescent="0.4">
      <c r="A994" s="96"/>
      <c r="B994" s="27">
        <v>3</v>
      </c>
      <c r="C994" s="27" t="s">
        <v>1386</v>
      </c>
      <c r="E994" s="120"/>
      <c r="F994" s="22"/>
    </row>
    <row r="995" spans="1:6" x14ac:dyDescent="0.4">
      <c r="A995" s="96"/>
      <c r="B995" s="27">
        <v>4</v>
      </c>
      <c r="C995" s="27" t="s">
        <v>1382</v>
      </c>
      <c r="E995" s="120"/>
      <c r="F995" s="22"/>
    </row>
    <row r="996" spans="1:6" x14ac:dyDescent="0.4">
      <c r="A996" s="96"/>
      <c r="B996" s="27">
        <v>5</v>
      </c>
      <c r="C996" s="27" t="s">
        <v>1387</v>
      </c>
      <c r="E996" s="120"/>
      <c r="F996" s="22"/>
    </row>
    <row r="997" spans="1:6" x14ac:dyDescent="0.4">
      <c r="A997" s="96" t="s">
        <v>2562</v>
      </c>
      <c r="B997" s="27">
        <v>0</v>
      </c>
      <c r="C997" s="27" t="s">
        <v>779</v>
      </c>
      <c r="E997" s="120"/>
      <c r="F997" s="22"/>
    </row>
    <row r="998" spans="1:6" x14ac:dyDescent="0.4">
      <c r="A998" s="96"/>
      <c r="B998" s="27">
        <v>1</v>
      </c>
      <c r="C998" s="27" t="s">
        <v>1395</v>
      </c>
      <c r="E998" s="120"/>
      <c r="F998" s="22"/>
    </row>
    <row r="999" spans="1:6" x14ac:dyDescent="0.4">
      <c r="A999" s="96"/>
      <c r="B999" s="27">
        <v>2</v>
      </c>
      <c r="C999" s="27" t="s">
        <v>1391</v>
      </c>
      <c r="E999" s="120"/>
      <c r="F999" s="22"/>
    </row>
    <row r="1000" spans="1:6" x14ac:dyDescent="0.4">
      <c r="A1000" s="96"/>
      <c r="B1000" s="27">
        <v>3</v>
      </c>
      <c r="C1000" s="27" t="s">
        <v>1390</v>
      </c>
      <c r="E1000" s="120"/>
      <c r="F1000" s="22"/>
    </row>
    <row r="1001" spans="1:6" x14ac:dyDescent="0.4">
      <c r="A1001" s="96"/>
      <c r="B1001" s="27">
        <v>4</v>
      </c>
      <c r="C1001" s="27" t="s">
        <v>1389</v>
      </c>
      <c r="E1001" s="120"/>
      <c r="F1001" s="22"/>
    </row>
    <row r="1002" spans="1:6" x14ac:dyDescent="0.4">
      <c r="A1002" s="96"/>
      <c r="B1002" s="27">
        <v>5</v>
      </c>
      <c r="C1002" s="27" t="s">
        <v>1417</v>
      </c>
      <c r="E1002" s="120"/>
      <c r="F1002" s="22"/>
    </row>
    <row r="1003" spans="1:6" x14ac:dyDescent="0.4">
      <c r="A1003" s="96" t="s">
        <v>2563</v>
      </c>
      <c r="B1003" s="27">
        <v>0</v>
      </c>
      <c r="C1003" s="27" t="s">
        <v>779</v>
      </c>
      <c r="E1003" s="120"/>
      <c r="F1003" s="22"/>
    </row>
    <row r="1004" spans="1:6" x14ac:dyDescent="0.4">
      <c r="A1004" s="96"/>
      <c r="B1004" s="27">
        <v>1</v>
      </c>
      <c r="C1004" s="27" t="s">
        <v>1778</v>
      </c>
      <c r="E1004" s="120"/>
      <c r="F1004" s="22"/>
    </row>
    <row r="1005" spans="1:6" x14ac:dyDescent="0.4">
      <c r="A1005" s="96"/>
      <c r="B1005" s="27">
        <v>2</v>
      </c>
      <c r="C1005" s="27" t="s">
        <v>1780</v>
      </c>
      <c r="E1005" s="120"/>
      <c r="F1005" s="22"/>
    </row>
    <row r="1006" spans="1:6" x14ac:dyDescent="0.4">
      <c r="A1006" s="96"/>
      <c r="B1006" s="27">
        <v>3</v>
      </c>
      <c r="C1006" s="27" t="s">
        <v>1782</v>
      </c>
      <c r="E1006" s="120"/>
      <c r="F1006" s="22"/>
    </row>
    <row r="1007" spans="1:6" x14ac:dyDescent="0.4">
      <c r="A1007" s="96"/>
      <c r="B1007" s="27">
        <v>4</v>
      </c>
      <c r="C1007" s="27" t="s">
        <v>1781</v>
      </c>
      <c r="E1007" s="120"/>
      <c r="F1007" s="22"/>
    </row>
    <row r="1008" spans="1:6" x14ac:dyDescent="0.4">
      <c r="A1008" s="96"/>
      <c r="B1008" s="27">
        <v>5</v>
      </c>
      <c r="C1008" s="27" t="s">
        <v>1779</v>
      </c>
      <c r="E1008" s="120"/>
      <c r="F1008" s="22"/>
    </row>
    <row r="1009" spans="1:6" x14ac:dyDescent="0.4">
      <c r="A1009" s="96" t="s">
        <v>2564</v>
      </c>
      <c r="B1009" s="27">
        <v>0</v>
      </c>
      <c r="C1009" s="27" t="s">
        <v>779</v>
      </c>
      <c r="E1009" s="120"/>
      <c r="F1009" s="22"/>
    </row>
    <row r="1010" spans="1:6" x14ac:dyDescent="0.4">
      <c r="A1010" s="96"/>
      <c r="B1010" s="27">
        <v>1</v>
      </c>
      <c r="C1010" s="27" t="s">
        <v>1733</v>
      </c>
      <c r="E1010" s="120"/>
      <c r="F1010" s="22"/>
    </row>
    <row r="1011" spans="1:6" x14ac:dyDescent="0.4">
      <c r="A1011" s="96"/>
      <c r="B1011" s="27">
        <v>2</v>
      </c>
      <c r="C1011" s="27" t="s">
        <v>1734</v>
      </c>
      <c r="E1011" s="120"/>
      <c r="F1011" s="22"/>
    </row>
    <row r="1012" spans="1:6" x14ac:dyDescent="0.4">
      <c r="A1012" s="96"/>
      <c r="B1012" s="27">
        <v>3</v>
      </c>
      <c r="C1012" s="27" t="s">
        <v>1732</v>
      </c>
      <c r="E1012" s="120"/>
      <c r="F1012" s="22"/>
    </row>
    <row r="1013" spans="1:6" x14ac:dyDescent="0.4">
      <c r="A1013" s="96"/>
      <c r="B1013" s="27">
        <v>4</v>
      </c>
      <c r="C1013" s="27" t="s">
        <v>1735</v>
      </c>
      <c r="E1013" s="120"/>
      <c r="F1013" s="22"/>
    </row>
    <row r="1014" spans="1:6" x14ac:dyDescent="0.4">
      <c r="A1014" s="96"/>
      <c r="B1014" s="27">
        <v>5</v>
      </c>
      <c r="C1014" s="27" t="s">
        <v>1731</v>
      </c>
      <c r="E1014" s="120"/>
      <c r="F1014" s="22"/>
    </row>
    <row r="1015" spans="1:6" x14ac:dyDescent="0.4">
      <c r="A1015" s="96" t="s">
        <v>526</v>
      </c>
      <c r="B1015" s="27">
        <v>0</v>
      </c>
      <c r="C1015" s="27" t="s">
        <v>779</v>
      </c>
      <c r="E1015" s="119"/>
      <c r="F1015" s="22"/>
    </row>
    <row r="1016" spans="1:6" x14ac:dyDescent="0.4">
      <c r="A1016" s="96"/>
      <c r="B1016" s="27">
        <v>1</v>
      </c>
      <c r="C1016" s="27" t="s">
        <v>1420</v>
      </c>
      <c r="E1016" s="119"/>
      <c r="F1016" s="22"/>
    </row>
    <row r="1017" spans="1:6" x14ac:dyDescent="0.4">
      <c r="A1017" s="96"/>
      <c r="B1017" s="27">
        <v>2</v>
      </c>
      <c r="C1017" s="27" t="s">
        <v>1379</v>
      </c>
      <c r="E1017" s="119"/>
      <c r="F1017" s="22"/>
    </row>
    <row r="1018" spans="1:6" x14ac:dyDescent="0.4">
      <c r="A1018" s="96"/>
      <c r="B1018" s="27">
        <v>3</v>
      </c>
      <c r="C1018" s="27" t="s">
        <v>1404</v>
      </c>
      <c r="E1018" s="119"/>
      <c r="F1018" s="22"/>
    </row>
    <row r="1019" spans="1:6" x14ac:dyDescent="0.4">
      <c r="A1019" s="96"/>
      <c r="B1019" s="27">
        <v>4</v>
      </c>
      <c r="C1019" s="27" t="s">
        <v>1405</v>
      </c>
      <c r="E1019" s="119"/>
      <c r="F1019" s="22"/>
    </row>
    <row r="1020" spans="1:6" x14ac:dyDescent="0.4">
      <c r="A1020" s="96"/>
      <c r="B1020" s="27">
        <v>5</v>
      </c>
      <c r="C1020" s="27" t="s">
        <v>1403</v>
      </c>
      <c r="E1020" s="119"/>
      <c r="F1020" s="22"/>
    </row>
    <row r="1021" spans="1:6" x14ac:dyDescent="0.4">
      <c r="A1021" s="96" t="s">
        <v>527</v>
      </c>
      <c r="B1021" s="27">
        <v>0</v>
      </c>
      <c r="C1021" s="27" t="s">
        <v>779</v>
      </c>
      <c r="E1021" s="120"/>
      <c r="F1021" s="22"/>
    </row>
    <row r="1022" spans="1:6" x14ac:dyDescent="0.4">
      <c r="A1022" s="96"/>
      <c r="B1022" s="27">
        <v>1</v>
      </c>
      <c r="C1022" s="27" t="s">
        <v>1398</v>
      </c>
      <c r="E1022" s="120"/>
      <c r="F1022" s="22"/>
    </row>
    <row r="1023" spans="1:6" x14ac:dyDescent="0.4">
      <c r="A1023" s="96"/>
      <c r="B1023" s="27">
        <v>2</v>
      </c>
      <c r="C1023" s="27" t="s">
        <v>1399</v>
      </c>
      <c r="E1023" s="120"/>
      <c r="F1023" s="22"/>
    </row>
    <row r="1024" spans="1:6" x14ac:dyDescent="0.4">
      <c r="A1024" s="96"/>
      <c r="B1024" s="27">
        <v>3</v>
      </c>
      <c r="C1024" s="84" t="s">
        <v>1402</v>
      </c>
      <c r="E1024" s="120"/>
      <c r="F1024" s="22"/>
    </row>
    <row r="1025" spans="1:6" x14ac:dyDescent="0.4">
      <c r="A1025" s="96"/>
      <c r="B1025" s="27">
        <v>4</v>
      </c>
      <c r="C1025" s="84" t="s">
        <v>1401</v>
      </c>
      <c r="E1025" s="120"/>
      <c r="F1025" s="22"/>
    </row>
    <row r="1026" spans="1:6" x14ac:dyDescent="0.4">
      <c r="A1026" s="96"/>
      <c r="B1026" s="27">
        <v>5</v>
      </c>
      <c r="C1026" s="84" t="s">
        <v>1400</v>
      </c>
      <c r="E1026" s="120"/>
      <c r="F1026" s="22"/>
    </row>
    <row r="1027" spans="1:6" x14ac:dyDescent="0.4">
      <c r="A1027" s="96" t="s">
        <v>2566</v>
      </c>
      <c r="B1027" s="27">
        <v>0</v>
      </c>
      <c r="C1027" s="84">
        <f t="shared" ref="C1027:C1051" si="0">IF(B1027=6, 1, 3)</f>
        <v>3</v>
      </c>
      <c r="E1027" s="119"/>
      <c r="F1027" s="22"/>
    </row>
    <row r="1028" spans="1:6" x14ac:dyDescent="0.4">
      <c r="A1028" s="96" t="s">
        <v>2567</v>
      </c>
      <c r="B1028" s="27">
        <v>0</v>
      </c>
      <c r="C1028" s="84">
        <f t="shared" si="0"/>
        <v>3</v>
      </c>
      <c r="E1028" s="122"/>
      <c r="F1028" s="22"/>
    </row>
    <row r="1029" spans="1:6" x14ac:dyDescent="0.4">
      <c r="A1029" s="96" t="s">
        <v>2568</v>
      </c>
      <c r="B1029" s="27">
        <v>0</v>
      </c>
      <c r="C1029" s="84">
        <f t="shared" si="0"/>
        <v>3</v>
      </c>
      <c r="E1029" s="122"/>
      <c r="F1029" s="22"/>
    </row>
    <row r="1030" spans="1:6" x14ac:dyDescent="0.4">
      <c r="A1030" s="96" t="s">
        <v>2569</v>
      </c>
      <c r="B1030" s="27">
        <v>0</v>
      </c>
      <c r="C1030" s="84">
        <f t="shared" si="0"/>
        <v>3</v>
      </c>
      <c r="E1030" s="122"/>
      <c r="F1030" s="22"/>
    </row>
    <row r="1031" spans="1:6" x14ac:dyDescent="0.4">
      <c r="A1031" s="96" t="s">
        <v>2570</v>
      </c>
      <c r="B1031" s="27">
        <v>0</v>
      </c>
      <c r="C1031" s="84">
        <f t="shared" si="0"/>
        <v>3</v>
      </c>
      <c r="E1031" s="122"/>
      <c r="F1031" s="22"/>
    </row>
    <row r="1032" spans="1:6" x14ac:dyDescent="0.4">
      <c r="A1032" s="96" t="s">
        <v>2571</v>
      </c>
      <c r="B1032" s="27">
        <v>0</v>
      </c>
      <c r="C1032" s="84">
        <f t="shared" si="0"/>
        <v>3</v>
      </c>
      <c r="E1032" s="122"/>
      <c r="F1032" s="22"/>
    </row>
    <row r="1033" spans="1:6" x14ac:dyDescent="0.4">
      <c r="A1033" s="96" t="s">
        <v>2572</v>
      </c>
      <c r="B1033" s="27">
        <v>0</v>
      </c>
      <c r="C1033" s="84">
        <f t="shared" si="0"/>
        <v>3</v>
      </c>
      <c r="E1033" s="122"/>
      <c r="F1033" s="22"/>
    </row>
    <row r="1034" spans="1:6" x14ac:dyDescent="0.4">
      <c r="A1034" s="96" t="s">
        <v>2573</v>
      </c>
      <c r="B1034" s="27">
        <v>0</v>
      </c>
      <c r="C1034" s="84">
        <f t="shared" si="0"/>
        <v>3</v>
      </c>
      <c r="E1034" s="122"/>
      <c r="F1034" s="22"/>
    </row>
    <row r="1035" spans="1:6" x14ac:dyDescent="0.4">
      <c r="A1035" s="96" t="s">
        <v>2574</v>
      </c>
      <c r="B1035" s="27">
        <v>0</v>
      </c>
      <c r="C1035" s="84">
        <f t="shared" si="0"/>
        <v>3</v>
      </c>
      <c r="E1035" s="122"/>
      <c r="F1035" s="22"/>
    </row>
    <row r="1036" spans="1:6" x14ac:dyDescent="0.4">
      <c r="A1036" s="96" t="s">
        <v>2575</v>
      </c>
      <c r="B1036" s="27">
        <v>0</v>
      </c>
      <c r="C1036" s="84">
        <f t="shared" si="0"/>
        <v>3</v>
      </c>
      <c r="E1036" s="122"/>
      <c r="F1036" s="22"/>
    </row>
    <row r="1037" spans="1:6" x14ac:dyDescent="0.4">
      <c r="A1037" s="96" t="s">
        <v>2576</v>
      </c>
      <c r="B1037" s="27">
        <v>0</v>
      </c>
      <c r="C1037" s="84">
        <f t="shared" si="0"/>
        <v>3</v>
      </c>
      <c r="E1037" s="122"/>
      <c r="F1037" s="22"/>
    </row>
    <row r="1038" spans="1:6" x14ac:dyDescent="0.4">
      <c r="A1038" s="96" t="s">
        <v>2577</v>
      </c>
      <c r="B1038" s="27">
        <v>0</v>
      </c>
      <c r="C1038" s="84">
        <f t="shared" si="0"/>
        <v>3</v>
      </c>
      <c r="E1038" s="122"/>
      <c r="F1038" s="22"/>
    </row>
    <row r="1039" spans="1:6" x14ac:dyDescent="0.4">
      <c r="A1039" s="96" t="s">
        <v>2578</v>
      </c>
      <c r="B1039" s="27">
        <v>0</v>
      </c>
      <c r="C1039" s="84">
        <f t="shared" si="0"/>
        <v>3</v>
      </c>
      <c r="E1039" s="122"/>
      <c r="F1039" s="22"/>
    </row>
    <row r="1040" spans="1:6" x14ac:dyDescent="0.4">
      <c r="A1040" s="96" t="s">
        <v>2579</v>
      </c>
      <c r="B1040" s="27">
        <v>0</v>
      </c>
      <c r="C1040" s="84">
        <f t="shared" si="0"/>
        <v>3</v>
      </c>
      <c r="E1040" s="122"/>
      <c r="F1040" s="22"/>
    </row>
    <row r="1041" spans="1:6" x14ac:dyDescent="0.4">
      <c r="A1041" s="96" t="s">
        <v>2580</v>
      </c>
      <c r="B1041" s="27">
        <v>0</v>
      </c>
      <c r="C1041" s="84">
        <f t="shared" si="0"/>
        <v>3</v>
      </c>
      <c r="E1041" s="122"/>
      <c r="F1041" s="22"/>
    </row>
    <row r="1042" spans="1:6" x14ac:dyDescent="0.4">
      <c r="A1042" s="96" t="s">
        <v>2581</v>
      </c>
      <c r="B1042" s="27">
        <v>0</v>
      </c>
      <c r="C1042" s="84">
        <f t="shared" si="0"/>
        <v>3</v>
      </c>
      <c r="E1042" s="122"/>
      <c r="F1042" s="22"/>
    </row>
    <row r="1043" spans="1:6" x14ac:dyDescent="0.4">
      <c r="A1043" s="96" t="s">
        <v>2582</v>
      </c>
      <c r="B1043" s="27">
        <v>0</v>
      </c>
      <c r="C1043" s="84">
        <f t="shared" si="0"/>
        <v>3</v>
      </c>
      <c r="E1043" s="122"/>
      <c r="F1043" s="22"/>
    </row>
    <row r="1044" spans="1:6" x14ac:dyDescent="0.4">
      <c r="A1044" s="96" t="s">
        <v>2583</v>
      </c>
      <c r="B1044" s="27">
        <v>0</v>
      </c>
      <c r="C1044" s="84">
        <f t="shared" si="0"/>
        <v>3</v>
      </c>
      <c r="E1044" s="122"/>
      <c r="F1044" s="22"/>
    </row>
    <row r="1045" spans="1:6" x14ac:dyDescent="0.4">
      <c r="A1045" s="96" t="s">
        <v>2584</v>
      </c>
      <c r="B1045" s="27">
        <v>0</v>
      </c>
      <c r="C1045" s="84">
        <f t="shared" si="0"/>
        <v>3</v>
      </c>
      <c r="E1045" s="122"/>
      <c r="F1045" s="22"/>
    </row>
    <row r="1046" spans="1:6" x14ac:dyDescent="0.4">
      <c r="A1046" s="96" t="s">
        <v>2585</v>
      </c>
      <c r="B1046" s="27">
        <v>0</v>
      </c>
      <c r="C1046" s="84">
        <f t="shared" si="0"/>
        <v>3</v>
      </c>
      <c r="E1046" s="122"/>
      <c r="F1046" s="22"/>
    </row>
    <row r="1047" spans="1:6" x14ac:dyDescent="0.4">
      <c r="A1047" s="96" t="s">
        <v>2586</v>
      </c>
      <c r="B1047" s="27">
        <v>0</v>
      </c>
      <c r="C1047" s="84">
        <f t="shared" si="0"/>
        <v>3</v>
      </c>
      <c r="E1047" s="122"/>
      <c r="F1047" s="22"/>
    </row>
    <row r="1048" spans="1:6" x14ac:dyDescent="0.4">
      <c r="A1048" s="96" t="s">
        <v>2587</v>
      </c>
      <c r="B1048" s="27">
        <v>0</v>
      </c>
      <c r="C1048" s="84">
        <f t="shared" si="0"/>
        <v>3</v>
      </c>
      <c r="E1048" s="122"/>
      <c r="F1048" s="22"/>
    </row>
    <row r="1049" spans="1:6" x14ac:dyDescent="0.4">
      <c r="A1049" s="96" t="s">
        <v>2588</v>
      </c>
      <c r="B1049" s="27">
        <v>0</v>
      </c>
      <c r="C1049" s="84">
        <f t="shared" si="0"/>
        <v>3</v>
      </c>
      <c r="E1049" s="122"/>
      <c r="F1049" s="22"/>
    </row>
    <row r="1050" spans="1:6" x14ac:dyDescent="0.4">
      <c r="A1050" s="96" t="s">
        <v>2589</v>
      </c>
      <c r="B1050" s="27">
        <v>0</v>
      </c>
      <c r="C1050" s="84">
        <f t="shared" si="0"/>
        <v>3</v>
      </c>
      <c r="E1050" s="122"/>
      <c r="F1050" s="22"/>
    </row>
    <row r="1051" spans="1:6" x14ac:dyDescent="0.4">
      <c r="A1051" s="96" t="s">
        <v>2590</v>
      </c>
      <c r="B1051" s="27">
        <v>0</v>
      </c>
      <c r="C1051" s="84">
        <f t="shared" si="0"/>
        <v>3</v>
      </c>
      <c r="E1051" s="122"/>
      <c r="F1051" s="22"/>
    </row>
    <row r="1052" spans="1:6" ht="15" thickBot="1" x14ac:dyDescent="0.45">
      <c r="A1052" s="26"/>
      <c r="B1052" s="26"/>
      <c r="C1052" s="26"/>
    </row>
    <row r="1053" spans="1:6" x14ac:dyDescent="0.4">
      <c r="A1053" s="65" t="s">
        <v>2181</v>
      </c>
      <c r="B1053" s="83" t="s">
        <v>21</v>
      </c>
      <c r="C1053" s="83" t="s">
        <v>759</v>
      </c>
      <c r="E1053" s="120"/>
      <c r="F1053" s="22"/>
    </row>
    <row r="1054" spans="1:6" x14ac:dyDescent="0.4">
      <c r="A1054" s="96" t="s">
        <v>595</v>
      </c>
      <c r="B1054" s="27">
        <v>0</v>
      </c>
      <c r="C1054" s="27" t="s">
        <v>779</v>
      </c>
      <c r="E1054" s="120"/>
      <c r="F1054" s="22"/>
    </row>
    <row r="1055" spans="1:6" x14ac:dyDescent="0.4">
      <c r="A1055" s="96"/>
      <c r="B1055" s="27">
        <v>1</v>
      </c>
      <c r="C1055" s="27" t="s">
        <v>1365</v>
      </c>
      <c r="E1055" s="120"/>
      <c r="F1055" s="22"/>
    </row>
    <row r="1056" spans="1:6" x14ac:dyDescent="0.4">
      <c r="A1056" s="96"/>
      <c r="B1056" s="27">
        <v>2</v>
      </c>
      <c r="C1056" s="27" t="s">
        <v>1366</v>
      </c>
      <c r="E1056" s="120"/>
      <c r="F1056" s="22"/>
    </row>
    <row r="1057" spans="1:6" x14ac:dyDescent="0.4">
      <c r="A1057" s="96"/>
      <c r="B1057" s="27">
        <v>3</v>
      </c>
      <c r="C1057" s="27" t="s">
        <v>1367</v>
      </c>
      <c r="E1057" s="120"/>
      <c r="F1057" s="22"/>
    </row>
    <row r="1058" spans="1:6" x14ac:dyDescent="0.4">
      <c r="A1058" s="96"/>
      <c r="B1058" s="27">
        <v>4</v>
      </c>
      <c r="C1058" s="27" t="s">
        <v>1371</v>
      </c>
      <c r="E1058" s="120"/>
      <c r="F1058" s="22"/>
    </row>
    <row r="1059" spans="1:6" x14ac:dyDescent="0.4">
      <c r="A1059" s="96"/>
      <c r="B1059" s="27">
        <v>5</v>
      </c>
      <c r="C1059" s="27" t="s">
        <v>1370</v>
      </c>
      <c r="E1059" s="120"/>
      <c r="F1059" s="22"/>
    </row>
    <row r="1060" spans="1:6" x14ac:dyDescent="0.4">
      <c r="A1060" s="96" t="s">
        <v>596</v>
      </c>
      <c r="B1060" s="27">
        <v>0</v>
      </c>
      <c r="C1060" s="27" t="s">
        <v>779</v>
      </c>
      <c r="E1060" s="120"/>
      <c r="F1060" s="22"/>
    </row>
    <row r="1061" spans="1:6" x14ac:dyDescent="0.4">
      <c r="A1061" s="96"/>
      <c r="B1061" s="27">
        <v>1</v>
      </c>
      <c r="C1061" s="27" t="s">
        <v>1416</v>
      </c>
      <c r="E1061" s="120"/>
      <c r="F1061" s="22"/>
    </row>
    <row r="1062" spans="1:6" x14ac:dyDescent="0.4">
      <c r="A1062" s="96"/>
      <c r="B1062" s="27">
        <v>2</v>
      </c>
      <c r="C1062" s="27" t="s">
        <v>1366</v>
      </c>
      <c r="E1062" s="120"/>
      <c r="F1062" s="22"/>
    </row>
    <row r="1063" spans="1:6" x14ac:dyDescent="0.4">
      <c r="A1063" s="96"/>
      <c r="B1063" s="27">
        <v>3</v>
      </c>
      <c r="C1063" s="27" t="s">
        <v>1367</v>
      </c>
      <c r="E1063" s="120"/>
      <c r="F1063" s="22"/>
    </row>
    <row r="1064" spans="1:6" x14ac:dyDescent="0.4">
      <c r="A1064" s="96"/>
      <c r="B1064" s="27">
        <v>4</v>
      </c>
      <c r="C1064" s="27" t="s">
        <v>1368</v>
      </c>
      <c r="E1064" s="120"/>
      <c r="F1064" s="22"/>
    </row>
    <row r="1065" spans="1:6" x14ac:dyDescent="0.4">
      <c r="A1065" s="96"/>
      <c r="B1065" s="27">
        <v>5</v>
      </c>
      <c r="C1065" s="27" t="s">
        <v>1369</v>
      </c>
      <c r="E1065" s="120"/>
      <c r="F1065" s="22"/>
    </row>
    <row r="1066" spans="1:6" x14ac:dyDescent="0.4">
      <c r="A1066" s="96" t="s">
        <v>529</v>
      </c>
      <c r="B1066" s="27">
        <v>0</v>
      </c>
      <c r="C1066" s="27" t="s">
        <v>779</v>
      </c>
      <c r="E1066" s="120"/>
      <c r="F1066" s="22"/>
    </row>
    <row r="1067" spans="1:6" x14ac:dyDescent="0.4">
      <c r="A1067" s="96"/>
      <c r="B1067" s="27">
        <v>1</v>
      </c>
      <c r="C1067" s="84" t="s">
        <v>764</v>
      </c>
      <c r="E1067" s="120"/>
      <c r="F1067" s="22"/>
    </row>
    <row r="1068" spans="1:6" x14ac:dyDescent="0.4">
      <c r="A1068" s="96"/>
      <c r="B1068" s="27">
        <v>2</v>
      </c>
      <c r="C1068" s="84" t="s">
        <v>765</v>
      </c>
      <c r="E1068" s="120"/>
      <c r="F1068" s="22"/>
    </row>
    <row r="1069" spans="1:6" x14ac:dyDescent="0.4">
      <c r="A1069" s="96"/>
      <c r="B1069" s="27">
        <v>3</v>
      </c>
      <c r="C1069" s="84" t="s">
        <v>1411</v>
      </c>
      <c r="E1069" s="120"/>
      <c r="F1069" s="22"/>
    </row>
    <row r="1070" spans="1:6" x14ac:dyDescent="0.4">
      <c r="A1070" s="96"/>
      <c r="B1070" s="27">
        <v>4</v>
      </c>
      <c r="C1070" s="84" t="s">
        <v>1412</v>
      </c>
      <c r="E1070" s="120"/>
      <c r="F1070" s="22"/>
    </row>
    <row r="1071" spans="1:6" x14ac:dyDescent="0.4">
      <c r="A1071" s="96"/>
      <c r="B1071" s="27">
        <v>5</v>
      </c>
      <c r="C1071" s="84" t="s">
        <v>776</v>
      </c>
      <c r="E1071" s="120"/>
      <c r="F1071" s="22"/>
    </row>
    <row r="1072" spans="1:6" x14ac:dyDescent="0.4">
      <c r="A1072" s="96" t="s">
        <v>530</v>
      </c>
      <c r="B1072" s="27">
        <v>0</v>
      </c>
      <c r="C1072" s="27" t="s">
        <v>779</v>
      </c>
      <c r="E1072" s="120"/>
      <c r="F1072" s="22"/>
    </row>
    <row r="1073" spans="1:6" x14ac:dyDescent="0.4">
      <c r="A1073" s="96"/>
      <c r="B1073" s="27">
        <v>1</v>
      </c>
      <c r="C1073" s="84" t="s">
        <v>764</v>
      </c>
      <c r="E1073" s="120"/>
      <c r="F1073" s="22"/>
    </row>
    <row r="1074" spans="1:6" x14ac:dyDescent="0.4">
      <c r="A1074" s="96"/>
      <c r="B1074" s="27">
        <v>2</v>
      </c>
      <c r="C1074" s="84" t="s">
        <v>765</v>
      </c>
      <c r="E1074" s="120"/>
      <c r="F1074" s="22"/>
    </row>
    <row r="1075" spans="1:6" x14ac:dyDescent="0.4">
      <c r="A1075" s="96"/>
      <c r="B1075" s="27">
        <v>3</v>
      </c>
      <c r="C1075" s="84" t="s">
        <v>1411</v>
      </c>
      <c r="E1075" s="120"/>
      <c r="F1075" s="22"/>
    </row>
    <row r="1076" spans="1:6" x14ac:dyDescent="0.4">
      <c r="A1076" s="96"/>
      <c r="B1076" s="27">
        <v>4</v>
      </c>
      <c r="C1076" s="84" t="s">
        <v>1413</v>
      </c>
      <c r="E1076" s="120"/>
      <c r="F1076" s="22"/>
    </row>
    <row r="1077" spans="1:6" x14ac:dyDescent="0.4">
      <c r="A1077" s="96"/>
      <c r="B1077" s="27">
        <v>5</v>
      </c>
      <c r="C1077" s="84" t="s">
        <v>776</v>
      </c>
      <c r="E1077" s="120"/>
      <c r="F1077" s="22"/>
    </row>
    <row r="1078" spans="1:6" x14ac:dyDescent="0.4">
      <c r="A1078" s="96" t="s">
        <v>531</v>
      </c>
      <c r="B1078" s="27">
        <v>0</v>
      </c>
      <c r="C1078" s="27" t="s">
        <v>779</v>
      </c>
      <c r="E1078" s="120"/>
      <c r="F1078" s="22"/>
    </row>
    <row r="1079" spans="1:6" x14ac:dyDescent="0.4">
      <c r="A1079" s="96"/>
      <c r="B1079" s="27">
        <v>1</v>
      </c>
      <c r="C1079" s="27" t="s">
        <v>1421</v>
      </c>
      <c r="E1079" s="120"/>
      <c r="F1079" s="22"/>
    </row>
    <row r="1080" spans="1:6" x14ac:dyDescent="0.4">
      <c r="A1080" s="96"/>
      <c r="B1080" s="27">
        <v>2</v>
      </c>
      <c r="C1080" s="27" t="s">
        <v>1422</v>
      </c>
      <c r="E1080" s="120"/>
      <c r="F1080" s="22"/>
    </row>
    <row r="1081" spans="1:6" x14ac:dyDescent="0.4">
      <c r="A1081" s="96"/>
      <c r="B1081" s="27">
        <v>3</v>
      </c>
      <c r="C1081" s="27" t="s">
        <v>1378</v>
      </c>
      <c r="E1081" s="120"/>
      <c r="F1081" s="22"/>
    </row>
    <row r="1082" spans="1:6" x14ac:dyDescent="0.4">
      <c r="A1082" s="96"/>
      <c r="B1082" s="27">
        <v>4</v>
      </c>
      <c r="C1082" s="27" t="s">
        <v>1666</v>
      </c>
      <c r="E1082" s="120"/>
      <c r="F1082" s="22"/>
    </row>
    <row r="1083" spans="1:6" x14ac:dyDescent="0.4">
      <c r="A1083" s="96"/>
      <c r="B1083" s="27">
        <v>5</v>
      </c>
      <c r="C1083" s="27" t="s">
        <v>1667</v>
      </c>
      <c r="E1083" s="120"/>
      <c r="F1083" s="22"/>
    </row>
    <row r="1084" spans="1:6" x14ac:dyDescent="0.4">
      <c r="A1084" s="96" t="s">
        <v>532</v>
      </c>
      <c r="B1084" s="27">
        <v>0</v>
      </c>
      <c r="C1084" s="27" t="s">
        <v>779</v>
      </c>
      <c r="E1084" s="120"/>
      <c r="F1084" s="22"/>
    </row>
    <row r="1085" spans="1:6" x14ac:dyDescent="0.4">
      <c r="A1085" s="96"/>
      <c r="B1085" s="27">
        <v>1</v>
      </c>
      <c r="C1085" s="27" t="s">
        <v>1372</v>
      </c>
      <c r="E1085" s="120"/>
      <c r="F1085" s="22"/>
    </row>
    <row r="1086" spans="1:6" x14ac:dyDescent="0.4">
      <c r="A1086" s="96"/>
      <c r="B1086" s="27">
        <v>2</v>
      </c>
      <c r="C1086" s="27" t="s">
        <v>1373</v>
      </c>
      <c r="E1086" s="120"/>
      <c r="F1086" s="22"/>
    </row>
    <row r="1087" spans="1:6" x14ac:dyDescent="0.4">
      <c r="A1087" s="96"/>
      <c r="B1087" s="27">
        <v>3</v>
      </c>
      <c r="C1087" s="27" t="s">
        <v>1376</v>
      </c>
      <c r="E1087" s="120"/>
      <c r="F1087" s="22"/>
    </row>
    <row r="1088" spans="1:6" x14ac:dyDescent="0.4">
      <c r="A1088" s="96"/>
      <c r="B1088" s="27">
        <v>4</v>
      </c>
      <c r="C1088" s="27" t="s">
        <v>1375</v>
      </c>
      <c r="E1088" s="120"/>
      <c r="F1088" s="22"/>
    </row>
    <row r="1089" spans="1:6" x14ac:dyDescent="0.4">
      <c r="A1089" s="96"/>
      <c r="B1089" s="27">
        <v>5</v>
      </c>
      <c r="C1089" s="27" t="s">
        <v>1374</v>
      </c>
      <c r="E1089" s="120"/>
      <c r="F1089" s="22"/>
    </row>
    <row r="1090" spans="1:6" x14ac:dyDescent="0.4">
      <c r="A1090" s="96" t="s">
        <v>597</v>
      </c>
      <c r="B1090" s="27">
        <v>0</v>
      </c>
      <c r="C1090" s="27" t="s">
        <v>779</v>
      </c>
      <c r="E1090" s="120"/>
      <c r="F1090" s="22"/>
    </row>
    <row r="1091" spans="1:6" x14ac:dyDescent="0.4">
      <c r="A1091" s="96"/>
      <c r="B1091" s="27">
        <v>1</v>
      </c>
      <c r="C1091" s="27" t="s">
        <v>1406</v>
      </c>
      <c r="E1091" s="120"/>
      <c r="F1091" s="22"/>
    </row>
    <row r="1092" spans="1:6" x14ac:dyDescent="0.4">
      <c r="A1092" s="96"/>
      <c r="B1092" s="27">
        <v>2</v>
      </c>
      <c r="C1092" s="27" t="s">
        <v>1407</v>
      </c>
      <c r="E1092" s="120"/>
      <c r="F1092" s="22"/>
    </row>
    <row r="1093" spans="1:6" x14ac:dyDescent="0.4">
      <c r="A1093" s="96"/>
      <c r="B1093" s="27">
        <v>3</v>
      </c>
      <c r="C1093" s="27" t="s">
        <v>1408</v>
      </c>
      <c r="E1093" s="120"/>
      <c r="F1093" s="22"/>
    </row>
    <row r="1094" spans="1:6" x14ac:dyDescent="0.4">
      <c r="A1094" s="96"/>
      <c r="B1094" s="27">
        <v>4</v>
      </c>
      <c r="C1094" s="27" t="s">
        <v>1409</v>
      </c>
      <c r="E1094" s="120"/>
      <c r="F1094" s="22"/>
    </row>
    <row r="1095" spans="1:6" x14ac:dyDescent="0.4">
      <c r="A1095" s="96"/>
      <c r="B1095" s="27">
        <v>5</v>
      </c>
      <c r="C1095" s="27" t="s">
        <v>1410</v>
      </c>
      <c r="E1095" s="120"/>
      <c r="F1095" s="22"/>
    </row>
    <row r="1096" spans="1:6" x14ac:dyDescent="0.4">
      <c r="A1096" s="96" t="s">
        <v>598</v>
      </c>
      <c r="B1096" s="27">
        <v>0</v>
      </c>
      <c r="C1096" s="27" t="s">
        <v>779</v>
      </c>
      <c r="E1096" s="120"/>
      <c r="F1096" s="22"/>
    </row>
    <row r="1097" spans="1:6" x14ac:dyDescent="0.4">
      <c r="A1097" s="96"/>
      <c r="B1097" s="27">
        <v>1</v>
      </c>
      <c r="C1097" s="27" t="s">
        <v>1377</v>
      </c>
      <c r="E1097" s="120"/>
      <c r="F1097" s="22"/>
    </row>
    <row r="1098" spans="1:6" x14ac:dyDescent="0.4">
      <c r="A1098" s="96"/>
      <c r="B1098" s="27">
        <v>2</v>
      </c>
      <c r="C1098" s="27" t="s">
        <v>2267</v>
      </c>
      <c r="E1098" s="120"/>
      <c r="F1098" s="22"/>
    </row>
    <row r="1099" spans="1:6" x14ac:dyDescent="0.4">
      <c r="A1099" s="96"/>
      <c r="B1099" s="27">
        <v>3</v>
      </c>
      <c r="C1099" s="27" t="s">
        <v>2268</v>
      </c>
      <c r="E1099" s="120"/>
      <c r="F1099" s="22"/>
    </row>
    <row r="1100" spans="1:6" x14ac:dyDescent="0.4">
      <c r="A1100" s="96"/>
      <c r="B1100" s="27">
        <v>4</v>
      </c>
      <c r="C1100" s="27" t="s">
        <v>2269</v>
      </c>
      <c r="E1100" s="120"/>
      <c r="F1100" s="22"/>
    </row>
    <row r="1101" spans="1:6" x14ac:dyDescent="0.4">
      <c r="A1101" s="96"/>
      <c r="B1101" s="27">
        <v>5</v>
      </c>
      <c r="C1101" s="27" t="s">
        <v>2270</v>
      </c>
      <c r="E1101" s="120"/>
      <c r="F1101" s="22"/>
    </row>
    <row r="1102" spans="1:6" x14ac:dyDescent="0.4">
      <c r="A1102" s="96" t="s">
        <v>533</v>
      </c>
      <c r="B1102" s="27">
        <v>0</v>
      </c>
      <c r="C1102" s="27" t="s">
        <v>779</v>
      </c>
      <c r="E1102" s="120"/>
      <c r="F1102" s="22"/>
    </row>
    <row r="1103" spans="1:6" x14ac:dyDescent="0.4">
      <c r="A1103" s="96"/>
      <c r="B1103" s="27">
        <v>1</v>
      </c>
      <c r="C1103" s="27" t="s">
        <v>2545</v>
      </c>
      <c r="E1103" s="120"/>
      <c r="F1103" s="22"/>
    </row>
    <row r="1104" spans="1:6" x14ac:dyDescent="0.4">
      <c r="A1104" s="96"/>
      <c r="B1104" s="27">
        <v>2</v>
      </c>
      <c r="C1104" s="27" t="s">
        <v>2546</v>
      </c>
      <c r="E1104" s="120"/>
      <c r="F1104" s="22"/>
    </row>
    <row r="1105" spans="1:6" x14ac:dyDescent="0.4">
      <c r="A1105" s="96"/>
      <c r="B1105" s="27">
        <v>3</v>
      </c>
      <c r="C1105" s="27" t="s">
        <v>2550</v>
      </c>
      <c r="E1105" s="120"/>
      <c r="F1105" s="22"/>
    </row>
    <row r="1106" spans="1:6" x14ac:dyDescent="0.4">
      <c r="A1106" s="96"/>
      <c r="B1106" s="27">
        <v>4</v>
      </c>
      <c r="C1106" s="27" t="s">
        <v>2548</v>
      </c>
      <c r="E1106" s="120"/>
      <c r="F1106" s="22"/>
    </row>
    <row r="1107" spans="1:6" x14ac:dyDescent="0.4">
      <c r="A1107" s="96"/>
      <c r="B1107" s="27">
        <v>5</v>
      </c>
      <c r="C1107" s="27" t="s">
        <v>2547</v>
      </c>
      <c r="E1107" s="120"/>
      <c r="F1107" s="22"/>
    </row>
    <row r="1108" spans="1:6" x14ac:dyDescent="0.4">
      <c r="A1108" s="96" t="s">
        <v>534</v>
      </c>
      <c r="B1108" s="27">
        <v>0</v>
      </c>
      <c r="C1108" s="27" t="s">
        <v>779</v>
      </c>
      <c r="E1108" s="120"/>
      <c r="F1108" s="22"/>
    </row>
    <row r="1109" spans="1:6" x14ac:dyDescent="0.4">
      <c r="A1109" s="96"/>
      <c r="B1109" s="27">
        <v>1</v>
      </c>
      <c r="C1109" s="27" t="s">
        <v>2551</v>
      </c>
      <c r="E1109" s="120"/>
      <c r="F1109" s="22"/>
    </row>
    <row r="1110" spans="1:6" x14ac:dyDescent="0.4">
      <c r="A1110" s="96"/>
      <c r="B1110" s="27">
        <v>2</v>
      </c>
      <c r="C1110" s="27" t="s">
        <v>2553</v>
      </c>
      <c r="E1110" s="120"/>
      <c r="F1110" s="22"/>
    </row>
    <row r="1111" spans="1:6" x14ac:dyDescent="0.4">
      <c r="A1111" s="96"/>
      <c r="B1111" s="27">
        <v>3</v>
      </c>
      <c r="C1111" s="27" t="s">
        <v>2552</v>
      </c>
      <c r="E1111" s="120"/>
      <c r="F1111" s="22"/>
    </row>
    <row r="1112" spans="1:6" x14ac:dyDescent="0.4">
      <c r="A1112" s="96"/>
      <c r="B1112" s="27">
        <v>4</v>
      </c>
      <c r="C1112" s="27" t="s">
        <v>2554</v>
      </c>
      <c r="E1112" s="120"/>
      <c r="F1112" s="22"/>
    </row>
    <row r="1113" spans="1:6" x14ac:dyDescent="0.4">
      <c r="A1113" s="96"/>
      <c r="B1113" s="27">
        <v>5</v>
      </c>
      <c r="C1113" s="27" t="s">
        <v>2555</v>
      </c>
      <c r="E1113" s="120"/>
      <c r="F1113" s="22"/>
    </row>
    <row r="1114" spans="1:6" x14ac:dyDescent="0.4">
      <c r="A1114" s="96" t="s">
        <v>1414</v>
      </c>
      <c r="B1114" s="27">
        <v>0</v>
      </c>
      <c r="C1114" s="27" t="s">
        <v>779</v>
      </c>
      <c r="E1114" s="120"/>
      <c r="F1114" s="22"/>
    </row>
    <row r="1115" spans="1:6" x14ac:dyDescent="0.4">
      <c r="A1115" s="96"/>
      <c r="B1115" s="27">
        <v>1</v>
      </c>
      <c r="C1115" s="27" t="s">
        <v>2560</v>
      </c>
      <c r="E1115" s="120"/>
      <c r="F1115" s="22"/>
    </row>
    <row r="1116" spans="1:6" x14ac:dyDescent="0.4">
      <c r="A1116" s="96"/>
      <c r="B1116" s="27">
        <v>2</v>
      </c>
      <c r="C1116" s="27" t="s">
        <v>2558</v>
      </c>
      <c r="E1116" s="120"/>
      <c r="F1116" s="22"/>
    </row>
    <row r="1117" spans="1:6" x14ac:dyDescent="0.4">
      <c r="A1117" s="96"/>
      <c r="B1117" s="27">
        <v>3</v>
      </c>
      <c r="C1117" s="27" t="s">
        <v>2559</v>
      </c>
      <c r="E1117" s="120"/>
      <c r="F1117" s="22"/>
    </row>
    <row r="1118" spans="1:6" x14ac:dyDescent="0.4">
      <c r="A1118" s="96"/>
      <c r="B1118" s="27">
        <v>4</v>
      </c>
      <c r="C1118" s="27" t="s">
        <v>2557</v>
      </c>
      <c r="E1118" s="120"/>
      <c r="F1118" s="22"/>
    </row>
    <row r="1119" spans="1:6" x14ac:dyDescent="0.4">
      <c r="A1119" s="96"/>
      <c r="B1119" s="27">
        <v>5</v>
      </c>
      <c r="C1119" s="27" t="s">
        <v>2556</v>
      </c>
      <c r="E1119" s="120"/>
      <c r="F1119" s="22"/>
    </row>
    <row r="1120" spans="1:6" x14ac:dyDescent="0.4">
      <c r="A1120" s="96" t="s">
        <v>599</v>
      </c>
      <c r="B1120" s="27">
        <v>0</v>
      </c>
      <c r="C1120" s="27" t="s">
        <v>779</v>
      </c>
      <c r="E1120" s="120"/>
      <c r="F1120" s="22"/>
    </row>
    <row r="1121" spans="1:6" x14ac:dyDescent="0.4">
      <c r="A1121" s="96"/>
      <c r="B1121" s="27">
        <v>1</v>
      </c>
      <c r="C1121" s="27" t="s">
        <v>1394</v>
      </c>
      <c r="E1121" s="120"/>
      <c r="F1121" s="22"/>
    </row>
    <row r="1122" spans="1:6" x14ac:dyDescent="0.4">
      <c r="A1122" s="96"/>
      <c r="B1122" s="27">
        <v>2</v>
      </c>
      <c r="C1122" s="27" t="s">
        <v>1396</v>
      </c>
      <c r="E1122" s="120"/>
      <c r="F1122" s="22"/>
    </row>
    <row r="1123" spans="1:6" x14ac:dyDescent="0.4">
      <c r="A1123" s="96"/>
      <c r="B1123" s="27">
        <v>3</v>
      </c>
      <c r="C1123" s="27" t="s">
        <v>1397</v>
      </c>
      <c r="E1123" s="120"/>
      <c r="F1123" s="22"/>
    </row>
    <row r="1124" spans="1:6" x14ac:dyDescent="0.4">
      <c r="A1124" s="96"/>
      <c r="B1124" s="27">
        <v>4</v>
      </c>
      <c r="C1124" s="27" t="s">
        <v>1393</v>
      </c>
      <c r="E1124" s="120"/>
      <c r="F1124" s="22"/>
    </row>
    <row r="1125" spans="1:6" x14ac:dyDescent="0.4">
      <c r="A1125" s="96"/>
      <c r="B1125" s="27">
        <v>5</v>
      </c>
      <c r="C1125" s="27" t="s">
        <v>1392</v>
      </c>
      <c r="E1125" s="120"/>
      <c r="F1125" s="22"/>
    </row>
    <row r="1126" spans="1:6" x14ac:dyDescent="0.4">
      <c r="A1126" s="96" t="s">
        <v>600</v>
      </c>
      <c r="B1126" s="27">
        <v>0</v>
      </c>
      <c r="C1126" s="27" t="s">
        <v>779</v>
      </c>
      <c r="E1126" s="120"/>
      <c r="F1126" s="22"/>
    </row>
    <row r="1127" spans="1:6" x14ac:dyDescent="0.4">
      <c r="A1127" s="96"/>
      <c r="B1127" s="27">
        <v>1</v>
      </c>
      <c r="C1127" s="27" t="s">
        <v>1380</v>
      </c>
      <c r="E1127" s="120"/>
      <c r="F1127" s="22"/>
    </row>
    <row r="1128" spans="1:6" x14ac:dyDescent="0.4">
      <c r="A1128" s="96"/>
      <c r="B1128" s="27">
        <v>2</v>
      </c>
      <c r="C1128" s="27" t="s">
        <v>1381</v>
      </c>
      <c r="E1128" s="120"/>
      <c r="F1128" s="22"/>
    </row>
    <row r="1129" spans="1:6" x14ac:dyDescent="0.4">
      <c r="A1129" s="96"/>
      <c r="B1129" s="27">
        <v>3</v>
      </c>
      <c r="C1129" s="27" t="s">
        <v>1388</v>
      </c>
      <c r="E1129" s="120"/>
      <c r="F1129" s="22"/>
    </row>
    <row r="1130" spans="1:6" x14ac:dyDescent="0.4">
      <c r="A1130" s="96"/>
      <c r="B1130" s="27">
        <v>4</v>
      </c>
      <c r="C1130" s="27" t="s">
        <v>1382</v>
      </c>
      <c r="E1130" s="120"/>
      <c r="F1130" s="22"/>
    </row>
    <row r="1131" spans="1:6" x14ac:dyDescent="0.4">
      <c r="A1131" s="96"/>
      <c r="B1131" s="27">
        <v>5</v>
      </c>
      <c r="C1131" s="27" t="s">
        <v>1383</v>
      </c>
      <c r="E1131" s="120"/>
      <c r="F1131" s="22"/>
    </row>
    <row r="1132" spans="1:6" x14ac:dyDescent="0.4">
      <c r="A1132" s="96" t="s">
        <v>2511</v>
      </c>
      <c r="B1132" s="27">
        <v>0</v>
      </c>
      <c r="C1132" s="27" t="s">
        <v>779</v>
      </c>
      <c r="E1132" s="120"/>
      <c r="F1132" s="22"/>
    </row>
    <row r="1133" spans="1:6" x14ac:dyDescent="0.4">
      <c r="A1133" s="96"/>
      <c r="B1133" s="27">
        <v>1</v>
      </c>
      <c r="C1133" s="27" t="s">
        <v>1384</v>
      </c>
      <c r="E1133" s="120"/>
      <c r="F1133" s="22"/>
    </row>
    <row r="1134" spans="1:6" x14ac:dyDescent="0.4">
      <c r="A1134" s="96"/>
      <c r="B1134" s="27">
        <v>2</v>
      </c>
      <c r="C1134" s="27" t="s">
        <v>1385</v>
      </c>
      <c r="E1134" s="120"/>
      <c r="F1134" s="22"/>
    </row>
    <row r="1135" spans="1:6" x14ac:dyDescent="0.4">
      <c r="A1135" s="96"/>
      <c r="B1135" s="27">
        <v>3</v>
      </c>
      <c r="C1135" s="27" t="s">
        <v>1386</v>
      </c>
      <c r="E1135" s="120"/>
      <c r="F1135" s="22"/>
    </row>
    <row r="1136" spans="1:6" x14ac:dyDescent="0.4">
      <c r="A1136" s="96"/>
      <c r="B1136" s="27">
        <v>4</v>
      </c>
      <c r="C1136" s="27" t="s">
        <v>1382</v>
      </c>
      <c r="E1136" s="120"/>
      <c r="F1136" s="22"/>
    </row>
    <row r="1137" spans="1:6" x14ac:dyDescent="0.4">
      <c r="A1137" s="96"/>
      <c r="B1137" s="27">
        <v>5</v>
      </c>
      <c r="C1137" s="27" t="s">
        <v>1387</v>
      </c>
      <c r="E1137" s="120"/>
      <c r="F1137" s="22"/>
    </row>
    <row r="1138" spans="1:6" x14ac:dyDescent="0.4">
      <c r="A1138" s="96" t="s">
        <v>2512</v>
      </c>
      <c r="B1138" s="27">
        <v>0</v>
      </c>
      <c r="C1138" s="27" t="s">
        <v>779</v>
      </c>
      <c r="E1138" s="120"/>
      <c r="F1138" s="22"/>
    </row>
    <row r="1139" spans="1:6" x14ac:dyDescent="0.4">
      <c r="A1139" s="96"/>
      <c r="B1139" s="27">
        <v>1</v>
      </c>
      <c r="C1139" s="27" t="s">
        <v>1395</v>
      </c>
      <c r="E1139" s="120"/>
      <c r="F1139" s="22"/>
    </row>
    <row r="1140" spans="1:6" x14ac:dyDescent="0.4">
      <c r="A1140" s="96"/>
      <c r="B1140" s="27">
        <v>2</v>
      </c>
      <c r="C1140" s="27" t="s">
        <v>1391</v>
      </c>
      <c r="E1140" s="120"/>
      <c r="F1140" s="22"/>
    </row>
    <row r="1141" spans="1:6" x14ac:dyDescent="0.4">
      <c r="A1141" s="96"/>
      <c r="B1141" s="27">
        <v>3</v>
      </c>
      <c r="C1141" s="27" t="s">
        <v>1390</v>
      </c>
      <c r="E1141" s="120"/>
      <c r="F1141" s="22"/>
    </row>
    <row r="1142" spans="1:6" x14ac:dyDescent="0.4">
      <c r="A1142" s="96"/>
      <c r="B1142" s="27">
        <v>4</v>
      </c>
      <c r="C1142" s="27" t="s">
        <v>1389</v>
      </c>
      <c r="E1142" s="120"/>
      <c r="F1142" s="22"/>
    </row>
    <row r="1143" spans="1:6" x14ac:dyDescent="0.4">
      <c r="A1143" s="96"/>
      <c r="B1143" s="27">
        <v>5</v>
      </c>
      <c r="C1143" s="27" t="s">
        <v>1417</v>
      </c>
      <c r="E1143" s="120"/>
      <c r="F1143" s="22"/>
    </row>
    <row r="1144" spans="1:6" x14ac:dyDescent="0.4">
      <c r="A1144" s="96" t="s">
        <v>2376</v>
      </c>
      <c r="B1144" s="27">
        <v>0</v>
      </c>
      <c r="C1144" s="27" t="s">
        <v>779</v>
      </c>
      <c r="E1144" s="120"/>
      <c r="F1144" s="22"/>
    </row>
    <row r="1145" spans="1:6" x14ac:dyDescent="0.4">
      <c r="A1145" s="96"/>
      <c r="B1145" s="27">
        <v>1</v>
      </c>
      <c r="C1145" s="27" t="s">
        <v>1778</v>
      </c>
      <c r="E1145" s="120"/>
      <c r="F1145" s="22"/>
    </row>
    <row r="1146" spans="1:6" x14ac:dyDescent="0.4">
      <c r="A1146" s="96"/>
      <c r="B1146" s="27">
        <v>2</v>
      </c>
      <c r="C1146" s="27" t="s">
        <v>1780</v>
      </c>
      <c r="E1146" s="120"/>
      <c r="F1146" s="22"/>
    </row>
    <row r="1147" spans="1:6" x14ac:dyDescent="0.4">
      <c r="A1147" s="96"/>
      <c r="B1147" s="27">
        <v>3</v>
      </c>
      <c r="C1147" s="27" t="s">
        <v>1782</v>
      </c>
      <c r="E1147" s="120"/>
      <c r="F1147" s="22"/>
    </row>
    <row r="1148" spans="1:6" x14ac:dyDescent="0.4">
      <c r="A1148" s="96"/>
      <c r="B1148" s="27">
        <v>4</v>
      </c>
      <c r="C1148" s="27" t="s">
        <v>1781</v>
      </c>
      <c r="E1148" s="120"/>
      <c r="F1148" s="22"/>
    </row>
    <row r="1149" spans="1:6" x14ac:dyDescent="0.4">
      <c r="A1149" s="96"/>
      <c r="B1149" s="27">
        <v>5</v>
      </c>
      <c r="C1149" s="27" t="s">
        <v>1779</v>
      </c>
      <c r="E1149" s="120"/>
      <c r="F1149" s="22"/>
    </row>
    <row r="1150" spans="1:6" x14ac:dyDescent="0.4">
      <c r="A1150" s="96" t="s">
        <v>2513</v>
      </c>
      <c r="B1150" s="27">
        <v>0</v>
      </c>
      <c r="C1150" s="27" t="s">
        <v>779</v>
      </c>
      <c r="E1150" s="120"/>
      <c r="F1150" s="22"/>
    </row>
    <row r="1151" spans="1:6" x14ac:dyDescent="0.4">
      <c r="A1151" s="96"/>
      <c r="B1151" s="27">
        <v>1</v>
      </c>
      <c r="C1151" s="27" t="s">
        <v>1733</v>
      </c>
      <c r="E1151" s="120"/>
      <c r="F1151" s="22"/>
    </row>
    <row r="1152" spans="1:6" x14ac:dyDescent="0.4">
      <c r="A1152" s="96"/>
      <c r="B1152" s="27">
        <v>2</v>
      </c>
      <c r="C1152" s="27" t="s">
        <v>1734</v>
      </c>
      <c r="E1152" s="120"/>
      <c r="F1152" s="22"/>
    </row>
    <row r="1153" spans="1:6" x14ac:dyDescent="0.4">
      <c r="A1153" s="96"/>
      <c r="B1153" s="27">
        <v>3</v>
      </c>
      <c r="C1153" s="27" t="s">
        <v>1732</v>
      </c>
      <c r="E1153" s="120"/>
      <c r="F1153" s="22"/>
    </row>
    <row r="1154" spans="1:6" x14ac:dyDescent="0.4">
      <c r="A1154" s="96"/>
      <c r="B1154" s="27">
        <v>4</v>
      </c>
      <c r="C1154" s="27" t="s">
        <v>1735</v>
      </c>
      <c r="E1154" s="120"/>
      <c r="F1154" s="22"/>
    </row>
    <row r="1155" spans="1:6" x14ac:dyDescent="0.4">
      <c r="A1155" s="96"/>
      <c r="B1155" s="27">
        <v>5</v>
      </c>
      <c r="C1155" s="27" t="s">
        <v>1731</v>
      </c>
      <c r="E1155" s="120"/>
      <c r="F1155" s="22"/>
    </row>
    <row r="1156" spans="1:6" x14ac:dyDescent="0.4">
      <c r="A1156" s="96" t="s">
        <v>535</v>
      </c>
      <c r="B1156" s="27">
        <v>0</v>
      </c>
      <c r="C1156" s="27" t="s">
        <v>779</v>
      </c>
      <c r="E1156" s="120"/>
      <c r="F1156" s="22"/>
    </row>
    <row r="1157" spans="1:6" x14ac:dyDescent="0.4">
      <c r="A1157" s="96"/>
      <c r="B1157" s="27">
        <v>1</v>
      </c>
      <c r="C1157" s="27" t="s">
        <v>1419</v>
      </c>
      <c r="E1157" s="120"/>
      <c r="F1157" s="22"/>
    </row>
    <row r="1158" spans="1:6" x14ac:dyDescent="0.4">
      <c r="A1158" s="96"/>
      <c r="B1158" s="27">
        <v>2</v>
      </c>
      <c r="C1158" s="27" t="s">
        <v>1379</v>
      </c>
      <c r="E1158" s="120"/>
      <c r="F1158" s="22"/>
    </row>
    <row r="1159" spans="1:6" x14ac:dyDescent="0.4">
      <c r="A1159" s="96"/>
      <c r="B1159" s="27">
        <v>3</v>
      </c>
      <c r="C1159" s="27" t="s">
        <v>1404</v>
      </c>
      <c r="E1159" s="120"/>
      <c r="F1159" s="22"/>
    </row>
    <row r="1160" spans="1:6" x14ac:dyDescent="0.4">
      <c r="A1160" s="96"/>
      <c r="B1160" s="27">
        <v>4</v>
      </c>
      <c r="C1160" s="27" t="s">
        <v>1405</v>
      </c>
      <c r="E1160" s="120"/>
      <c r="F1160" s="22"/>
    </row>
    <row r="1161" spans="1:6" x14ac:dyDescent="0.4">
      <c r="A1161" s="96"/>
      <c r="B1161" s="27">
        <v>5</v>
      </c>
      <c r="C1161" s="27" t="s">
        <v>1403</v>
      </c>
      <c r="E1161" s="120"/>
      <c r="F1161" s="22"/>
    </row>
    <row r="1162" spans="1:6" x14ac:dyDescent="0.4">
      <c r="A1162" s="96" t="s">
        <v>536</v>
      </c>
      <c r="B1162" s="27">
        <v>0</v>
      </c>
      <c r="C1162" s="27" t="s">
        <v>779</v>
      </c>
      <c r="E1162" s="120"/>
      <c r="F1162" s="22"/>
    </row>
    <row r="1163" spans="1:6" x14ac:dyDescent="0.4">
      <c r="A1163" s="96"/>
      <c r="B1163" s="27">
        <v>1</v>
      </c>
      <c r="C1163" s="27" t="s">
        <v>1398</v>
      </c>
      <c r="E1163" s="120"/>
      <c r="F1163" s="22"/>
    </row>
    <row r="1164" spans="1:6" x14ac:dyDescent="0.4">
      <c r="A1164" s="96"/>
      <c r="B1164" s="27">
        <v>2</v>
      </c>
      <c r="C1164" s="27" t="s">
        <v>1399</v>
      </c>
      <c r="E1164" s="120"/>
      <c r="F1164" s="22"/>
    </row>
    <row r="1165" spans="1:6" x14ac:dyDescent="0.4">
      <c r="A1165" s="96"/>
      <c r="B1165" s="27">
        <v>3</v>
      </c>
      <c r="C1165" s="84" t="s">
        <v>1402</v>
      </c>
      <c r="E1165" s="120"/>
      <c r="F1165" s="22"/>
    </row>
    <row r="1166" spans="1:6" x14ac:dyDescent="0.4">
      <c r="A1166" s="96"/>
      <c r="B1166" s="27">
        <v>4</v>
      </c>
      <c r="C1166" s="84" t="s">
        <v>1401</v>
      </c>
      <c r="E1166" s="120"/>
      <c r="F1166" s="22"/>
    </row>
    <row r="1167" spans="1:6" x14ac:dyDescent="0.4">
      <c r="A1167" s="96"/>
      <c r="B1167" s="27">
        <v>5</v>
      </c>
      <c r="C1167" s="84" t="s">
        <v>1400</v>
      </c>
      <c r="E1167" s="120"/>
      <c r="F1167" s="22"/>
    </row>
    <row r="1168" spans="1:6" x14ac:dyDescent="0.4">
      <c r="A1168" s="27" t="s">
        <v>2515</v>
      </c>
      <c r="B1168" s="60"/>
      <c r="C1168" s="60"/>
      <c r="E1168" s="120"/>
      <c r="F1168" s="22"/>
    </row>
    <row r="1169" spans="1:6" x14ac:dyDescent="0.4">
      <c r="A1169" s="27" t="s">
        <v>2516</v>
      </c>
      <c r="B1169" s="60"/>
      <c r="C1169" s="60"/>
      <c r="E1169" s="120"/>
      <c r="F1169" s="22"/>
    </row>
    <row r="1170" spans="1:6" x14ac:dyDescent="0.4">
      <c r="A1170" s="27" t="s">
        <v>2517</v>
      </c>
      <c r="B1170" s="60"/>
      <c r="C1170" s="60"/>
      <c r="E1170" s="120"/>
      <c r="F1170" s="22"/>
    </row>
    <row r="1171" spans="1:6" x14ac:dyDescent="0.4">
      <c r="A1171" s="27" t="s">
        <v>2518</v>
      </c>
      <c r="B1171" s="60"/>
      <c r="C1171" s="60"/>
      <c r="E1171" s="120"/>
      <c r="F1171" s="22"/>
    </row>
    <row r="1172" spans="1:6" x14ac:dyDescent="0.4">
      <c r="A1172" s="27" t="s">
        <v>2519</v>
      </c>
      <c r="B1172" s="60"/>
      <c r="C1172" s="60"/>
      <c r="E1172" s="120"/>
      <c r="F1172" s="22"/>
    </row>
    <row r="1173" spans="1:6" x14ac:dyDescent="0.4">
      <c r="A1173" s="27" t="s">
        <v>2520</v>
      </c>
      <c r="B1173" s="60"/>
      <c r="C1173" s="60"/>
      <c r="E1173" s="120"/>
      <c r="F1173" s="22"/>
    </row>
    <row r="1174" spans="1:6" x14ac:dyDescent="0.4">
      <c r="A1174" s="27" t="s">
        <v>2521</v>
      </c>
      <c r="B1174" s="60"/>
      <c r="C1174" s="60"/>
      <c r="E1174" s="120"/>
      <c r="F1174" s="22"/>
    </row>
    <row r="1175" spans="1:6" x14ac:dyDescent="0.4">
      <c r="A1175" s="27" t="s">
        <v>2522</v>
      </c>
      <c r="B1175" s="60"/>
      <c r="C1175" s="60"/>
      <c r="E1175" s="120"/>
      <c r="F1175" s="22"/>
    </row>
    <row r="1176" spans="1:6" x14ac:dyDescent="0.4">
      <c r="A1176" s="27" t="s">
        <v>2523</v>
      </c>
      <c r="B1176" s="60"/>
      <c r="C1176" s="60"/>
      <c r="E1176" s="120"/>
      <c r="F1176" s="22"/>
    </row>
    <row r="1177" spans="1:6" x14ac:dyDescent="0.4">
      <c r="A1177" s="27" t="s">
        <v>2524</v>
      </c>
      <c r="B1177" s="60"/>
      <c r="C1177" s="60"/>
      <c r="E1177" s="120"/>
      <c r="F1177" s="22"/>
    </row>
    <row r="1178" spans="1:6" x14ac:dyDescent="0.4">
      <c r="A1178" s="27" t="s">
        <v>2525</v>
      </c>
      <c r="B1178" s="60"/>
      <c r="C1178" s="60"/>
      <c r="E1178" s="120"/>
      <c r="F1178" s="22"/>
    </row>
    <row r="1179" spans="1:6" x14ac:dyDescent="0.4">
      <c r="A1179" s="27" t="s">
        <v>2526</v>
      </c>
      <c r="B1179" s="60"/>
      <c r="C1179" s="60"/>
      <c r="E1179" s="120"/>
      <c r="F1179" s="22"/>
    </row>
    <row r="1180" spans="1:6" x14ac:dyDescent="0.4">
      <c r="A1180" s="27" t="s">
        <v>2527</v>
      </c>
      <c r="B1180" s="60"/>
      <c r="C1180" s="60"/>
      <c r="E1180" s="120"/>
      <c r="F1180" s="22"/>
    </row>
    <row r="1181" spans="1:6" x14ac:dyDescent="0.4">
      <c r="A1181" s="27" t="s">
        <v>2528</v>
      </c>
      <c r="B1181" s="60"/>
      <c r="C1181" s="60"/>
      <c r="E1181" s="120"/>
      <c r="F1181" s="22"/>
    </row>
    <row r="1182" spans="1:6" x14ac:dyDescent="0.4">
      <c r="A1182" s="27" t="s">
        <v>2529</v>
      </c>
      <c r="B1182" s="60"/>
      <c r="C1182" s="60"/>
      <c r="E1182" s="120"/>
      <c r="F1182" s="22"/>
    </row>
    <row r="1183" spans="1:6" x14ac:dyDescent="0.4">
      <c r="A1183" s="27" t="s">
        <v>2530</v>
      </c>
      <c r="B1183" s="60"/>
      <c r="C1183" s="60"/>
      <c r="E1183" s="120"/>
      <c r="F1183" s="22"/>
    </row>
    <row r="1184" spans="1:6" x14ac:dyDescent="0.4">
      <c r="A1184" s="27" t="s">
        <v>2531</v>
      </c>
      <c r="B1184" s="60"/>
      <c r="C1184" s="60"/>
      <c r="E1184" s="120"/>
      <c r="F1184" s="22"/>
    </row>
    <row r="1185" spans="1:6" ht="15" thickBot="1" x14ac:dyDescent="0.45">
      <c r="A1185" s="26"/>
      <c r="B1185" s="26"/>
      <c r="C1185" s="26"/>
    </row>
    <row r="1186" spans="1:6" ht="15" thickBot="1" x14ac:dyDescent="0.45">
      <c r="A1186" s="929" t="s">
        <v>510</v>
      </c>
      <c r="B1186" s="930"/>
      <c r="C1186" s="930"/>
      <c r="E1186" s="22"/>
      <c r="F1186" s="22"/>
    </row>
    <row r="1187" spans="1:6" x14ac:dyDescent="0.4">
      <c r="A1187" s="61" t="s">
        <v>2189</v>
      </c>
      <c r="B1187" s="83" t="s">
        <v>21</v>
      </c>
      <c r="C1187" s="83" t="s">
        <v>759</v>
      </c>
      <c r="E1187" s="22"/>
      <c r="F1187" s="22"/>
    </row>
    <row r="1188" spans="1:6" x14ac:dyDescent="0.4">
      <c r="A1188" s="99" t="s">
        <v>2190</v>
      </c>
      <c r="B1188" s="27">
        <v>0</v>
      </c>
      <c r="C1188" s="84" t="s">
        <v>779</v>
      </c>
      <c r="E1188" s="123"/>
      <c r="F1188" s="22"/>
    </row>
    <row r="1189" spans="1:6" x14ac:dyDescent="0.4">
      <c r="A1189" s="99"/>
      <c r="B1189" s="27">
        <v>1</v>
      </c>
      <c r="C1189" s="84" t="s">
        <v>1462</v>
      </c>
      <c r="E1189" s="123"/>
      <c r="F1189" s="22"/>
    </row>
    <row r="1190" spans="1:6" x14ac:dyDescent="0.4">
      <c r="A1190" s="99"/>
      <c r="B1190" s="27">
        <v>2</v>
      </c>
      <c r="C1190" s="84" t="s">
        <v>1465</v>
      </c>
      <c r="E1190" s="123"/>
      <c r="F1190" s="22"/>
    </row>
    <row r="1191" spans="1:6" x14ac:dyDescent="0.4">
      <c r="A1191" s="99"/>
      <c r="B1191" s="27">
        <v>3</v>
      </c>
      <c r="C1191" s="84" t="s">
        <v>1466</v>
      </c>
      <c r="E1191" s="123"/>
      <c r="F1191" s="22"/>
    </row>
    <row r="1192" spans="1:6" x14ac:dyDescent="0.4">
      <c r="A1192" s="99"/>
      <c r="B1192" s="27">
        <v>4</v>
      </c>
      <c r="C1192" s="84" t="s">
        <v>1463</v>
      </c>
      <c r="E1192" s="123"/>
      <c r="F1192" s="22"/>
    </row>
    <row r="1193" spans="1:6" x14ac:dyDescent="0.4">
      <c r="A1193" s="99"/>
      <c r="B1193" s="27">
        <v>5</v>
      </c>
      <c r="C1193" s="84" t="s">
        <v>1464</v>
      </c>
      <c r="E1193" s="123"/>
      <c r="F1193" s="22"/>
    </row>
    <row r="1194" spans="1:6" x14ac:dyDescent="0.4">
      <c r="A1194" s="99" t="s">
        <v>300</v>
      </c>
      <c r="B1194" s="84">
        <v>0</v>
      </c>
      <c r="C1194" s="84" t="s">
        <v>779</v>
      </c>
      <c r="E1194" s="123"/>
      <c r="F1194" s="22"/>
    </row>
    <row r="1195" spans="1:6" x14ac:dyDescent="0.4">
      <c r="A1195" s="99"/>
      <c r="B1195" s="84">
        <v>1</v>
      </c>
      <c r="C1195" s="84" t="s">
        <v>764</v>
      </c>
      <c r="E1195" s="123"/>
      <c r="F1195" s="22"/>
    </row>
    <row r="1196" spans="1:6" x14ac:dyDescent="0.4">
      <c r="A1196" s="99"/>
      <c r="B1196" s="84">
        <v>2</v>
      </c>
      <c r="C1196" s="84" t="s">
        <v>765</v>
      </c>
      <c r="E1196" s="123"/>
      <c r="F1196" s="22"/>
    </row>
    <row r="1197" spans="1:6" x14ac:dyDescent="0.4">
      <c r="A1197" s="99"/>
      <c r="B1197" s="84">
        <v>3</v>
      </c>
      <c r="C1197" s="84" t="s">
        <v>1473</v>
      </c>
      <c r="E1197" s="123"/>
      <c r="F1197" s="22"/>
    </row>
    <row r="1198" spans="1:6" x14ac:dyDescent="0.4">
      <c r="A1198" s="99"/>
      <c r="B1198" s="84">
        <v>4</v>
      </c>
      <c r="C1198" s="84" t="s">
        <v>1472</v>
      </c>
      <c r="E1198" s="123"/>
      <c r="F1198" s="22"/>
    </row>
    <row r="1199" spans="1:6" x14ac:dyDescent="0.4">
      <c r="A1199" s="99"/>
      <c r="B1199" s="84">
        <v>5</v>
      </c>
      <c r="C1199" s="84" t="s">
        <v>776</v>
      </c>
      <c r="E1199" s="123"/>
      <c r="F1199" s="22"/>
    </row>
    <row r="1200" spans="1:6" x14ac:dyDescent="0.4">
      <c r="A1200" s="95" t="s">
        <v>302</v>
      </c>
      <c r="B1200" s="84">
        <v>0</v>
      </c>
      <c r="C1200" s="84" t="s">
        <v>779</v>
      </c>
      <c r="E1200" s="120"/>
      <c r="F1200" s="22"/>
    </row>
    <row r="1201" spans="1:6" x14ac:dyDescent="0.4">
      <c r="A1201" s="95"/>
      <c r="B1201" s="84">
        <v>1</v>
      </c>
      <c r="C1201" s="84" t="s">
        <v>1423</v>
      </c>
      <c r="E1201" s="120"/>
      <c r="F1201" s="22"/>
    </row>
    <row r="1202" spans="1:6" x14ac:dyDescent="0.4">
      <c r="A1202" s="95"/>
      <c r="B1202" s="84">
        <v>2</v>
      </c>
      <c r="C1202" s="84" t="s">
        <v>1435</v>
      </c>
      <c r="E1202" s="120"/>
      <c r="F1202" s="22"/>
    </row>
    <row r="1203" spans="1:6" x14ac:dyDescent="0.4">
      <c r="A1203" s="95"/>
      <c r="B1203" s="84">
        <v>3</v>
      </c>
      <c r="C1203" s="84" t="s">
        <v>1436</v>
      </c>
      <c r="E1203" s="120"/>
      <c r="F1203" s="22"/>
    </row>
    <row r="1204" spans="1:6" x14ac:dyDescent="0.4">
      <c r="A1204" s="95"/>
      <c r="B1204" s="84">
        <v>4</v>
      </c>
      <c r="C1204" s="84" t="s">
        <v>1668</v>
      </c>
      <c r="E1204" s="120"/>
      <c r="F1204" s="22"/>
    </row>
    <row r="1205" spans="1:6" x14ac:dyDescent="0.4">
      <c r="A1205" s="95"/>
      <c r="B1205" s="84">
        <v>5</v>
      </c>
      <c r="C1205" s="84" t="s">
        <v>1424</v>
      </c>
      <c r="E1205" s="120"/>
      <c r="F1205" s="22"/>
    </row>
    <row r="1206" spans="1:6" x14ac:dyDescent="0.4">
      <c r="A1206" s="95" t="s">
        <v>349</v>
      </c>
      <c r="B1206" s="84">
        <v>0</v>
      </c>
      <c r="C1206" s="84" t="s">
        <v>779</v>
      </c>
      <c r="E1206" s="120"/>
      <c r="F1206" s="22"/>
    </row>
    <row r="1207" spans="1:6" x14ac:dyDescent="0.4">
      <c r="A1207" s="95"/>
      <c r="B1207" s="84">
        <v>1</v>
      </c>
      <c r="C1207" s="84" t="s">
        <v>1425</v>
      </c>
      <c r="E1207" s="120"/>
      <c r="F1207" s="22"/>
    </row>
    <row r="1208" spans="1:6" x14ac:dyDescent="0.4">
      <c r="A1208" s="95"/>
      <c r="B1208" s="84">
        <v>2</v>
      </c>
      <c r="C1208" s="84" t="s">
        <v>1437</v>
      </c>
      <c r="E1208" s="120"/>
      <c r="F1208" s="22"/>
    </row>
    <row r="1209" spans="1:6" x14ac:dyDescent="0.4">
      <c r="A1209" s="95"/>
      <c r="B1209" s="84">
        <v>3</v>
      </c>
      <c r="C1209" s="84" t="s">
        <v>1448</v>
      </c>
      <c r="E1209" s="120"/>
      <c r="F1209" s="22"/>
    </row>
    <row r="1210" spans="1:6" x14ac:dyDescent="0.4">
      <c r="A1210" s="95"/>
      <c r="B1210" s="84">
        <v>4</v>
      </c>
      <c r="C1210" s="84" t="s">
        <v>1426</v>
      </c>
      <c r="E1210" s="120"/>
      <c r="F1210" s="22"/>
    </row>
    <row r="1211" spans="1:6" x14ac:dyDescent="0.4">
      <c r="A1211" s="95"/>
      <c r="B1211" s="84">
        <v>5</v>
      </c>
      <c r="C1211" s="84" t="s">
        <v>1669</v>
      </c>
      <c r="E1211" s="120"/>
      <c r="F1211" s="22"/>
    </row>
    <row r="1212" spans="1:6" x14ac:dyDescent="0.4">
      <c r="A1212" s="95" t="s">
        <v>648</v>
      </c>
      <c r="B1212" s="84">
        <v>0</v>
      </c>
      <c r="C1212" s="84" t="s">
        <v>779</v>
      </c>
      <c r="E1212" s="120"/>
      <c r="F1212" s="22"/>
    </row>
    <row r="1213" spans="1:6" x14ac:dyDescent="0.4">
      <c r="A1213" s="95"/>
      <c r="B1213" s="84">
        <v>1</v>
      </c>
      <c r="C1213" s="85" t="s">
        <v>1611</v>
      </c>
      <c r="E1213" s="120"/>
      <c r="F1213" s="22"/>
    </row>
    <row r="1214" spans="1:6" x14ac:dyDescent="0.4">
      <c r="A1214" s="95"/>
      <c r="B1214" s="84">
        <v>2</v>
      </c>
      <c r="C1214" s="85" t="s">
        <v>1610</v>
      </c>
      <c r="E1214" s="120"/>
      <c r="F1214" s="22"/>
    </row>
    <row r="1215" spans="1:6" x14ac:dyDescent="0.4">
      <c r="A1215" s="95"/>
      <c r="B1215" s="84">
        <v>3</v>
      </c>
      <c r="C1215" s="85" t="s">
        <v>1609</v>
      </c>
      <c r="E1215" s="120"/>
      <c r="F1215" s="22"/>
    </row>
    <row r="1216" spans="1:6" x14ac:dyDescent="0.4">
      <c r="A1216" s="95"/>
      <c r="B1216" s="84">
        <v>4</v>
      </c>
      <c r="C1216" s="85" t="s">
        <v>1608</v>
      </c>
      <c r="E1216" s="120"/>
      <c r="F1216" s="22"/>
    </row>
    <row r="1217" spans="1:6" x14ac:dyDescent="0.4">
      <c r="A1217" s="95"/>
      <c r="B1217" s="84">
        <v>5</v>
      </c>
      <c r="C1217" s="85" t="s">
        <v>1607</v>
      </c>
      <c r="E1217" s="120"/>
      <c r="F1217" s="22"/>
    </row>
    <row r="1218" spans="1:6" x14ac:dyDescent="0.4">
      <c r="A1218" s="95" t="s">
        <v>649</v>
      </c>
      <c r="B1218" s="84">
        <v>0</v>
      </c>
      <c r="C1218" s="84" t="s">
        <v>779</v>
      </c>
      <c r="E1218" s="120"/>
      <c r="F1218" s="22"/>
    </row>
    <row r="1219" spans="1:6" x14ac:dyDescent="0.4">
      <c r="A1219" s="95"/>
      <c r="B1219" s="84">
        <v>1</v>
      </c>
      <c r="C1219" s="84" t="s">
        <v>1460</v>
      </c>
      <c r="E1219" s="120"/>
      <c r="F1219" s="22"/>
    </row>
    <row r="1220" spans="1:6" x14ac:dyDescent="0.4">
      <c r="A1220" s="95"/>
      <c r="B1220" s="84">
        <v>2</v>
      </c>
      <c r="C1220" s="84" t="s">
        <v>1440</v>
      </c>
      <c r="E1220" s="120"/>
      <c r="F1220" s="22"/>
    </row>
    <row r="1221" spans="1:6" x14ac:dyDescent="0.4">
      <c r="A1221" s="95"/>
      <c r="B1221" s="84">
        <v>3</v>
      </c>
      <c r="C1221" s="84" t="s">
        <v>1441</v>
      </c>
      <c r="E1221" s="120"/>
      <c r="F1221" s="22"/>
    </row>
    <row r="1222" spans="1:6" x14ac:dyDescent="0.4">
      <c r="A1222" s="95"/>
      <c r="B1222" s="84">
        <v>4</v>
      </c>
      <c r="C1222" s="84" t="s">
        <v>1439</v>
      </c>
      <c r="E1222" s="120"/>
      <c r="F1222" s="22"/>
    </row>
    <row r="1223" spans="1:6" x14ac:dyDescent="0.4">
      <c r="A1223" s="95"/>
      <c r="B1223" s="84">
        <v>5</v>
      </c>
      <c r="C1223" s="84" t="s">
        <v>1459</v>
      </c>
      <c r="E1223" s="120"/>
      <c r="F1223" s="22"/>
    </row>
    <row r="1224" spans="1:6" x14ac:dyDescent="0.4">
      <c r="A1224" s="95" t="s">
        <v>650</v>
      </c>
      <c r="B1224" s="84">
        <v>0</v>
      </c>
      <c r="C1224" s="84" t="s">
        <v>779</v>
      </c>
      <c r="E1224" s="120"/>
      <c r="F1224" s="22"/>
    </row>
    <row r="1225" spans="1:6" x14ac:dyDescent="0.4">
      <c r="A1225" s="95"/>
      <c r="B1225" s="84">
        <v>1</v>
      </c>
      <c r="C1225" s="84" t="s">
        <v>1443</v>
      </c>
      <c r="E1225" s="120"/>
      <c r="F1225" s="22"/>
    </row>
    <row r="1226" spans="1:6" x14ac:dyDescent="0.4">
      <c r="A1226" s="95"/>
      <c r="B1226" s="84">
        <v>2</v>
      </c>
      <c r="C1226" s="84" t="s">
        <v>1444</v>
      </c>
      <c r="E1226" s="120"/>
      <c r="F1226" s="22"/>
    </row>
    <row r="1227" spans="1:6" x14ac:dyDescent="0.4">
      <c r="A1227" s="95"/>
      <c r="B1227" s="84">
        <v>3</v>
      </c>
      <c r="C1227" s="84" t="s">
        <v>1445</v>
      </c>
      <c r="E1227" s="120"/>
      <c r="F1227" s="22"/>
    </row>
    <row r="1228" spans="1:6" x14ac:dyDescent="0.4">
      <c r="A1228" s="95"/>
      <c r="B1228" s="84">
        <v>4</v>
      </c>
      <c r="C1228" s="84" t="s">
        <v>1446</v>
      </c>
      <c r="E1228" s="120"/>
      <c r="F1228" s="22"/>
    </row>
    <row r="1229" spans="1:6" x14ac:dyDescent="0.4">
      <c r="A1229" s="95"/>
      <c r="B1229" s="84">
        <v>5</v>
      </c>
      <c r="C1229" s="84" t="s">
        <v>1427</v>
      </c>
      <c r="E1229" s="120"/>
      <c r="F1229" s="22"/>
    </row>
    <row r="1230" spans="1:6" x14ac:dyDescent="0.4">
      <c r="A1230" s="95" t="s">
        <v>651</v>
      </c>
      <c r="B1230" s="84">
        <v>0</v>
      </c>
      <c r="C1230" s="27" t="s">
        <v>779</v>
      </c>
      <c r="E1230" s="120"/>
      <c r="F1230" s="22"/>
    </row>
    <row r="1231" spans="1:6" x14ac:dyDescent="0.4">
      <c r="A1231" s="95"/>
      <c r="B1231" s="84">
        <v>1</v>
      </c>
      <c r="C1231" s="27" t="s">
        <v>1447</v>
      </c>
      <c r="E1231" s="120"/>
      <c r="F1231" s="22"/>
    </row>
    <row r="1232" spans="1:6" x14ac:dyDescent="0.4">
      <c r="A1232" s="95"/>
      <c r="B1232" s="84">
        <v>2</v>
      </c>
      <c r="C1232" s="27" t="s">
        <v>1319</v>
      </c>
      <c r="E1232" s="120"/>
      <c r="F1232" s="22"/>
    </row>
    <row r="1233" spans="1:6" x14ac:dyDescent="0.4">
      <c r="A1233" s="95"/>
      <c r="B1233" s="84">
        <v>3</v>
      </c>
      <c r="C1233" s="27" t="s">
        <v>1321</v>
      </c>
      <c r="E1233" s="120"/>
      <c r="F1233" s="22"/>
    </row>
    <row r="1234" spans="1:6" x14ac:dyDescent="0.4">
      <c r="A1234" s="95"/>
      <c r="B1234" s="84">
        <v>4</v>
      </c>
      <c r="C1234" s="27" t="s">
        <v>1605</v>
      </c>
      <c r="E1234" s="120"/>
      <c r="F1234" s="22"/>
    </row>
    <row r="1235" spans="1:6" x14ac:dyDescent="0.4">
      <c r="A1235" s="95"/>
      <c r="B1235" s="84">
        <v>5</v>
      </c>
      <c r="C1235" s="27" t="s">
        <v>1606</v>
      </c>
      <c r="E1235" s="120"/>
      <c r="F1235" s="22"/>
    </row>
    <row r="1236" spans="1:6" x14ac:dyDescent="0.4">
      <c r="A1236" s="95" t="s">
        <v>652</v>
      </c>
      <c r="B1236" s="84">
        <v>0</v>
      </c>
      <c r="C1236" s="84" t="s">
        <v>779</v>
      </c>
      <c r="E1236" s="120"/>
      <c r="F1236" s="22"/>
    </row>
    <row r="1237" spans="1:6" x14ac:dyDescent="0.4">
      <c r="A1237" s="95"/>
      <c r="B1237" s="84">
        <v>1</v>
      </c>
      <c r="C1237" s="84" t="s">
        <v>1467</v>
      </c>
      <c r="E1237" s="120"/>
      <c r="F1237" s="22"/>
    </row>
    <row r="1238" spans="1:6" x14ac:dyDescent="0.4">
      <c r="A1238" s="95"/>
      <c r="B1238" s="84">
        <v>2</v>
      </c>
      <c r="C1238" s="84" t="s">
        <v>1469</v>
      </c>
      <c r="E1238" s="120"/>
      <c r="F1238" s="22"/>
    </row>
    <row r="1239" spans="1:6" x14ac:dyDescent="0.4">
      <c r="A1239" s="95"/>
      <c r="B1239" s="84">
        <v>3</v>
      </c>
      <c r="C1239" s="84" t="s">
        <v>1470</v>
      </c>
      <c r="E1239" s="120"/>
      <c r="F1239" s="22"/>
    </row>
    <row r="1240" spans="1:6" x14ac:dyDescent="0.4">
      <c r="A1240" s="95"/>
      <c r="B1240" s="84">
        <v>4</v>
      </c>
      <c r="C1240" s="84" t="s">
        <v>1671</v>
      </c>
      <c r="E1240" s="120"/>
      <c r="F1240" s="22"/>
    </row>
    <row r="1241" spans="1:6" x14ac:dyDescent="0.4">
      <c r="A1241" s="95"/>
      <c r="B1241" s="84">
        <v>5</v>
      </c>
      <c r="C1241" s="84" t="s">
        <v>1468</v>
      </c>
      <c r="E1241" s="120"/>
      <c r="F1241" s="22"/>
    </row>
    <row r="1242" spans="1:6" x14ac:dyDescent="0.4">
      <c r="A1242" s="95" t="s">
        <v>653</v>
      </c>
      <c r="B1242" s="84">
        <v>0</v>
      </c>
      <c r="C1242" s="84" t="s">
        <v>779</v>
      </c>
      <c r="E1242" s="120"/>
      <c r="F1242" s="22"/>
    </row>
    <row r="1243" spans="1:6" x14ac:dyDescent="0.4">
      <c r="A1243" s="95"/>
      <c r="B1243" s="84">
        <v>1</v>
      </c>
      <c r="C1243" s="84" t="s">
        <v>1461</v>
      </c>
      <c r="E1243" s="120"/>
      <c r="F1243" s="22"/>
    </row>
    <row r="1244" spans="1:6" x14ac:dyDescent="0.4">
      <c r="A1244" s="95"/>
      <c r="B1244" s="84">
        <v>2</v>
      </c>
      <c r="C1244" s="84" t="s">
        <v>1449</v>
      </c>
      <c r="E1244" s="120"/>
      <c r="F1244" s="22"/>
    </row>
    <row r="1245" spans="1:6" x14ac:dyDescent="0.4">
      <c r="A1245" s="95"/>
      <c r="B1245" s="84">
        <v>3</v>
      </c>
      <c r="C1245" s="84" t="s">
        <v>1451</v>
      </c>
      <c r="E1245" s="120"/>
      <c r="F1245" s="22"/>
    </row>
    <row r="1246" spans="1:6" x14ac:dyDescent="0.4">
      <c r="A1246" s="95"/>
      <c r="B1246" s="84">
        <v>4</v>
      </c>
      <c r="C1246" t="s">
        <v>1428</v>
      </c>
      <c r="E1246" s="120"/>
      <c r="F1246" s="22"/>
    </row>
    <row r="1247" spans="1:6" x14ac:dyDescent="0.4">
      <c r="A1247" s="95"/>
      <c r="B1247" s="84">
        <v>5</v>
      </c>
      <c r="C1247" s="84" t="s">
        <v>1450</v>
      </c>
      <c r="E1247" s="120"/>
      <c r="F1247" s="22"/>
    </row>
    <row r="1248" spans="1:6" x14ac:dyDescent="0.4">
      <c r="A1248" s="95" t="s">
        <v>654</v>
      </c>
      <c r="B1248" s="84">
        <v>0</v>
      </c>
      <c r="C1248" s="84" t="s">
        <v>779</v>
      </c>
      <c r="E1248" s="120"/>
      <c r="F1248" s="22"/>
    </row>
    <row r="1249" spans="1:6" x14ac:dyDescent="0.4">
      <c r="A1249" s="95"/>
      <c r="B1249" s="84">
        <v>1</v>
      </c>
      <c r="C1249" s="84" t="s">
        <v>1471</v>
      </c>
      <c r="E1249" s="120"/>
      <c r="F1249" s="22"/>
    </row>
    <row r="1250" spans="1:6" x14ac:dyDescent="0.4">
      <c r="A1250" s="95"/>
      <c r="B1250" s="84">
        <v>2</v>
      </c>
      <c r="C1250" s="84" t="s">
        <v>765</v>
      </c>
      <c r="E1250" s="120"/>
      <c r="F1250" s="22"/>
    </row>
    <row r="1251" spans="1:6" x14ac:dyDescent="0.4">
      <c r="A1251" s="95"/>
      <c r="B1251" s="84">
        <v>3</v>
      </c>
      <c r="C1251" s="84" t="s">
        <v>1474</v>
      </c>
      <c r="E1251" s="120"/>
      <c r="F1251" s="22"/>
    </row>
    <row r="1252" spans="1:6" x14ac:dyDescent="0.4">
      <c r="A1252" s="95"/>
      <c r="B1252" s="84">
        <v>4</v>
      </c>
      <c r="C1252" s="84" t="s">
        <v>1672</v>
      </c>
      <c r="E1252" s="120"/>
      <c r="F1252" s="22"/>
    </row>
    <row r="1253" spans="1:6" x14ac:dyDescent="0.4">
      <c r="A1253" s="95"/>
      <c r="B1253" s="84">
        <v>5</v>
      </c>
      <c r="C1253" s="84" t="s">
        <v>1627</v>
      </c>
      <c r="E1253" s="120"/>
      <c r="F1253" s="22"/>
    </row>
    <row r="1254" spans="1:6" x14ac:dyDescent="0.4">
      <c r="A1254" s="95" t="s">
        <v>655</v>
      </c>
      <c r="B1254" s="84">
        <v>0</v>
      </c>
      <c r="C1254" s="84" t="s">
        <v>779</v>
      </c>
      <c r="E1254" s="120"/>
      <c r="F1254" s="22"/>
    </row>
    <row r="1255" spans="1:6" x14ac:dyDescent="0.4">
      <c r="A1255" s="95"/>
      <c r="B1255" s="84">
        <v>1</v>
      </c>
      <c r="C1255" s="84" t="s">
        <v>1429</v>
      </c>
      <c r="D1255" s="84" t="s">
        <v>779</v>
      </c>
      <c r="E1255" s="120"/>
      <c r="F1255" s="22"/>
    </row>
    <row r="1256" spans="1:6" x14ac:dyDescent="0.4">
      <c r="A1256" s="95"/>
      <c r="B1256" s="84">
        <v>2</v>
      </c>
      <c r="C1256" s="84" t="s">
        <v>1432</v>
      </c>
      <c r="D1256" s="84"/>
      <c r="E1256" s="120"/>
      <c r="F1256" s="22"/>
    </row>
    <row r="1257" spans="1:6" x14ac:dyDescent="0.4">
      <c r="A1257" s="95"/>
      <c r="B1257" s="84">
        <v>3</v>
      </c>
      <c r="C1257" s="84" t="s">
        <v>1433</v>
      </c>
      <c r="D1257" s="84"/>
      <c r="E1257" s="120"/>
      <c r="F1257" s="22"/>
    </row>
    <row r="1258" spans="1:6" x14ac:dyDescent="0.4">
      <c r="A1258" s="95"/>
      <c r="B1258" s="84">
        <v>4</v>
      </c>
      <c r="C1258" s="84" t="s">
        <v>1434</v>
      </c>
      <c r="D1258" s="84"/>
      <c r="E1258" s="120"/>
      <c r="F1258" s="22"/>
    </row>
    <row r="1259" spans="1:6" x14ac:dyDescent="0.4">
      <c r="A1259" s="95"/>
      <c r="B1259" s="84">
        <v>5</v>
      </c>
      <c r="C1259" s="84" t="s">
        <v>1431</v>
      </c>
      <c r="D1259" s="84"/>
      <c r="E1259" s="120"/>
      <c r="F1259" s="22"/>
    </row>
    <row r="1260" spans="1:6" x14ac:dyDescent="0.4">
      <c r="A1260" s="95" t="s">
        <v>656</v>
      </c>
      <c r="B1260" s="84">
        <v>0</v>
      </c>
      <c r="C1260" s="84" t="s">
        <v>779</v>
      </c>
      <c r="D1260" s="84"/>
      <c r="E1260" s="120"/>
      <c r="F1260" s="22"/>
    </row>
    <row r="1261" spans="1:6" x14ac:dyDescent="0.4">
      <c r="A1261" s="95"/>
      <c r="B1261" s="84">
        <v>1</v>
      </c>
      <c r="C1261" s="84" t="s">
        <v>1430</v>
      </c>
      <c r="E1261" s="120"/>
      <c r="F1261" s="22"/>
    </row>
    <row r="1262" spans="1:6" x14ac:dyDescent="0.4">
      <c r="A1262" s="95"/>
      <c r="B1262" s="84">
        <v>2</v>
      </c>
      <c r="C1262" s="84" t="s">
        <v>1453</v>
      </c>
      <c r="E1262" s="120"/>
      <c r="F1262" s="22"/>
    </row>
    <row r="1263" spans="1:6" x14ac:dyDescent="0.4">
      <c r="A1263" s="95"/>
      <c r="B1263" s="84">
        <v>3</v>
      </c>
      <c r="C1263" s="84" t="s">
        <v>1670</v>
      </c>
      <c r="E1263" s="120"/>
      <c r="F1263" s="22"/>
    </row>
    <row r="1264" spans="1:6" x14ac:dyDescent="0.4">
      <c r="A1264" s="95"/>
      <c r="B1264" s="84">
        <v>4</v>
      </c>
      <c r="C1264" s="84" t="s">
        <v>1454</v>
      </c>
      <c r="E1264" s="120"/>
      <c r="F1264" s="22"/>
    </row>
    <row r="1265" spans="1:6" x14ac:dyDescent="0.4">
      <c r="A1265" s="95"/>
      <c r="B1265" s="84">
        <v>5</v>
      </c>
      <c r="C1265" s="84" t="s">
        <v>1455</v>
      </c>
      <c r="E1265" s="120"/>
      <c r="F1265" s="22"/>
    </row>
    <row r="1266" spans="1:6" x14ac:dyDescent="0.4">
      <c r="A1266" s="95" t="s">
        <v>657</v>
      </c>
      <c r="B1266" s="84"/>
      <c r="C1266" s="84"/>
      <c r="E1266" s="121"/>
      <c r="F1266" s="22"/>
    </row>
    <row r="1267" spans="1:6" x14ac:dyDescent="0.4">
      <c r="A1267" s="95" t="s">
        <v>2640</v>
      </c>
      <c r="B1267" s="84">
        <v>0</v>
      </c>
      <c r="C1267" s="84"/>
      <c r="E1267" s="120"/>
      <c r="F1267" s="22"/>
    </row>
    <row r="1268" spans="1:6" x14ac:dyDescent="0.4">
      <c r="A1268" s="95" t="s">
        <v>2641</v>
      </c>
      <c r="B1268" s="84">
        <v>0</v>
      </c>
      <c r="C1268" s="84"/>
      <c r="E1268" s="120"/>
      <c r="F1268" s="22"/>
    </row>
    <row r="1269" spans="1:6" x14ac:dyDescent="0.4">
      <c r="A1269" s="95" t="s">
        <v>2642</v>
      </c>
      <c r="B1269" s="84">
        <v>0</v>
      </c>
      <c r="C1269" s="84"/>
      <c r="E1269" s="120"/>
      <c r="F1269" s="22"/>
    </row>
    <row r="1270" spans="1:6" x14ac:dyDescent="0.4">
      <c r="A1270" s="95" t="s">
        <v>2643</v>
      </c>
      <c r="B1270" s="84">
        <v>0</v>
      </c>
      <c r="C1270" s="84"/>
      <c r="E1270" s="120"/>
      <c r="F1270" s="22"/>
    </row>
    <row r="1271" spans="1:6" x14ac:dyDescent="0.4">
      <c r="A1271" s="95" t="s">
        <v>2644</v>
      </c>
      <c r="B1271" s="84">
        <v>0</v>
      </c>
      <c r="C1271" s="84"/>
      <c r="E1271" s="120"/>
      <c r="F1271" s="22"/>
    </row>
    <row r="1272" spans="1:6" x14ac:dyDescent="0.4">
      <c r="A1272" s="95" t="s">
        <v>2645</v>
      </c>
      <c r="B1272" s="84">
        <v>0</v>
      </c>
      <c r="C1272" s="84"/>
      <c r="E1272" s="120"/>
      <c r="F1272" s="22"/>
    </row>
    <row r="1273" spans="1:6" x14ac:dyDescent="0.4">
      <c r="A1273" s="95" t="s">
        <v>2646</v>
      </c>
      <c r="B1273" s="84">
        <v>0</v>
      </c>
      <c r="C1273" s="84"/>
      <c r="E1273" s="120"/>
      <c r="F1273" s="22"/>
    </row>
    <row r="1274" spans="1:6" x14ac:dyDescent="0.4">
      <c r="A1274" s="95" t="s">
        <v>2647</v>
      </c>
      <c r="B1274" s="84">
        <v>0</v>
      </c>
      <c r="C1274" s="84"/>
      <c r="E1274" s="120"/>
      <c r="F1274" s="22"/>
    </row>
    <row r="1275" spans="1:6" x14ac:dyDescent="0.4">
      <c r="A1275" s="95" t="s">
        <v>2648</v>
      </c>
      <c r="B1275" s="84">
        <v>0</v>
      </c>
      <c r="C1275" s="84"/>
      <c r="E1275" s="120"/>
      <c r="F1275" s="22"/>
    </row>
    <row r="1276" spans="1:6" x14ac:dyDescent="0.4">
      <c r="A1276" s="95" t="s">
        <v>2649</v>
      </c>
      <c r="B1276" s="84">
        <v>0</v>
      </c>
      <c r="C1276" s="84"/>
      <c r="E1276" s="120"/>
      <c r="F1276" s="22"/>
    </row>
    <row r="1277" spans="1:6" x14ac:dyDescent="0.4">
      <c r="A1277" s="95" t="s">
        <v>2650</v>
      </c>
      <c r="B1277" s="84">
        <v>0</v>
      </c>
      <c r="C1277" s="84"/>
      <c r="E1277" s="120"/>
      <c r="F1277" s="22"/>
    </row>
    <row r="1278" spans="1:6" x14ac:dyDescent="0.4">
      <c r="A1278" s="95" t="s">
        <v>2651</v>
      </c>
      <c r="B1278" s="84">
        <v>0</v>
      </c>
      <c r="C1278" s="84"/>
      <c r="E1278" s="120"/>
      <c r="F1278" s="22"/>
    </row>
    <row r="1279" spans="1:6" x14ac:dyDescent="0.4">
      <c r="A1279" s="95" t="s">
        <v>2652</v>
      </c>
      <c r="B1279" s="84">
        <v>0</v>
      </c>
      <c r="C1279" s="84"/>
      <c r="E1279" s="120"/>
      <c r="F1279" s="22"/>
    </row>
    <row r="1280" spans="1:6" x14ac:dyDescent="0.4">
      <c r="A1280" s="95" t="s">
        <v>2653</v>
      </c>
      <c r="B1280" s="84">
        <v>0</v>
      </c>
      <c r="C1280" s="84"/>
      <c r="E1280" s="120"/>
      <c r="F1280" s="22"/>
    </row>
    <row r="1281" spans="1:6" x14ac:dyDescent="0.4">
      <c r="A1281" s="95" t="s">
        <v>2654</v>
      </c>
      <c r="B1281" s="84">
        <v>0</v>
      </c>
      <c r="C1281" s="84"/>
      <c r="E1281" s="120"/>
      <c r="F1281" s="22"/>
    </row>
    <row r="1282" spans="1:6" x14ac:dyDescent="0.4">
      <c r="A1282" s="95" t="s">
        <v>2655</v>
      </c>
      <c r="B1282" s="84">
        <v>0</v>
      </c>
      <c r="C1282" s="84"/>
      <c r="E1282" s="120"/>
      <c r="F1282" s="22"/>
    </row>
    <row r="1283" spans="1:6" x14ac:dyDescent="0.4">
      <c r="A1283" s="95" t="s">
        <v>2656</v>
      </c>
      <c r="B1283" s="84">
        <v>0</v>
      </c>
      <c r="C1283" s="84"/>
      <c r="E1283" s="120"/>
      <c r="F1283" s="22"/>
    </row>
    <row r="1284" spans="1:6" x14ac:dyDescent="0.4">
      <c r="A1284" s="95" t="s">
        <v>2657</v>
      </c>
      <c r="B1284" s="84">
        <v>0</v>
      </c>
      <c r="C1284" s="84"/>
      <c r="E1284" s="120"/>
      <c r="F1284" s="22"/>
    </row>
    <row r="1285" spans="1:6" x14ac:dyDescent="0.4">
      <c r="A1285" s="95" t="s">
        <v>2658</v>
      </c>
      <c r="B1285" s="84">
        <v>0</v>
      </c>
      <c r="C1285" s="84"/>
      <c r="E1285" s="120"/>
      <c r="F1285" s="22"/>
    </row>
    <row r="1286" spans="1:6" x14ac:dyDescent="0.4">
      <c r="A1286" s="95" t="s">
        <v>2659</v>
      </c>
      <c r="B1286" s="84">
        <v>0</v>
      </c>
      <c r="C1286" s="84"/>
      <c r="E1286" s="120"/>
      <c r="F1286" s="22"/>
    </row>
    <row r="1287" spans="1:6" x14ac:dyDescent="0.4">
      <c r="A1287" s="95" t="s">
        <v>2660</v>
      </c>
      <c r="B1287" s="84">
        <v>0</v>
      </c>
      <c r="C1287" s="84"/>
      <c r="E1287" s="120"/>
      <c r="F1287" s="22"/>
    </row>
    <row r="1288" spans="1:6" x14ac:dyDescent="0.4">
      <c r="A1288" s="95" t="s">
        <v>2661</v>
      </c>
      <c r="B1288" s="84">
        <v>0</v>
      </c>
      <c r="C1288" s="84"/>
      <c r="E1288" s="120"/>
      <c r="F1288" s="22"/>
    </row>
    <row r="1289" spans="1:6" x14ac:dyDescent="0.4">
      <c r="A1289" s="95" t="s">
        <v>2662</v>
      </c>
      <c r="B1289" s="84">
        <v>0</v>
      </c>
      <c r="C1289" s="84"/>
      <c r="E1289" s="120"/>
      <c r="F1289" s="22"/>
    </row>
    <row r="1290" spans="1:6" x14ac:dyDescent="0.4">
      <c r="A1290" s="95" t="s">
        <v>2663</v>
      </c>
      <c r="B1290" s="84">
        <v>0</v>
      </c>
      <c r="C1290" s="84"/>
      <c r="E1290" s="120"/>
      <c r="F1290" s="22"/>
    </row>
    <row r="1291" spans="1:6" x14ac:dyDescent="0.4">
      <c r="A1291" s="95" t="s">
        <v>2664</v>
      </c>
      <c r="B1291" s="84">
        <v>0</v>
      </c>
      <c r="C1291" s="84"/>
      <c r="E1291" s="120"/>
      <c r="F1291" s="22"/>
    </row>
    <row r="1292" spans="1:6" x14ac:dyDescent="0.4">
      <c r="A1292" s="95" t="s">
        <v>2665</v>
      </c>
      <c r="B1292" s="84">
        <v>0</v>
      </c>
      <c r="C1292" s="84"/>
      <c r="E1292" s="120"/>
      <c r="F1292" s="22"/>
    </row>
    <row r="1293" spans="1:6" x14ac:dyDescent="0.4">
      <c r="A1293" s="95" t="s">
        <v>2666</v>
      </c>
      <c r="B1293" s="84">
        <v>0</v>
      </c>
      <c r="C1293" s="84"/>
      <c r="E1293" s="120"/>
      <c r="F1293" s="22"/>
    </row>
    <row r="1294" spans="1:6" x14ac:dyDescent="0.4">
      <c r="A1294" s="95" t="s">
        <v>2667</v>
      </c>
      <c r="B1294" s="84">
        <v>0</v>
      </c>
      <c r="C1294" s="84"/>
      <c r="E1294" s="120"/>
      <c r="F1294" s="22"/>
    </row>
    <row r="1295" spans="1:6" x14ac:dyDescent="0.4">
      <c r="A1295" s="95" t="s">
        <v>2668</v>
      </c>
      <c r="B1295" s="84">
        <v>0</v>
      </c>
      <c r="C1295" s="84"/>
      <c r="E1295" s="120"/>
      <c r="F1295" s="22"/>
    </row>
    <row r="1296" spans="1:6" x14ac:dyDescent="0.4">
      <c r="A1296" s="95" t="s">
        <v>2669</v>
      </c>
      <c r="B1296" s="84">
        <v>0</v>
      </c>
      <c r="C1296" s="84"/>
      <c r="E1296" s="120"/>
      <c r="F1296" s="22"/>
    </row>
    <row r="1297" spans="1:6" x14ac:dyDescent="0.4">
      <c r="A1297" s="475" t="s">
        <v>2670</v>
      </c>
      <c r="B1297" s="84"/>
      <c r="C1297" s="84"/>
      <c r="E1297" s="124"/>
      <c r="F1297" s="22"/>
    </row>
    <row r="1298" spans="1:6" ht="15" thickBot="1" x14ac:dyDescent="0.45"/>
    <row r="1299" spans="1:6" ht="15" thickBot="1" x14ac:dyDescent="0.45">
      <c r="A1299" s="669" t="s">
        <v>1728</v>
      </c>
      <c r="B1299" s="670"/>
      <c r="C1299" s="671"/>
    </row>
    <row r="1301" spans="1:6" x14ac:dyDescent="0.4">
      <c r="A1301" s="22" t="s">
        <v>2731</v>
      </c>
      <c r="B1301" s="22">
        <v>0</v>
      </c>
      <c r="C1301" s="22" t="s">
        <v>779</v>
      </c>
    </row>
    <row r="1302" spans="1:6" x14ac:dyDescent="0.4">
      <c r="B1302" s="22">
        <v>1</v>
      </c>
      <c r="C1302" s="22" t="s">
        <v>2732</v>
      </c>
    </row>
    <row r="1303" spans="1:6" x14ac:dyDescent="0.4">
      <c r="B1303" s="22">
        <v>2</v>
      </c>
      <c r="C1303" s="22" t="s">
        <v>2733</v>
      </c>
    </row>
    <row r="1304" spans="1:6" x14ac:dyDescent="0.4">
      <c r="B1304" s="22">
        <v>3</v>
      </c>
      <c r="C1304" s="22" t="s">
        <v>2734</v>
      </c>
    </row>
    <row r="1305" spans="1:6" x14ac:dyDescent="0.4">
      <c r="B1305" s="22">
        <v>4</v>
      </c>
      <c r="C1305" s="22" t="s">
        <v>2735</v>
      </c>
    </row>
    <row r="1306" spans="1:6" x14ac:dyDescent="0.4">
      <c r="B1306" s="22">
        <v>5</v>
      </c>
      <c r="C1306" s="22" t="s">
        <v>2737</v>
      </c>
    </row>
    <row r="1307" spans="1:6" x14ac:dyDescent="0.4">
      <c r="B1307" s="22">
        <v>6</v>
      </c>
      <c r="C1307" s="22" t="s">
        <v>2736</v>
      </c>
    </row>
  </sheetData>
  <mergeCells count="5">
    <mergeCell ref="A2:C2"/>
    <mergeCell ref="A189:C189"/>
    <mergeCell ref="A512:C512"/>
    <mergeCell ref="A911:C911"/>
    <mergeCell ref="A1186:C1186"/>
  </mergeCell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Blad9"/>
  <dimension ref="A2:C49"/>
  <sheetViews>
    <sheetView topLeftCell="A9" workbookViewId="0"/>
  </sheetViews>
  <sheetFormatPr defaultRowHeight="14.6" x14ac:dyDescent="0.4"/>
  <cols>
    <col min="1" max="1" width="13.84375" bestFit="1" customWidth="1"/>
    <col min="3" max="3" width="17.3828125" bestFit="1" customWidth="1"/>
  </cols>
  <sheetData>
    <row r="2" spans="1:3" x14ac:dyDescent="0.4">
      <c r="A2" t="s">
        <v>126</v>
      </c>
      <c r="C2" t="s">
        <v>127</v>
      </c>
    </row>
    <row r="3" spans="1:3" x14ac:dyDescent="0.4">
      <c r="A3" t="s">
        <v>11</v>
      </c>
      <c r="B3">
        <v>1</v>
      </c>
      <c r="C3" t="s">
        <v>51</v>
      </c>
    </row>
    <row r="4" spans="1:3" x14ac:dyDescent="0.4">
      <c r="B4">
        <v>2</v>
      </c>
      <c r="C4" t="s">
        <v>52</v>
      </c>
    </row>
    <row r="5" spans="1:3" x14ac:dyDescent="0.4">
      <c r="A5" t="s">
        <v>311</v>
      </c>
      <c r="B5">
        <v>3</v>
      </c>
      <c r="C5" t="s">
        <v>308</v>
      </c>
    </row>
    <row r="7" spans="1:3" x14ac:dyDescent="0.4">
      <c r="A7" t="s">
        <v>251</v>
      </c>
      <c r="C7" t="s">
        <v>127</v>
      </c>
    </row>
    <row r="8" spans="1:3" x14ac:dyDescent="0.4">
      <c r="B8">
        <v>1</v>
      </c>
      <c r="C8" t="s">
        <v>51</v>
      </c>
    </row>
    <row r="9" spans="1:3" x14ac:dyDescent="0.4">
      <c r="B9">
        <v>2</v>
      </c>
      <c r="C9" t="s">
        <v>252</v>
      </c>
    </row>
    <row r="10" spans="1:3" x14ac:dyDescent="0.4">
      <c r="B10">
        <v>3</v>
      </c>
      <c r="C10" t="s">
        <v>52</v>
      </c>
    </row>
    <row r="11" spans="1:3" x14ac:dyDescent="0.4">
      <c r="B11">
        <v>4</v>
      </c>
      <c r="C11" t="s">
        <v>308</v>
      </c>
    </row>
    <row r="13" spans="1:3" x14ac:dyDescent="0.4">
      <c r="A13" t="s">
        <v>57</v>
      </c>
      <c r="B13">
        <v>1</v>
      </c>
      <c r="C13" t="s">
        <v>51</v>
      </c>
    </row>
    <row r="14" spans="1:3" x14ac:dyDescent="0.4">
      <c r="B14">
        <v>2</v>
      </c>
      <c r="C14" t="s">
        <v>58</v>
      </c>
    </row>
    <row r="15" spans="1:3" x14ac:dyDescent="0.4">
      <c r="B15">
        <v>3</v>
      </c>
      <c r="C15" t="s">
        <v>304</v>
      </c>
    </row>
    <row r="16" spans="1:3" x14ac:dyDescent="0.4">
      <c r="B16">
        <v>4</v>
      </c>
      <c r="C16" t="s">
        <v>59</v>
      </c>
    </row>
    <row r="17" spans="1:3" x14ac:dyDescent="0.4">
      <c r="B17">
        <v>5</v>
      </c>
      <c r="C17" t="s">
        <v>60</v>
      </c>
    </row>
    <row r="18" spans="1:3" x14ac:dyDescent="0.4">
      <c r="A18" t="s">
        <v>309</v>
      </c>
      <c r="B18">
        <v>6</v>
      </c>
      <c r="C18" t="s">
        <v>308</v>
      </c>
    </row>
    <row r="20" spans="1:3" x14ac:dyDescent="0.4">
      <c r="A20" t="s">
        <v>12</v>
      </c>
      <c r="B20">
        <v>1</v>
      </c>
      <c r="C20" t="s">
        <v>47</v>
      </c>
    </row>
    <row r="21" spans="1:3" x14ac:dyDescent="0.4">
      <c r="B21">
        <v>2</v>
      </c>
      <c r="C21" t="s">
        <v>48</v>
      </c>
    </row>
    <row r="22" spans="1:3" x14ac:dyDescent="0.4">
      <c r="B22">
        <v>3</v>
      </c>
      <c r="C22" t="s">
        <v>303</v>
      </c>
    </row>
    <row r="23" spans="1:3" x14ac:dyDescent="0.4">
      <c r="B23">
        <v>4</v>
      </c>
      <c r="C23" t="s">
        <v>49</v>
      </c>
    </row>
    <row r="24" spans="1:3" x14ac:dyDescent="0.4">
      <c r="B24">
        <v>5</v>
      </c>
      <c r="C24" t="s">
        <v>50</v>
      </c>
    </row>
    <row r="27" spans="1:3" x14ac:dyDescent="0.4">
      <c r="A27" t="s">
        <v>115</v>
      </c>
      <c r="B27">
        <v>1</v>
      </c>
      <c r="C27" t="s">
        <v>110</v>
      </c>
    </row>
    <row r="28" spans="1:3" x14ac:dyDescent="0.4">
      <c r="B28">
        <v>2</v>
      </c>
      <c r="C28" t="s">
        <v>111</v>
      </c>
    </row>
    <row r="29" spans="1:3" x14ac:dyDescent="0.4">
      <c r="B29">
        <v>3</v>
      </c>
      <c r="C29" t="s">
        <v>112</v>
      </c>
    </row>
    <row r="30" spans="1:3" x14ac:dyDescent="0.4">
      <c r="B30">
        <v>4</v>
      </c>
      <c r="C30" t="s">
        <v>113</v>
      </c>
    </row>
    <row r="31" spans="1:3" x14ac:dyDescent="0.4">
      <c r="B31">
        <v>5</v>
      </c>
      <c r="C31" t="s">
        <v>114</v>
      </c>
    </row>
    <row r="33" spans="1:3" x14ac:dyDescent="0.4">
      <c r="A33" t="s">
        <v>342</v>
      </c>
      <c r="B33">
        <v>1</v>
      </c>
      <c r="C33" t="s">
        <v>116</v>
      </c>
    </row>
    <row r="34" spans="1:3" x14ac:dyDescent="0.4">
      <c r="B34">
        <v>2</v>
      </c>
      <c r="C34" t="s">
        <v>117</v>
      </c>
    </row>
    <row r="35" spans="1:3" x14ac:dyDescent="0.4">
      <c r="B35">
        <v>3</v>
      </c>
      <c r="C35" t="s">
        <v>118</v>
      </c>
    </row>
    <row r="36" spans="1:3" x14ac:dyDescent="0.4">
      <c r="B36">
        <v>4</v>
      </c>
      <c r="C36" t="s">
        <v>119</v>
      </c>
    </row>
    <row r="37" spans="1:3" x14ac:dyDescent="0.4">
      <c r="B37">
        <v>5</v>
      </c>
      <c r="C37" t="s">
        <v>120</v>
      </c>
    </row>
    <row r="39" spans="1:3" x14ac:dyDescent="0.4">
      <c r="A39" t="s">
        <v>125</v>
      </c>
      <c r="B39">
        <v>1</v>
      </c>
      <c r="C39" t="s">
        <v>122</v>
      </c>
    </row>
    <row r="40" spans="1:3" x14ac:dyDescent="0.4">
      <c r="B40">
        <v>2</v>
      </c>
      <c r="C40" t="s">
        <v>123</v>
      </c>
    </row>
    <row r="41" spans="1:3" x14ac:dyDescent="0.4">
      <c r="B41">
        <v>3</v>
      </c>
      <c r="C41" t="s">
        <v>304</v>
      </c>
    </row>
    <row r="42" spans="1:3" x14ac:dyDescent="0.4">
      <c r="B42">
        <v>4</v>
      </c>
      <c r="C42" t="s">
        <v>59</v>
      </c>
    </row>
    <row r="43" spans="1:3" x14ac:dyDescent="0.4">
      <c r="B43">
        <v>5</v>
      </c>
      <c r="C43" t="s">
        <v>124</v>
      </c>
    </row>
    <row r="45" spans="1:3" x14ac:dyDescent="0.4">
      <c r="A45" t="s">
        <v>282</v>
      </c>
      <c r="B45">
        <v>1</v>
      </c>
      <c r="C45" t="s">
        <v>51</v>
      </c>
    </row>
    <row r="46" spans="1:3" x14ac:dyDescent="0.4">
      <c r="B46">
        <v>2</v>
      </c>
      <c r="C46" t="s">
        <v>283</v>
      </c>
    </row>
    <row r="47" spans="1:3" x14ac:dyDescent="0.4">
      <c r="B47">
        <v>3</v>
      </c>
      <c r="C47" t="s">
        <v>304</v>
      </c>
    </row>
    <row r="48" spans="1:3" x14ac:dyDescent="0.4">
      <c r="B48">
        <v>4</v>
      </c>
      <c r="C48" t="s">
        <v>59</v>
      </c>
    </row>
    <row r="49" spans="2:3" x14ac:dyDescent="0.4">
      <c r="B49">
        <v>5</v>
      </c>
      <c r="C49" t="s">
        <v>60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3">
    <tabColor rgb="FF0070C0"/>
  </sheetPr>
  <dimension ref="A1:T183"/>
  <sheetViews>
    <sheetView showRowColHeaders="0" tabSelected="1" zoomScaleNormal="100" workbookViewId="0">
      <pane ySplit="7" topLeftCell="A8" activePane="bottomLeft" state="frozen"/>
      <selection pane="bottomLeft" activeCell="B104" sqref="B104:N112"/>
    </sheetView>
  </sheetViews>
  <sheetFormatPr defaultColWidth="0" defaultRowHeight="0" customHeight="1" zeroHeight="1" x14ac:dyDescent="0.4"/>
  <cols>
    <col min="1" max="1" width="5.69140625" customWidth="1"/>
    <col min="2" max="11" width="9.15234375" customWidth="1"/>
    <col min="12" max="12" width="20" customWidth="1"/>
    <col min="13" max="13" width="2.3046875" customWidth="1"/>
    <col min="14" max="14" width="20" customWidth="1"/>
    <col min="15" max="15" width="2.3046875" customWidth="1"/>
    <col min="16" max="16" width="57.15234375" customWidth="1"/>
    <col min="17" max="17" width="2.3046875" customWidth="1"/>
    <col min="18" max="18" width="110.69140625" customWidth="1"/>
    <col min="19" max="19" width="2.3046875" customWidth="1"/>
    <col min="20" max="20" width="0" hidden="1" customWidth="1"/>
    <col min="21" max="16384" width="9.15234375" hidden="1"/>
  </cols>
  <sheetData>
    <row r="1" spans="1:19" ht="20.149999999999999" customHeight="1" x14ac:dyDescent="0.4">
      <c r="A1" s="491"/>
      <c r="B1" s="785" t="s">
        <v>1475</v>
      </c>
      <c r="C1" s="786"/>
      <c r="D1" s="786"/>
      <c r="E1" s="786"/>
      <c r="F1" s="786"/>
      <c r="G1" s="786"/>
      <c r="H1" s="786"/>
      <c r="I1" s="786"/>
      <c r="J1" s="786"/>
      <c r="K1" s="786"/>
      <c r="L1" s="789"/>
      <c r="M1" s="503"/>
      <c r="N1" s="818"/>
      <c r="O1" s="492"/>
      <c r="P1" s="492"/>
      <c r="Q1" s="492"/>
      <c r="R1" s="492"/>
      <c r="S1" s="493"/>
    </row>
    <row r="2" spans="1:19" ht="20.149999999999999" customHeight="1" x14ac:dyDescent="0.4">
      <c r="A2" s="494"/>
      <c r="B2" s="787"/>
      <c r="C2" s="788"/>
      <c r="D2" s="788"/>
      <c r="E2" s="788"/>
      <c r="F2" s="788"/>
      <c r="G2" s="788"/>
      <c r="H2" s="788"/>
      <c r="I2" s="788"/>
      <c r="J2" s="788"/>
      <c r="K2" s="788"/>
      <c r="L2" s="790"/>
      <c r="M2" s="487"/>
      <c r="N2" s="790"/>
      <c r="O2" s="500"/>
      <c r="P2" s="500"/>
      <c r="Q2" s="500"/>
      <c r="R2" s="500"/>
      <c r="S2" s="501"/>
    </row>
    <row r="3" spans="1:19" ht="20.149999999999999" customHeight="1" x14ac:dyDescent="0.4">
      <c r="A3" s="494"/>
      <c r="B3" s="791" t="s">
        <v>1503</v>
      </c>
      <c r="C3" s="792"/>
      <c r="D3" s="792"/>
      <c r="E3" s="792"/>
      <c r="F3" s="793"/>
      <c r="G3" s="783"/>
      <c r="H3" s="784"/>
      <c r="I3" s="784"/>
      <c r="J3" s="784"/>
      <c r="K3" s="784"/>
      <c r="L3" s="478"/>
      <c r="M3" s="478"/>
      <c r="N3" s="478"/>
      <c r="O3" s="495"/>
      <c r="P3" s="495"/>
      <c r="Q3" s="495"/>
      <c r="R3" s="495"/>
      <c r="S3" s="496"/>
    </row>
    <row r="4" spans="1:19" ht="20.149999999999999" customHeight="1" x14ac:dyDescent="0.4">
      <c r="A4" s="494"/>
      <c r="B4" s="779" t="s">
        <v>1504</v>
      </c>
      <c r="C4" s="780"/>
      <c r="D4" s="780"/>
      <c r="E4" s="780"/>
      <c r="F4" s="780"/>
      <c r="G4" s="783"/>
      <c r="H4" s="784"/>
      <c r="I4" s="784"/>
      <c r="J4" s="784"/>
      <c r="K4" s="784"/>
      <c r="L4" s="478"/>
      <c r="M4" s="478"/>
      <c r="N4" s="478"/>
      <c r="O4" s="495"/>
      <c r="P4" s="495"/>
      <c r="Q4" s="495"/>
      <c r="R4" s="495"/>
      <c r="S4" s="496"/>
    </row>
    <row r="5" spans="1:19" ht="20.149999999999999" customHeight="1" x14ac:dyDescent="0.4">
      <c r="A5" s="494"/>
      <c r="B5" s="779"/>
      <c r="C5" s="780"/>
      <c r="D5" s="780"/>
      <c r="E5" s="780"/>
      <c r="F5" s="780"/>
      <c r="G5" s="783"/>
      <c r="H5" s="784"/>
      <c r="I5" s="784"/>
      <c r="J5" s="784"/>
      <c r="K5" s="784"/>
      <c r="L5" s="478"/>
      <c r="M5" s="478"/>
      <c r="N5" s="478"/>
      <c r="O5" s="495"/>
      <c r="P5" s="495"/>
      <c r="Q5" s="495"/>
      <c r="R5" s="495"/>
      <c r="S5" s="496"/>
    </row>
    <row r="6" spans="1:19" ht="20.149999999999999" customHeight="1" x14ac:dyDescent="0.4">
      <c r="A6" s="494"/>
      <c r="B6" s="779"/>
      <c r="C6" s="780"/>
      <c r="D6" s="780"/>
      <c r="E6" s="780"/>
      <c r="F6" s="780"/>
      <c r="G6" s="502"/>
      <c r="H6" s="478"/>
      <c r="I6" s="478"/>
      <c r="J6" s="478"/>
      <c r="K6" s="478"/>
      <c r="L6" s="478"/>
      <c r="M6" s="478"/>
      <c r="N6" s="478"/>
      <c r="O6" s="495"/>
      <c r="P6" s="495"/>
      <c r="Q6" s="495"/>
      <c r="R6" s="495"/>
      <c r="S6" s="496"/>
    </row>
    <row r="7" spans="1:19" ht="20.149999999999999" customHeight="1" thickBot="1" x14ac:dyDescent="0.45">
      <c r="A7" s="497"/>
      <c r="B7" s="498"/>
      <c r="C7" s="498"/>
      <c r="D7" s="498"/>
      <c r="E7" s="498"/>
      <c r="F7" s="498"/>
      <c r="G7" s="498"/>
      <c r="H7" s="498"/>
      <c r="I7" s="498"/>
      <c r="J7" s="498"/>
      <c r="K7" s="498"/>
      <c r="L7" s="498"/>
      <c r="M7" s="498"/>
      <c r="N7" s="498"/>
      <c r="O7" s="498"/>
      <c r="P7" s="498"/>
      <c r="Q7" s="498"/>
      <c r="R7" s="498"/>
      <c r="S7" s="499"/>
    </row>
    <row r="8" spans="1:19" s="655" customFormat="1" ht="20.149999999999999" customHeight="1" x14ac:dyDescent="0.4">
      <c r="A8" s="653"/>
      <c r="B8" s="653"/>
      <c r="C8" s="653"/>
      <c r="D8" s="653"/>
      <c r="E8" s="653"/>
      <c r="F8" s="653"/>
      <c r="G8" s="653"/>
      <c r="H8" s="653"/>
      <c r="I8" s="653"/>
      <c r="J8" s="653"/>
      <c r="K8" s="653"/>
      <c r="L8" s="653"/>
      <c r="M8" s="653"/>
      <c r="N8" s="653"/>
      <c r="O8" s="653"/>
      <c r="P8" s="653"/>
      <c r="Q8" s="653"/>
      <c r="R8" s="653"/>
      <c r="S8" s="654"/>
    </row>
    <row r="9" spans="1:19" s="655" customFormat="1" ht="20.149999999999999" customHeight="1" x14ac:dyDescent="0.4">
      <c r="A9" s="653"/>
      <c r="B9" s="653"/>
      <c r="C9" s="653"/>
      <c r="D9" s="653"/>
      <c r="E9" s="653"/>
      <c r="F9" s="653"/>
      <c r="G9" s="653"/>
      <c r="H9" s="653"/>
      <c r="I9" s="653"/>
      <c r="J9" s="653"/>
      <c r="K9" s="653"/>
      <c r="L9" s="653"/>
      <c r="M9" s="653"/>
      <c r="N9" s="653"/>
      <c r="O9" s="653"/>
      <c r="P9" s="653"/>
      <c r="Q9" s="653"/>
      <c r="R9" s="653"/>
      <c r="S9" s="654"/>
    </row>
    <row r="10" spans="1:19" s="655" customFormat="1" ht="20.149999999999999" customHeight="1" x14ac:dyDescent="0.4">
      <c r="A10" s="653"/>
      <c r="B10" s="653"/>
      <c r="C10" s="653"/>
      <c r="D10" s="653"/>
      <c r="E10" s="653"/>
      <c r="F10" s="653"/>
      <c r="G10" s="653"/>
      <c r="H10" s="653"/>
      <c r="I10" s="653"/>
      <c r="J10" s="653"/>
      <c r="K10" s="653"/>
      <c r="L10" s="653"/>
      <c r="M10" s="653"/>
      <c r="N10" s="653"/>
      <c r="O10" s="653"/>
      <c r="P10" s="653"/>
      <c r="Q10" s="653"/>
      <c r="R10" s="653"/>
      <c r="S10" s="654"/>
    </row>
    <row r="11" spans="1:19" s="655" customFormat="1" ht="20.149999999999999" customHeight="1" x14ac:dyDescent="0.4">
      <c r="A11" s="653"/>
      <c r="B11" s="653"/>
      <c r="C11" s="653"/>
      <c r="D11" s="653"/>
      <c r="E11" s="653"/>
      <c r="F11" s="653"/>
      <c r="G11" s="653"/>
      <c r="H11" s="653"/>
      <c r="I11" s="653"/>
      <c r="J11" s="653"/>
      <c r="K11" s="653"/>
      <c r="L11" s="653"/>
      <c r="M11" s="653"/>
      <c r="N11" s="653"/>
      <c r="O11" s="653"/>
      <c r="P11" s="653"/>
      <c r="Q11" s="653"/>
      <c r="R11" s="653"/>
      <c r="S11" s="654"/>
    </row>
    <row r="12" spans="1:19" s="655" customFormat="1" ht="20.149999999999999" customHeight="1" x14ac:dyDescent="0.4">
      <c r="A12" s="653"/>
      <c r="B12" s="653"/>
      <c r="C12" s="653"/>
      <c r="D12" s="653"/>
      <c r="E12" s="653"/>
      <c r="F12" s="653"/>
      <c r="G12" s="653"/>
      <c r="H12" s="653"/>
      <c r="I12" s="653"/>
      <c r="J12" s="653"/>
      <c r="K12" s="653"/>
      <c r="L12" s="653"/>
      <c r="M12" s="653"/>
      <c r="N12" s="653"/>
      <c r="O12" s="653"/>
      <c r="P12" s="653"/>
      <c r="Q12" s="653"/>
      <c r="R12" s="653"/>
      <c r="S12" s="654"/>
    </row>
    <row r="13" spans="1:19" s="655" customFormat="1" ht="20.149999999999999" customHeight="1" x14ac:dyDescent="0.4">
      <c r="A13" s="653"/>
      <c r="B13" s="653"/>
      <c r="C13" s="653"/>
      <c r="D13" s="653"/>
      <c r="E13" s="653"/>
      <c r="F13" s="653"/>
      <c r="G13" s="653"/>
      <c r="H13" s="653"/>
      <c r="I13" s="653"/>
      <c r="J13" s="653"/>
      <c r="K13" s="653"/>
      <c r="L13" s="653"/>
      <c r="M13" s="653"/>
      <c r="N13" s="653"/>
      <c r="O13" s="653"/>
      <c r="P13" s="653"/>
      <c r="Q13" s="653"/>
      <c r="R13" s="653"/>
      <c r="S13" s="654"/>
    </row>
    <row r="14" spans="1:19" s="655" customFormat="1" ht="20.149999999999999" customHeight="1" x14ac:dyDescent="0.4">
      <c r="A14" s="653"/>
      <c r="B14" s="653"/>
      <c r="C14" s="653"/>
      <c r="D14" s="653"/>
      <c r="E14" s="653"/>
      <c r="F14" s="653"/>
      <c r="G14" s="653"/>
      <c r="H14" s="653"/>
      <c r="I14" s="653"/>
      <c r="J14" s="653"/>
      <c r="K14" s="653"/>
      <c r="L14" s="653"/>
      <c r="M14" s="653"/>
      <c r="N14" s="653"/>
      <c r="O14" s="653"/>
      <c r="P14" s="653"/>
      <c r="Q14" s="653"/>
      <c r="R14" s="653"/>
      <c r="S14" s="654"/>
    </row>
    <row r="15" spans="1:19" s="655" customFormat="1" ht="20.149999999999999" customHeight="1" x14ac:dyDescent="0.4">
      <c r="A15" s="653"/>
      <c r="B15" s="653"/>
      <c r="C15" s="653"/>
      <c r="D15" s="653"/>
      <c r="E15" s="653"/>
      <c r="F15" s="653"/>
      <c r="G15" s="653"/>
      <c r="H15" s="653"/>
      <c r="I15" s="653"/>
      <c r="J15" s="653"/>
      <c r="K15" s="653"/>
      <c r="L15" s="653"/>
      <c r="M15" s="653"/>
      <c r="N15" s="653"/>
      <c r="O15" s="653"/>
      <c r="P15" s="653"/>
      <c r="Q15" s="653"/>
      <c r="R15" s="653"/>
      <c r="S15" s="654"/>
    </row>
    <row r="16" spans="1:19" s="655" customFormat="1" ht="20.149999999999999" customHeight="1" x14ac:dyDescent="0.4">
      <c r="A16" s="653"/>
      <c r="B16" s="653"/>
      <c r="C16" s="653"/>
      <c r="D16" s="653"/>
      <c r="E16" s="653"/>
      <c r="F16" s="653"/>
      <c r="G16" s="653"/>
      <c r="H16" s="653"/>
      <c r="I16" s="653"/>
      <c r="J16" s="653"/>
      <c r="K16" s="653"/>
      <c r="L16" s="653"/>
      <c r="M16" s="653"/>
      <c r="N16" s="653"/>
      <c r="O16" s="653"/>
      <c r="P16" s="653"/>
      <c r="Q16" s="653"/>
      <c r="R16" s="653"/>
      <c r="S16" s="654"/>
    </row>
    <row r="17" spans="1:19" s="655" customFormat="1" ht="20.149999999999999" customHeight="1" x14ac:dyDescent="0.4">
      <c r="A17" s="653"/>
      <c r="B17" s="653"/>
      <c r="C17" s="653"/>
      <c r="D17" s="653"/>
      <c r="E17" s="653"/>
      <c r="F17" s="653"/>
      <c r="G17" s="653"/>
      <c r="H17" s="653"/>
      <c r="I17" s="653"/>
      <c r="J17" s="653"/>
      <c r="K17" s="653"/>
      <c r="L17" s="653"/>
      <c r="M17" s="653"/>
      <c r="N17" s="653"/>
      <c r="O17" s="653"/>
      <c r="P17" s="653"/>
      <c r="Q17" s="653"/>
      <c r="R17" s="653"/>
      <c r="S17" s="654"/>
    </row>
    <row r="18" spans="1:19" s="655" customFormat="1" ht="20.149999999999999" customHeight="1" x14ac:dyDescent="0.4">
      <c r="A18" s="653"/>
      <c r="B18" s="653"/>
      <c r="C18" s="653"/>
      <c r="D18" s="653"/>
      <c r="E18" s="653"/>
      <c r="F18" s="653"/>
      <c r="G18" s="653"/>
      <c r="H18" s="653"/>
      <c r="I18" s="653"/>
      <c r="J18" s="653"/>
      <c r="K18" s="653"/>
      <c r="L18" s="653"/>
      <c r="M18" s="653"/>
      <c r="N18" s="653"/>
      <c r="O18" s="653"/>
      <c r="P18" s="653"/>
      <c r="Q18" s="653"/>
      <c r="R18" s="653"/>
      <c r="S18" s="654"/>
    </row>
    <row r="19" spans="1:19" s="2" customFormat="1" ht="20.149999999999999" customHeight="1" x14ac:dyDescent="0.4">
      <c r="A19" s="131"/>
      <c r="B19" s="131" t="s">
        <v>1505</v>
      </c>
      <c r="C19" s="516"/>
      <c r="D19" s="517"/>
      <c r="E19" s="517"/>
      <c r="F19" s="535"/>
      <c r="G19" s="517"/>
      <c r="H19" s="517"/>
      <c r="I19" s="517"/>
      <c r="J19" s="517"/>
      <c r="K19" s="517"/>
      <c r="L19" s="517"/>
      <c r="M19" s="133"/>
      <c r="N19" s="131"/>
      <c r="O19" s="131"/>
      <c r="P19" s="131"/>
      <c r="Q19" s="131"/>
      <c r="R19" s="149"/>
      <c r="S19" s="148"/>
    </row>
    <row r="20" spans="1:19" s="2" customFormat="1" ht="20.149999999999999" customHeight="1" x14ac:dyDescent="0.4">
      <c r="A20" s="3"/>
      <c r="B20" s="8" t="s">
        <v>143</v>
      </c>
      <c r="C20" s="8"/>
      <c r="D20" s="8"/>
      <c r="E20" s="8"/>
      <c r="F20" s="448"/>
      <c r="G20" s="805" t="s">
        <v>630</v>
      </c>
      <c r="H20" s="805"/>
      <c r="I20" s="805"/>
      <c r="J20" s="805"/>
      <c r="K20" s="8"/>
      <c r="L20" s="8"/>
      <c r="M20" s="8"/>
      <c r="N20" s="8"/>
      <c r="O20" s="3"/>
      <c r="P20" s="231"/>
      <c r="Q20" s="3"/>
      <c r="R20" s="3"/>
      <c r="S20" s="15"/>
    </row>
    <row r="21" spans="1:19" s="2" customFormat="1" ht="20.149999999999999" customHeight="1" x14ac:dyDescent="0.4">
      <c r="A21" s="3"/>
      <c r="B21" s="8" t="s">
        <v>1506</v>
      </c>
      <c r="C21" s="3"/>
      <c r="D21" s="3"/>
      <c r="E21" s="118"/>
      <c r="F21" s="536"/>
      <c r="G21" s="816" t="s">
        <v>1507</v>
      </c>
      <c r="H21" s="817"/>
      <c r="I21" s="817"/>
      <c r="J21" s="817"/>
      <c r="K21" s="3"/>
      <c r="L21" s="3"/>
      <c r="M21" s="3"/>
      <c r="N21" s="3"/>
      <c r="O21" s="3"/>
      <c r="P21" s="231"/>
      <c r="Q21" s="3"/>
      <c r="R21" s="3"/>
      <c r="S21" s="15"/>
    </row>
    <row r="22" spans="1:19" s="2" customFormat="1" ht="20.149999999999999" customHeight="1" x14ac:dyDescent="0.4">
      <c r="A22" s="3"/>
      <c r="B22" s="8" t="s">
        <v>144</v>
      </c>
      <c r="C22" s="3"/>
      <c r="D22" s="3"/>
      <c r="E22" s="118"/>
      <c r="F22" s="536"/>
      <c r="G22" s="805" t="s">
        <v>573</v>
      </c>
      <c r="H22" s="805"/>
      <c r="I22" s="805"/>
      <c r="J22" s="805"/>
      <c r="K22" s="3"/>
      <c r="L22" s="3"/>
      <c r="M22" s="3"/>
      <c r="N22" s="3"/>
      <c r="O22" s="3"/>
      <c r="P22" s="231"/>
      <c r="Q22" s="3"/>
      <c r="R22" s="3"/>
      <c r="S22" s="15"/>
    </row>
    <row r="23" spans="1:19" s="2" customFormat="1" ht="20.149999999999999" customHeight="1" x14ac:dyDescent="0.4">
      <c r="A23" s="3"/>
      <c r="B23" s="8" t="s">
        <v>537</v>
      </c>
      <c r="C23" s="3"/>
      <c r="D23" s="3"/>
      <c r="E23" s="118"/>
      <c r="F23" s="536"/>
      <c r="G23" s="805" t="s">
        <v>2764</v>
      </c>
      <c r="H23" s="805"/>
      <c r="I23" s="805"/>
      <c r="J23" s="805"/>
      <c r="K23" s="3"/>
      <c r="L23" s="3"/>
      <c r="M23" s="3"/>
      <c r="N23" s="3"/>
      <c r="O23" s="3"/>
      <c r="P23" s="231"/>
      <c r="Q23" s="3"/>
      <c r="R23" s="3"/>
      <c r="S23" s="15"/>
    </row>
    <row r="24" spans="1:19" s="2" customFormat="1" ht="20.149999999999999" customHeight="1" x14ac:dyDescent="0.4">
      <c r="A24" s="3"/>
      <c r="B24" s="8" t="s">
        <v>0</v>
      </c>
      <c r="C24" s="3"/>
      <c r="D24" s="3"/>
      <c r="E24" s="118"/>
      <c r="F24" s="536"/>
      <c r="G24" s="806" t="s">
        <v>2765</v>
      </c>
      <c r="H24" s="806"/>
      <c r="I24" s="806"/>
      <c r="J24" s="806"/>
      <c r="K24" s="3"/>
      <c r="L24" s="3"/>
      <c r="M24" s="3"/>
      <c r="N24" s="3"/>
      <c r="O24" s="3"/>
      <c r="P24" s="231"/>
      <c r="Q24" s="3"/>
      <c r="R24" s="3"/>
      <c r="S24" s="15"/>
    </row>
    <row r="25" spans="1:19" s="2" customFormat="1" ht="20.149999999999999" customHeight="1" x14ac:dyDescent="0.4">
      <c r="A25" s="726"/>
      <c r="B25" s="728" t="s">
        <v>1854</v>
      </c>
      <c r="C25" s="726"/>
      <c r="D25" s="726"/>
      <c r="E25" s="118"/>
      <c r="F25" s="536"/>
      <c r="G25" s="729" t="s">
        <v>1855</v>
      </c>
      <c r="H25" s="727"/>
      <c r="I25" s="727"/>
      <c r="J25" s="727"/>
      <c r="K25" s="726"/>
      <c r="L25" s="726"/>
      <c r="M25" s="726"/>
      <c r="N25" s="726"/>
      <c r="O25" s="726"/>
      <c r="P25" s="231"/>
      <c r="Q25" s="726"/>
      <c r="R25" s="726"/>
      <c r="S25" s="15"/>
    </row>
    <row r="26" spans="1:19" s="2" customFormat="1" ht="20.149999999999999" customHeight="1" x14ac:dyDescent="0.4">
      <c r="A26" s="132"/>
      <c r="B26" s="522"/>
      <c r="C26" s="132"/>
      <c r="D26" s="132"/>
      <c r="E26" s="518"/>
      <c r="F26" s="537"/>
      <c r="G26" s="770" t="s">
        <v>2766</v>
      </c>
      <c r="H26" s="132"/>
      <c r="I26" s="132"/>
      <c r="J26" s="132"/>
      <c r="K26" s="132"/>
      <c r="L26" s="132"/>
      <c r="M26" s="132"/>
      <c r="N26" s="132"/>
      <c r="O26" s="132"/>
      <c r="P26" s="233"/>
      <c r="Q26" s="132"/>
      <c r="R26" s="132"/>
      <c r="S26" s="15"/>
    </row>
    <row r="27" spans="1:19" s="2" customFormat="1" ht="20.149999999999999" customHeight="1" x14ac:dyDescent="0.4">
      <c r="A27" s="132"/>
      <c r="B27" s="149" t="s">
        <v>538</v>
      </c>
      <c r="C27" s="132"/>
      <c r="D27" s="132"/>
      <c r="E27" s="518"/>
      <c r="F27" s="518"/>
      <c r="G27" s="132"/>
      <c r="H27" s="132"/>
      <c r="I27" s="132"/>
      <c r="J27" s="132"/>
      <c r="K27" s="132"/>
      <c r="L27" s="132"/>
      <c r="M27" s="132"/>
      <c r="N27" s="132"/>
      <c r="O27" s="132"/>
      <c r="P27" s="233"/>
      <c r="Q27" s="132"/>
      <c r="R27" s="132"/>
      <c r="S27" s="15"/>
    </row>
    <row r="28" spans="1:19" s="2" customFormat="1" ht="20.149999999999999" customHeight="1" x14ac:dyDescent="0.4">
      <c r="A28" s="3"/>
      <c r="B28" s="807" t="s">
        <v>2738</v>
      </c>
      <c r="C28" s="808"/>
      <c r="D28" s="808"/>
      <c r="E28" s="809"/>
      <c r="F28" s="809"/>
      <c r="G28" s="809"/>
      <c r="H28" s="809"/>
      <c r="I28" s="808"/>
      <c r="J28" s="808"/>
      <c r="K28" s="808"/>
      <c r="L28" s="808"/>
      <c r="M28" s="808"/>
      <c r="N28" s="808"/>
      <c r="O28" s="3"/>
      <c r="P28" s="231"/>
      <c r="Q28" s="3"/>
      <c r="R28" s="3"/>
      <c r="S28" s="15"/>
    </row>
    <row r="29" spans="1:19" s="2" customFormat="1" ht="20.149999999999999" customHeight="1" x14ac:dyDescent="0.4">
      <c r="A29" s="756"/>
      <c r="B29" s="810"/>
      <c r="C29" s="809"/>
      <c r="D29" s="809"/>
      <c r="E29" s="809"/>
      <c r="F29" s="809"/>
      <c r="G29" s="809"/>
      <c r="H29" s="809"/>
      <c r="I29" s="809"/>
      <c r="J29" s="809"/>
      <c r="K29" s="809"/>
      <c r="L29" s="809"/>
      <c r="M29" s="809"/>
      <c r="N29" s="809"/>
      <c r="O29" s="756"/>
      <c r="P29" s="231"/>
      <c r="Q29" s="756"/>
      <c r="R29" s="756"/>
      <c r="S29" s="15"/>
    </row>
    <row r="30" spans="1:19" s="2" customFormat="1" ht="20.149999999999999" customHeight="1" x14ac:dyDescent="0.4">
      <c r="A30" s="756"/>
      <c r="B30" s="810"/>
      <c r="C30" s="809"/>
      <c r="D30" s="809"/>
      <c r="E30" s="809"/>
      <c r="F30" s="809"/>
      <c r="G30" s="809"/>
      <c r="H30" s="809"/>
      <c r="I30" s="809"/>
      <c r="J30" s="809"/>
      <c r="K30" s="809"/>
      <c r="L30" s="809"/>
      <c r="M30" s="809"/>
      <c r="N30" s="809"/>
      <c r="O30" s="756"/>
      <c r="P30" s="231"/>
      <c r="Q30" s="756"/>
      <c r="R30" s="756"/>
      <c r="S30" s="15"/>
    </row>
    <row r="31" spans="1:19" s="2" customFormat="1" ht="20.149999999999999" customHeight="1" x14ac:dyDescent="0.4">
      <c r="A31" s="3"/>
      <c r="B31" s="809"/>
      <c r="C31" s="809"/>
      <c r="D31" s="809"/>
      <c r="E31" s="809"/>
      <c r="F31" s="809"/>
      <c r="G31" s="809"/>
      <c r="H31" s="809"/>
      <c r="I31" s="809"/>
      <c r="J31" s="809"/>
      <c r="K31" s="809"/>
      <c r="L31" s="809"/>
      <c r="M31" s="809"/>
      <c r="N31" s="809"/>
      <c r="O31" s="3"/>
      <c r="P31" s="231"/>
      <c r="Q31" s="3"/>
      <c r="R31" s="3"/>
      <c r="S31" s="15"/>
    </row>
    <row r="32" spans="1:19" s="2" customFormat="1" ht="20.149999999999999" customHeight="1" x14ac:dyDescent="0.4">
      <c r="A32" s="3"/>
      <c r="B32" s="809"/>
      <c r="C32" s="809"/>
      <c r="D32" s="809"/>
      <c r="E32" s="809"/>
      <c r="F32" s="809"/>
      <c r="G32" s="809"/>
      <c r="H32" s="809"/>
      <c r="I32" s="809"/>
      <c r="J32" s="809"/>
      <c r="K32" s="809"/>
      <c r="L32" s="809"/>
      <c r="M32" s="809"/>
      <c r="N32" s="809"/>
      <c r="O32" s="3"/>
      <c r="P32" s="231"/>
      <c r="Q32" s="3"/>
      <c r="R32" s="3"/>
      <c r="S32" s="15"/>
    </row>
    <row r="33" spans="1:19" s="2" customFormat="1" ht="20.149999999999999" customHeight="1" x14ac:dyDescent="0.4">
      <c r="A33" s="3"/>
      <c r="B33" s="809"/>
      <c r="C33" s="809"/>
      <c r="D33" s="809"/>
      <c r="E33" s="809"/>
      <c r="F33" s="809"/>
      <c r="G33" s="809"/>
      <c r="H33" s="809"/>
      <c r="I33" s="809"/>
      <c r="J33" s="809"/>
      <c r="K33" s="809"/>
      <c r="L33" s="809"/>
      <c r="M33" s="809"/>
      <c r="N33" s="809"/>
      <c r="O33" s="3"/>
      <c r="P33" s="231"/>
      <c r="Q33" s="3"/>
      <c r="R33" s="3"/>
      <c r="S33" s="15"/>
    </row>
    <row r="34" spans="1:19" s="2" customFormat="1" ht="20.149999999999999" customHeight="1" x14ac:dyDescent="0.4">
      <c r="A34" s="756"/>
      <c r="B34" s="809"/>
      <c r="C34" s="809"/>
      <c r="D34" s="809"/>
      <c r="E34" s="809"/>
      <c r="F34" s="809"/>
      <c r="G34" s="809"/>
      <c r="H34" s="809"/>
      <c r="I34" s="809"/>
      <c r="J34" s="809"/>
      <c r="K34" s="809"/>
      <c r="L34" s="809"/>
      <c r="M34" s="809"/>
      <c r="N34" s="809"/>
      <c r="O34" s="756"/>
      <c r="P34" s="231"/>
      <c r="Q34" s="756"/>
      <c r="R34" s="756"/>
      <c r="S34" s="15"/>
    </row>
    <row r="35" spans="1:19" s="2" customFormat="1" ht="20.149999999999999" customHeight="1" x14ac:dyDescent="0.4">
      <c r="A35" s="3"/>
      <c r="B35" s="809"/>
      <c r="C35" s="809"/>
      <c r="D35" s="809"/>
      <c r="E35" s="809"/>
      <c r="F35" s="809"/>
      <c r="G35" s="809"/>
      <c r="H35" s="809"/>
      <c r="I35" s="809"/>
      <c r="J35" s="809"/>
      <c r="K35" s="809"/>
      <c r="L35" s="809"/>
      <c r="M35" s="809"/>
      <c r="N35" s="809"/>
      <c r="O35" s="3"/>
      <c r="P35" s="231"/>
      <c r="Q35" s="3"/>
      <c r="R35" s="3"/>
      <c r="S35" s="15"/>
    </row>
    <row r="36" spans="1:19" s="2" customFormat="1" ht="20.149999999999999" customHeight="1" x14ac:dyDescent="0.4">
      <c r="A36" s="3"/>
      <c r="B36" s="809"/>
      <c r="C36" s="809"/>
      <c r="D36" s="809"/>
      <c r="E36" s="809"/>
      <c r="F36" s="809"/>
      <c r="G36" s="809"/>
      <c r="H36" s="809"/>
      <c r="I36" s="809"/>
      <c r="J36" s="809"/>
      <c r="K36" s="809"/>
      <c r="L36" s="809"/>
      <c r="M36" s="809"/>
      <c r="N36" s="809"/>
      <c r="O36" s="3"/>
      <c r="P36" s="231"/>
      <c r="Q36" s="3"/>
      <c r="R36" s="3"/>
      <c r="S36" s="15"/>
    </row>
    <row r="37" spans="1:19" s="2" customFormat="1" ht="20.149999999999999" customHeight="1" x14ac:dyDescent="0.4">
      <c r="A37" s="726"/>
      <c r="B37" s="809"/>
      <c r="C37" s="809"/>
      <c r="D37" s="809"/>
      <c r="E37" s="809"/>
      <c r="F37" s="809"/>
      <c r="G37" s="809"/>
      <c r="H37" s="809"/>
      <c r="I37" s="809"/>
      <c r="J37" s="809"/>
      <c r="K37" s="809"/>
      <c r="L37" s="809"/>
      <c r="M37" s="809"/>
      <c r="N37" s="809"/>
      <c r="O37" s="726"/>
      <c r="P37" s="231"/>
      <c r="Q37" s="726"/>
      <c r="R37" s="726"/>
      <c r="S37" s="15"/>
    </row>
    <row r="38" spans="1:19" s="2" customFormat="1" ht="20.149999999999999" customHeight="1" x14ac:dyDescent="0.4">
      <c r="A38" s="756"/>
      <c r="B38" s="809"/>
      <c r="C38" s="809"/>
      <c r="D38" s="809"/>
      <c r="E38" s="809"/>
      <c r="F38" s="809"/>
      <c r="G38" s="809"/>
      <c r="H38" s="809"/>
      <c r="I38" s="809"/>
      <c r="J38" s="809"/>
      <c r="K38" s="809"/>
      <c r="L38" s="809"/>
      <c r="M38" s="809"/>
      <c r="N38" s="809"/>
      <c r="O38" s="756"/>
      <c r="P38" s="231"/>
      <c r="Q38" s="756"/>
      <c r="R38" s="756"/>
      <c r="S38" s="15"/>
    </row>
    <row r="39" spans="1:19" s="2" customFormat="1" ht="20.149999999999999" customHeight="1" x14ac:dyDescent="0.4">
      <c r="A39" s="756"/>
      <c r="B39" s="809"/>
      <c r="C39" s="809"/>
      <c r="D39" s="809"/>
      <c r="E39" s="809"/>
      <c r="F39" s="809"/>
      <c r="G39" s="809"/>
      <c r="H39" s="809"/>
      <c r="I39" s="809"/>
      <c r="J39" s="809"/>
      <c r="K39" s="809"/>
      <c r="L39" s="809"/>
      <c r="M39" s="809"/>
      <c r="N39" s="809"/>
      <c r="O39" s="756"/>
      <c r="P39" s="231"/>
      <c r="Q39" s="756"/>
      <c r="R39" s="756"/>
      <c r="S39" s="15"/>
    </row>
    <row r="40" spans="1:19" s="2" customFormat="1" ht="20.149999999999999" customHeight="1" x14ac:dyDescent="0.4">
      <c r="A40" s="132"/>
      <c r="B40" s="811"/>
      <c r="C40" s="811"/>
      <c r="D40" s="811"/>
      <c r="E40" s="811"/>
      <c r="F40" s="811"/>
      <c r="G40" s="811"/>
      <c r="H40" s="811"/>
      <c r="I40" s="811"/>
      <c r="J40" s="811"/>
      <c r="K40" s="811"/>
      <c r="L40" s="811"/>
      <c r="M40" s="811"/>
      <c r="N40" s="811"/>
      <c r="O40" s="132"/>
      <c r="P40" s="233"/>
      <c r="Q40" s="132"/>
      <c r="R40" s="132"/>
      <c r="S40" s="15"/>
    </row>
    <row r="41" spans="1:19" s="2" customFormat="1" ht="20.149999999999999" customHeight="1" x14ac:dyDescent="0.4">
      <c r="A41" s="132"/>
      <c r="B41" s="131" t="s">
        <v>1508</v>
      </c>
      <c r="C41" s="132"/>
      <c r="D41" s="132"/>
      <c r="E41" s="518"/>
      <c r="F41" s="518"/>
      <c r="G41" s="518"/>
      <c r="H41" s="518"/>
      <c r="I41" s="518"/>
      <c r="J41" s="518"/>
      <c r="K41" s="518"/>
      <c r="L41" s="518"/>
      <c r="M41" s="132"/>
      <c r="N41" s="132"/>
      <c r="O41" s="132"/>
      <c r="P41" s="233"/>
      <c r="Q41" s="132"/>
      <c r="R41" s="132"/>
      <c r="S41" s="3"/>
    </row>
    <row r="42" spans="1:19" s="2" customFormat="1" ht="20.149999999999999" customHeight="1" x14ac:dyDescent="0.4">
      <c r="A42" s="3"/>
      <c r="B42" s="812" t="s">
        <v>2687</v>
      </c>
      <c r="C42" s="813"/>
      <c r="D42" s="813"/>
      <c r="E42" s="813"/>
      <c r="F42" s="813"/>
      <c r="G42" s="813"/>
      <c r="H42" s="813"/>
      <c r="I42" s="813"/>
      <c r="J42" s="813"/>
      <c r="K42" s="813"/>
      <c r="L42" s="813"/>
      <c r="M42" s="813"/>
      <c r="N42" s="813"/>
      <c r="O42" s="505"/>
      <c r="P42" s="541"/>
      <c r="Q42" s="505"/>
      <c r="R42" s="505"/>
      <c r="S42" s="15"/>
    </row>
    <row r="43" spans="1:19" s="2" customFormat="1" ht="20.149999999999999" customHeight="1" x14ac:dyDescent="0.4">
      <c r="A43" s="3"/>
      <c r="B43" s="814"/>
      <c r="C43" s="814"/>
      <c r="D43" s="814"/>
      <c r="E43" s="814"/>
      <c r="F43" s="814"/>
      <c r="G43" s="814"/>
      <c r="H43" s="814"/>
      <c r="I43" s="814"/>
      <c r="J43" s="814"/>
      <c r="K43" s="814"/>
      <c r="L43" s="814"/>
      <c r="M43" s="814"/>
      <c r="N43" s="814"/>
      <c r="O43" s="3"/>
      <c r="P43" s="231"/>
      <c r="Q43" s="3"/>
      <c r="R43" s="3"/>
      <c r="S43" s="15"/>
    </row>
    <row r="44" spans="1:19" s="2" customFormat="1" ht="20.149999999999999" customHeight="1" x14ac:dyDescent="0.4">
      <c r="A44" s="3"/>
      <c r="B44" s="814"/>
      <c r="C44" s="814"/>
      <c r="D44" s="814"/>
      <c r="E44" s="814"/>
      <c r="F44" s="814"/>
      <c r="G44" s="814"/>
      <c r="H44" s="814"/>
      <c r="I44" s="814"/>
      <c r="J44" s="814"/>
      <c r="K44" s="814"/>
      <c r="L44" s="814"/>
      <c r="M44" s="814"/>
      <c r="N44" s="814"/>
      <c r="O44" s="3"/>
      <c r="P44" s="231"/>
      <c r="Q44" s="3"/>
      <c r="R44" s="3"/>
      <c r="S44" s="15"/>
    </row>
    <row r="45" spans="1:19" s="2" customFormat="1" ht="20.149999999999999" customHeight="1" x14ac:dyDescent="0.4">
      <c r="A45" s="3"/>
      <c r="B45" s="814"/>
      <c r="C45" s="814"/>
      <c r="D45" s="814"/>
      <c r="E45" s="814"/>
      <c r="F45" s="814"/>
      <c r="G45" s="814"/>
      <c r="H45" s="814"/>
      <c r="I45" s="814"/>
      <c r="J45" s="814"/>
      <c r="K45" s="814"/>
      <c r="L45" s="814"/>
      <c r="M45" s="814"/>
      <c r="N45" s="814"/>
      <c r="O45" s="3"/>
      <c r="P45" s="231"/>
      <c r="Q45" s="3"/>
      <c r="R45" s="3"/>
      <c r="S45" s="15"/>
    </row>
    <row r="46" spans="1:19" s="2" customFormat="1" ht="20.149999999999999" customHeight="1" x14ac:dyDescent="0.4">
      <c r="A46" s="3"/>
      <c r="B46" s="814"/>
      <c r="C46" s="814"/>
      <c r="D46" s="814"/>
      <c r="E46" s="814"/>
      <c r="F46" s="814"/>
      <c r="G46" s="814"/>
      <c r="H46" s="814"/>
      <c r="I46" s="814"/>
      <c r="J46" s="814"/>
      <c r="K46" s="814"/>
      <c r="L46" s="814"/>
      <c r="M46" s="814"/>
      <c r="N46" s="814"/>
      <c r="O46" s="3"/>
      <c r="P46" s="3"/>
      <c r="Q46" s="3"/>
      <c r="R46" s="3"/>
      <c r="S46" s="15"/>
    </row>
    <row r="47" spans="1:19" s="2" customFormat="1" ht="20.149999999999999" customHeight="1" x14ac:dyDescent="0.4">
      <c r="A47" s="3"/>
      <c r="B47" s="814"/>
      <c r="C47" s="814"/>
      <c r="D47" s="814"/>
      <c r="E47" s="814"/>
      <c r="F47" s="814"/>
      <c r="G47" s="814"/>
      <c r="H47" s="814"/>
      <c r="I47" s="814"/>
      <c r="J47" s="814"/>
      <c r="K47" s="814"/>
      <c r="L47" s="814"/>
      <c r="M47" s="814"/>
      <c r="N47" s="814"/>
      <c r="O47" s="3"/>
      <c r="P47" s="231"/>
      <c r="Q47" s="3"/>
      <c r="R47" s="3"/>
      <c r="S47" s="15"/>
    </row>
    <row r="48" spans="1:19" s="2" customFormat="1" ht="20.149999999999999" customHeight="1" x14ac:dyDescent="0.4">
      <c r="A48" s="767"/>
      <c r="B48" s="814"/>
      <c r="C48" s="814"/>
      <c r="D48" s="814"/>
      <c r="E48" s="814"/>
      <c r="F48" s="814"/>
      <c r="G48" s="814"/>
      <c r="H48" s="814"/>
      <c r="I48" s="814"/>
      <c r="J48" s="814"/>
      <c r="K48" s="814"/>
      <c r="L48" s="814"/>
      <c r="M48" s="814"/>
      <c r="N48" s="814"/>
      <c r="O48" s="767"/>
      <c r="P48" s="231"/>
      <c r="Q48" s="767"/>
      <c r="R48" s="767"/>
      <c r="S48" s="15"/>
    </row>
    <row r="49" spans="1:19" s="2" customFormat="1" ht="20.149999999999999" customHeight="1" x14ac:dyDescent="0.4">
      <c r="A49" s="132"/>
      <c r="B49" s="815"/>
      <c r="C49" s="815"/>
      <c r="D49" s="815"/>
      <c r="E49" s="815"/>
      <c r="F49" s="815"/>
      <c r="G49" s="815"/>
      <c r="H49" s="815"/>
      <c r="I49" s="815"/>
      <c r="J49" s="815"/>
      <c r="K49" s="815"/>
      <c r="L49" s="815"/>
      <c r="M49" s="815"/>
      <c r="N49" s="815"/>
      <c r="O49" s="132"/>
      <c r="P49" s="233"/>
      <c r="Q49" s="132"/>
      <c r="R49" s="132"/>
      <c r="S49" s="15"/>
    </row>
    <row r="50" spans="1:19" s="2" customFormat="1" ht="20.149999999999999" customHeight="1" x14ac:dyDescent="0.4">
      <c r="A50" s="132"/>
      <c r="B50" s="543" t="s">
        <v>1509</v>
      </c>
      <c r="C50" s="532"/>
      <c r="D50" s="532"/>
      <c r="E50" s="542"/>
      <c r="F50" s="542"/>
      <c r="G50" s="540"/>
      <c r="H50" s="540"/>
      <c r="I50" s="540"/>
      <c r="J50" s="540"/>
      <c r="K50" s="540"/>
      <c r="L50" s="540"/>
      <c r="M50" s="532"/>
      <c r="N50" s="532"/>
      <c r="O50" s="532"/>
      <c r="P50" s="533"/>
      <c r="Q50" s="532"/>
      <c r="R50" s="532"/>
      <c r="S50" s="15"/>
    </row>
    <row r="51" spans="1:19" s="2" customFormat="1" ht="20.149999999999999" customHeight="1" x14ac:dyDescent="0.4">
      <c r="A51" s="3"/>
      <c r="B51" s="804" t="s">
        <v>1829</v>
      </c>
      <c r="C51" s="804"/>
      <c r="D51" s="804"/>
      <c r="E51" s="804"/>
      <c r="F51" s="804"/>
      <c r="G51" s="804"/>
      <c r="H51" s="804"/>
      <c r="I51" s="804"/>
      <c r="J51" s="804"/>
      <c r="K51" s="804"/>
      <c r="L51" s="804"/>
      <c r="M51" s="804"/>
      <c r="N51" s="804"/>
      <c r="O51" s="3"/>
      <c r="P51" s="3"/>
      <c r="Q51" s="3"/>
      <c r="R51" s="3"/>
      <c r="S51" s="15"/>
    </row>
    <row r="52" spans="1:19" s="2" customFormat="1" ht="20.149999999999999" customHeight="1" x14ac:dyDescent="0.4">
      <c r="A52" s="3"/>
      <c r="B52" s="804"/>
      <c r="C52" s="804"/>
      <c r="D52" s="804"/>
      <c r="E52" s="804"/>
      <c r="F52" s="804"/>
      <c r="G52" s="804"/>
      <c r="H52" s="804"/>
      <c r="I52" s="804"/>
      <c r="J52" s="804"/>
      <c r="K52" s="804"/>
      <c r="L52" s="804"/>
      <c r="M52" s="804"/>
      <c r="N52" s="804"/>
      <c r="O52" s="3"/>
      <c r="P52" s="231"/>
      <c r="Q52" s="3"/>
      <c r="R52" s="3"/>
      <c r="S52" s="15"/>
    </row>
    <row r="53" spans="1:19" s="2" customFormat="1" ht="20.149999999999999" customHeight="1" x14ac:dyDescent="0.4">
      <c r="A53" s="3"/>
      <c r="B53" s="538"/>
      <c r="C53" s="515" t="s">
        <v>1510</v>
      </c>
      <c r="D53" s="538"/>
      <c r="E53" s="538"/>
      <c r="F53" s="538"/>
      <c r="G53" s="538"/>
      <c r="H53" s="515" t="s">
        <v>1514</v>
      </c>
      <c r="I53" s="538"/>
      <c r="J53" s="538"/>
      <c r="K53" s="538"/>
      <c r="L53" s="538"/>
      <c r="M53" s="538"/>
      <c r="N53" s="538"/>
      <c r="O53" s="3"/>
      <c r="P53" s="231"/>
      <c r="Q53" s="3"/>
      <c r="R53" s="3"/>
      <c r="S53" s="15"/>
    </row>
    <row r="54" spans="1:19" s="2" customFormat="1" ht="20.149999999999999" customHeight="1" x14ac:dyDescent="0.4">
      <c r="A54" s="3"/>
      <c r="B54" s="538"/>
      <c r="C54" s="538"/>
      <c r="D54" s="538"/>
      <c r="E54" s="538"/>
      <c r="F54" s="538"/>
      <c r="G54" s="538"/>
      <c r="H54" s="538"/>
      <c r="I54" s="538"/>
      <c r="J54" s="538"/>
      <c r="K54" s="538"/>
      <c r="L54" s="538"/>
      <c r="M54" s="538"/>
      <c r="N54" s="538"/>
      <c r="O54" s="3"/>
      <c r="P54" s="231"/>
      <c r="Q54" s="3"/>
      <c r="R54" s="3"/>
      <c r="S54" s="15"/>
    </row>
    <row r="55" spans="1:19" s="2" customFormat="1" ht="20.149999999999999" customHeight="1" x14ac:dyDescent="0.4">
      <c r="A55" s="3"/>
      <c r="B55" s="538"/>
      <c r="C55" s="515" t="s">
        <v>1511</v>
      </c>
      <c r="D55" s="538"/>
      <c r="E55" s="538"/>
      <c r="F55" s="538"/>
      <c r="G55" s="538"/>
      <c r="H55" s="515" t="s">
        <v>1513</v>
      </c>
      <c r="I55" s="538"/>
      <c r="J55" s="538"/>
      <c r="K55" s="538"/>
      <c r="L55" s="538"/>
      <c r="M55" s="538"/>
      <c r="N55" s="538"/>
      <c r="O55" s="3"/>
      <c r="P55" s="231"/>
      <c r="Q55" s="3"/>
      <c r="R55" s="3"/>
      <c r="S55" s="15"/>
    </row>
    <row r="56" spans="1:19" s="2" customFormat="1" ht="20.149999999999999" customHeight="1" x14ac:dyDescent="0.4">
      <c r="A56" s="3"/>
      <c r="B56" s="538"/>
      <c r="C56" s="538"/>
      <c r="D56" s="538"/>
      <c r="E56" s="538"/>
      <c r="F56" s="538"/>
      <c r="G56" s="538"/>
      <c r="H56" s="538"/>
      <c r="I56" s="538"/>
      <c r="J56" s="538"/>
      <c r="K56" s="538"/>
      <c r="L56" s="538"/>
      <c r="M56" s="538"/>
      <c r="N56" s="538"/>
      <c r="O56" s="3"/>
      <c r="P56" s="231"/>
      <c r="Q56" s="3"/>
      <c r="R56" s="3"/>
      <c r="S56" s="15"/>
    </row>
    <row r="57" spans="1:19" s="2" customFormat="1" ht="20.149999999999999" customHeight="1" x14ac:dyDescent="0.4">
      <c r="A57" s="3"/>
      <c r="B57" s="538"/>
      <c r="C57" s="515" t="s">
        <v>1512</v>
      </c>
      <c r="D57" s="538"/>
      <c r="E57" s="538"/>
      <c r="F57" s="538"/>
      <c r="G57" s="538"/>
      <c r="H57" s="515" t="s">
        <v>1588</v>
      </c>
      <c r="I57" s="538"/>
      <c r="J57" s="538"/>
      <c r="K57" s="538"/>
      <c r="L57" s="538"/>
      <c r="M57" s="538"/>
      <c r="N57" s="538"/>
      <c r="O57" s="3"/>
      <c r="P57" s="231"/>
      <c r="Q57" s="3"/>
      <c r="R57" s="3"/>
      <c r="S57" s="15"/>
    </row>
    <row r="58" spans="1:19" s="2" customFormat="1" ht="20.149999999999999" customHeight="1" x14ac:dyDescent="0.4">
      <c r="A58" s="132"/>
      <c r="B58" s="539"/>
      <c r="C58" s="539"/>
      <c r="D58" s="539"/>
      <c r="E58" s="539"/>
      <c r="F58" s="539"/>
      <c r="G58" s="539"/>
      <c r="H58" s="539"/>
      <c r="I58" s="539"/>
      <c r="J58" s="539"/>
      <c r="K58" s="539"/>
      <c r="L58" s="539"/>
      <c r="M58" s="539"/>
      <c r="N58" s="539"/>
      <c r="O58" s="132"/>
      <c r="P58" s="233"/>
      <c r="Q58" s="132"/>
      <c r="R58" s="132"/>
      <c r="S58" s="15"/>
    </row>
    <row r="59" spans="1:19" s="2" customFormat="1" ht="20.149999999999999" customHeight="1" x14ac:dyDescent="0.4">
      <c r="A59" s="132"/>
      <c r="B59" s="543" t="s">
        <v>628</v>
      </c>
      <c r="C59" s="532"/>
      <c r="D59" s="540"/>
      <c r="E59" s="532"/>
      <c r="F59" s="532"/>
      <c r="G59" s="540"/>
      <c r="H59" s="540"/>
      <c r="I59" s="540"/>
      <c r="J59" s="540"/>
      <c r="K59" s="540"/>
      <c r="L59" s="540"/>
      <c r="M59" s="532"/>
      <c r="N59" s="532"/>
      <c r="O59" s="532"/>
      <c r="P59" s="533"/>
      <c r="Q59" s="532"/>
      <c r="R59" s="532"/>
      <c r="S59" s="15"/>
    </row>
    <row r="60" spans="1:19" s="2" customFormat="1" ht="20.149999999999999" customHeight="1" x14ac:dyDescent="0.4">
      <c r="A60" s="3"/>
      <c r="B60" s="795" t="s">
        <v>1821</v>
      </c>
      <c r="C60" s="795"/>
      <c r="D60" s="795"/>
      <c r="E60" s="795"/>
      <c r="F60" s="795"/>
      <c r="G60" s="795"/>
      <c r="H60" s="795"/>
      <c r="I60" s="795"/>
      <c r="J60" s="795"/>
      <c r="K60" s="795"/>
      <c r="L60" s="795"/>
      <c r="M60" s="795"/>
      <c r="N60" s="795"/>
      <c r="O60" s="505"/>
      <c r="P60" s="541"/>
      <c r="Q60" s="505"/>
      <c r="R60" s="505"/>
      <c r="S60" s="15"/>
    </row>
    <row r="61" spans="1:19" s="2" customFormat="1" ht="20.149999999999999" customHeight="1" x14ac:dyDescent="0.4">
      <c r="A61" s="3"/>
      <c r="B61" s="796"/>
      <c r="C61" s="796"/>
      <c r="D61" s="796"/>
      <c r="E61" s="796"/>
      <c r="F61" s="796"/>
      <c r="G61" s="796"/>
      <c r="H61" s="796"/>
      <c r="I61" s="796"/>
      <c r="J61" s="796"/>
      <c r="K61" s="796"/>
      <c r="L61" s="796"/>
      <c r="M61" s="796"/>
      <c r="N61" s="796"/>
      <c r="O61" s="3"/>
      <c r="P61" s="231"/>
      <c r="Q61" s="3"/>
      <c r="R61" s="3"/>
      <c r="S61" s="15"/>
    </row>
    <row r="62" spans="1:19" s="2" customFormat="1" ht="20.149999999999999" customHeight="1" x14ac:dyDescent="0.4">
      <c r="A62" s="3"/>
      <c r="B62" s="796"/>
      <c r="C62" s="796"/>
      <c r="D62" s="796"/>
      <c r="E62" s="796"/>
      <c r="F62" s="796"/>
      <c r="G62" s="796"/>
      <c r="H62" s="796"/>
      <c r="I62" s="796"/>
      <c r="J62" s="796"/>
      <c r="K62" s="796"/>
      <c r="L62" s="796"/>
      <c r="M62" s="796"/>
      <c r="N62" s="796"/>
      <c r="O62" s="3"/>
      <c r="P62" s="3"/>
      <c r="Q62" s="3"/>
      <c r="R62" s="3"/>
      <c r="S62" s="15"/>
    </row>
    <row r="63" spans="1:19" s="2" customFormat="1" ht="20.149999999999999" customHeight="1" x14ac:dyDescent="0.4">
      <c r="A63" s="3"/>
      <c r="B63" s="796"/>
      <c r="C63" s="796"/>
      <c r="D63" s="796"/>
      <c r="E63" s="796"/>
      <c r="F63" s="796"/>
      <c r="G63" s="796"/>
      <c r="H63" s="796"/>
      <c r="I63" s="796"/>
      <c r="J63" s="796"/>
      <c r="K63" s="796"/>
      <c r="L63" s="796"/>
      <c r="M63" s="796"/>
      <c r="N63" s="796"/>
      <c r="O63" s="3"/>
      <c r="P63" s="231"/>
      <c r="Q63" s="3"/>
      <c r="R63" s="3"/>
      <c r="S63" s="15"/>
    </row>
    <row r="64" spans="1:19" s="2" customFormat="1" ht="20.149999999999999" customHeight="1" x14ac:dyDescent="0.4">
      <c r="A64" s="3"/>
      <c r="B64" s="796"/>
      <c r="C64" s="796"/>
      <c r="D64" s="796"/>
      <c r="E64" s="796"/>
      <c r="F64" s="796"/>
      <c r="G64" s="796"/>
      <c r="H64" s="796"/>
      <c r="I64" s="796"/>
      <c r="J64" s="796"/>
      <c r="K64" s="796"/>
      <c r="L64" s="796"/>
      <c r="M64" s="796"/>
      <c r="N64" s="796"/>
      <c r="O64" s="3"/>
      <c r="P64" s="231"/>
      <c r="Q64" s="3"/>
      <c r="R64" s="3"/>
      <c r="S64" s="15"/>
    </row>
    <row r="65" spans="1:19" s="2" customFormat="1" ht="20.149999999999999" customHeight="1" x14ac:dyDescent="0.4">
      <c r="A65" s="3"/>
      <c r="B65" s="796"/>
      <c r="C65" s="796"/>
      <c r="D65" s="796"/>
      <c r="E65" s="796"/>
      <c r="F65" s="796"/>
      <c r="G65" s="796"/>
      <c r="H65" s="796"/>
      <c r="I65" s="796"/>
      <c r="J65" s="796"/>
      <c r="K65" s="796"/>
      <c r="L65" s="796"/>
      <c r="M65" s="796"/>
      <c r="N65" s="796"/>
      <c r="O65" s="3"/>
      <c r="P65" s="3"/>
      <c r="Q65" s="3"/>
      <c r="R65" s="14"/>
      <c r="S65" s="15"/>
    </row>
    <row r="66" spans="1:19" s="2" customFormat="1" ht="20.149999999999999" customHeight="1" x14ac:dyDescent="0.4">
      <c r="A66" s="673"/>
      <c r="B66" s="796"/>
      <c r="C66" s="796"/>
      <c r="D66" s="796"/>
      <c r="E66" s="796"/>
      <c r="F66" s="796"/>
      <c r="G66" s="796"/>
      <c r="H66" s="796"/>
      <c r="I66" s="796"/>
      <c r="J66" s="796"/>
      <c r="K66" s="796"/>
      <c r="L66" s="796"/>
      <c r="M66" s="796"/>
      <c r="N66" s="796"/>
      <c r="O66" s="673"/>
      <c r="P66" s="673"/>
      <c r="Q66" s="673"/>
      <c r="R66" s="14"/>
      <c r="S66" s="15"/>
    </row>
    <row r="67" spans="1:19" s="2" customFormat="1" ht="20.149999999999999" customHeight="1" x14ac:dyDescent="0.4">
      <c r="A67" s="673"/>
      <c r="B67" s="796"/>
      <c r="C67" s="796"/>
      <c r="D67" s="796"/>
      <c r="E67" s="796"/>
      <c r="F67" s="796"/>
      <c r="G67" s="796"/>
      <c r="H67" s="796"/>
      <c r="I67" s="796"/>
      <c r="J67" s="796"/>
      <c r="K67" s="796"/>
      <c r="L67" s="796"/>
      <c r="M67" s="796"/>
      <c r="N67" s="796"/>
      <c r="O67" s="673"/>
      <c r="P67" s="673"/>
      <c r="Q67" s="673"/>
      <c r="R67" s="14"/>
      <c r="S67" s="15"/>
    </row>
    <row r="68" spans="1:19" s="2" customFormat="1" ht="20.149999999999999" customHeight="1" x14ac:dyDescent="0.4">
      <c r="A68" s="673"/>
      <c r="B68" s="796"/>
      <c r="C68" s="796"/>
      <c r="D68" s="796"/>
      <c r="E68" s="796"/>
      <c r="F68" s="796"/>
      <c r="G68" s="796"/>
      <c r="H68" s="796"/>
      <c r="I68" s="796"/>
      <c r="J68" s="796"/>
      <c r="K68" s="796"/>
      <c r="L68" s="796"/>
      <c r="M68" s="796"/>
      <c r="N68" s="796"/>
      <c r="O68" s="673"/>
      <c r="P68" s="673"/>
      <c r="Q68" s="673"/>
      <c r="R68" s="14"/>
      <c r="S68" s="15"/>
    </row>
    <row r="69" spans="1:19" s="2" customFormat="1" ht="20.149999999999999" customHeight="1" x14ac:dyDescent="0.4">
      <c r="A69" s="673"/>
      <c r="B69" s="796"/>
      <c r="C69" s="796"/>
      <c r="D69" s="796"/>
      <c r="E69" s="796"/>
      <c r="F69" s="796"/>
      <c r="G69" s="796"/>
      <c r="H69" s="796"/>
      <c r="I69" s="796"/>
      <c r="J69" s="796"/>
      <c r="K69" s="796"/>
      <c r="L69" s="796"/>
      <c r="M69" s="796"/>
      <c r="N69" s="796"/>
      <c r="O69" s="673"/>
      <c r="P69" s="673"/>
      <c r="Q69" s="673"/>
      <c r="R69" s="14"/>
      <c r="S69" s="15"/>
    </row>
    <row r="70" spans="1:19" ht="20.149999999999999" customHeight="1" x14ac:dyDescent="0.4">
      <c r="A70" s="126"/>
      <c r="B70" s="796"/>
      <c r="C70" s="796"/>
      <c r="D70" s="796"/>
      <c r="E70" s="796"/>
      <c r="F70" s="796"/>
      <c r="G70" s="796"/>
      <c r="H70" s="796"/>
      <c r="I70" s="796"/>
      <c r="J70" s="796"/>
      <c r="K70" s="796"/>
      <c r="L70" s="796"/>
      <c r="M70" s="796"/>
      <c r="N70" s="796"/>
      <c r="O70" s="7"/>
      <c r="P70" s="7"/>
      <c r="Q70" s="7"/>
      <c r="R70" s="14"/>
      <c r="S70" s="16"/>
    </row>
    <row r="71" spans="1:19" ht="20.149999999999999" customHeight="1" x14ac:dyDescent="0.4">
      <c r="A71" s="126"/>
      <c r="B71" s="796"/>
      <c r="C71" s="796"/>
      <c r="D71" s="796"/>
      <c r="E71" s="796"/>
      <c r="F71" s="796"/>
      <c r="G71" s="796"/>
      <c r="H71" s="796"/>
      <c r="I71" s="796"/>
      <c r="J71" s="796"/>
      <c r="K71" s="796"/>
      <c r="L71" s="796"/>
      <c r="M71" s="796"/>
      <c r="N71" s="796"/>
      <c r="O71" s="7"/>
      <c r="P71" s="7"/>
      <c r="Q71" s="7"/>
      <c r="R71" s="14"/>
      <c r="S71" s="16"/>
    </row>
    <row r="72" spans="1:19" ht="20.149999999999999" customHeight="1" x14ac:dyDescent="0.4">
      <c r="A72" s="126"/>
      <c r="B72" s="796"/>
      <c r="C72" s="796"/>
      <c r="D72" s="796"/>
      <c r="E72" s="796"/>
      <c r="F72" s="796"/>
      <c r="G72" s="796"/>
      <c r="H72" s="796"/>
      <c r="I72" s="796"/>
      <c r="J72" s="796"/>
      <c r="K72" s="796"/>
      <c r="L72" s="796"/>
      <c r="M72" s="796"/>
      <c r="N72" s="796"/>
      <c r="O72" s="7"/>
      <c r="P72" s="7"/>
      <c r="Q72" s="7"/>
      <c r="R72" s="14"/>
      <c r="S72" s="16"/>
    </row>
    <row r="73" spans="1:19" ht="20.149999999999999" customHeight="1" x14ac:dyDescent="0.4">
      <c r="A73" s="126"/>
      <c r="B73" s="796"/>
      <c r="C73" s="796"/>
      <c r="D73" s="796"/>
      <c r="E73" s="796"/>
      <c r="F73" s="796"/>
      <c r="G73" s="796"/>
      <c r="H73" s="796"/>
      <c r="I73" s="796"/>
      <c r="J73" s="796"/>
      <c r="K73" s="796"/>
      <c r="L73" s="796"/>
      <c r="M73" s="796"/>
      <c r="N73" s="796"/>
      <c r="O73" s="7"/>
      <c r="P73" s="7"/>
      <c r="Q73" s="7"/>
      <c r="R73" s="14"/>
      <c r="S73" s="16"/>
    </row>
    <row r="74" spans="1:19" ht="20.149999999999999" customHeight="1" x14ac:dyDescent="0.4">
      <c r="A74" s="126"/>
      <c r="B74" s="796"/>
      <c r="C74" s="796"/>
      <c r="D74" s="796"/>
      <c r="E74" s="796"/>
      <c r="F74" s="796"/>
      <c r="G74" s="796"/>
      <c r="H74" s="796"/>
      <c r="I74" s="796"/>
      <c r="J74" s="796"/>
      <c r="K74" s="796"/>
      <c r="L74" s="796"/>
      <c r="M74" s="796"/>
      <c r="N74" s="796"/>
      <c r="O74" s="7"/>
      <c r="P74" s="7"/>
      <c r="Q74" s="7"/>
      <c r="R74" s="14"/>
      <c r="S74" s="16"/>
    </row>
    <row r="75" spans="1:19" ht="20.149999999999999" customHeight="1" x14ac:dyDescent="0.4">
      <c r="A75" s="126"/>
      <c r="B75" s="796"/>
      <c r="C75" s="796"/>
      <c r="D75" s="796"/>
      <c r="E75" s="796"/>
      <c r="F75" s="796"/>
      <c r="G75" s="796"/>
      <c r="H75" s="796"/>
      <c r="I75" s="796"/>
      <c r="J75" s="796"/>
      <c r="K75" s="796"/>
      <c r="L75" s="796"/>
      <c r="M75" s="796"/>
      <c r="N75" s="796"/>
      <c r="O75" s="7"/>
      <c r="P75" s="7"/>
      <c r="Q75" s="7"/>
      <c r="R75" s="14"/>
      <c r="S75" s="16"/>
    </row>
    <row r="76" spans="1:19" ht="20.149999999999999" customHeight="1" x14ac:dyDescent="0.4">
      <c r="A76" s="126"/>
      <c r="B76" s="796"/>
      <c r="C76" s="796"/>
      <c r="D76" s="796"/>
      <c r="E76" s="796"/>
      <c r="F76" s="796"/>
      <c r="G76" s="796"/>
      <c r="H76" s="796"/>
      <c r="I76" s="796"/>
      <c r="J76" s="796"/>
      <c r="K76" s="796"/>
      <c r="L76" s="796"/>
      <c r="M76" s="796"/>
      <c r="N76" s="796"/>
      <c r="O76" s="7"/>
      <c r="P76" s="7"/>
      <c r="Q76" s="7"/>
      <c r="R76" s="14"/>
      <c r="S76" s="16"/>
    </row>
    <row r="77" spans="1:19" ht="20.149999999999999" customHeight="1" x14ac:dyDescent="0.4">
      <c r="A77" s="126"/>
      <c r="B77" s="796"/>
      <c r="C77" s="796"/>
      <c r="D77" s="796"/>
      <c r="E77" s="796"/>
      <c r="F77" s="796"/>
      <c r="G77" s="796"/>
      <c r="H77" s="796"/>
      <c r="I77" s="796"/>
      <c r="J77" s="796"/>
      <c r="K77" s="796"/>
      <c r="L77" s="796"/>
      <c r="M77" s="796"/>
      <c r="N77" s="796"/>
      <c r="O77" s="7"/>
      <c r="P77" s="7"/>
      <c r="Q77" s="7"/>
      <c r="R77" s="14"/>
      <c r="S77" s="16"/>
    </row>
    <row r="78" spans="1:19" ht="20.149999999999999" customHeight="1" x14ac:dyDescent="0.4">
      <c r="A78" s="126"/>
      <c r="B78" s="796"/>
      <c r="C78" s="796"/>
      <c r="D78" s="796"/>
      <c r="E78" s="796"/>
      <c r="F78" s="796"/>
      <c r="G78" s="796"/>
      <c r="H78" s="796"/>
      <c r="I78" s="796"/>
      <c r="J78" s="796"/>
      <c r="K78" s="796"/>
      <c r="L78" s="796"/>
      <c r="M78" s="796"/>
      <c r="N78" s="796"/>
      <c r="O78" s="7"/>
      <c r="P78" s="7"/>
      <c r="Q78" s="7"/>
      <c r="R78" s="14"/>
      <c r="S78" s="16"/>
    </row>
    <row r="79" spans="1:19" ht="20.149999999999999" customHeight="1" x14ac:dyDescent="0.4">
      <c r="A79" s="131"/>
      <c r="B79" s="797"/>
      <c r="C79" s="797"/>
      <c r="D79" s="797"/>
      <c r="E79" s="797"/>
      <c r="F79" s="797"/>
      <c r="G79" s="797"/>
      <c r="H79" s="797"/>
      <c r="I79" s="797"/>
      <c r="J79" s="797"/>
      <c r="K79" s="797"/>
      <c r="L79" s="797"/>
      <c r="M79" s="797"/>
      <c r="N79" s="797"/>
      <c r="O79" s="513"/>
      <c r="P79" s="513"/>
      <c r="Q79" s="513"/>
      <c r="R79" s="528"/>
      <c r="S79" s="16"/>
    </row>
    <row r="80" spans="1:19" ht="20.149999999999999" customHeight="1" x14ac:dyDescent="0.4">
      <c r="A80" s="131"/>
      <c r="B80" s="543" t="s">
        <v>572</v>
      </c>
      <c r="C80" s="532"/>
      <c r="D80" s="544"/>
      <c r="E80" s="543"/>
      <c r="F80" s="543"/>
      <c r="G80" s="543"/>
      <c r="H80" s="543"/>
      <c r="I80" s="543"/>
      <c r="J80" s="543"/>
      <c r="K80" s="532"/>
      <c r="L80" s="247"/>
      <c r="M80" s="247"/>
      <c r="N80" s="247"/>
      <c r="O80" s="247"/>
      <c r="P80" s="247"/>
      <c r="Q80" s="247"/>
      <c r="R80" s="545"/>
      <c r="S80" s="16"/>
    </row>
    <row r="81" spans="1:19" ht="20.149999999999999" customHeight="1" x14ac:dyDescent="0.4">
      <c r="A81" s="126"/>
      <c r="B81" s="798" t="s">
        <v>2619</v>
      </c>
      <c r="C81" s="798"/>
      <c r="D81" s="798"/>
      <c r="E81" s="798"/>
      <c r="F81" s="798"/>
      <c r="G81" s="798"/>
      <c r="H81" s="798"/>
      <c r="I81" s="798"/>
      <c r="J81" s="798"/>
      <c r="K81" s="798"/>
      <c r="L81" s="798"/>
      <c r="M81" s="798"/>
      <c r="N81" s="798"/>
      <c r="O81" s="511"/>
      <c r="P81" s="511"/>
      <c r="Q81" s="511"/>
      <c r="R81" s="546"/>
      <c r="S81" s="16"/>
    </row>
    <row r="82" spans="1:19" ht="20.149999999999999" customHeight="1" x14ac:dyDescent="0.4">
      <c r="A82" s="126"/>
      <c r="B82" s="799"/>
      <c r="C82" s="799"/>
      <c r="D82" s="799"/>
      <c r="E82" s="799"/>
      <c r="F82" s="799"/>
      <c r="G82" s="799"/>
      <c r="H82" s="799"/>
      <c r="I82" s="799"/>
      <c r="J82" s="799"/>
      <c r="K82" s="799"/>
      <c r="L82" s="799"/>
      <c r="M82" s="799"/>
      <c r="N82" s="799"/>
      <c r="O82" s="7"/>
      <c r="P82" s="7"/>
      <c r="Q82" s="7"/>
      <c r="R82" s="14"/>
      <c r="S82" s="16"/>
    </row>
    <row r="83" spans="1:19" ht="20.149999999999999" customHeight="1" x14ac:dyDescent="0.4">
      <c r="A83" s="126"/>
      <c r="B83" s="799"/>
      <c r="C83" s="799"/>
      <c r="D83" s="799"/>
      <c r="E83" s="799"/>
      <c r="F83" s="799"/>
      <c r="G83" s="799"/>
      <c r="H83" s="799"/>
      <c r="I83" s="799"/>
      <c r="J83" s="799"/>
      <c r="K83" s="799"/>
      <c r="L83" s="799"/>
      <c r="M83" s="799"/>
      <c r="N83" s="799"/>
      <c r="O83" s="7"/>
      <c r="P83" s="7"/>
      <c r="Q83" s="7"/>
      <c r="R83" s="14"/>
      <c r="S83" s="16"/>
    </row>
    <row r="84" spans="1:19" ht="20.149999999999999" customHeight="1" x14ac:dyDescent="0.4">
      <c r="A84" s="126"/>
      <c r="B84" s="799"/>
      <c r="C84" s="799"/>
      <c r="D84" s="799"/>
      <c r="E84" s="799"/>
      <c r="F84" s="799"/>
      <c r="G84" s="799"/>
      <c r="H84" s="799"/>
      <c r="I84" s="799"/>
      <c r="J84" s="799"/>
      <c r="K84" s="799"/>
      <c r="L84" s="799"/>
      <c r="M84" s="799"/>
      <c r="N84" s="799"/>
      <c r="O84" s="7"/>
      <c r="P84" s="7"/>
      <c r="Q84" s="7"/>
      <c r="R84" s="14"/>
      <c r="S84" s="16"/>
    </row>
    <row r="85" spans="1:19" ht="20.149999999999999" customHeight="1" x14ac:dyDescent="0.4">
      <c r="A85" s="126"/>
      <c r="B85" s="799"/>
      <c r="C85" s="799"/>
      <c r="D85" s="799"/>
      <c r="E85" s="799"/>
      <c r="F85" s="799"/>
      <c r="G85" s="799"/>
      <c r="H85" s="799"/>
      <c r="I85" s="799"/>
      <c r="J85" s="799"/>
      <c r="K85" s="799"/>
      <c r="L85" s="799"/>
      <c r="M85" s="799"/>
      <c r="N85" s="799"/>
      <c r="O85" s="7"/>
      <c r="P85" s="7"/>
      <c r="Q85" s="7"/>
      <c r="R85" s="14"/>
      <c r="S85" s="16"/>
    </row>
    <row r="86" spans="1:19" ht="20.149999999999999" customHeight="1" x14ac:dyDescent="0.4">
      <c r="A86" s="126"/>
      <c r="B86" s="799"/>
      <c r="C86" s="799"/>
      <c r="D86" s="799"/>
      <c r="E86" s="799"/>
      <c r="F86" s="799"/>
      <c r="G86" s="799"/>
      <c r="H86" s="799"/>
      <c r="I86" s="799"/>
      <c r="J86" s="799"/>
      <c r="K86" s="799"/>
      <c r="L86" s="799"/>
      <c r="M86" s="799"/>
      <c r="N86" s="799"/>
      <c r="O86" s="7"/>
      <c r="P86" s="7"/>
      <c r="Q86" s="7"/>
      <c r="R86" s="14"/>
      <c r="S86" s="16"/>
    </row>
    <row r="87" spans="1:19" ht="20.149999999999999" customHeight="1" x14ac:dyDescent="0.4">
      <c r="A87" s="126"/>
      <c r="B87" s="799"/>
      <c r="C87" s="799"/>
      <c r="D87" s="799"/>
      <c r="E87" s="799"/>
      <c r="F87" s="799"/>
      <c r="G87" s="799"/>
      <c r="H87" s="799"/>
      <c r="I87" s="799"/>
      <c r="J87" s="799"/>
      <c r="K87" s="799"/>
      <c r="L87" s="799"/>
      <c r="M87" s="799"/>
      <c r="N87" s="799"/>
      <c r="O87" s="7"/>
      <c r="P87" s="7"/>
      <c r="Q87" s="7"/>
      <c r="R87" s="14"/>
      <c r="S87" s="16"/>
    </row>
    <row r="88" spans="1:19" ht="20.149999999999999" customHeight="1" x14ac:dyDescent="0.4">
      <c r="A88" s="126"/>
      <c r="B88" s="799"/>
      <c r="C88" s="799"/>
      <c r="D88" s="799"/>
      <c r="E88" s="799"/>
      <c r="F88" s="799"/>
      <c r="G88" s="799"/>
      <c r="H88" s="799"/>
      <c r="I88" s="799"/>
      <c r="J88" s="799"/>
      <c r="K88" s="799"/>
      <c r="L88" s="799"/>
      <c r="M88" s="799"/>
      <c r="N88" s="799"/>
      <c r="O88" s="7"/>
      <c r="P88" s="7"/>
      <c r="Q88" s="7"/>
      <c r="R88" s="14"/>
      <c r="S88" s="16"/>
    </row>
    <row r="89" spans="1:19" ht="20.149999999999999" customHeight="1" x14ac:dyDescent="0.4">
      <c r="A89" s="131"/>
      <c r="B89" s="800"/>
      <c r="C89" s="800"/>
      <c r="D89" s="800"/>
      <c r="E89" s="800"/>
      <c r="F89" s="800"/>
      <c r="G89" s="800"/>
      <c r="H89" s="800"/>
      <c r="I89" s="800"/>
      <c r="J89" s="800"/>
      <c r="K89" s="800"/>
      <c r="L89" s="800"/>
      <c r="M89" s="800"/>
      <c r="N89" s="800"/>
      <c r="O89" s="513"/>
      <c r="P89" s="513"/>
      <c r="Q89" s="513"/>
      <c r="R89" s="528"/>
      <c r="S89" s="16"/>
    </row>
    <row r="90" spans="1:19" ht="20.149999999999999" customHeight="1" x14ac:dyDescent="0.4">
      <c r="A90" s="131"/>
      <c r="B90" s="543" t="s">
        <v>1515</v>
      </c>
      <c r="C90" s="532"/>
      <c r="D90" s="544"/>
      <c r="E90" s="543"/>
      <c r="F90" s="543"/>
      <c r="G90" s="543"/>
      <c r="H90" s="543"/>
      <c r="I90" s="543"/>
      <c r="J90" s="543"/>
      <c r="K90" s="532"/>
      <c r="L90" s="247"/>
      <c r="M90" s="247"/>
      <c r="N90" s="247"/>
      <c r="O90" s="247"/>
      <c r="P90" s="247"/>
      <c r="Q90" s="247"/>
      <c r="R90" s="545"/>
      <c r="S90" s="16"/>
    </row>
    <row r="91" spans="1:19" ht="20.149999999999999" customHeight="1" x14ac:dyDescent="0.4">
      <c r="A91" s="126"/>
      <c r="B91" s="798" t="s">
        <v>2620</v>
      </c>
      <c r="C91" s="801"/>
      <c r="D91" s="801"/>
      <c r="E91" s="801"/>
      <c r="F91" s="801"/>
      <c r="G91" s="801"/>
      <c r="H91" s="801"/>
      <c r="I91" s="801"/>
      <c r="J91" s="801"/>
      <c r="K91" s="801"/>
      <c r="L91" s="801"/>
      <c r="M91" s="801"/>
      <c r="N91" s="801"/>
      <c r="O91" s="511"/>
      <c r="P91" s="511"/>
      <c r="Q91" s="511"/>
      <c r="R91" s="546"/>
      <c r="S91" s="16"/>
    </row>
    <row r="92" spans="1:19" ht="20.149999999999999" customHeight="1" x14ac:dyDescent="0.4">
      <c r="A92" s="126"/>
      <c r="B92" s="802"/>
      <c r="C92" s="802"/>
      <c r="D92" s="802"/>
      <c r="E92" s="802"/>
      <c r="F92" s="802"/>
      <c r="G92" s="802"/>
      <c r="H92" s="802"/>
      <c r="I92" s="802"/>
      <c r="J92" s="802"/>
      <c r="K92" s="802"/>
      <c r="L92" s="802"/>
      <c r="M92" s="802"/>
      <c r="N92" s="802"/>
      <c r="O92" s="7"/>
      <c r="P92" s="7"/>
      <c r="Q92" s="7"/>
      <c r="R92" s="14"/>
      <c r="S92" s="16"/>
    </row>
    <row r="93" spans="1:19" ht="20.149999999999999" customHeight="1" x14ac:dyDescent="0.4">
      <c r="A93" s="126"/>
      <c r="B93" s="802"/>
      <c r="C93" s="802"/>
      <c r="D93" s="802"/>
      <c r="E93" s="802"/>
      <c r="F93" s="802"/>
      <c r="G93" s="802"/>
      <c r="H93" s="802"/>
      <c r="I93" s="802"/>
      <c r="J93" s="802"/>
      <c r="K93" s="802"/>
      <c r="L93" s="802"/>
      <c r="M93" s="802"/>
      <c r="N93" s="802"/>
      <c r="O93" s="7"/>
      <c r="P93" s="7"/>
      <c r="Q93" s="7"/>
      <c r="R93" s="14"/>
      <c r="S93" s="16"/>
    </row>
    <row r="94" spans="1:19" ht="20.149999999999999" customHeight="1" x14ac:dyDescent="0.4">
      <c r="A94" s="126"/>
      <c r="B94" s="802"/>
      <c r="C94" s="802"/>
      <c r="D94" s="802"/>
      <c r="E94" s="802"/>
      <c r="F94" s="802"/>
      <c r="G94" s="802"/>
      <c r="H94" s="802"/>
      <c r="I94" s="802"/>
      <c r="J94" s="802"/>
      <c r="K94" s="802"/>
      <c r="L94" s="802"/>
      <c r="M94" s="802"/>
      <c r="N94" s="802"/>
      <c r="O94" s="7"/>
      <c r="P94" s="7"/>
      <c r="Q94" s="7"/>
      <c r="R94" s="14"/>
      <c r="S94" s="16"/>
    </row>
    <row r="95" spans="1:19" ht="20.149999999999999" customHeight="1" x14ac:dyDescent="0.4">
      <c r="A95" s="126"/>
      <c r="B95" s="802"/>
      <c r="C95" s="802"/>
      <c r="D95" s="802"/>
      <c r="E95" s="802"/>
      <c r="F95" s="802"/>
      <c r="G95" s="802"/>
      <c r="H95" s="802"/>
      <c r="I95" s="802"/>
      <c r="J95" s="802"/>
      <c r="K95" s="802"/>
      <c r="L95" s="802"/>
      <c r="M95" s="802"/>
      <c r="N95" s="802"/>
      <c r="O95" s="7"/>
      <c r="P95" s="7"/>
      <c r="Q95" s="7"/>
      <c r="R95" s="14"/>
      <c r="S95" s="16"/>
    </row>
    <row r="96" spans="1:19" ht="20.149999999999999" customHeight="1" x14ac:dyDescent="0.4">
      <c r="A96" s="126"/>
      <c r="B96" s="802"/>
      <c r="C96" s="802"/>
      <c r="D96" s="802"/>
      <c r="E96" s="802"/>
      <c r="F96" s="802"/>
      <c r="G96" s="802"/>
      <c r="H96" s="802"/>
      <c r="I96" s="802"/>
      <c r="J96" s="802"/>
      <c r="K96" s="802"/>
      <c r="L96" s="802"/>
      <c r="M96" s="802"/>
      <c r="N96" s="802"/>
      <c r="O96" s="7"/>
      <c r="P96" s="7"/>
      <c r="Q96" s="7"/>
      <c r="R96" s="14"/>
      <c r="S96" s="16"/>
    </row>
    <row r="97" spans="1:19" ht="20.149999999999999" customHeight="1" x14ac:dyDescent="0.4">
      <c r="A97" s="126"/>
      <c r="B97" s="802"/>
      <c r="C97" s="802"/>
      <c r="D97" s="802"/>
      <c r="E97" s="802"/>
      <c r="F97" s="802"/>
      <c r="G97" s="802"/>
      <c r="H97" s="802"/>
      <c r="I97" s="802"/>
      <c r="J97" s="802"/>
      <c r="K97" s="802"/>
      <c r="L97" s="802"/>
      <c r="M97" s="802"/>
      <c r="N97" s="802"/>
      <c r="O97" s="7"/>
      <c r="P97" s="7"/>
      <c r="Q97" s="7"/>
      <c r="R97" s="14"/>
      <c r="S97" s="16"/>
    </row>
    <row r="98" spans="1:19" ht="20.149999999999999" customHeight="1" x14ac:dyDescent="0.4">
      <c r="A98" s="131"/>
      <c r="B98" s="803"/>
      <c r="C98" s="803"/>
      <c r="D98" s="803"/>
      <c r="E98" s="803"/>
      <c r="F98" s="803"/>
      <c r="G98" s="803"/>
      <c r="H98" s="803"/>
      <c r="I98" s="803"/>
      <c r="J98" s="803"/>
      <c r="K98" s="803"/>
      <c r="L98" s="803"/>
      <c r="M98" s="803"/>
      <c r="N98" s="803"/>
      <c r="O98" s="513"/>
      <c r="P98" s="513"/>
      <c r="Q98" s="513"/>
      <c r="R98" s="528"/>
      <c r="S98" s="16"/>
    </row>
    <row r="99" spans="1:19" ht="20.149999999999999" customHeight="1" x14ac:dyDescent="0.4">
      <c r="A99" s="131"/>
      <c r="B99" s="543" t="s">
        <v>632</v>
      </c>
      <c r="C99" s="532"/>
      <c r="D99" s="544"/>
      <c r="E99" s="543"/>
      <c r="F99" s="543"/>
      <c r="G99" s="543"/>
      <c r="H99" s="543"/>
      <c r="I99" s="543"/>
      <c r="J99" s="543"/>
      <c r="K99" s="532"/>
      <c r="L99" s="247"/>
      <c r="M99" s="247"/>
      <c r="N99" s="247"/>
      <c r="O99" s="247"/>
      <c r="P99" s="247"/>
      <c r="Q99" s="247"/>
      <c r="R99" s="545"/>
      <c r="S99" s="16"/>
    </row>
    <row r="100" spans="1:19" ht="20.149999999999999" customHeight="1" x14ac:dyDescent="0.4">
      <c r="A100" s="126"/>
      <c r="B100" s="799" t="s">
        <v>2621</v>
      </c>
      <c r="C100" s="799"/>
      <c r="D100" s="799"/>
      <c r="E100" s="799"/>
      <c r="F100" s="799"/>
      <c r="G100" s="799"/>
      <c r="H100" s="799"/>
      <c r="I100" s="799"/>
      <c r="J100" s="799"/>
      <c r="K100" s="799"/>
      <c r="L100" s="799"/>
      <c r="M100" s="799"/>
      <c r="N100" s="799"/>
      <c r="O100" s="7"/>
      <c r="P100" s="7"/>
      <c r="Q100" s="7"/>
      <c r="R100" s="14"/>
      <c r="S100" s="16"/>
    </row>
    <row r="101" spans="1:19" ht="20.149999999999999" customHeight="1" x14ac:dyDescent="0.4">
      <c r="A101" s="126"/>
      <c r="B101" s="799"/>
      <c r="C101" s="799"/>
      <c r="D101" s="799"/>
      <c r="E101" s="799"/>
      <c r="F101" s="799"/>
      <c r="G101" s="799"/>
      <c r="H101" s="799"/>
      <c r="I101" s="799"/>
      <c r="J101" s="799"/>
      <c r="K101" s="799"/>
      <c r="L101" s="799"/>
      <c r="M101" s="799"/>
      <c r="N101" s="799"/>
      <c r="O101" s="7"/>
      <c r="P101" s="7"/>
      <c r="Q101" s="7"/>
      <c r="R101" s="14"/>
      <c r="S101" s="16"/>
    </row>
    <row r="102" spans="1:19" ht="20.149999999999999" customHeight="1" x14ac:dyDescent="0.4">
      <c r="A102" s="131"/>
      <c r="B102" s="800"/>
      <c r="C102" s="800"/>
      <c r="D102" s="800"/>
      <c r="E102" s="800"/>
      <c r="F102" s="800"/>
      <c r="G102" s="800"/>
      <c r="H102" s="800"/>
      <c r="I102" s="800"/>
      <c r="J102" s="800"/>
      <c r="K102" s="800"/>
      <c r="L102" s="800"/>
      <c r="M102" s="800"/>
      <c r="N102" s="800"/>
      <c r="O102" s="513"/>
      <c r="P102" s="513"/>
      <c r="Q102" s="513"/>
      <c r="R102" s="528"/>
      <c r="S102" s="16"/>
    </row>
    <row r="103" spans="1:19" ht="20.149999999999999" customHeight="1" x14ac:dyDescent="0.4">
      <c r="A103" s="131"/>
      <c r="B103" s="543" t="s">
        <v>633</v>
      </c>
      <c r="C103" s="532"/>
      <c r="D103" s="544"/>
      <c r="E103" s="543"/>
      <c r="F103" s="543"/>
      <c r="G103" s="543"/>
      <c r="H103" s="543"/>
      <c r="I103" s="543"/>
      <c r="J103" s="543"/>
      <c r="K103" s="532"/>
      <c r="L103" s="247"/>
      <c r="M103" s="247"/>
      <c r="N103" s="247"/>
      <c r="O103" s="247"/>
      <c r="P103" s="247"/>
      <c r="Q103" s="247"/>
      <c r="R103" s="545"/>
      <c r="S103" s="16"/>
    </row>
    <row r="104" spans="1:19" ht="20.149999999999999" customHeight="1" x14ac:dyDescent="0.4">
      <c r="A104" s="126"/>
      <c r="B104" s="798" t="s">
        <v>2767</v>
      </c>
      <c r="C104" s="798"/>
      <c r="D104" s="798"/>
      <c r="E104" s="798"/>
      <c r="F104" s="798"/>
      <c r="G104" s="798"/>
      <c r="H104" s="798"/>
      <c r="I104" s="798"/>
      <c r="J104" s="798"/>
      <c r="K104" s="798"/>
      <c r="L104" s="798"/>
      <c r="M104" s="798"/>
      <c r="N104" s="798"/>
      <c r="O104" s="511"/>
      <c r="P104" s="511"/>
      <c r="Q104" s="511"/>
      <c r="R104" s="546"/>
      <c r="S104" s="16"/>
    </row>
    <row r="105" spans="1:19" ht="20.149999999999999" customHeight="1" x14ac:dyDescent="0.4">
      <c r="A105" s="126"/>
      <c r="B105" s="799"/>
      <c r="C105" s="799"/>
      <c r="D105" s="799"/>
      <c r="E105" s="799"/>
      <c r="F105" s="799"/>
      <c r="G105" s="799"/>
      <c r="H105" s="799"/>
      <c r="I105" s="799"/>
      <c r="J105" s="799"/>
      <c r="K105" s="799"/>
      <c r="L105" s="799"/>
      <c r="M105" s="799"/>
      <c r="N105" s="799"/>
      <c r="O105" s="7"/>
      <c r="P105" s="7"/>
      <c r="Q105" s="7"/>
      <c r="R105" s="14"/>
      <c r="S105" s="16"/>
    </row>
    <row r="106" spans="1:19" ht="20.149999999999999" customHeight="1" x14ac:dyDescent="0.4">
      <c r="A106" s="126"/>
      <c r="B106" s="799"/>
      <c r="C106" s="799"/>
      <c r="D106" s="799"/>
      <c r="E106" s="799"/>
      <c r="F106" s="799"/>
      <c r="G106" s="799"/>
      <c r="H106" s="799"/>
      <c r="I106" s="799"/>
      <c r="J106" s="799"/>
      <c r="K106" s="799"/>
      <c r="L106" s="799"/>
      <c r="M106" s="799"/>
      <c r="N106" s="799"/>
      <c r="O106" s="7"/>
      <c r="P106" s="7"/>
      <c r="Q106" s="7"/>
      <c r="R106" s="14"/>
      <c r="S106" s="16"/>
    </row>
    <row r="107" spans="1:19" ht="20.149999999999999" customHeight="1" x14ac:dyDescent="0.4">
      <c r="A107" s="126"/>
      <c r="B107" s="799"/>
      <c r="C107" s="799"/>
      <c r="D107" s="799"/>
      <c r="E107" s="799"/>
      <c r="F107" s="799"/>
      <c r="G107" s="799"/>
      <c r="H107" s="799"/>
      <c r="I107" s="799"/>
      <c r="J107" s="799"/>
      <c r="K107" s="799"/>
      <c r="L107" s="799"/>
      <c r="M107" s="799"/>
      <c r="N107" s="799"/>
      <c r="O107" s="7"/>
      <c r="P107" s="7"/>
      <c r="Q107" s="7"/>
      <c r="R107" s="14"/>
      <c r="S107" s="16"/>
    </row>
    <row r="108" spans="1:19" ht="20.149999999999999" customHeight="1" x14ac:dyDescent="0.4">
      <c r="A108" s="126"/>
      <c r="B108" s="799"/>
      <c r="C108" s="799"/>
      <c r="D108" s="799"/>
      <c r="E108" s="799"/>
      <c r="F108" s="799"/>
      <c r="G108" s="799"/>
      <c r="H108" s="799"/>
      <c r="I108" s="799"/>
      <c r="J108" s="799"/>
      <c r="K108" s="799"/>
      <c r="L108" s="799"/>
      <c r="M108" s="799"/>
      <c r="N108" s="799"/>
      <c r="O108" s="7"/>
      <c r="P108" s="7"/>
      <c r="Q108" s="7"/>
      <c r="R108" s="14"/>
      <c r="S108" s="16"/>
    </row>
    <row r="109" spans="1:19" ht="20.149999999999999" customHeight="1" x14ac:dyDescent="0.4">
      <c r="A109" s="126"/>
      <c r="B109" s="799"/>
      <c r="C109" s="799"/>
      <c r="D109" s="799"/>
      <c r="E109" s="799"/>
      <c r="F109" s="799"/>
      <c r="G109" s="799"/>
      <c r="H109" s="799"/>
      <c r="I109" s="799"/>
      <c r="J109" s="799"/>
      <c r="K109" s="799"/>
      <c r="L109" s="799"/>
      <c r="M109" s="799"/>
      <c r="N109" s="799"/>
      <c r="O109" s="7"/>
      <c r="P109" s="7"/>
      <c r="Q109" s="7"/>
      <c r="R109" s="14"/>
      <c r="S109" s="16"/>
    </row>
    <row r="110" spans="1:19" ht="20.149999999999999" customHeight="1" x14ac:dyDescent="0.4">
      <c r="A110" s="126"/>
      <c r="B110" s="799"/>
      <c r="C110" s="799"/>
      <c r="D110" s="799"/>
      <c r="E110" s="799"/>
      <c r="F110" s="799"/>
      <c r="G110" s="799"/>
      <c r="H110" s="799"/>
      <c r="I110" s="799"/>
      <c r="J110" s="799"/>
      <c r="K110" s="799"/>
      <c r="L110" s="799"/>
      <c r="M110" s="799"/>
      <c r="N110" s="799"/>
      <c r="O110" s="7"/>
      <c r="P110" s="7"/>
      <c r="Q110" s="7"/>
      <c r="R110" s="14"/>
      <c r="S110" s="16"/>
    </row>
    <row r="111" spans="1:19" ht="20.149999999999999" customHeight="1" x14ac:dyDescent="0.4">
      <c r="A111" s="126"/>
      <c r="B111" s="799"/>
      <c r="C111" s="799"/>
      <c r="D111" s="799"/>
      <c r="E111" s="799"/>
      <c r="F111" s="799"/>
      <c r="G111" s="799"/>
      <c r="H111" s="799"/>
      <c r="I111" s="799"/>
      <c r="J111" s="799"/>
      <c r="K111" s="799"/>
      <c r="L111" s="799"/>
      <c r="M111" s="799"/>
      <c r="N111" s="799"/>
      <c r="O111" s="7"/>
      <c r="P111" s="7"/>
      <c r="Q111" s="7"/>
      <c r="R111" s="14"/>
      <c r="S111" s="16"/>
    </row>
    <row r="112" spans="1:19" ht="14.6" x14ac:dyDescent="0.4">
      <c r="A112" s="513"/>
      <c r="B112" s="800"/>
      <c r="C112" s="800"/>
      <c r="D112" s="800"/>
      <c r="E112" s="800"/>
      <c r="F112" s="800"/>
      <c r="G112" s="800"/>
      <c r="H112" s="800"/>
      <c r="I112" s="800"/>
      <c r="J112" s="800"/>
      <c r="K112" s="800"/>
      <c r="L112" s="800"/>
      <c r="M112" s="800"/>
      <c r="N112" s="800"/>
      <c r="O112" s="132"/>
      <c r="P112" s="132"/>
      <c r="Q112" s="132"/>
      <c r="R112" s="132"/>
      <c r="S112" s="16"/>
    </row>
    <row r="113" spans="1:19" ht="20.149999999999999" customHeight="1" thickBot="1" x14ac:dyDescent="0.45">
      <c r="A113" s="11"/>
      <c r="B113" s="40"/>
      <c r="C113" s="40"/>
      <c r="D113" s="40"/>
      <c r="E113" s="40"/>
      <c r="F113" s="40"/>
      <c r="G113" s="40"/>
      <c r="H113" s="40"/>
      <c r="I113" s="40"/>
      <c r="J113" s="40"/>
      <c r="K113" s="12"/>
      <c r="L113" s="12"/>
      <c r="M113" s="12"/>
      <c r="N113" s="12"/>
      <c r="O113" s="12"/>
      <c r="P113" s="12"/>
      <c r="Q113" s="12"/>
      <c r="R113" s="12"/>
      <c r="S113" s="17"/>
    </row>
    <row r="114" spans="1:19" ht="14.6" hidden="1" x14ac:dyDescent="0.4"/>
    <row r="115" spans="1:19" ht="14.6" hidden="1" x14ac:dyDescent="0.4"/>
    <row r="116" spans="1:19" ht="14.6" hidden="1" x14ac:dyDescent="0.4"/>
    <row r="117" spans="1:19" ht="14.6" hidden="1" x14ac:dyDescent="0.4"/>
    <row r="118" spans="1:19" ht="14.6" hidden="1" x14ac:dyDescent="0.4"/>
    <row r="119" spans="1:19" ht="14.6" hidden="1" x14ac:dyDescent="0.4"/>
    <row r="120" spans="1:19" ht="14.6" hidden="1" x14ac:dyDescent="0.4"/>
    <row r="121" spans="1:19" ht="15" hidden="1" customHeight="1" x14ac:dyDescent="0.4"/>
    <row r="122" spans="1:19" ht="15" hidden="1" customHeight="1" x14ac:dyDescent="0.4"/>
    <row r="123" spans="1:19" ht="15" hidden="1" customHeight="1" x14ac:dyDescent="0.4"/>
    <row r="124" spans="1:19" ht="15" hidden="1" customHeight="1" x14ac:dyDescent="0.4"/>
    <row r="125" spans="1:19" ht="15" hidden="1" customHeight="1" x14ac:dyDescent="0.4"/>
    <row r="126" spans="1:19" ht="15" hidden="1" customHeight="1" x14ac:dyDescent="0.4"/>
    <row r="127" spans="1:19" ht="15" hidden="1" customHeight="1" x14ac:dyDescent="0.4"/>
    <row r="128" spans="1:19" ht="15" hidden="1" customHeight="1" x14ac:dyDescent="0.4"/>
    <row r="129" ht="15" hidden="1" customHeight="1" x14ac:dyDescent="0.4"/>
    <row r="130" ht="15" hidden="1" customHeight="1" x14ac:dyDescent="0.4"/>
    <row r="131" ht="15" hidden="1" customHeight="1" x14ac:dyDescent="0.4"/>
    <row r="132" ht="15" hidden="1" customHeight="1" x14ac:dyDescent="0.4"/>
    <row r="133" ht="15" hidden="1" customHeight="1" x14ac:dyDescent="0.4"/>
    <row r="134" ht="15" hidden="1" customHeight="1" x14ac:dyDescent="0.4"/>
    <row r="135" ht="15" hidden="1" customHeight="1" x14ac:dyDescent="0.4"/>
    <row r="136" ht="15" hidden="1" customHeight="1" x14ac:dyDescent="0.4"/>
    <row r="137" ht="15" hidden="1" customHeight="1" x14ac:dyDescent="0.4"/>
    <row r="138" ht="15" hidden="1" customHeight="1" x14ac:dyDescent="0.4"/>
    <row r="139" ht="15" hidden="1" customHeight="1" x14ac:dyDescent="0.4"/>
    <row r="140" ht="15" hidden="1" customHeight="1" x14ac:dyDescent="0.4"/>
    <row r="141" ht="15" hidden="1" customHeight="1" x14ac:dyDescent="0.4"/>
    <row r="142" ht="15" hidden="1" customHeight="1" x14ac:dyDescent="0.4"/>
    <row r="143" ht="15" hidden="1" customHeight="1" x14ac:dyDescent="0.4"/>
    <row r="144" ht="15" hidden="1" customHeight="1" x14ac:dyDescent="0.4"/>
    <row r="145" ht="15" hidden="1" customHeight="1" x14ac:dyDescent="0.4"/>
    <row r="146" ht="15" hidden="1" customHeight="1" x14ac:dyDescent="0.4"/>
    <row r="147" ht="15" hidden="1" customHeight="1" x14ac:dyDescent="0.4"/>
    <row r="148" ht="15" hidden="1" customHeight="1" x14ac:dyDescent="0.4"/>
    <row r="149" ht="15" hidden="1" customHeight="1" x14ac:dyDescent="0.4"/>
    <row r="150" ht="15" hidden="1" customHeight="1" x14ac:dyDescent="0.4"/>
    <row r="151" ht="15" hidden="1" customHeight="1" x14ac:dyDescent="0.4"/>
    <row r="152" ht="15" hidden="1" customHeight="1" x14ac:dyDescent="0.4"/>
    <row r="153" ht="15" hidden="1" customHeight="1" x14ac:dyDescent="0.4"/>
    <row r="154" ht="15" hidden="1" customHeight="1" x14ac:dyDescent="0.4"/>
    <row r="155" ht="15" hidden="1" customHeight="1" x14ac:dyDescent="0.4"/>
    <row r="156" ht="15" hidden="1" customHeight="1" x14ac:dyDescent="0.4"/>
    <row r="157" ht="15" hidden="1" customHeight="1" x14ac:dyDescent="0.4"/>
    <row r="158" ht="15" hidden="1" customHeight="1" x14ac:dyDescent="0.4"/>
    <row r="159" ht="15" hidden="1" customHeight="1" x14ac:dyDescent="0.4"/>
    <row r="160" ht="15" hidden="1" customHeight="1" x14ac:dyDescent="0.4"/>
    <row r="161" ht="15" hidden="1" customHeight="1" x14ac:dyDescent="0.4"/>
    <row r="162" ht="15" hidden="1" customHeight="1" x14ac:dyDescent="0.4"/>
    <row r="163" ht="15" hidden="1" customHeight="1" x14ac:dyDescent="0.4"/>
    <row r="164" ht="15" hidden="1" customHeight="1" x14ac:dyDescent="0.4"/>
    <row r="165" ht="15" hidden="1" customHeight="1" x14ac:dyDescent="0.4"/>
    <row r="166" ht="15" hidden="1" customHeight="1" x14ac:dyDescent="0.4"/>
    <row r="167" ht="15" hidden="1" customHeight="1" x14ac:dyDescent="0.4"/>
    <row r="168" ht="15" hidden="1" customHeight="1" x14ac:dyDescent="0.4"/>
    <row r="169" ht="15" hidden="1" customHeight="1" x14ac:dyDescent="0.4"/>
    <row r="170" ht="15" hidden="1" customHeight="1" x14ac:dyDescent="0.4"/>
    <row r="171" ht="15" hidden="1" customHeight="1" x14ac:dyDescent="0.4"/>
    <row r="172" ht="15" hidden="1" customHeight="1" x14ac:dyDescent="0.4"/>
    <row r="173" ht="15" hidden="1" customHeight="1" x14ac:dyDescent="0.4"/>
    <row r="174" ht="15" hidden="1" customHeight="1" x14ac:dyDescent="0.4"/>
    <row r="175" ht="15" hidden="1" customHeight="1" x14ac:dyDescent="0.4"/>
    <row r="176" ht="15" hidden="1" customHeight="1" x14ac:dyDescent="0.4"/>
    <row r="177" ht="15" hidden="1" customHeight="1" x14ac:dyDescent="0.4"/>
    <row r="178" ht="15" hidden="1" customHeight="1" x14ac:dyDescent="0.4"/>
    <row r="179" ht="15" hidden="1" customHeight="1" x14ac:dyDescent="0.4"/>
    <row r="180" ht="15" hidden="1" customHeight="1" x14ac:dyDescent="0.4"/>
    <row r="181" ht="15" hidden="1" customHeight="1" x14ac:dyDescent="0.4"/>
    <row r="182" ht="15" hidden="1" customHeight="1" x14ac:dyDescent="0.4"/>
    <row r="183" ht="15" hidden="1" customHeight="1" x14ac:dyDescent="0.4"/>
  </sheetData>
  <mergeCells count="23">
    <mergeCell ref="B4:F4"/>
    <mergeCell ref="G4:K4"/>
    <mergeCell ref="B1:K2"/>
    <mergeCell ref="L1:L2"/>
    <mergeCell ref="N1:N2"/>
    <mergeCell ref="B3:F3"/>
    <mergeCell ref="G3:K3"/>
    <mergeCell ref="B51:N52"/>
    <mergeCell ref="B5:F5"/>
    <mergeCell ref="G5:K5"/>
    <mergeCell ref="B6:F6"/>
    <mergeCell ref="G20:J20"/>
    <mergeCell ref="G22:J22"/>
    <mergeCell ref="G23:J23"/>
    <mergeCell ref="G24:J24"/>
    <mergeCell ref="B28:N40"/>
    <mergeCell ref="B42:N49"/>
    <mergeCell ref="G21:J21"/>
    <mergeCell ref="B60:N79"/>
    <mergeCell ref="B81:N89"/>
    <mergeCell ref="B91:N98"/>
    <mergeCell ref="B100:N102"/>
    <mergeCell ref="B104:N112"/>
  </mergeCells>
  <hyperlinks>
    <hyperlink ref="B4:F4" location="'Introduction - USG'!A1" tooltip="2. Usage" display="2. Usage" xr:uid="{00000000-0004-0000-0200-000000000000}"/>
    <hyperlink ref="G21" r:id="rId1" xr:uid="{00000000-0004-0000-0200-000001000000}"/>
    <hyperlink ref="G25" r:id="rId2" xr:uid="{5942B80C-7809-4AC9-90EC-D30D489D609F}"/>
  </hyperlinks>
  <pageMargins left="0.7" right="0.7" top="0.75" bottom="0.75" header="0.3" footer="0.3"/>
  <pageSetup paperSize="9" orientation="portrait" r:id="rId3"/>
  <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Blad15"/>
  <dimension ref="A1:F35"/>
  <sheetViews>
    <sheetView workbookViewId="0">
      <selection activeCell="C36" sqref="C36"/>
    </sheetView>
  </sheetViews>
  <sheetFormatPr defaultRowHeight="14.6" x14ac:dyDescent="0.4"/>
  <sheetData>
    <row r="1" spans="1:6" x14ac:dyDescent="0.4">
      <c r="B1" t="s">
        <v>147</v>
      </c>
    </row>
    <row r="2" spans="1:6" x14ac:dyDescent="0.4">
      <c r="C2" t="s">
        <v>149</v>
      </c>
      <c r="D2" t="s">
        <v>152</v>
      </c>
      <c r="E2" t="s">
        <v>150</v>
      </c>
      <c r="F2" t="s">
        <v>151</v>
      </c>
    </row>
    <row r="3" spans="1:6" x14ac:dyDescent="0.4">
      <c r="C3" s="1">
        <v>1</v>
      </c>
      <c r="D3" s="1">
        <v>2</v>
      </c>
      <c r="E3" s="1">
        <v>3</v>
      </c>
      <c r="F3" s="1">
        <v>4</v>
      </c>
    </row>
    <row r="4" spans="1:6" x14ac:dyDescent="0.4">
      <c r="A4" t="s">
        <v>153</v>
      </c>
      <c r="B4">
        <v>1</v>
      </c>
      <c r="C4" s="1">
        <v>0</v>
      </c>
      <c r="D4" s="1">
        <v>0</v>
      </c>
      <c r="E4" s="1">
        <v>0</v>
      </c>
      <c r="F4" s="1">
        <v>0</v>
      </c>
    </row>
    <row r="5" spans="1:6" x14ac:dyDescent="0.4">
      <c r="A5" t="s">
        <v>154</v>
      </c>
      <c r="B5">
        <v>2</v>
      </c>
      <c r="C5" s="1">
        <v>-1</v>
      </c>
      <c r="D5" s="1">
        <v>0</v>
      </c>
      <c r="E5" s="1">
        <v>0</v>
      </c>
      <c r="F5" s="1">
        <v>1</v>
      </c>
    </row>
    <row r="6" spans="1:6" x14ac:dyDescent="0.4">
      <c r="A6" t="s">
        <v>155</v>
      </c>
      <c r="B6">
        <v>3</v>
      </c>
      <c r="C6" s="1">
        <v>-2</v>
      </c>
      <c r="D6" s="1">
        <v>-1</v>
      </c>
      <c r="E6" s="1">
        <v>1</v>
      </c>
      <c r="F6" s="1">
        <v>2</v>
      </c>
    </row>
    <row r="7" spans="1:6" x14ac:dyDescent="0.4">
      <c r="A7" t="s">
        <v>156</v>
      </c>
      <c r="B7">
        <v>4</v>
      </c>
      <c r="C7" s="1">
        <v>-4</v>
      </c>
      <c r="D7" s="1">
        <v>-2</v>
      </c>
      <c r="E7" s="1">
        <v>2</v>
      </c>
      <c r="F7" s="1">
        <v>4</v>
      </c>
    </row>
    <row r="8" spans="1:6" x14ac:dyDescent="0.4">
      <c r="A8" t="s">
        <v>157</v>
      </c>
      <c r="B8">
        <v>5</v>
      </c>
      <c r="C8" s="1">
        <v>-8</v>
      </c>
      <c r="D8" s="1">
        <v>-4</v>
      </c>
      <c r="E8" s="1">
        <v>4</v>
      </c>
      <c r="F8" s="1">
        <v>8</v>
      </c>
    </row>
    <row r="10" spans="1:6" x14ac:dyDescent="0.4">
      <c r="B10" t="s">
        <v>146</v>
      </c>
    </row>
    <row r="11" spans="1:6" x14ac:dyDescent="0.4">
      <c r="C11" s="1" t="s">
        <v>159</v>
      </c>
      <c r="D11" s="1" t="s">
        <v>158</v>
      </c>
      <c r="E11" s="1" t="s">
        <v>150</v>
      </c>
      <c r="F11" s="1" t="s">
        <v>160</v>
      </c>
    </row>
    <row r="12" spans="1:6" x14ac:dyDescent="0.4">
      <c r="C12" s="1">
        <v>1</v>
      </c>
      <c r="D12" s="1">
        <v>2</v>
      </c>
      <c r="E12" s="1">
        <v>3</v>
      </c>
      <c r="F12" s="1">
        <v>4</v>
      </c>
    </row>
    <row r="13" spans="1:6" x14ac:dyDescent="0.4">
      <c r="A13" t="s">
        <v>153</v>
      </c>
      <c r="B13">
        <v>1</v>
      </c>
      <c r="C13" s="1">
        <v>0</v>
      </c>
      <c r="D13" s="1">
        <v>0</v>
      </c>
      <c r="E13" s="1">
        <v>0</v>
      </c>
      <c r="F13" s="1">
        <v>0</v>
      </c>
    </row>
    <row r="14" spans="1:6" x14ac:dyDescent="0.4">
      <c r="A14" t="s">
        <v>154</v>
      </c>
      <c r="B14">
        <v>2</v>
      </c>
      <c r="C14" s="1">
        <v>-1</v>
      </c>
      <c r="D14" s="1">
        <v>0</v>
      </c>
      <c r="E14" s="1">
        <v>0</v>
      </c>
      <c r="F14" s="1">
        <v>1</v>
      </c>
    </row>
    <row r="15" spans="1:6" x14ac:dyDescent="0.4">
      <c r="A15" t="s">
        <v>155</v>
      </c>
      <c r="B15">
        <v>3</v>
      </c>
      <c r="C15" s="1">
        <v>-2</v>
      </c>
      <c r="D15" s="1">
        <v>-1</v>
      </c>
      <c r="E15" s="1">
        <v>1</v>
      </c>
      <c r="F15" s="1">
        <v>2</v>
      </c>
    </row>
    <row r="16" spans="1:6" x14ac:dyDescent="0.4">
      <c r="A16" t="s">
        <v>156</v>
      </c>
      <c r="B16">
        <v>4</v>
      </c>
      <c r="C16" s="1">
        <v>-4</v>
      </c>
      <c r="D16" s="1">
        <v>-2</v>
      </c>
      <c r="E16" s="1">
        <v>2</v>
      </c>
      <c r="F16" s="1">
        <v>4</v>
      </c>
    </row>
    <row r="17" spans="1:6" x14ac:dyDescent="0.4">
      <c r="A17" t="s">
        <v>157</v>
      </c>
      <c r="B17">
        <v>5</v>
      </c>
      <c r="C17" s="1">
        <v>-8</v>
      </c>
      <c r="D17" s="1">
        <v>-4</v>
      </c>
      <c r="E17" s="1">
        <v>4</v>
      </c>
      <c r="F17" s="1">
        <v>8</v>
      </c>
    </row>
    <row r="19" spans="1:6" x14ac:dyDescent="0.4">
      <c r="B19" t="s">
        <v>148</v>
      </c>
    </row>
    <row r="20" spans="1:6" x14ac:dyDescent="0.4">
      <c r="C20" s="1" t="s">
        <v>161</v>
      </c>
      <c r="D20" s="1" t="s">
        <v>162</v>
      </c>
    </row>
    <row r="21" spans="1:6" x14ac:dyDescent="0.4">
      <c r="C21" s="1">
        <v>1</v>
      </c>
      <c r="D21" s="1">
        <v>2</v>
      </c>
      <c r="E21" s="1"/>
      <c r="F21" s="1"/>
    </row>
    <row r="22" spans="1:6" x14ac:dyDescent="0.4">
      <c r="A22" t="s">
        <v>153</v>
      </c>
      <c r="B22">
        <v>1</v>
      </c>
      <c r="C22" s="1">
        <v>0</v>
      </c>
      <c r="D22" s="1">
        <v>0</v>
      </c>
      <c r="E22" s="1"/>
      <c r="F22" s="1"/>
    </row>
    <row r="23" spans="1:6" x14ac:dyDescent="0.4">
      <c r="A23" t="s">
        <v>154</v>
      </c>
      <c r="B23">
        <v>2</v>
      </c>
      <c r="C23" s="1">
        <v>-1</v>
      </c>
      <c r="D23" s="1">
        <v>1</v>
      </c>
      <c r="E23" s="1"/>
      <c r="F23" s="1"/>
    </row>
    <row r="24" spans="1:6" x14ac:dyDescent="0.4">
      <c r="A24" t="s">
        <v>155</v>
      </c>
      <c r="B24">
        <v>3</v>
      </c>
      <c r="C24" s="1">
        <v>-2</v>
      </c>
      <c r="D24" s="1">
        <v>2</v>
      </c>
      <c r="E24" s="1"/>
      <c r="F24" s="1"/>
    </row>
    <row r="25" spans="1:6" x14ac:dyDescent="0.4">
      <c r="A25" t="s">
        <v>156</v>
      </c>
      <c r="B25">
        <v>4</v>
      </c>
      <c r="C25" s="1">
        <v>-4</v>
      </c>
      <c r="D25" s="1">
        <v>4</v>
      </c>
      <c r="E25" s="1"/>
      <c r="F25" s="1"/>
    </row>
    <row r="26" spans="1:6" x14ac:dyDescent="0.4">
      <c r="A26" t="s">
        <v>157</v>
      </c>
      <c r="B26">
        <v>5</v>
      </c>
      <c r="C26" s="1">
        <v>-8</v>
      </c>
      <c r="D26" s="1">
        <v>8</v>
      </c>
    </row>
    <row r="29" spans="1:6" x14ac:dyDescent="0.4">
      <c r="B29" t="s">
        <v>320</v>
      </c>
    </row>
    <row r="30" spans="1:6" x14ac:dyDescent="0.4">
      <c r="C30" t="s">
        <v>321</v>
      </c>
    </row>
    <row r="31" spans="1:6" x14ac:dyDescent="0.4">
      <c r="A31" t="s">
        <v>153</v>
      </c>
      <c r="B31">
        <v>1</v>
      </c>
      <c r="C31">
        <v>0</v>
      </c>
    </row>
    <row r="32" spans="1:6" x14ac:dyDescent="0.4">
      <c r="A32" t="s">
        <v>154</v>
      </c>
      <c r="B32">
        <v>2</v>
      </c>
      <c r="C32">
        <v>0.5</v>
      </c>
    </row>
    <row r="33" spans="1:3" x14ac:dyDescent="0.4">
      <c r="A33" t="s">
        <v>155</v>
      </c>
      <c r="B33">
        <v>3</v>
      </c>
      <c r="C33">
        <v>1</v>
      </c>
    </row>
    <row r="34" spans="1:3" x14ac:dyDescent="0.4">
      <c r="A34" t="s">
        <v>156</v>
      </c>
      <c r="B34">
        <v>4</v>
      </c>
      <c r="C34">
        <v>2</v>
      </c>
    </row>
    <row r="35" spans="1:3" x14ac:dyDescent="0.4">
      <c r="A35" t="s">
        <v>157</v>
      </c>
      <c r="B35">
        <v>5</v>
      </c>
      <c r="C35">
        <v>4</v>
      </c>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Blad10"/>
  <dimension ref="A2:Q152"/>
  <sheetViews>
    <sheetView topLeftCell="A19" workbookViewId="0">
      <selection activeCell="B55" sqref="B55"/>
    </sheetView>
  </sheetViews>
  <sheetFormatPr defaultRowHeight="14.6" x14ac:dyDescent="0.4"/>
  <cols>
    <col min="1" max="1" width="15.84375" bestFit="1" customWidth="1"/>
    <col min="2" max="2" width="19" bestFit="1" customWidth="1"/>
    <col min="5" max="5" width="17.53515625" bestFit="1" customWidth="1"/>
    <col min="6" max="6" width="11.15234375" bestFit="1" customWidth="1"/>
    <col min="7" max="7" width="13.84375" bestFit="1" customWidth="1"/>
    <col min="8" max="9" width="9.84375" bestFit="1" customWidth="1"/>
  </cols>
  <sheetData>
    <row r="2" spans="1:17" x14ac:dyDescent="0.4">
      <c r="A2" t="s">
        <v>327</v>
      </c>
    </row>
    <row r="3" spans="1:17" x14ac:dyDescent="0.4">
      <c r="A3">
        <v>11</v>
      </c>
      <c r="B3" t="str">
        <f>_Input!C20</f>
        <v>Incomplete</v>
      </c>
      <c r="N3" s="1"/>
      <c r="O3" s="1"/>
      <c r="P3" s="1"/>
      <c r="Q3" s="1"/>
    </row>
    <row r="4" spans="1:17" x14ac:dyDescent="0.4">
      <c r="A4">
        <v>12</v>
      </c>
      <c r="B4" t="str">
        <f>_Input!C21</f>
        <v>Partially complete</v>
      </c>
      <c r="N4" s="1"/>
      <c r="O4" s="1"/>
      <c r="P4" s="1"/>
      <c r="Q4" s="1"/>
    </row>
    <row r="5" spans="1:17" x14ac:dyDescent="0.4">
      <c r="A5">
        <v>13</v>
      </c>
      <c r="B5" t="str">
        <f>_Input!C21</f>
        <v>Partially complete</v>
      </c>
      <c r="N5" s="1"/>
      <c r="O5" s="1"/>
      <c r="P5" s="1"/>
      <c r="Q5" s="1"/>
    </row>
    <row r="6" spans="1:17" x14ac:dyDescent="0.4">
      <c r="A6">
        <v>14</v>
      </c>
      <c r="B6" t="str">
        <f>_Input!C21</f>
        <v>Partially complete</v>
      </c>
      <c r="N6" s="1"/>
      <c r="O6" s="1"/>
      <c r="P6" s="1"/>
      <c r="Q6" s="1"/>
    </row>
    <row r="7" spans="1:17" x14ac:dyDescent="0.4">
      <c r="A7">
        <v>15</v>
      </c>
      <c r="B7" t="str">
        <f>_Input!C22</f>
        <v>Averagely complete</v>
      </c>
      <c r="N7" s="1"/>
      <c r="O7" s="1"/>
      <c r="P7" s="1"/>
      <c r="Q7" s="1"/>
    </row>
    <row r="8" spans="1:17" x14ac:dyDescent="0.4">
      <c r="A8">
        <v>16</v>
      </c>
      <c r="B8" t="str">
        <f>_Input!C22</f>
        <v>Averagely complete</v>
      </c>
      <c r="N8" s="1"/>
      <c r="O8" s="1"/>
      <c r="P8" s="1"/>
      <c r="Q8" s="1"/>
    </row>
    <row r="9" spans="1:17" x14ac:dyDescent="0.4">
      <c r="A9">
        <v>17</v>
      </c>
      <c r="B9" t="str">
        <f>_Input!C22</f>
        <v>Averagely complete</v>
      </c>
    </row>
    <row r="10" spans="1:17" x14ac:dyDescent="0.4">
      <c r="A10">
        <v>18</v>
      </c>
      <c r="B10" t="str">
        <f>_Input!C22</f>
        <v>Averagely complete</v>
      </c>
    </row>
    <row r="11" spans="1:17" x14ac:dyDescent="0.4">
      <c r="A11">
        <v>19</v>
      </c>
      <c r="B11" t="str">
        <f>_Input!C23</f>
        <v>Mostly complete</v>
      </c>
    </row>
    <row r="12" spans="1:17" x14ac:dyDescent="0.4">
      <c r="A12">
        <v>20</v>
      </c>
      <c r="B12" t="str">
        <f>_Input!C23</f>
        <v>Mostly complete</v>
      </c>
    </row>
    <row r="13" spans="1:17" x14ac:dyDescent="0.4">
      <c r="A13">
        <v>21</v>
      </c>
      <c r="B13" t="str">
        <f>_Input!C23</f>
        <v>Mostly complete</v>
      </c>
    </row>
    <row r="14" spans="1:17" x14ac:dyDescent="0.4">
      <c r="A14">
        <v>22</v>
      </c>
      <c r="B14" t="str">
        <f>_Input!C24</f>
        <v>Fully complete</v>
      </c>
    </row>
    <row r="16" spans="1:17" x14ac:dyDescent="0.4">
      <c r="A16" t="s">
        <v>326</v>
      </c>
    </row>
    <row r="17" spans="1:2" x14ac:dyDescent="0.4">
      <c r="A17">
        <v>14</v>
      </c>
      <c r="B17" t="str">
        <f>_Input!C20</f>
        <v>Incomplete</v>
      </c>
    </row>
    <row r="18" spans="1:2" x14ac:dyDescent="0.4">
      <c r="A18">
        <v>15</v>
      </c>
      <c r="B18" t="str">
        <f>_Input!C21</f>
        <v>Partially complete</v>
      </c>
    </row>
    <row r="19" spans="1:2" x14ac:dyDescent="0.4">
      <c r="A19">
        <v>16</v>
      </c>
      <c r="B19" t="str">
        <f>_Input!C21</f>
        <v>Partially complete</v>
      </c>
    </row>
    <row r="20" spans="1:2" x14ac:dyDescent="0.4">
      <c r="A20">
        <v>17</v>
      </c>
      <c r="B20" t="str">
        <f>_Input!C21</f>
        <v>Partially complete</v>
      </c>
    </row>
    <row r="21" spans="1:2" x14ac:dyDescent="0.4">
      <c r="A21">
        <v>18</v>
      </c>
      <c r="B21" t="str">
        <f>_Input!C21</f>
        <v>Partially complete</v>
      </c>
    </row>
    <row r="22" spans="1:2" x14ac:dyDescent="0.4">
      <c r="A22">
        <v>19</v>
      </c>
      <c r="B22" t="str">
        <f>_Input!C22</f>
        <v>Averagely complete</v>
      </c>
    </row>
    <row r="23" spans="1:2" x14ac:dyDescent="0.4">
      <c r="A23">
        <v>20</v>
      </c>
      <c r="B23" t="str">
        <f>_Input!C22</f>
        <v>Averagely complete</v>
      </c>
    </row>
    <row r="24" spans="1:2" x14ac:dyDescent="0.4">
      <c r="A24">
        <v>21</v>
      </c>
      <c r="B24" t="str">
        <f>_Input!C22</f>
        <v>Averagely complete</v>
      </c>
    </row>
    <row r="25" spans="1:2" x14ac:dyDescent="0.4">
      <c r="A25">
        <v>22</v>
      </c>
      <c r="B25" t="str">
        <f>_Input!C22</f>
        <v>Averagely complete</v>
      </c>
    </row>
    <row r="26" spans="1:2" x14ac:dyDescent="0.4">
      <c r="A26">
        <v>23</v>
      </c>
      <c r="B26" t="str">
        <f>_Input!C22</f>
        <v>Averagely complete</v>
      </c>
    </row>
    <row r="27" spans="1:2" x14ac:dyDescent="0.4">
      <c r="A27">
        <v>24</v>
      </c>
      <c r="B27" t="str">
        <f>_Input!C23</f>
        <v>Mostly complete</v>
      </c>
    </row>
    <row r="28" spans="1:2" x14ac:dyDescent="0.4">
      <c r="A28">
        <v>25</v>
      </c>
      <c r="B28" t="str">
        <f>_Input!C23</f>
        <v>Mostly complete</v>
      </c>
    </row>
    <row r="29" spans="1:2" x14ac:dyDescent="0.4">
      <c r="A29">
        <v>26</v>
      </c>
      <c r="B29" t="str">
        <f>_Input!C23</f>
        <v>Mostly complete</v>
      </c>
    </row>
    <row r="30" spans="1:2" x14ac:dyDescent="0.4">
      <c r="A30">
        <v>27</v>
      </c>
      <c r="B30" t="str">
        <f>_Input!C23</f>
        <v>Mostly complete</v>
      </c>
    </row>
    <row r="31" spans="1:2" x14ac:dyDescent="0.4">
      <c r="A31">
        <v>28</v>
      </c>
      <c r="B31" t="str">
        <f>_Input!C24</f>
        <v>Fully complete</v>
      </c>
    </row>
    <row r="33" spans="1:2" x14ac:dyDescent="0.4">
      <c r="A33" t="s">
        <v>1763</v>
      </c>
    </row>
    <row r="34" spans="1:2" x14ac:dyDescent="0.4">
      <c r="A34">
        <v>8</v>
      </c>
      <c r="B34" t="str">
        <f>_Input!C20</f>
        <v>Incomplete</v>
      </c>
    </row>
    <row r="35" spans="1:2" x14ac:dyDescent="0.4">
      <c r="A35">
        <v>9</v>
      </c>
      <c r="B35" t="str">
        <f>_Input!C21</f>
        <v>Partially complete</v>
      </c>
    </row>
    <row r="36" spans="1:2" x14ac:dyDescent="0.4">
      <c r="A36">
        <v>10</v>
      </c>
      <c r="B36" t="str">
        <f>_Input!C21</f>
        <v>Partially complete</v>
      </c>
    </row>
    <row r="37" spans="1:2" x14ac:dyDescent="0.4">
      <c r="A37">
        <v>11</v>
      </c>
      <c r="B37" t="str">
        <f>_Input!C22</f>
        <v>Averagely complete</v>
      </c>
    </row>
    <row r="38" spans="1:2" x14ac:dyDescent="0.4">
      <c r="A38">
        <v>12</v>
      </c>
      <c r="B38" t="str">
        <f>_Input!C22</f>
        <v>Averagely complete</v>
      </c>
    </row>
    <row r="39" spans="1:2" x14ac:dyDescent="0.4">
      <c r="A39">
        <v>13</v>
      </c>
      <c r="B39" t="str">
        <f>_Input!C22</f>
        <v>Averagely complete</v>
      </c>
    </row>
    <row r="40" spans="1:2" x14ac:dyDescent="0.4">
      <c r="A40">
        <v>14</v>
      </c>
      <c r="B40" t="str">
        <f>_Input!C23</f>
        <v>Mostly complete</v>
      </c>
    </row>
    <row r="41" spans="1:2" x14ac:dyDescent="0.4">
      <c r="A41">
        <v>15</v>
      </c>
      <c r="B41" t="str">
        <f>_Input!C23</f>
        <v>Mostly complete</v>
      </c>
    </row>
    <row r="42" spans="1:2" x14ac:dyDescent="0.4">
      <c r="A42">
        <v>16</v>
      </c>
      <c r="B42" t="str">
        <f>_Input!C24</f>
        <v>Fully complete</v>
      </c>
    </row>
    <row r="44" spans="1:2" x14ac:dyDescent="0.4">
      <c r="A44" t="s">
        <v>393</v>
      </c>
    </row>
    <row r="45" spans="1:2" x14ac:dyDescent="0.4">
      <c r="A45">
        <v>10</v>
      </c>
      <c r="B45" t="str">
        <f>_Input!C20</f>
        <v>Incomplete</v>
      </c>
    </row>
    <row r="46" spans="1:2" x14ac:dyDescent="0.4">
      <c r="A46">
        <v>11</v>
      </c>
      <c r="B46" t="str">
        <f>_Input!C21</f>
        <v>Partially complete</v>
      </c>
    </row>
    <row r="47" spans="1:2" x14ac:dyDescent="0.4">
      <c r="A47">
        <v>12</v>
      </c>
      <c r="B47" t="str">
        <f>_Input!C21</f>
        <v>Partially complete</v>
      </c>
    </row>
    <row r="48" spans="1:2" x14ac:dyDescent="0.4">
      <c r="A48">
        <v>13</v>
      </c>
      <c r="B48" t="str">
        <f>_Input!C21</f>
        <v>Partially complete</v>
      </c>
    </row>
    <row r="49" spans="1:2" x14ac:dyDescent="0.4">
      <c r="A49">
        <v>14</v>
      </c>
      <c r="B49" t="str">
        <f>_Input!C22</f>
        <v>Averagely complete</v>
      </c>
    </row>
    <row r="50" spans="1:2" x14ac:dyDescent="0.4">
      <c r="A50">
        <v>15</v>
      </c>
      <c r="B50" t="str">
        <f>_Input!C22</f>
        <v>Averagely complete</v>
      </c>
    </row>
    <row r="51" spans="1:2" x14ac:dyDescent="0.4">
      <c r="A51">
        <v>16</v>
      </c>
      <c r="B51" t="str">
        <f>_Input!C22</f>
        <v>Averagely complete</v>
      </c>
    </row>
    <row r="52" spans="1:2" x14ac:dyDescent="0.4">
      <c r="A52">
        <v>17</v>
      </c>
      <c r="B52" t="str">
        <f>_Input!C23</f>
        <v>Mostly complete</v>
      </c>
    </row>
    <row r="53" spans="1:2" x14ac:dyDescent="0.4">
      <c r="A53">
        <v>18</v>
      </c>
      <c r="B53" t="str">
        <f>_Input!C23</f>
        <v>Mostly complete</v>
      </c>
    </row>
    <row r="54" spans="1:2" x14ac:dyDescent="0.4">
      <c r="A54">
        <v>19</v>
      </c>
      <c r="B54" t="str">
        <f>_Input!C23</f>
        <v>Mostly complete</v>
      </c>
    </row>
    <row r="55" spans="1:2" x14ac:dyDescent="0.4">
      <c r="A55">
        <v>20</v>
      </c>
      <c r="B55" t="str">
        <f>_Input!C24</f>
        <v>Fully complete</v>
      </c>
    </row>
    <row r="57" spans="1:2" x14ac:dyDescent="0.4">
      <c r="A57" t="s">
        <v>328</v>
      </c>
    </row>
    <row r="58" spans="1:2" x14ac:dyDescent="0.4">
      <c r="A58">
        <v>8</v>
      </c>
      <c r="B58" t="str">
        <f>_Input!C20</f>
        <v>Incomplete</v>
      </c>
    </row>
    <row r="59" spans="1:2" x14ac:dyDescent="0.4">
      <c r="A59">
        <v>9</v>
      </c>
      <c r="B59" t="str">
        <f>_Input!C21</f>
        <v>Partially complete</v>
      </c>
    </row>
    <row r="60" spans="1:2" x14ac:dyDescent="0.4">
      <c r="A60">
        <v>10</v>
      </c>
      <c r="B60" t="str">
        <f>_Input!C21</f>
        <v>Partially complete</v>
      </c>
    </row>
    <row r="61" spans="1:2" x14ac:dyDescent="0.4">
      <c r="A61">
        <v>11</v>
      </c>
      <c r="B61" t="str">
        <f>_Input!C22</f>
        <v>Averagely complete</v>
      </c>
    </row>
    <row r="62" spans="1:2" x14ac:dyDescent="0.4">
      <c r="A62">
        <v>12</v>
      </c>
      <c r="B62" t="str">
        <f>_Input!C22</f>
        <v>Averagely complete</v>
      </c>
    </row>
    <row r="63" spans="1:2" x14ac:dyDescent="0.4">
      <c r="A63">
        <v>13</v>
      </c>
      <c r="B63" t="str">
        <f>_Input!C22</f>
        <v>Averagely complete</v>
      </c>
    </row>
    <row r="64" spans="1:2" x14ac:dyDescent="0.4">
      <c r="A64">
        <v>14</v>
      </c>
      <c r="B64" t="str">
        <f>_Input!C23</f>
        <v>Mostly complete</v>
      </c>
    </row>
    <row r="65" spans="1:2" x14ac:dyDescent="0.4">
      <c r="A65">
        <v>15</v>
      </c>
      <c r="B65" t="str">
        <f>_Input!C23</f>
        <v>Mostly complete</v>
      </c>
    </row>
    <row r="66" spans="1:2" x14ac:dyDescent="0.4">
      <c r="A66">
        <v>16</v>
      </c>
      <c r="B66" t="str">
        <f>_Input!C24</f>
        <v>Fully complete</v>
      </c>
    </row>
    <row r="68" spans="1:2" x14ac:dyDescent="0.4">
      <c r="A68" t="s">
        <v>334</v>
      </c>
    </row>
    <row r="69" spans="1:2" x14ac:dyDescent="0.4">
      <c r="A69">
        <v>6</v>
      </c>
      <c r="B69" t="str">
        <f>_Input!C20</f>
        <v>Incomplete</v>
      </c>
    </row>
    <row r="70" spans="1:2" x14ac:dyDescent="0.4">
      <c r="A70">
        <v>7</v>
      </c>
      <c r="B70" t="str">
        <f>_Input!C21</f>
        <v>Partially complete</v>
      </c>
    </row>
    <row r="71" spans="1:2" x14ac:dyDescent="0.4">
      <c r="A71">
        <v>8</v>
      </c>
      <c r="B71" t="str">
        <f>_Input!C22</f>
        <v>Averagely complete</v>
      </c>
    </row>
    <row r="72" spans="1:2" x14ac:dyDescent="0.4">
      <c r="A72">
        <v>9</v>
      </c>
      <c r="B72" t="str">
        <f>_Input!C22</f>
        <v>Averagely complete</v>
      </c>
    </row>
    <row r="73" spans="1:2" x14ac:dyDescent="0.4">
      <c r="A73">
        <v>10</v>
      </c>
      <c r="B73" t="str">
        <f>_Input!C22</f>
        <v>Averagely complete</v>
      </c>
    </row>
    <row r="74" spans="1:2" x14ac:dyDescent="0.4">
      <c r="A74">
        <v>11</v>
      </c>
      <c r="B74" t="str">
        <f>_Input!C23</f>
        <v>Mostly complete</v>
      </c>
    </row>
    <row r="75" spans="1:2" x14ac:dyDescent="0.4">
      <c r="A75">
        <v>12</v>
      </c>
      <c r="B75" t="str">
        <f>_Input!C24</f>
        <v>Fully complete</v>
      </c>
    </row>
    <row r="77" spans="1:2" x14ac:dyDescent="0.4">
      <c r="A77" t="s">
        <v>336</v>
      </c>
    </row>
    <row r="78" spans="1:2" x14ac:dyDescent="0.4">
      <c r="A78">
        <v>3</v>
      </c>
      <c r="B78" t="str">
        <f>_Input!C20</f>
        <v>Incomplete</v>
      </c>
    </row>
    <row r="79" spans="1:2" x14ac:dyDescent="0.4">
      <c r="A79">
        <v>4</v>
      </c>
      <c r="B79" t="str">
        <f>_Input!C21</f>
        <v>Partially complete</v>
      </c>
    </row>
    <row r="80" spans="1:2" x14ac:dyDescent="0.4">
      <c r="A80">
        <v>5</v>
      </c>
      <c r="B80" t="str">
        <f>_Input!C23</f>
        <v>Mostly complete</v>
      </c>
    </row>
    <row r="81" spans="1:2" x14ac:dyDescent="0.4">
      <c r="A81">
        <v>6</v>
      </c>
      <c r="B81" t="str">
        <f>_Input!C24</f>
        <v>Fully complete</v>
      </c>
    </row>
    <row r="83" spans="1:2" x14ac:dyDescent="0.4">
      <c r="A83" t="s">
        <v>346</v>
      </c>
    </row>
    <row r="84" spans="1:2" x14ac:dyDescent="0.4">
      <c r="A84">
        <v>11</v>
      </c>
      <c r="B84" t="str">
        <f>_Input!C20</f>
        <v>Incomplete</v>
      </c>
    </row>
    <row r="85" spans="1:2" x14ac:dyDescent="0.4">
      <c r="A85">
        <v>12</v>
      </c>
      <c r="B85" t="str">
        <f>_Input!C21</f>
        <v>Partially complete</v>
      </c>
    </row>
    <row r="86" spans="1:2" x14ac:dyDescent="0.4">
      <c r="A86">
        <v>13</v>
      </c>
      <c r="B86" t="str">
        <f>_Input!C21</f>
        <v>Partially complete</v>
      </c>
    </row>
    <row r="87" spans="1:2" x14ac:dyDescent="0.4">
      <c r="A87">
        <v>14</v>
      </c>
      <c r="B87" t="str">
        <f>_Input!C21</f>
        <v>Partially complete</v>
      </c>
    </row>
    <row r="88" spans="1:2" x14ac:dyDescent="0.4">
      <c r="A88">
        <v>15</v>
      </c>
      <c r="B88" t="str">
        <f>_Input!C22</f>
        <v>Averagely complete</v>
      </c>
    </row>
    <row r="89" spans="1:2" x14ac:dyDescent="0.4">
      <c r="A89">
        <v>16</v>
      </c>
      <c r="B89" t="str">
        <f>_Input!C22</f>
        <v>Averagely complete</v>
      </c>
    </row>
    <row r="90" spans="1:2" x14ac:dyDescent="0.4">
      <c r="A90">
        <v>17</v>
      </c>
      <c r="B90" t="str">
        <f>_Input!C22</f>
        <v>Averagely complete</v>
      </c>
    </row>
    <row r="91" spans="1:2" x14ac:dyDescent="0.4">
      <c r="A91">
        <v>18</v>
      </c>
      <c r="B91" t="str">
        <f>_Input!C22</f>
        <v>Averagely complete</v>
      </c>
    </row>
    <row r="92" spans="1:2" x14ac:dyDescent="0.4">
      <c r="A92">
        <v>19</v>
      </c>
      <c r="B92" t="str">
        <f>_Input!C23</f>
        <v>Mostly complete</v>
      </c>
    </row>
    <row r="93" spans="1:2" x14ac:dyDescent="0.4">
      <c r="A93">
        <v>20</v>
      </c>
      <c r="B93" t="str">
        <f>_Input!C23</f>
        <v>Mostly complete</v>
      </c>
    </row>
    <row r="94" spans="1:2" x14ac:dyDescent="0.4">
      <c r="A94">
        <v>21</v>
      </c>
      <c r="B94" t="str">
        <f>_Input!C23</f>
        <v>Mostly complete</v>
      </c>
    </row>
    <row r="95" spans="1:2" x14ac:dyDescent="0.4">
      <c r="A95">
        <v>22</v>
      </c>
      <c r="B95" t="str">
        <f>_Input!C24</f>
        <v>Fully complete</v>
      </c>
    </row>
    <row r="97" spans="1:2" x14ac:dyDescent="0.4">
      <c r="A97" t="s">
        <v>347</v>
      </c>
    </row>
    <row r="98" spans="1:2" x14ac:dyDescent="0.4">
      <c r="A98">
        <v>12</v>
      </c>
      <c r="B98" t="str">
        <f>_Input!C20</f>
        <v>Incomplete</v>
      </c>
    </row>
    <row r="99" spans="1:2" x14ac:dyDescent="0.4">
      <c r="A99">
        <v>13</v>
      </c>
      <c r="B99" t="str">
        <f>_Input!C21</f>
        <v>Partially complete</v>
      </c>
    </row>
    <row r="100" spans="1:2" x14ac:dyDescent="0.4">
      <c r="A100">
        <v>14</v>
      </c>
      <c r="B100" t="str">
        <f>_Input!C21</f>
        <v>Partially complete</v>
      </c>
    </row>
    <row r="101" spans="1:2" x14ac:dyDescent="0.4">
      <c r="A101">
        <v>15</v>
      </c>
      <c r="B101" t="str">
        <f>_Input!C21</f>
        <v>Partially complete</v>
      </c>
    </row>
    <row r="102" spans="1:2" x14ac:dyDescent="0.4">
      <c r="A102">
        <v>16</v>
      </c>
      <c r="B102" t="str">
        <f>_Input!C22</f>
        <v>Averagely complete</v>
      </c>
    </row>
    <row r="103" spans="1:2" x14ac:dyDescent="0.4">
      <c r="A103">
        <v>17</v>
      </c>
      <c r="B103" t="str">
        <f>_Input!C22</f>
        <v>Averagely complete</v>
      </c>
    </row>
    <row r="104" spans="1:2" x14ac:dyDescent="0.4">
      <c r="A104">
        <v>18</v>
      </c>
      <c r="B104" t="str">
        <f>_Input!C22</f>
        <v>Averagely complete</v>
      </c>
    </row>
    <row r="105" spans="1:2" x14ac:dyDescent="0.4">
      <c r="A105">
        <v>19</v>
      </c>
      <c r="B105" t="str">
        <f>_Input!C22</f>
        <v>Averagely complete</v>
      </c>
    </row>
    <row r="106" spans="1:2" x14ac:dyDescent="0.4">
      <c r="A106">
        <v>20</v>
      </c>
      <c r="B106" t="str">
        <f>_Input!C22</f>
        <v>Averagely complete</v>
      </c>
    </row>
    <row r="107" spans="1:2" x14ac:dyDescent="0.4">
      <c r="A107">
        <v>21</v>
      </c>
      <c r="B107" t="str">
        <f>_Input!C23</f>
        <v>Mostly complete</v>
      </c>
    </row>
    <row r="108" spans="1:2" x14ac:dyDescent="0.4">
      <c r="A108">
        <v>22</v>
      </c>
      <c r="B108" t="str">
        <f>_Input!C23</f>
        <v>Mostly complete</v>
      </c>
    </row>
    <row r="109" spans="1:2" x14ac:dyDescent="0.4">
      <c r="A109">
        <v>23</v>
      </c>
      <c r="B109" t="str">
        <f>_Input!C23</f>
        <v>Mostly complete</v>
      </c>
    </row>
    <row r="110" spans="1:2" x14ac:dyDescent="0.4">
      <c r="A110">
        <v>24</v>
      </c>
      <c r="B110" t="str">
        <f>_Input!C24</f>
        <v>Fully complete</v>
      </c>
    </row>
    <row r="112" spans="1:2" x14ac:dyDescent="0.4">
      <c r="A112" t="s">
        <v>344</v>
      </c>
    </row>
    <row r="113" spans="1:2" x14ac:dyDescent="0.4">
      <c r="A113">
        <v>11</v>
      </c>
      <c r="B113" t="str">
        <f>_Input!C20</f>
        <v>Incomplete</v>
      </c>
    </row>
    <row r="114" spans="1:2" x14ac:dyDescent="0.4">
      <c r="A114">
        <v>12</v>
      </c>
      <c r="B114" t="str">
        <f>_Input!C21</f>
        <v>Partially complete</v>
      </c>
    </row>
    <row r="115" spans="1:2" x14ac:dyDescent="0.4">
      <c r="A115">
        <v>13</v>
      </c>
      <c r="B115" t="str">
        <f>_Input!C21</f>
        <v>Partially complete</v>
      </c>
    </row>
    <row r="116" spans="1:2" x14ac:dyDescent="0.4">
      <c r="A116">
        <v>14</v>
      </c>
      <c r="B116" t="str">
        <f>_Input!C21</f>
        <v>Partially complete</v>
      </c>
    </row>
    <row r="117" spans="1:2" x14ac:dyDescent="0.4">
      <c r="A117">
        <v>15</v>
      </c>
      <c r="B117" t="str">
        <f>_Input!C22</f>
        <v>Averagely complete</v>
      </c>
    </row>
    <row r="118" spans="1:2" x14ac:dyDescent="0.4">
      <c r="A118">
        <v>16</v>
      </c>
      <c r="B118" t="str">
        <f>_Input!C22</f>
        <v>Averagely complete</v>
      </c>
    </row>
    <row r="119" spans="1:2" x14ac:dyDescent="0.4">
      <c r="A119">
        <v>17</v>
      </c>
      <c r="B119" t="str">
        <f>_Input!C22</f>
        <v>Averagely complete</v>
      </c>
    </row>
    <row r="120" spans="1:2" x14ac:dyDescent="0.4">
      <c r="A120">
        <v>18</v>
      </c>
      <c r="B120" t="str">
        <f>_Input!C22</f>
        <v>Averagely complete</v>
      </c>
    </row>
    <row r="121" spans="1:2" x14ac:dyDescent="0.4">
      <c r="A121">
        <v>19</v>
      </c>
      <c r="B121" t="str">
        <f>_Input!C23</f>
        <v>Mostly complete</v>
      </c>
    </row>
    <row r="122" spans="1:2" x14ac:dyDescent="0.4">
      <c r="A122">
        <v>20</v>
      </c>
      <c r="B122" t="str">
        <f>_Input!C23</f>
        <v>Mostly complete</v>
      </c>
    </row>
    <row r="123" spans="1:2" x14ac:dyDescent="0.4">
      <c r="A123">
        <v>21</v>
      </c>
      <c r="B123" t="str">
        <f>_Input!C23</f>
        <v>Mostly complete</v>
      </c>
    </row>
    <row r="124" spans="1:2" x14ac:dyDescent="0.4">
      <c r="A124">
        <v>22</v>
      </c>
      <c r="B124" t="str">
        <f>_Input!C24</f>
        <v>Fully complete</v>
      </c>
    </row>
    <row r="126" spans="1:2" x14ac:dyDescent="0.4">
      <c r="A126" t="s">
        <v>345</v>
      </c>
    </row>
    <row r="127" spans="1:2" x14ac:dyDescent="0.4">
      <c r="A127">
        <v>11</v>
      </c>
      <c r="B127" t="str">
        <f>_Input!C20</f>
        <v>Incomplete</v>
      </c>
    </row>
    <row r="128" spans="1:2" x14ac:dyDescent="0.4">
      <c r="A128">
        <v>12</v>
      </c>
      <c r="B128" t="str">
        <f>_Input!C21</f>
        <v>Partially complete</v>
      </c>
    </row>
    <row r="129" spans="1:2" x14ac:dyDescent="0.4">
      <c r="A129">
        <v>13</v>
      </c>
      <c r="B129" t="str">
        <f>_Input!C21</f>
        <v>Partially complete</v>
      </c>
    </row>
    <row r="130" spans="1:2" x14ac:dyDescent="0.4">
      <c r="A130">
        <v>14</v>
      </c>
      <c r="B130" t="str">
        <f>_Input!C21</f>
        <v>Partially complete</v>
      </c>
    </row>
    <row r="131" spans="1:2" x14ac:dyDescent="0.4">
      <c r="A131">
        <v>15</v>
      </c>
      <c r="B131" t="str">
        <f>_Input!C22</f>
        <v>Averagely complete</v>
      </c>
    </row>
    <row r="132" spans="1:2" x14ac:dyDescent="0.4">
      <c r="A132">
        <v>16</v>
      </c>
      <c r="B132" t="str">
        <f>_Input!C22</f>
        <v>Averagely complete</v>
      </c>
    </row>
    <row r="133" spans="1:2" x14ac:dyDescent="0.4">
      <c r="A133">
        <v>17</v>
      </c>
      <c r="B133" t="str">
        <f>_Input!C22</f>
        <v>Averagely complete</v>
      </c>
    </row>
    <row r="134" spans="1:2" x14ac:dyDescent="0.4">
      <c r="A134">
        <v>18</v>
      </c>
      <c r="B134" t="str">
        <f>_Input!C22</f>
        <v>Averagely complete</v>
      </c>
    </row>
    <row r="135" spans="1:2" x14ac:dyDescent="0.4">
      <c r="A135">
        <v>19</v>
      </c>
      <c r="B135" t="str">
        <f>_Input!C23</f>
        <v>Mostly complete</v>
      </c>
    </row>
    <row r="136" spans="1:2" x14ac:dyDescent="0.4">
      <c r="A136">
        <v>20</v>
      </c>
      <c r="B136" t="str">
        <f>_Input!C23</f>
        <v>Mostly complete</v>
      </c>
    </row>
    <row r="137" spans="1:2" x14ac:dyDescent="0.4">
      <c r="A137">
        <v>21</v>
      </c>
      <c r="B137" t="str">
        <f>_Input!C23</f>
        <v>Mostly complete</v>
      </c>
    </row>
    <row r="138" spans="1:2" x14ac:dyDescent="0.4">
      <c r="A138">
        <v>22</v>
      </c>
      <c r="B138" t="str">
        <f>_Input!C24</f>
        <v>Fully complete</v>
      </c>
    </row>
    <row r="140" spans="1:2" x14ac:dyDescent="0.4">
      <c r="A140" t="s">
        <v>1597</v>
      </c>
    </row>
    <row r="141" spans="1:2" x14ac:dyDescent="0.4">
      <c r="A141">
        <v>11</v>
      </c>
      <c r="B141" t="str">
        <f>_Input!C20</f>
        <v>Incomplete</v>
      </c>
    </row>
    <row r="142" spans="1:2" x14ac:dyDescent="0.4">
      <c r="A142">
        <v>12</v>
      </c>
      <c r="B142" t="str">
        <f>_Input!C21</f>
        <v>Partially complete</v>
      </c>
    </row>
    <row r="143" spans="1:2" x14ac:dyDescent="0.4">
      <c r="A143">
        <v>13</v>
      </c>
      <c r="B143" t="str">
        <f>_Input!C21</f>
        <v>Partially complete</v>
      </c>
    </row>
    <row r="144" spans="1:2" x14ac:dyDescent="0.4">
      <c r="A144">
        <v>14</v>
      </c>
      <c r="B144" t="str">
        <f>_Input!C21</f>
        <v>Partially complete</v>
      </c>
    </row>
    <row r="145" spans="1:2" x14ac:dyDescent="0.4">
      <c r="A145">
        <v>15</v>
      </c>
      <c r="B145" t="str">
        <f>_Input!C22</f>
        <v>Averagely complete</v>
      </c>
    </row>
    <row r="146" spans="1:2" x14ac:dyDescent="0.4">
      <c r="A146">
        <v>16</v>
      </c>
      <c r="B146" t="str">
        <f>_Input!C22</f>
        <v>Averagely complete</v>
      </c>
    </row>
    <row r="147" spans="1:2" x14ac:dyDescent="0.4">
      <c r="A147">
        <v>17</v>
      </c>
      <c r="B147" t="str">
        <f>_Input!C22</f>
        <v>Averagely complete</v>
      </c>
    </row>
    <row r="148" spans="1:2" x14ac:dyDescent="0.4">
      <c r="A148">
        <v>18</v>
      </c>
      <c r="B148" t="str">
        <f>_Input!C22</f>
        <v>Averagely complete</v>
      </c>
    </row>
    <row r="149" spans="1:2" x14ac:dyDescent="0.4">
      <c r="A149">
        <v>19</v>
      </c>
      <c r="B149" t="str">
        <f>_Input!C23</f>
        <v>Mostly complete</v>
      </c>
    </row>
    <row r="150" spans="1:2" x14ac:dyDescent="0.4">
      <c r="A150">
        <v>20</v>
      </c>
      <c r="B150" t="str">
        <f>_Input!C23</f>
        <v>Mostly complete</v>
      </c>
    </row>
    <row r="151" spans="1:2" x14ac:dyDescent="0.4">
      <c r="A151">
        <v>21</v>
      </c>
      <c r="B151" t="str">
        <f>_Input!C23</f>
        <v>Mostly complete</v>
      </c>
    </row>
    <row r="152" spans="1:2" x14ac:dyDescent="0.4">
      <c r="A152">
        <v>22</v>
      </c>
      <c r="B152" t="str">
        <f>_Input!C24</f>
        <v>Fully complete</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4">
    <tabColor rgb="FF0070C0"/>
  </sheetPr>
  <dimension ref="A1:T122"/>
  <sheetViews>
    <sheetView showRowColHeaders="0" zoomScaleNormal="100" workbookViewId="0">
      <pane ySplit="7" topLeftCell="A8" activePane="bottomLeft" state="frozen"/>
      <selection pane="bottomLeft"/>
    </sheetView>
  </sheetViews>
  <sheetFormatPr defaultColWidth="0" defaultRowHeight="0" customHeight="1" zeroHeight="1" x14ac:dyDescent="0.4"/>
  <cols>
    <col min="1" max="1" width="5.69140625" customWidth="1"/>
    <col min="2" max="11" width="9.15234375" customWidth="1"/>
    <col min="12" max="12" width="20" customWidth="1"/>
    <col min="13" max="13" width="2.3046875" customWidth="1"/>
    <col min="14" max="14" width="20" customWidth="1"/>
    <col min="15" max="15" width="2.3046875" customWidth="1"/>
    <col min="16" max="16" width="57.15234375" customWidth="1"/>
    <col min="17" max="17" width="2.3046875" customWidth="1"/>
    <col min="18" max="18" width="110.69140625" customWidth="1"/>
    <col min="19" max="19" width="2.3046875" customWidth="1"/>
    <col min="20" max="20" width="0" hidden="1" customWidth="1"/>
    <col min="21" max="16384" width="9.15234375" hidden="1"/>
  </cols>
  <sheetData>
    <row r="1" spans="1:19" ht="20.149999999999999" customHeight="1" x14ac:dyDescent="0.4">
      <c r="A1" s="491"/>
      <c r="B1" s="785" t="s">
        <v>1475</v>
      </c>
      <c r="C1" s="786"/>
      <c r="D1" s="786"/>
      <c r="E1" s="786"/>
      <c r="F1" s="786"/>
      <c r="G1" s="786"/>
      <c r="H1" s="786"/>
      <c r="I1" s="786"/>
      <c r="J1" s="786"/>
      <c r="K1" s="786"/>
      <c r="L1" s="789"/>
      <c r="M1" s="503"/>
      <c r="N1" s="818"/>
      <c r="O1" s="492"/>
      <c r="P1" s="492"/>
      <c r="Q1" s="492"/>
      <c r="R1" s="492"/>
      <c r="S1" s="493"/>
    </row>
    <row r="2" spans="1:19" ht="20.149999999999999" customHeight="1" x14ac:dyDescent="0.4">
      <c r="A2" s="494"/>
      <c r="B2" s="787"/>
      <c r="C2" s="788"/>
      <c r="D2" s="788"/>
      <c r="E2" s="788"/>
      <c r="F2" s="788"/>
      <c r="G2" s="788"/>
      <c r="H2" s="788"/>
      <c r="I2" s="788"/>
      <c r="J2" s="788"/>
      <c r="K2" s="788"/>
      <c r="L2" s="790"/>
      <c r="M2" s="487"/>
      <c r="N2" s="790"/>
      <c r="O2" s="500"/>
      <c r="P2" s="500"/>
      <c r="Q2" s="500"/>
      <c r="R2" s="500"/>
      <c r="S2" s="501"/>
    </row>
    <row r="3" spans="1:19" ht="20.149999999999999" customHeight="1" x14ac:dyDescent="0.4">
      <c r="A3" s="494"/>
      <c r="B3" s="779" t="s">
        <v>1503</v>
      </c>
      <c r="C3" s="780"/>
      <c r="D3" s="780"/>
      <c r="E3" s="780"/>
      <c r="F3" s="780"/>
      <c r="G3" s="783"/>
      <c r="H3" s="784"/>
      <c r="I3" s="784"/>
      <c r="J3" s="784"/>
      <c r="K3" s="784"/>
      <c r="L3" s="478"/>
      <c r="M3" s="478"/>
      <c r="N3" s="478"/>
      <c r="O3" s="495"/>
      <c r="P3" s="495"/>
      <c r="Q3" s="495"/>
      <c r="R3" s="495"/>
      <c r="S3" s="496"/>
    </row>
    <row r="4" spans="1:19" ht="20.149999999999999" customHeight="1" x14ac:dyDescent="0.4">
      <c r="A4" s="494"/>
      <c r="B4" s="791" t="s">
        <v>1504</v>
      </c>
      <c r="C4" s="792"/>
      <c r="D4" s="792"/>
      <c r="E4" s="792"/>
      <c r="F4" s="793"/>
      <c r="G4" s="783"/>
      <c r="H4" s="784"/>
      <c r="I4" s="784"/>
      <c r="J4" s="784"/>
      <c r="K4" s="784"/>
      <c r="L4" s="478"/>
      <c r="M4" s="478"/>
      <c r="N4" s="478"/>
      <c r="O4" s="495"/>
      <c r="P4" s="495"/>
      <c r="Q4" s="495"/>
      <c r="R4" s="495"/>
      <c r="S4" s="496"/>
    </row>
    <row r="5" spans="1:19" ht="20.149999999999999" customHeight="1" x14ac:dyDescent="0.4">
      <c r="A5" s="494"/>
      <c r="B5" s="779"/>
      <c r="C5" s="780"/>
      <c r="D5" s="780"/>
      <c r="E5" s="780"/>
      <c r="F5" s="780"/>
      <c r="G5" s="783"/>
      <c r="H5" s="784"/>
      <c r="I5" s="784"/>
      <c r="J5" s="784"/>
      <c r="K5" s="784"/>
      <c r="L5" s="478"/>
      <c r="M5" s="478"/>
      <c r="N5" s="478"/>
      <c r="O5" s="495"/>
      <c r="P5" s="495"/>
      <c r="Q5" s="495"/>
      <c r="R5" s="495"/>
      <c r="S5" s="496"/>
    </row>
    <row r="6" spans="1:19" ht="20.149999999999999" customHeight="1" x14ac:dyDescent="0.4">
      <c r="A6" s="494"/>
      <c r="B6" s="779"/>
      <c r="C6" s="780"/>
      <c r="D6" s="780"/>
      <c r="E6" s="780"/>
      <c r="F6" s="780"/>
      <c r="G6" s="502"/>
      <c r="H6" s="478"/>
      <c r="I6" s="478"/>
      <c r="J6" s="478"/>
      <c r="K6" s="478"/>
      <c r="L6" s="478"/>
      <c r="M6" s="478"/>
      <c r="N6" s="478"/>
      <c r="O6" s="495"/>
      <c r="P6" s="495"/>
      <c r="Q6" s="495"/>
      <c r="R6" s="495"/>
      <c r="S6" s="496"/>
    </row>
    <row r="7" spans="1:19" ht="20.149999999999999" customHeight="1" thickBot="1" x14ac:dyDescent="0.45">
      <c r="A7" s="497"/>
      <c r="B7" s="498"/>
      <c r="C7" s="498"/>
      <c r="D7" s="498"/>
      <c r="E7" s="498"/>
      <c r="F7" s="498"/>
      <c r="G7" s="498"/>
      <c r="H7" s="498"/>
      <c r="I7" s="498"/>
      <c r="J7" s="498"/>
      <c r="K7" s="498"/>
      <c r="L7" s="498"/>
      <c r="M7" s="498"/>
      <c r="N7" s="498"/>
      <c r="O7" s="498"/>
      <c r="P7" s="498"/>
      <c r="Q7" s="498"/>
      <c r="R7" s="498"/>
      <c r="S7" s="499"/>
    </row>
    <row r="8" spans="1:19" ht="20.149999999999999" customHeight="1" x14ac:dyDescent="0.4">
      <c r="A8" s="658"/>
      <c r="B8" s="658"/>
      <c r="C8" s="658"/>
      <c r="D8" s="658"/>
      <c r="E8" s="658"/>
      <c r="F8" s="658"/>
      <c r="G8" s="658"/>
      <c r="H8" s="658"/>
      <c r="I8" s="658"/>
      <c r="J8" s="658"/>
      <c r="K8" s="658"/>
      <c r="L8" s="658"/>
      <c r="M8" s="658"/>
      <c r="N8" s="658"/>
      <c r="O8" s="658"/>
      <c r="P8" s="658"/>
      <c r="Q8" s="658"/>
      <c r="R8" s="658"/>
      <c r="S8" s="16"/>
    </row>
    <row r="9" spans="1:19" s="2" customFormat="1" ht="20.149999999999999" customHeight="1" x14ac:dyDescent="0.4">
      <c r="A9" s="132"/>
      <c r="B9" s="149" t="s">
        <v>2625</v>
      </c>
      <c r="C9" s="132"/>
      <c r="D9" s="132"/>
      <c r="E9" s="518"/>
      <c r="F9" s="518"/>
      <c r="G9" s="132"/>
      <c r="H9" s="132"/>
      <c r="I9" s="132"/>
      <c r="J9" s="132"/>
      <c r="K9" s="132"/>
      <c r="L9" s="132"/>
      <c r="M9" s="132"/>
      <c r="N9" s="132"/>
      <c r="O9" s="132"/>
      <c r="P9" s="233"/>
      <c r="Q9" s="132"/>
      <c r="R9" s="132"/>
      <c r="S9" s="15"/>
    </row>
    <row r="10" spans="1:19" s="2" customFormat="1" ht="20.149999999999999" customHeight="1" x14ac:dyDescent="0.4">
      <c r="A10" s="3"/>
      <c r="B10" s="812" t="s">
        <v>2622</v>
      </c>
      <c r="C10" s="813"/>
      <c r="D10" s="813"/>
      <c r="E10" s="813"/>
      <c r="F10" s="813"/>
      <c r="G10" s="813"/>
      <c r="H10" s="813"/>
      <c r="I10" s="813"/>
      <c r="J10" s="813"/>
      <c r="K10" s="813"/>
      <c r="L10" s="813"/>
      <c r="M10" s="813"/>
      <c r="N10" s="813"/>
      <c r="O10" s="3"/>
      <c r="P10" s="231"/>
      <c r="Q10" s="3"/>
      <c r="R10" s="3"/>
      <c r="S10" s="15"/>
    </row>
    <row r="11" spans="1:19" s="2" customFormat="1" ht="20.149999999999999" customHeight="1" x14ac:dyDescent="0.4">
      <c r="A11" s="3"/>
      <c r="B11" s="814"/>
      <c r="C11" s="814"/>
      <c r="D11" s="814"/>
      <c r="E11" s="814"/>
      <c r="F11" s="814"/>
      <c r="G11" s="814"/>
      <c r="H11" s="814"/>
      <c r="I11" s="814"/>
      <c r="J11" s="814"/>
      <c r="K11" s="814"/>
      <c r="L11" s="814"/>
      <c r="M11" s="814"/>
      <c r="N11" s="814"/>
      <c r="O11" s="3"/>
      <c r="P11" s="231"/>
      <c r="Q11" s="3"/>
      <c r="R11" s="3"/>
      <c r="S11" s="15"/>
    </row>
    <row r="12" spans="1:19" s="2" customFormat="1" ht="20.149999999999999" customHeight="1" x14ac:dyDescent="0.4">
      <c r="A12" s="3"/>
      <c r="B12" s="814"/>
      <c r="C12" s="814"/>
      <c r="D12" s="814"/>
      <c r="E12" s="814"/>
      <c r="F12" s="814"/>
      <c r="G12" s="814"/>
      <c r="H12" s="814"/>
      <c r="I12" s="814"/>
      <c r="J12" s="814"/>
      <c r="K12" s="814"/>
      <c r="L12" s="814"/>
      <c r="M12" s="814"/>
      <c r="N12" s="814"/>
      <c r="O12" s="3"/>
      <c r="P12" s="231"/>
      <c r="Q12" s="3"/>
      <c r="R12" s="3"/>
      <c r="S12" s="15"/>
    </row>
    <row r="13" spans="1:19" s="2" customFormat="1" ht="20.149999999999999" customHeight="1" x14ac:dyDescent="0.4">
      <c r="A13" s="3"/>
      <c r="B13" s="814"/>
      <c r="C13" s="814"/>
      <c r="D13" s="814"/>
      <c r="E13" s="814"/>
      <c r="F13" s="814"/>
      <c r="G13" s="814"/>
      <c r="H13" s="814"/>
      <c r="I13" s="814"/>
      <c r="J13" s="814"/>
      <c r="K13" s="814"/>
      <c r="L13" s="814"/>
      <c r="M13" s="814"/>
      <c r="N13" s="814"/>
      <c r="O13" s="3"/>
      <c r="P13" s="231"/>
      <c r="Q13" s="3"/>
      <c r="R13" s="3"/>
      <c r="S13" s="15"/>
    </row>
    <row r="14" spans="1:19" s="2" customFormat="1" ht="20.149999999999999" customHeight="1" x14ac:dyDescent="0.4">
      <c r="A14" s="3"/>
      <c r="B14" s="814"/>
      <c r="C14" s="814"/>
      <c r="D14" s="814"/>
      <c r="E14" s="814"/>
      <c r="F14" s="814"/>
      <c r="G14" s="814"/>
      <c r="H14" s="814"/>
      <c r="I14" s="814"/>
      <c r="J14" s="814"/>
      <c r="K14" s="814"/>
      <c r="L14" s="814"/>
      <c r="M14" s="814"/>
      <c r="N14" s="814"/>
      <c r="O14" s="3"/>
      <c r="P14" s="231"/>
      <c r="Q14" s="3"/>
      <c r="R14" s="3"/>
      <c r="S14" s="15"/>
    </row>
    <row r="15" spans="1:19" s="2" customFormat="1" ht="20.149999999999999" customHeight="1" x14ac:dyDescent="0.4">
      <c r="A15" s="3"/>
      <c r="B15" s="814"/>
      <c r="C15" s="814"/>
      <c r="D15" s="814"/>
      <c r="E15" s="814"/>
      <c r="F15" s="814"/>
      <c r="G15" s="814"/>
      <c r="H15" s="814"/>
      <c r="I15" s="814"/>
      <c r="J15" s="814"/>
      <c r="K15" s="814"/>
      <c r="L15" s="814"/>
      <c r="M15" s="814"/>
      <c r="N15" s="814"/>
      <c r="O15" s="3"/>
      <c r="P15" s="231"/>
      <c r="Q15" s="3"/>
      <c r="R15" s="3"/>
      <c r="S15" s="15"/>
    </row>
    <row r="16" spans="1:19" s="2" customFormat="1" ht="20.149999999999999" customHeight="1" x14ac:dyDescent="0.4">
      <c r="A16" s="3"/>
      <c r="B16" s="814"/>
      <c r="C16" s="814"/>
      <c r="D16" s="814"/>
      <c r="E16" s="814"/>
      <c r="F16" s="814"/>
      <c r="G16" s="814"/>
      <c r="H16" s="814"/>
      <c r="I16" s="814"/>
      <c r="J16" s="814"/>
      <c r="K16" s="814"/>
      <c r="L16" s="814"/>
      <c r="M16" s="814"/>
      <c r="N16" s="814"/>
      <c r="O16" s="3"/>
      <c r="P16" s="231"/>
      <c r="Q16" s="3"/>
      <c r="R16" s="3"/>
      <c r="S16" s="15"/>
    </row>
    <row r="17" spans="1:19" s="2" customFormat="1" ht="20.149999999999999" customHeight="1" x14ac:dyDescent="0.4">
      <c r="A17" s="3"/>
      <c r="B17" s="814"/>
      <c r="C17" s="814"/>
      <c r="D17" s="814"/>
      <c r="E17" s="814"/>
      <c r="F17" s="814"/>
      <c r="G17" s="814"/>
      <c r="H17" s="814"/>
      <c r="I17" s="814"/>
      <c r="J17" s="814"/>
      <c r="K17" s="814"/>
      <c r="L17" s="814"/>
      <c r="M17" s="814"/>
      <c r="N17" s="814"/>
      <c r="O17" s="3"/>
      <c r="P17" s="231"/>
      <c r="Q17" s="3"/>
      <c r="R17" s="3"/>
      <c r="S17" s="15"/>
    </row>
    <row r="18" spans="1:19" s="2" customFormat="1" ht="20.149999999999999" customHeight="1" x14ac:dyDescent="0.4">
      <c r="A18" s="3"/>
      <c r="B18" s="814"/>
      <c r="C18" s="814"/>
      <c r="D18" s="814"/>
      <c r="E18" s="814"/>
      <c r="F18" s="814"/>
      <c r="G18" s="814"/>
      <c r="H18" s="814"/>
      <c r="I18" s="814"/>
      <c r="J18" s="814"/>
      <c r="K18" s="814"/>
      <c r="L18" s="814"/>
      <c r="M18" s="814"/>
      <c r="N18" s="814"/>
      <c r="O18" s="3"/>
      <c r="P18" s="231"/>
      <c r="Q18" s="3"/>
      <c r="R18" s="3"/>
      <c r="S18" s="15"/>
    </row>
    <row r="19" spans="1:19" s="2" customFormat="1" ht="20.149999999999999" customHeight="1" x14ac:dyDescent="0.4">
      <c r="A19" s="3"/>
      <c r="B19" s="814"/>
      <c r="C19" s="814"/>
      <c r="D19" s="814"/>
      <c r="E19" s="814"/>
      <c r="F19" s="814"/>
      <c r="G19" s="814"/>
      <c r="H19" s="814"/>
      <c r="I19" s="814"/>
      <c r="J19" s="814"/>
      <c r="K19" s="814"/>
      <c r="L19" s="814"/>
      <c r="M19" s="814"/>
      <c r="N19" s="814"/>
      <c r="O19" s="3"/>
      <c r="P19" s="231"/>
      <c r="Q19" s="3"/>
      <c r="R19" s="3"/>
      <c r="S19" s="15"/>
    </row>
    <row r="20" spans="1:19" s="2" customFormat="1" ht="20.149999999999999" customHeight="1" x14ac:dyDescent="0.4">
      <c r="A20" s="3"/>
      <c r="B20" s="814"/>
      <c r="C20" s="814"/>
      <c r="D20" s="814"/>
      <c r="E20" s="814"/>
      <c r="F20" s="814"/>
      <c r="G20" s="814"/>
      <c r="H20" s="814"/>
      <c r="I20" s="814"/>
      <c r="J20" s="814"/>
      <c r="K20" s="814"/>
      <c r="L20" s="814"/>
      <c r="M20" s="814"/>
      <c r="N20" s="814"/>
      <c r="O20" s="3"/>
      <c r="P20" s="231"/>
      <c r="Q20" s="3"/>
      <c r="R20" s="3"/>
      <c r="S20" s="15"/>
    </row>
    <row r="21" spans="1:19" s="2" customFormat="1" ht="20.149999999999999" customHeight="1" x14ac:dyDescent="0.4">
      <c r="A21" s="3"/>
      <c r="B21" s="814"/>
      <c r="C21" s="814"/>
      <c r="D21" s="814"/>
      <c r="E21" s="814"/>
      <c r="F21" s="814"/>
      <c r="G21" s="814"/>
      <c r="H21" s="814"/>
      <c r="I21" s="814"/>
      <c r="J21" s="814"/>
      <c r="K21" s="814"/>
      <c r="L21" s="814"/>
      <c r="M21" s="814"/>
      <c r="N21" s="814"/>
      <c r="O21" s="3"/>
      <c r="P21" s="231"/>
      <c r="Q21" s="3"/>
      <c r="R21" s="3"/>
      <c r="S21" s="15"/>
    </row>
    <row r="22" spans="1:19" s="2" customFormat="1" ht="20.149999999999999" customHeight="1" x14ac:dyDescent="0.4">
      <c r="A22" s="3"/>
      <c r="B22" s="814"/>
      <c r="C22" s="814"/>
      <c r="D22" s="814"/>
      <c r="E22" s="814"/>
      <c r="F22" s="814"/>
      <c r="G22" s="814"/>
      <c r="H22" s="814"/>
      <c r="I22" s="814"/>
      <c r="J22" s="814"/>
      <c r="K22" s="814"/>
      <c r="L22" s="814"/>
      <c r="M22" s="814"/>
      <c r="N22" s="814"/>
      <c r="O22" s="3"/>
      <c r="P22" s="231"/>
      <c r="Q22" s="3"/>
      <c r="R22" s="3"/>
      <c r="S22" s="15"/>
    </row>
    <row r="23" spans="1:19" s="2" customFormat="1" ht="20.149999999999999" customHeight="1" x14ac:dyDescent="0.4">
      <c r="A23" s="3"/>
      <c r="B23" s="814"/>
      <c r="C23" s="814"/>
      <c r="D23" s="814"/>
      <c r="E23" s="814"/>
      <c r="F23" s="814"/>
      <c r="G23" s="814"/>
      <c r="H23" s="814"/>
      <c r="I23" s="814"/>
      <c r="J23" s="814"/>
      <c r="K23" s="814"/>
      <c r="L23" s="814"/>
      <c r="M23" s="814"/>
      <c r="N23" s="814"/>
      <c r="O23" s="3"/>
      <c r="P23" s="231"/>
      <c r="Q23" s="3"/>
      <c r="R23" s="3"/>
      <c r="S23" s="15"/>
    </row>
    <row r="24" spans="1:19" s="2" customFormat="1" ht="20.149999999999999" customHeight="1" x14ac:dyDescent="0.4">
      <c r="A24" s="3"/>
      <c r="B24" s="814"/>
      <c r="C24" s="814"/>
      <c r="D24" s="814"/>
      <c r="E24" s="814"/>
      <c r="F24" s="814"/>
      <c r="G24" s="814"/>
      <c r="H24" s="814"/>
      <c r="I24" s="814"/>
      <c r="J24" s="814"/>
      <c r="K24" s="814"/>
      <c r="L24" s="814"/>
      <c r="M24" s="814"/>
      <c r="N24" s="814"/>
      <c r="O24" s="3"/>
      <c r="P24" s="231"/>
      <c r="Q24" s="3"/>
      <c r="R24" s="3"/>
      <c r="S24" s="15"/>
    </row>
    <row r="25" spans="1:19" s="2" customFormat="1" ht="20.149999999999999" customHeight="1" x14ac:dyDescent="0.4">
      <c r="A25" s="3"/>
      <c r="B25" s="814"/>
      <c r="C25" s="814"/>
      <c r="D25" s="814"/>
      <c r="E25" s="814"/>
      <c r="F25" s="814"/>
      <c r="G25" s="814"/>
      <c r="H25" s="814"/>
      <c r="I25" s="814"/>
      <c r="J25" s="814"/>
      <c r="K25" s="814"/>
      <c r="L25" s="814"/>
      <c r="M25" s="814"/>
      <c r="N25" s="814"/>
      <c r="O25" s="3"/>
      <c r="P25" s="231"/>
      <c r="Q25" s="3"/>
      <c r="R25" s="3"/>
      <c r="S25" s="15"/>
    </row>
    <row r="26" spans="1:19" s="2" customFormat="1" ht="20.149999999999999" customHeight="1" x14ac:dyDescent="0.4">
      <c r="A26" s="3"/>
      <c r="B26" s="814"/>
      <c r="C26" s="814"/>
      <c r="D26" s="814"/>
      <c r="E26" s="814"/>
      <c r="F26" s="814"/>
      <c r="G26" s="814"/>
      <c r="H26" s="814"/>
      <c r="I26" s="814"/>
      <c r="J26" s="814"/>
      <c r="K26" s="814"/>
      <c r="L26" s="814"/>
      <c r="M26" s="814"/>
      <c r="N26" s="814"/>
      <c r="O26" s="3"/>
      <c r="P26" s="231"/>
      <c r="Q26" s="3"/>
      <c r="R26" s="3"/>
      <c r="S26" s="15"/>
    </row>
    <row r="27" spans="1:19" s="2" customFormat="1" ht="20.149999999999999" customHeight="1" x14ac:dyDescent="0.4">
      <c r="A27" s="3"/>
      <c r="B27" s="814"/>
      <c r="C27" s="814"/>
      <c r="D27" s="814"/>
      <c r="E27" s="814"/>
      <c r="F27" s="814"/>
      <c r="G27" s="814"/>
      <c r="H27" s="814"/>
      <c r="I27" s="814"/>
      <c r="J27" s="814"/>
      <c r="K27" s="814"/>
      <c r="L27" s="814"/>
      <c r="M27" s="814"/>
      <c r="N27" s="814"/>
      <c r="O27" s="3"/>
      <c r="P27" s="231"/>
      <c r="Q27" s="3"/>
      <c r="R27" s="3"/>
      <c r="S27" s="15"/>
    </row>
    <row r="28" spans="1:19" s="2" customFormat="1" ht="20.149999999999999" customHeight="1" x14ac:dyDescent="0.4">
      <c r="A28" s="3"/>
      <c r="B28" s="814"/>
      <c r="C28" s="814"/>
      <c r="D28" s="814"/>
      <c r="E28" s="814"/>
      <c r="F28" s="814"/>
      <c r="G28" s="814"/>
      <c r="H28" s="814"/>
      <c r="I28" s="814"/>
      <c r="J28" s="814"/>
      <c r="K28" s="814"/>
      <c r="L28" s="814"/>
      <c r="M28" s="814"/>
      <c r="N28" s="814"/>
      <c r="O28" s="3"/>
      <c r="P28" s="231"/>
      <c r="Q28" s="3"/>
      <c r="R28" s="3"/>
      <c r="S28" s="15"/>
    </row>
    <row r="29" spans="1:19" s="2" customFormat="1" ht="20.149999999999999" customHeight="1" x14ac:dyDescent="0.4">
      <c r="A29" s="3"/>
      <c r="B29" s="814"/>
      <c r="C29" s="814"/>
      <c r="D29" s="814"/>
      <c r="E29" s="814"/>
      <c r="F29" s="814"/>
      <c r="G29" s="814"/>
      <c r="H29" s="814"/>
      <c r="I29" s="814"/>
      <c r="J29" s="814"/>
      <c r="K29" s="814"/>
      <c r="L29" s="814"/>
      <c r="M29" s="814"/>
      <c r="N29" s="814"/>
      <c r="O29" s="3"/>
      <c r="P29" s="231"/>
      <c r="Q29" s="3"/>
      <c r="R29" s="3"/>
      <c r="S29" s="15"/>
    </row>
    <row r="30" spans="1:19" s="2" customFormat="1" ht="20.149999999999999" customHeight="1" x14ac:dyDescent="0.4">
      <c r="A30" s="132"/>
      <c r="B30" s="815"/>
      <c r="C30" s="815"/>
      <c r="D30" s="815"/>
      <c r="E30" s="815"/>
      <c r="F30" s="815"/>
      <c r="G30" s="815"/>
      <c r="H30" s="815"/>
      <c r="I30" s="815"/>
      <c r="J30" s="815"/>
      <c r="K30" s="815"/>
      <c r="L30" s="815"/>
      <c r="M30" s="815"/>
      <c r="N30" s="815"/>
      <c r="O30" s="132"/>
      <c r="P30" s="233"/>
      <c r="Q30" s="132"/>
      <c r="R30" s="132"/>
      <c r="S30" s="15"/>
    </row>
    <row r="31" spans="1:19" s="2" customFormat="1" ht="20.149999999999999" customHeight="1" x14ac:dyDescent="0.4">
      <c r="A31" s="132"/>
      <c r="B31" s="131" t="s">
        <v>574</v>
      </c>
      <c r="C31" s="132"/>
      <c r="D31" s="132"/>
      <c r="E31" s="518"/>
      <c r="F31" s="518"/>
      <c r="G31" s="518"/>
      <c r="H31" s="518"/>
      <c r="I31" s="518"/>
      <c r="J31" s="518"/>
      <c r="K31" s="518"/>
      <c r="L31" s="518"/>
      <c r="M31" s="132"/>
      <c r="N31" s="132"/>
      <c r="O31" s="132"/>
      <c r="P31" s="233"/>
      <c r="Q31" s="132"/>
      <c r="R31" s="132"/>
      <c r="S31" s="3"/>
    </row>
    <row r="32" spans="1:19" s="2" customFormat="1" ht="20.149999999999999" customHeight="1" x14ac:dyDescent="0.4">
      <c r="A32" s="3"/>
      <c r="B32" s="819" t="s">
        <v>627</v>
      </c>
      <c r="C32" s="819"/>
      <c r="D32" s="819"/>
      <c r="E32" s="819"/>
      <c r="F32" s="819"/>
      <c r="G32" s="819"/>
      <c r="H32" s="819"/>
      <c r="I32" s="819"/>
      <c r="J32" s="819"/>
      <c r="K32" s="819"/>
      <c r="L32" s="819"/>
      <c r="M32" s="819"/>
      <c r="N32" s="819"/>
      <c r="O32" s="505"/>
      <c r="P32" s="541"/>
      <c r="Q32" s="505"/>
      <c r="R32" s="505"/>
      <c r="S32" s="15"/>
    </row>
    <row r="33" spans="1:19" s="2" customFormat="1" ht="20.149999999999999" customHeight="1" x14ac:dyDescent="0.4">
      <c r="A33" s="3"/>
      <c r="B33" s="804"/>
      <c r="C33" s="804"/>
      <c r="D33" s="804"/>
      <c r="E33" s="804"/>
      <c r="F33" s="804"/>
      <c r="G33" s="804"/>
      <c r="H33" s="804"/>
      <c r="I33" s="804"/>
      <c r="J33" s="804"/>
      <c r="K33" s="804"/>
      <c r="L33" s="804"/>
      <c r="M33" s="804"/>
      <c r="N33" s="804"/>
      <c r="O33" s="3"/>
      <c r="P33" s="231"/>
      <c r="Q33" s="3"/>
      <c r="R33" s="3"/>
      <c r="S33" s="15"/>
    </row>
    <row r="34" spans="1:19" s="2" customFormat="1" ht="20.149999999999999" customHeight="1" x14ac:dyDescent="0.4">
      <c r="A34" s="3"/>
      <c r="B34" s="804"/>
      <c r="C34" s="804"/>
      <c r="D34" s="804"/>
      <c r="E34" s="804"/>
      <c r="F34" s="804"/>
      <c r="G34" s="804"/>
      <c r="H34" s="804"/>
      <c r="I34" s="804"/>
      <c r="J34" s="804"/>
      <c r="K34" s="804"/>
      <c r="L34" s="804"/>
      <c r="M34" s="804"/>
      <c r="N34" s="804"/>
      <c r="O34" s="3"/>
      <c r="P34" s="231"/>
      <c r="Q34" s="3"/>
      <c r="R34" s="3"/>
      <c r="S34" s="15"/>
    </row>
    <row r="35" spans="1:19" s="2" customFormat="1" ht="20.149999999999999" customHeight="1" x14ac:dyDescent="0.4">
      <c r="A35" s="3"/>
      <c r="B35" s="804"/>
      <c r="C35" s="804"/>
      <c r="D35" s="804"/>
      <c r="E35" s="804"/>
      <c r="F35" s="804"/>
      <c r="G35" s="804"/>
      <c r="H35" s="804"/>
      <c r="I35" s="804"/>
      <c r="J35" s="804"/>
      <c r="K35" s="804"/>
      <c r="L35" s="804"/>
      <c r="M35" s="804"/>
      <c r="N35" s="804"/>
      <c r="O35" s="3"/>
      <c r="P35" s="231"/>
      <c r="Q35" s="3"/>
      <c r="R35" s="3"/>
      <c r="S35" s="15"/>
    </row>
    <row r="36" spans="1:19" s="2" customFormat="1" ht="20.149999999999999" customHeight="1" x14ac:dyDescent="0.4">
      <c r="A36" s="3"/>
      <c r="B36" s="804"/>
      <c r="C36" s="804"/>
      <c r="D36" s="804"/>
      <c r="E36" s="804"/>
      <c r="F36" s="804"/>
      <c r="G36" s="804"/>
      <c r="H36" s="804"/>
      <c r="I36" s="804"/>
      <c r="J36" s="804"/>
      <c r="K36" s="804"/>
      <c r="L36" s="804"/>
      <c r="M36" s="804"/>
      <c r="N36" s="804"/>
      <c r="O36" s="3"/>
      <c r="P36" s="3"/>
      <c r="Q36" s="3"/>
      <c r="R36" s="3"/>
      <c r="S36" s="15"/>
    </row>
    <row r="37" spans="1:19" s="2" customFormat="1" ht="20.149999999999999" customHeight="1" x14ac:dyDescent="0.4">
      <c r="A37" s="3"/>
      <c r="B37" s="804"/>
      <c r="C37" s="804"/>
      <c r="D37" s="804"/>
      <c r="E37" s="804"/>
      <c r="F37" s="804"/>
      <c r="G37" s="804"/>
      <c r="H37" s="804"/>
      <c r="I37" s="804"/>
      <c r="J37" s="804"/>
      <c r="K37" s="804"/>
      <c r="L37" s="804"/>
      <c r="M37" s="804"/>
      <c r="N37" s="804"/>
      <c r="O37" s="3"/>
      <c r="P37" s="231"/>
      <c r="Q37" s="3"/>
      <c r="R37" s="3"/>
      <c r="S37" s="15"/>
    </row>
    <row r="38" spans="1:19" s="2" customFormat="1" ht="20.149999999999999" customHeight="1" x14ac:dyDescent="0.4">
      <c r="A38" s="637"/>
      <c r="B38" s="804"/>
      <c r="C38" s="804"/>
      <c r="D38" s="804"/>
      <c r="E38" s="804"/>
      <c r="F38" s="804"/>
      <c r="G38" s="804"/>
      <c r="H38" s="804"/>
      <c r="I38" s="804"/>
      <c r="J38" s="804"/>
      <c r="K38" s="804"/>
      <c r="L38" s="804"/>
      <c r="M38" s="804"/>
      <c r="N38" s="804"/>
      <c r="O38" s="637"/>
      <c r="P38" s="231"/>
      <c r="Q38" s="637"/>
      <c r="R38" s="637"/>
      <c r="S38" s="15"/>
    </row>
    <row r="39" spans="1:19" s="2" customFormat="1" ht="20.149999999999999" customHeight="1" x14ac:dyDescent="0.4">
      <c r="A39" s="532"/>
      <c r="B39" s="661" t="s">
        <v>760</v>
      </c>
      <c r="C39" s="660"/>
      <c r="D39" s="660"/>
      <c r="E39" s="660"/>
      <c r="F39" s="660"/>
      <c r="G39" s="660"/>
      <c r="H39" s="660"/>
      <c r="I39" s="660"/>
      <c r="J39" s="660"/>
      <c r="K39" s="660"/>
      <c r="L39" s="660"/>
      <c r="M39" s="660"/>
      <c r="N39" s="660"/>
      <c r="O39" s="532"/>
      <c r="P39" s="533"/>
      <c r="Q39" s="532"/>
      <c r="R39" s="532"/>
      <c r="S39" s="637"/>
    </row>
    <row r="40" spans="1:19" s="2" customFormat="1" ht="20.149999999999999" customHeight="1" x14ac:dyDescent="0.4">
      <c r="A40" s="637"/>
      <c r="B40" s="812" t="s">
        <v>1830</v>
      </c>
      <c r="C40" s="812"/>
      <c r="D40" s="812"/>
      <c r="E40" s="812"/>
      <c r="F40" s="812"/>
      <c r="G40" s="812"/>
      <c r="H40" s="812"/>
      <c r="I40" s="812"/>
      <c r="J40" s="812"/>
      <c r="K40" s="812"/>
      <c r="L40" s="812"/>
      <c r="M40" s="812"/>
      <c r="N40" s="812"/>
      <c r="O40" s="637"/>
      <c r="P40" s="231"/>
      <c r="Q40" s="637"/>
      <c r="R40" s="637"/>
      <c r="S40" s="15"/>
    </row>
    <row r="41" spans="1:19" s="2" customFormat="1" ht="20.149999999999999" customHeight="1" x14ac:dyDescent="0.4">
      <c r="A41" s="637"/>
      <c r="B41" s="820"/>
      <c r="C41" s="820"/>
      <c r="D41" s="820"/>
      <c r="E41" s="820"/>
      <c r="F41" s="820"/>
      <c r="G41" s="820"/>
      <c r="H41" s="820"/>
      <c r="I41" s="820"/>
      <c r="J41" s="820"/>
      <c r="K41" s="820"/>
      <c r="L41" s="820"/>
      <c r="M41" s="820"/>
      <c r="N41" s="820"/>
      <c r="O41" s="637"/>
      <c r="P41" s="231"/>
      <c r="Q41" s="637"/>
      <c r="R41" s="637"/>
      <c r="S41" s="15"/>
    </row>
    <row r="42" spans="1:19" s="2" customFormat="1" ht="20.149999999999999" customHeight="1" x14ac:dyDescent="0.4">
      <c r="A42" s="132"/>
      <c r="B42" s="821"/>
      <c r="C42" s="821"/>
      <c r="D42" s="821"/>
      <c r="E42" s="821"/>
      <c r="F42" s="821"/>
      <c r="G42" s="821"/>
      <c r="H42" s="821"/>
      <c r="I42" s="821"/>
      <c r="J42" s="821"/>
      <c r="K42" s="821"/>
      <c r="L42" s="821"/>
      <c r="M42" s="821"/>
      <c r="N42" s="821"/>
      <c r="O42" s="132"/>
      <c r="P42" s="233"/>
      <c r="Q42" s="132"/>
      <c r="R42" s="132"/>
      <c r="S42" s="15"/>
    </row>
    <row r="43" spans="1:19" s="2" customFormat="1" ht="20.149999999999999" customHeight="1" x14ac:dyDescent="0.4">
      <c r="A43" s="132"/>
      <c r="B43" s="543" t="s">
        <v>1853</v>
      </c>
      <c r="C43" s="532"/>
      <c r="D43" s="532"/>
      <c r="E43" s="542"/>
      <c r="F43" s="542"/>
      <c r="G43" s="540"/>
      <c r="H43" s="540"/>
      <c r="I43" s="540"/>
      <c r="J43" s="540"/>
      <c r="K43" s="540"/>
      <c r="L43" s="540"/>
      <c r="M43" s="532"/>
      <c r="N43" s="532"/>
      <c r="O43" s="532"/>
      <c r="P43" s="533"/>
      <c r="Q43" s="532"/>
      <c r="R43" s="532"/>
      <c r="S43" s="15"/>
    </row>
    <row r="44" spans="1:19" s="2" customFormat="1" ht="20.149999999999999" customHeight="1" x14ac:dyDescent="0.4">
      <c r="A44" s="3"/>
      <c r="B44" s="819" t="s">
        <v>575</v>
      </c>
      <c r="C44" s="819"/>
      <c r="D44" s="819"/>
      <c r="E44" s="819"/>
      <c r="F44" s="819"/>
      <c r="G44" s="819"/>
      <c r="H44" s="819"/>
      <c r="I44" s="819"/>
      <c r="J44" s="819"/>
      <c r="K44" s="819"/>
      <c r="L44" s="819"/>
      <c r="M44" s="819"/>
      <c r="N44" s="819"/>
      <c r="O44" s="3"/>
      <c r="P44" s="3"/>
      <c r="Q44" s="3"/>
      <c r="R44" s="3"/>
      <c r="S44" s="15"/>
    </row>
    <row r="45" spans="1:19" s="2" customFormat="1" ht="20.149999999999999" customHeight="1" x14ac:dyDescent="0.4">
      <c r="A45" s="3"/>
      <c r="B45" s="804"/>
      <c r="C45" s="804"/>
      <c r="D45" s="804"/>
      <c r="E45" s="804"/>
      <c r="F45" s="804"/>
      <c r="G45" s="804"/>
      <c r="H45" s="804"/>
      <c r="I45" s="804"/>
      <c r="J45" s="804"/>
      <c r="K45" s="804"/>
      <c r="L45" s="804"/>
      <c r="M45" s="804"/>
      <c r="N45" s="804"/>
      <c r="O45" s="3"/>
      <c r="P45" s="231"/>
      <c r="Q45" s="3"/>
      <c r="R45" s="3"/>
      <c r="S45" s="15"/>
    </row>
    <row r="46" spans="1:19" s="2" customFormat="1" ht="20.149999999999999" customHeight="1" x14ac:dyDescent="0.4">
      <c r="A46" s="3"/>
      <c r="B46" s="804"/>
      <c r="C46" s="804"/>
      <c r="D46" s="804"/>
      <c r="E46" s="804"/>
      <c r="F46" s="804"/>
      <c r="G46" s="804"/>
      <c r="H46" s="804"/>
      <c r="I46" s="804"/>
      <c r="J46" s="804"/>
      <c r="K46" s="804"/>
      <c r="L46" s="804"/>
      <c r="M46" s="804"/>
      <c r="N46" s="804"/>
      <c r="O46" s="3"/>
      <c r="P46" s="231"/>
      <c r="Q46" s="3"/>
      <c r="R46" s="3"/>
      <c r="S46" s="15"/>
    </row>
    <row r="47" spans="1:19" s="2" customFormat="1" ht="20.149999999999999" customHeight="1" x14ac:dyDescent="0.4">
      <c r="A47" s="3"/>
      <c r="B47" s="804"/>
      <c r="C47" s="804"/>
      <c r="D47" s="804"/>
      <c r="E47" s="804"/>
      <c r="F47" s="804"/>
      <c r="G47" s="804"/>
      <c r="H47" s="804"/>
      <c r="I47" s="804"/>
      <c r="J47" s="804"/>
      <c r="K47" s="804"/>
      <c r="L47" s="804"/>
      <c r="M47" s="804"/>
      <c r="N47" s="804"/>
      <c r="O47" s="3"/>
      <c r="P47" s="231"/>
      <c r="Q47" s="3"/>
      <c r="R47" s="3"/>
      <c r="S47" s="15"/>
    </row>
    <row r="48" spans="1:19" s="2" customFormat="1" ht="20.149999999999999" customHeight="1" x14ac:dyDescent="0.4">
      <c r="A48" s="132"/>
      <c r="B48" s="804"/>
      <c r="C48" s="804"/>
      <c r="D48" s="804"/>
      <c r="E48" s="804"/>
      <c r="F48" s="804"/>
      <c r="G48" s="804"/>
      <c r="H48" s="804"/>
      <c r="I48" s="804"/>
      <c r="J48" s="804"/>
      <c r="K48" s="804"/>
      <c r="L48" s="804"/>
      <c r="M48" s="804"/>
      <c r="N48" s="804"/>
      <c r="O48" s="3"/>
      <c r="P48" s="231"/>
      <c r="Q48" s="3"/>
      <c r="R48" s="3"/>
      <c r="S48" s="15"/>
    </row>
    <row r="49" spans="1:19" s="2" customFormat="1" ht="20.149999999999999" customHeight="1" x14ac:dyDescent="0.4">
      <c r="A49" s="132"/>
      <c r="B49" s="543" t="s">
        <v>613</v>
      </c>
      <c r="C49" s="532"/>
      <c r="D49" s="540"/>
      <c r="E49" s="532"/>
      <c r="F49" s="532"/>
      <c r="G49" s="540"/>
      <c r="H49" s="540"/>
      <c r="I49" s="540"/>
      <c r="J49" s="540"/>
      <c r="K49" s="540"/>
      <c r="L49" s="540"/>
      <c r="M49" s="532"/>
      <c r="N49" s="532"/>
      <c r="O49" s="532"/>
      <c r="P49" s="533"/>
      <c r="Q49" s="532"/>
      <c r="R49" s="532"/>
      <c r="S49" s="15"/>
    </row>
    <row r="50" spans="1:19" s="2" customFormat="1" ht="20.149999999999999" customHeight="1" x14ac:dyDescent="0.4">
      <c r="A50" s="3"/>
      <c r="B50" s="795" t="s">
        <v>2623</v>
      </c>
      <c r="C50" s="795"/>
      <c r="D50" s="795"/>
      <c r="E50" s="795"/>
      <c r="F50" s="795"/>
      <c r="G50" s="795"/>
      <c r="H50" s="795"/>
      <c r="I50" s="795"/>
      <c r="J50" s="795"/>
      <c r="K50" s="795"/>
      <c r="L50" s="795"/>
      <c r="M50" s="795"/>
      <c r="N50" s="795"/>
      <c r="O50" s="505"/>
      <c r="P50" s="541"/>
      <c r="Q50" s="505"/>
      <c r="R50" s="505"/>
      <c r="S50" s="15"/>
    </row>
    <row r="51" spans="1:19" ht="20.149999999999999" customHeight="1" x14ac:dyDescent="0.4">
      <c r="A51" s="131"/>
      <c r="B51" s="797"/>
      <c r="C51" s="797"/>
      <c r="D51" s="797"/>
      <c r="E51" s="797"/>
      <c r="F51" s="797"/>
      <c r="G51" s="797"/>
      <c r="H51" s="797"/>
      <c r="I51" s="797"/>
      <c r="J51" s="797"/>
      <c r="K51" s="797"/>
      <c r="L51" s="797"/>
      <c r="M51" s="797"/>
      <c r="N51" s="797"/>
      <c r="O51" s="513"/>
      <c r="P51" s="513"/>
      <c r="Q51" s="513"/>
      <c r="R51" s="528"/>
      <c r="S51" s="16"/>
    </row>
    <row r="52" spans="1:19" ht="20.149999999999999" customHeight="1" thickBot="1" x14ac:dyDescent="0.45">
      <c r="A52" s="11"/>
      <c r="B52" s="40"/>
      <c r="C52" s="40"/>
      <c r="D52" s="40"/>
      <c r="E52" s="40"/>
      <c r="F52" s="40"/>
      <c r="G52" s="40"/>
      <c r="H52" s="40"/>
      <c r="I52" s="40"/>
      <c r="J52" s="40"/>
      <c r="K52" s="12"/>
      <c r="L52" s="12"/>
      <c r="M52" s="12"/>
      <c r="N52" s="12"/>
      <c r="O52" s="12"/>
      <c r="P52" s="12"/>
      <c r="Q52" s="12"/>
      <c r="R52" s="12"/>
      <c r="S52" s="17"/>
    </row>
    <row r="53" spans="1:19" ht="14.6" hidden="1" x14ac:dyDescent="0.4"/>
    <row r="54" spans="1:19" ht="14.6" hidden="1" x14ac:dyDescent="0.4"/>
    <row r="55" spans="1:19" ht="14.6" hidden="1" x14ac:dyDescent="0.4"/>
    <row r="56" spans="1:19" ht="14.6" hidden="1" x14ac:dyDescent="0.4"/>
    <row r="57" spans="1:19" ht="14.6" hidden="1" x14ac:dyDescent="0.4"/>
    <row r="58" spans="1:19" ht="14.6" hidden="1" x14ac:dyDescent="0.4"/>
    <row r="59" spans="1:19" ht="14.6" hidden="1" x14ac:dyDescent="0.4"/>
    <row r="60" spans="1:19" ht="15" hidden="1" customHeight="1" x14ac:dyDescent="0.4"/>
    <row r="61" spans="1:19" ht="15" hidden="1" customHeight="1" x14ac:dyDescent="0.4"/>
    <row r="62" spans="1:19" ht="15" hidden="1" customHeight="1" x14ac:dyDescent="0.4"/>
    <row r="63" spans="1:19" ht="15" hidden="1" customHeight="1" x14ac:dyDescent="0.4"/>
    <row r="64" spans="1:19" ht="15" hidden="1" customHeight="1" x14ac:dyDescent="0.4"/>
    <row r="65" ht="15" hidden="1" customHeight="1" x14ac:dyDescent="0.4"/>
    <row r="66" ht="15" hidden="1" customHeight="1" x14ac:dyDescent="0.4"/>
    <row r="67" ht="15" hidden="1" customHeight="1" x14ac:dyDescent="0.4"/>
    <row r="68" ht="15" hidden="1" customHeight="1" x14ac:dyDescent="0.4"/>
    <row r="69" ht="15" hidden="1" customHeight="1" x14ac:dyDescent="0.4"/>
    <row r="70" ht="15" hidden="1" customHeight="1" x14ac:dyDescent="0.4"/>
    <row r="71" ht="15" hidden="1" customHeight="1" x14ac:dyDescent="0.4"/>
    <row r="72" ht="15" hidden="1" customHeight="1" x14ac:dyDescent="0.4"/>
    <row r="73" ht="15" hidden="1" customHeight="1" x14ac:dyDescent="0.4"/>
    <row r="74" ht="15" hidden="1" customHeight="1" x14ac:dyDescent="0.4"/>
    <row r="75" ht="15" hidden="1" customHeight="1" x14ac:dyDescent="0.4"/>
    <row r="76" ht="15" hidden="1" customHeight="1" x14ac:dyDescent="0.4"/>
    <row r="77" ht="15" hidden="1" customHeight="1" x14ac:dyDescent="0.4"/>
    <row r="78" ht="15" hidden="1" customHeight="1" x14ac:dyDescent="0.4"/>
    <row r="79" ht="15" hidden="1" customHeight="1" x14ac:dyDescent="0.4"/>
    <row r="80" ht="15" hidden="1" customHeight="1" x14ac:dyDescent="0.4"/>
    <row r="81" ht="15" hidden="1" customHeight="1" x14ac:dyDescent="0.4"/>
    <row r="82" ht="15" hidden="1" customHeight="1" x14ac:dyDescent="0.4"/>
    <row r="83" ht="15" hidden="1" customHeight="1" x14ac:dyDescent="0.4"/>
    <row r="84" ht="15" hidden="1" customHeight="1" x14ac:dyDescent="0.4"/>
    <row r="85" ht="15" hidden="1" customHeight="1" x14ac:dyDescent="0.4"/>
    <row r="86" ht="15" hidden="1" customHeight="1" x14ac:dyDescent="0.4"/>
    <row r="87" ht="15" hidden="1" customHeight="1" x14ac:dyDescent="0.4"/>
    <row r="88" ht="15" hidden="1" customHeight="1" x14ac:dyDescent="0.4"/>
    <row r="89" ht="15" hidden="1" customHeight="1" x14ac:dyDescent="0.4"/>
    <row r="90" ht="15" hidden="1" customHeight="1" x14ac:dyDescent="0.4"/>
    <row r="91" ht="15" hidden="1" customHeight="1" x14ac:dyDescent="0.4"/>
    <row r="92" ht="15" hidden="1" customHeight="1" x14ac:dyDescent="0.4"/>
    <row r="93" ht="15" hidden="1" customHeight="1" x14ac:dyDescent="0.4"/>
    <row r="94" ht="15" hidden="1" customHeight="1" x14ac:dyDescent="0.4"/>
    <row r="95" ht="15" hidden="1" customHeight="1" x14ac:dyDescent="0.4"/>
    <row r="96" ht="15" hidden="1" customHeight="1" x14ac:dyDescent="0.4"/>
    <row r="97" ht="15" hidden="1" customHeight="1" x14ac:dyDescent="0.4"/>
    <row r="98" ht="15" hidden="1" customHeight="1" x14ac:dyDescent="0.4"/>
    <row r="99" ht="15" hidden="1" customHeight="1" x14ac:dyDescent="0.4"/>
    <row r="100" ht="15" hidden="1" customHeight="1" x14ac:dyDescent="0.4"/>
    <row r="101" ht="15" hidden="1" customHeight="1" x14ac:dyDescent="0.4"/>
    <row r="102" ht="15" hidden="1" customHeight="1" x14ac:dyDescent="0.4"/>
    <row r="103" ht="15" hidden="1" customHeight="1" x14ac:dyDescent="0.4"/>
    <row r="104" ht="15" hidden="1" customHeight="1" x14ac:dyDescent="0.4"/>
    <row r="105" ht="15" hidden="1" customHeight="1" x14ac:dyDescent="0.4"/>
    <row r="106" ht="15" hidden="1" customHeight="1" x14ac:dyDescent="0.4"/>
    <row r="107" ht="15" hidden="1" customHeight="1" x14ac:dyDescent="0.4"/>
    <row r="108" ht="15" hidden="1" customHeight="1" x14ac:dyDescent="0.4"/>
    <row r="109" ht="15" hidden="1" customHeight="1" x14ac:dyDescent="0.4"/>
    <row r="110" ht="15" hidden="1" customHeight="1" x14ac:dyDescent="0.4"/>
    <row r="111" ht="15" hidden="1" customHeight="1" x14ac:dyDescent="0.4"/>
    <row r="112" ht="15" hidden="1" customHeight="1" x14ac:dyDescent="0.4"/>
    <row r="113" ht="15" hidden="1" customHeight="1" x14ac:dyDescent="0.4"/>
    <row r="114" ht="15" hidden="1" customHeight="1" x14ac:dyDescent="0.4"/>
    <row r="115" ht="15" hidden="1" customHeight="1" x14ac:dyDescent="0.4"/>
    <row r="116" ht="15" hidden="1" customHeight="1" x14ac:dyDescent="0.4"/>
    <row r="117" ht="15" hidden="1" customHeight="1" x14ac:dyDescent="0.4"/>
    <row r="118" ht="15" hidden="1" customHeight="1" x14ac:dyDescent="0.4"/>
    <row r="119" ht="15" hidden="1" customHeight="1" x14ac:dyDescent="0.4"/>
    <row r="120" ht="15" hidden="1" customHeight="1" x14ac:dyDescent="0.4"/>
    <row r="121" ht="15" hidden="1" customHeight="1" x14ac:dyDescent="0.4"/>
    <row r="122" ht="15" hidden="1" customHeight="1" x14ac:dyDescent="0.4"/>
  </sheetData>
  <mergeCells count="15">
    <mergeCell ref="B4:F4"/>
    <mergeCell ref="G4:K4"/>
    <mergeCell ref="B1:K2"/>
    <mergeCell ref="L1:L2"/>
    <mergeCell ref="N1:N2"/>
    <mergeCell ref="B3:F3"/>
    <mergeCell ref="G3:K3"/>
    <mergeCell ref="B44:N48"/>
    <mergeCell ref="B10:N30"/>
    <mergeCell ref="B50:N51"/>
    <mergeCell ref="B5:F5"/>
    <mergeCell ref="G5:K5"/>
    <mergeCell ref="B6:F6"/>
    <mergeCell ref="B32:N38"/>
    <mergeCell ref="B40:N42"/>
  </mergeCells>
  <hyperlinks>
    <hyperlink ref="B4:F4" location="'General - SCP'!A1" tooltip="2. Scope" display="2. Scope" xr:uid="{00000000-0004-0000-0300-000000000000}"/>
    <hyperlink ref="B3:F3" location="'Introduction - INT'!A1" tooltip="1. Introduction" display="1. Introduction" xr:uid="{00000000-0004-0000-0300-000001000000}"/>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Blad5">
    <tabColor rgb="FF0070C0"/>
  </sheetPr>
  <dimension ref="A1:T119"/>
  <sheetViews>
    <sheetView showRowColHeaders="0" workbookViewId="0">
      <pane ySplit="7" topLeftCell="A8" activePane="bottomLeft" state="frozen"/>
      <selection pane="bottomLeft"/>
    </sheetView>
  </sheetViews>
  <sheetFormatPr defaultColWidth="0" defaultRowHeight="0" customHeight="1" zeroHeight="1" x14ac:dyDescent="0.4"/>
  <cols>
    <col min="1" max="1" width="5.69140625" customWidth="1"/>
    <col min="2" max="11" width="9.15234375" customWidth="1"/>
    <col min="12" max="12" width="20" customWidth="1"/>
    <col min="13" max="13" width="2.3046875" customWidth="1"/>
    <col min="14" max="14" width="20" customWidth="1"/>
    <col min="15" max="15" width="2.3046875" customWidth="1"/>
    <col min="16" max="16" width="57.15234375" customWidth="1"/>
    <col min="17" max="17" width="2.3046875" customWidth="1"/>
    <col min="18" max="18" width="110.69140625" customWidth="1"/>
    <col min="19" max="19" width="2.3046875" customWidth="1"/>
    <col min="20" max="20" width="0" hidden="1" customWidth="1"/>
    <col min="21" max="16384" width="9.15234375" hidden="1"/>
  </cols>
  <sheetData>
    <row r="1" spans="1:19" ht="20.149999999999999" customHeight="1" x14ac:dyDescent="0.4">
      <c r="A1" s="491"/>
      <c r="B1" s="785" t="s">
        <v>576</v>
      </c>
      <c r="C1" s="786"/>
      <c r="D1" s="786"/>
      <c r="E1" s="786"/>
      <c r="F1" s="786"/>
      <c r="G1" s="786"/>
      <c r="H1" s="786"/>
      <c r="I1" s="786"/>
      <c r="J1" s="786"/>
      <c r="K1" s="786"/>
      <c r="L1" s="789"/>
      <c r="M1" s="503"/>
      <c r="N1" s="818"/>
      <c r="O1" s="492"/>
      <c r="P1" s="492"/>
      <c r="Q1" s="492"/>
      <c r="R1" s="492"/>
      <c r="S1" s="493"/>
    </row>
    <row r="2" spans="1:19" ht="20.149999999999999" customHeight="1" x14ac:dyDescent="0.4">
      <c r="A2" s="494"/>
      <c r="B2" s="787"/>
      <c r="C2" s="788"/>
      <c r="D2" s="788"/>
      <c r="E2" s="788"/>
      <c r="F2" s="788"/>
      <c r="G2" s="788"/>
      <c r="H2" s="788"/>
      <c r="I2" s="788"/>
      <c r="J2" s="788"/>
      <c r="K2" s="788"/>
      <c r="L2" s="790"/>
      <c r="M2" s="487"/>
      <c r="N2" s="790"/>
      <c r="O2" s="500"/>
      <c r="P2" s="500"/>
      <c r="Q2" s="500"/>
      <c r="R2" s="500"/>
      <c r="S2" s="501"/>
    </row>
    <row r="3" spans="1:19" ht="20.149999999999999" customHeight="1" x14ac:dyDescent="0.4">
      <c r="A3" s="494"/>
      <c r="B3" s="791" t="s">
        <v>1499</v>
      </c>
      <c r="C3" s="792"/>
      <c r="D3" s="792"/>
      <c r="E3" s="792"/>
      <c r="F3" s="793"/>
      <c r="G3" s="783"/>
      <c r="H3" s="784"/>
      <c r="I3" s="784"/>
      <c r="J3" s="784"/>
      <c r="K3" s="784"/>
      <c r="L3" s="478"/>
      <c r="M3" s="478"/>
      <c r="N3" s="478"/>
      <c r="O3" s="495"/>
      <c r="P3" s="495"/>
      <c r="Q3" s="495"/>
      <c r="R3" s="495"/>
      <c r="S3" s="496"/>
    </row>
    <row r="4" spans="1:19" ht="20.149999999999999" customHeight="1" x14ac:dyDescent="0.4">
      <c r="A4" s="494"/>
      <c r="B4" s="779" t="s">
        <v>1500</v>
      </c>
      <c r="C4" s="780"/>
      <c r="D4" s="780"/>
      <c r="E4" s="780"/>
      <c r="F4" s="780"/>
      <c r="G4" s="783"/>
      <c r="H4" s="784"/>
      <c r="I4" s="784"/>
      <c r="J4" s="784"/>
      <c r="K4" s="784"/>
      <c r="L4" s="478"/>
      <c r="M4" s="478"/>
      <c r="N4" s="478"/>
      <c r="O4" s="495"/>
      <c r="P4" s="495"/>
      <c r="Q4" s="495"/>
      <c r="R4" s="495"/>
      <c r="S4" s="496"/>
    </row>
    <row r="5" spans="1:19" ht="20.149999999999999" customHeight="1" x14ac:dyDescent="0.4">
      <c r="A5" s="494"/>
      <c r="B5" s="779"/>
      <c r="C5" s="780"/>
      <c r="D5" s="780"/>
      <c r="E5" s="780"/>
      <c r="F5" s="780"/>
      <c r="G5" s="783"/>
      <c r="H5" s="784"/>
      <c r="I5" s="784"/>
      <c r="J5" s="784"/>
      <c r="K5" s="784"/>
      <c r="L5" s="478"/>
      <c r="M5" s="478"/>
      <c r="N5" s="478"/>
      <c r="O5" s="495"/>
      <c r="P5" s="495"/>
      <c r="Q5" s="495"/>
      <c r="R5" s="495"/>
      <c r="S5" s="496"/>
    </row>
    <row r="6" spans="1:19" ht="20.149999999999999" customHeight="1" x14ac:dyDescent="0.4">
      <c r="A6" s="494"/>
      <c r="B6" s="779"/>
      <c r="C6" s="780"/>
      <c r="D6" s="780"/>
      <c r="E6" s="780"/>
      <c r="F6" s="780"/>
      <c r="G6" s="502"/>
      <c r="H6" s="478"/>
      <c r="I6" s="478"/>
      <c r="J6" s="478"/>
      <c r="K6" s="478"/>
      <c r="L6" s="478"/>
      <c r="M6" s="478"/>
      <c r="N6" s="478"/>
      <c r="O6" s="495"/>
      <c r="P6" s="495"/>
      <c r="Q6" s="495"/>
      <c r="R6" s="495"/>
      <c r="S6" s="496"/>
    </row>
    <row r="7" spans="1:19" ht="20.149999999999999" customHeight="1" thickBot="1" x14ac:dyDescent="0.45">
      <c r="A7" s="497"/>
      <c r="B7" s="498"/>
      <c r="C7" s="498"/>
      <c r="D7" s="498"/>
      <c r="E7" s="498"/>
      <c r="F7" s="498"/>
      <c r="G7" s="498"/>
      <c r="H7" s="498"/>
      <c r="I7" s="498"/>
      <c r="J7" s="498"/>
      <c r="K7" s="498"/>
      <c r="L7" s="498"/>
      <c r="M7" s="498"/>
      <c r="N7" s="498"/>
      <c r="O7" s="498"/>
      <c r="P7" s="498"/>
      <c r="Q7" s="498"/>
      <c r="R7" s="498"/>
      <c r="S7" s="499"/>
    </row>
    <row r="8" spans="1:19" ht="20.149999999999999" customHeight="1" x14ac:dyDescent="0.4">
      <c r="A8" s="36"/>
      <c r="B8" s="524" t="s">
        <v>1864</v>
      </c>
      <c r="C8" s="37"/>
      <c r="D8" s="37"/>
      <c r="E8" s="37"/>
      <c r="F8" s="37"/>
      <c r="G8" s="37"/>
      <c r="H8" s="37"/>
      <c r="I8" s="37"/>
      <c r="J8" s="37"/>
      <c r="K8" s="37"/>
      <c r="L8" s="37"/>
      <c r="M8" s="37"/>
      <c r="N8" s="37"/>
      <c r="O8" s="37"/>
      <c r="P8" s="37"/>
      <c r="Q8" s="37"/>
      <c r="R8" s="37"/>
      <c r="S8" s="38"/>
    </row>
    <row r="9" spans="1:19" ht="20.149999999999999" customHeight="1" x14ac:dyDescent="0.4">
      <c r="A9" s="7"/>
      <c r="B9" s="7"/>
      <c r="C9" s="7"/>
      <c r="D9" s="7"/>
      <c r="E9" s="7"/>
      <c r="F9" s="7"/>
      <c r="G9" s="7"/>
      <c r="H9" s="7"/>
      <c r="I9" s="7"/>
      <c r="J9" s="7"/>
      <c r="K9" s="7"/>
      <c r="L9" s="7"/>
      <c r="M9" s="7"/>
      <c r="N9" s="7"/>
      <c r="O9" s="7"/>
      <c r="P9" s="7"/>
      <c r="Q9" s="7"/>
      <c r="R9" s="7"/>
      <c r="S9" s="16"/>
    </row>
    <row r="10" spans="1:19" s="2" customFormat="1" ht="20.149999999999999" customHeight="1" x14ac:dyDescent="0.4">
      <c r="A10" s="131"/>
      <c r="B10" s="131" t="s">
        <v>612</v>
      </c>
      <c r="C10" s="516"/>
      <c r="D10" s="517"/>
      <c r="E10" s="517"/>
      <c r="F10" s="517"/>
      <c r="G10" s="509"/>
      <c r="H10" s="509"/>
      <c r="I10" s="509"/>
      <c r="J10" s="662"/>
      <c r="K10" s="517"/>
      <c r="L10" s="517"/>
      <c r="M10" s="133"/>
      <c r="N10" s="131"/>
      <c r="O10" s="131"/>
      <c r="P10" s="131"/>
      <c r="Q10" s="131"/>
      <c r="R10" s="149"/>
      <c r="S10" s="148"/>
    </row>
    <row r="11" spans="1:19" s="2" customFormat="1" ht="20.149999999999999" customHeight="1" x14ac:dyDescent="0.4">
      <c r="A11" s="3"/>
      <c r="B11" s="8" t="s">
        <v>577</v>
      </c>
      <c r="C11" s="8"/>
      <c r="D11" s="8"/>
      <c r="E11" s="8"/>
      <c r="F11" s="8"/>
      <c r="G11" s="846"/>
      <c r="H11" s="847"/>
      <c r="I11" s="847"/>
      <c r="J11" s="848"/>
      <c r="K11" s="8"/>
      <c r="L11" s="8"/>
      <c r="M11" s="8"/>
      <c r="N11" s="8"/>
      <c r="O11" s="3"/>
      <c r="P11" s="231"/>
      <c r="Q11" s="3"/>
      <c r="R11" s="3"/>
      <c r="S11" s="15"/>
    </row>
    <row r="12" spans="1:19" s="2" customFormat="1" ht="20.149999999999999" customHeight="1" x14ac:dyDescent="0.4">
      <c r="A12" s="3"/>
      <c r="B12" s="63" t="s">
        <v>584</v>
      </c>
      <c r="C12" s="3"/>
      <c r="D12" s="3"/>
      <c r="E12" s="118"/>
      <c r="F12" s="118"/>
      <c r="G12" s="834"/>
      <c r="H12" s="835"/>
      <c r="I12" s="835"/>
      <c r="J12" s="836"/>
      <c r="K12" s="3"/>
      <c r="L12" s="3"/>
      <c r="M12" s="3"/>
      <c r="N12" s="3"/>
      <c r="O12" s="3"/>
      <c r="P12" s="231"/>
      <c r="Q12" s="3"/>
      <c r="R12" s="3"/>
      <c r="S12" s="15"/>
    </row>
    <row r="13" spans="1:19" s="2" customFormat="1" ht="20.149999999999999" customHeight="1" x14ac:dyDescent="0.4">
      <c r="A13" s="3"/>
      <c r="B13" s="63"/>
      <c r="C13" s="3"/>
      <c r="D13" s="3"/>
      <c r="E13" s="118"/>
      <c r="F13" s="118"/>
      <c r="G13" s="837"/>
      <c r="H13" s="838"/>
      <c r="I13" s="838"/>
      <c r="J13" s="839"/>
      <c r="K13" s="3"/>
      <c r="L13" s="3"/>
      <c r="M13" s="3"/>
      <c r="N13" s="3"/>
      <c r="O13" s="3"/>
      <c r="P13" s="231"/>
      <c r="Q13" s="3"/>
      <c r="R13" s="3"/>
      <c r="S13" s="15"/>
    </row>
    <row r="14" spans="1:19" s="2" customFormat="1" ht="20.149999999999999" customHeight="1" x14ac:dyDescent="0.4">
      <c r="A14" s="3"/>
      <c r="B14" s="63"/>
      <c r="C14" s="3"/>
      <c r="D14" s="3"/>
      <c r="E14" s="118"/>
      <c r="F14" s="118"/>
      <c r="G14" s="837"/>
      <c r="H14" s="838"/>
      <c r="I14" s="838"/>
      <c r="J14" s="839"/>
      <c r="K14" s="3"/>
      <c r="L14" s="3"/>
      <c r="M14" s="3"/>
      <c r="N14" s="3"/>
      <c r="O14" s="3"/>
      <c r="P14" s="231"/>
      <c r="Q14" s="3"/>
      <c r="R14" s="3"/>
      <c r="S14" s="15"/>
    </row>
    <row r="15" spans="1:19" s="2" customFormat="1" ht="20.149999999999999" customHeight="1" x14ac:dyDescent="0.4">
      <c r="A15" s="3"/>
      <c r="B15" s="63"/>
      <c r="C15" s="3"/>
      <c r="D15" s="3"/>
      <c r="E15" s="118"/>
      <c r="F15" s="118"/>
      <c r="G15" s="840"/>
      <c r="H15" s="841"/>
      <c r="I15" s="841"/>
      <c r="J15" s="842"/>
      <c r="K15" s="3"/>
      <c r="L15" s="3"/>
      <c r="M15" s="3"/>
      <c r="N15" s="3"/>
      <c r="O15" s="3"/>
      <c r="P15" s="231"/>
      <c r="Q15" s="3"/>
      <c r="R15" s="3"/>
      <c r="S15" s="15"/>
    </row>
    <row r="16" spans="1:19" s="2" customFormat="1" ht="20.149999999999999" customHeight="1" x14ac:dyDescent="0.4">
      <c r="A16" s="3"/>
      <c r="B16" s="63" t="s">
        <v>585</v>
      </c>
      <c r="C16" s="3"/>
      <c r="D16" s="3"/>
      <c r="E16" s="118"/>
      <c r="F16" s="118"/>
      <c r="G16" s="846"/>
      <c r="H16" s="847"/>
      <c r="I16" s="847"/>
      <c r="J16" s="848"/>
      <c r="K16" s="3"/>
      <c r="L16" s="3"/>
      <c r="M16" s="3"/>
      <c r="N16" s="3"/>
      <c r="O16" s="3"/>
      <c r="P16" s="231"/>
      <c r="Q16" s="3"/>
      <c r="R16" s="3"/>
      <c r="S16" s="15"/>
    </row>
    <row r="17" spans="1:19" s="2" customFormat="1" ht="20.149999999999999" customHeight="1" x14ac:dyDescent="0.4">
      <c r="A17" s="3"/>
      <c r="B17" s="8" t="s">
        <v>578</v>
      </c>
      <c r="C17" s="3"/>
      <c r="D17" s="3"/>
      <c r="E17" s="118"/>
      <c r="F17" s="118"/>
      <c r="G17" s="834"/>
      <c r="H17" s="835"/>
      <c r="I17" s="835"/>
      <c r="J17" s="836"/>
      <c r="K17" s="3"/>
      <c r="L17" s="3"/>
      <c r="M17" s="3"/>
      <c r="N17" s="3"/>
      <c r="O17" s="3"/>
      <c r="P17" s="231"/>
      <c r="Q17" s="3"/>
      <c r="R17" s="3"/>
      <c r="S17" s="15"/>
    </row>
    <row r="18" spans="1:19" s="2" customFormat="1" ht="20.149999999999999" customHeight="1" x14ac:dyDescent="0.4">
      <c r="A18" s="3"/>
      <c r="B18" s="8"/>
      <c r="C18" s="3"/>
      <c r="D18" s="3"/>
      <c r="E18" s="118"/>
      <c r="F18" s="118"/>
      <c r="G18" s="837"/>
      <c r="H18" s="838"/>
      <c r="I18" s="838"/>
      <c r="J18" s="839"/>
      <c r="K18" s="3"/>
      <c r="L18" s="3"/>
      <c r="M18" s="3"/>
      <c r="N18" s="3"/>
      <c r="O18" s="3"/>
      <c r="P18" s="231"/>
      <c r="Q18" s="3"/>
      <c r="R18" s="3"/>
      <c r="S18" s="15"/>
    </row>
    <row r="19" spans="1:19" s="2" customFormat="1" ht="20.149999999999999" customHeight="1" x14ac:dyDescent="0.4">
      <c r="A19" s="3"/>
      <c r="B19" s="8"/>
      <c r="C19" s="3"/>
      <c r="D19" s="3"/>
      <c r="E19" s="118"/>
      <c r="F19" s="118"/>
      <c r="G19" s="837"/>
      <c r="H19" s="838"/>
      <c r="I19" s="838"/>
      <c r="J19" s="839"/>
      <c r="K19" s="3"/>
      <c r="L19" s="3"/>
      <c r="M19" s="3"/>
      <c r="N19" s="3"/>
      <c r="O19" s="3"/>
      <c r="P19" s="231"/>
      <c r="Q19" s="3"/>
      <c r="R19" s="3"/>
      <c r="S19" s="15"/>
    </row>
    <row r="20" spans="1:19" s="2" customFormat="1" ht="20.149999999999999" customHeight="1" x14ac:dyDescent="0.4">
      <c r="A20" s="3"/>
      <c r="B20" s="8"/>
      <c r="C20" s="3"/>
      <c r="D20" s="3"/>
      <c r="E20" s="118"/>
      <c r="F20" s="118"/>
      <c r="G20" s="840"/>
      <c r="H20" s="841"/>
      <c r="I20" s="841"/>
      <c r="J20" s="842"/>
      <c r="K20" s="3"/>
      <c r="L20" s="3"/>
      <c r="M20" s="3"/>
      <c r="N20" s="3"/>
      <c r="O20" s="3"/>
      <c r="P20" s="231"/>
      <c r="Q20" s="3"/>
      <c r="R20" s="3"/>
      <c r="S20" s="15"/>
    </row>
    <row r="21" spans="1:19" s="2" customFormat="1" ht="20.149999999999999" customHeight="1" x14ac:dyDescent="0.4">
      <c r="A21" s="3"/>
      <c r="B21" s="63" t="s">
        <v>582</v>
      </c>
      <c r="C21" s="3"/>
      <c r="D21" s="3"/>
      <c r="E21" s="118"/>
      <c r="F21" s="118"/>
      <c r="G21" s="834"/>
      <c r="H21" s="835"/>
      <c r="I21" s="835"/>
      <c r="J21" s="836"/>
      <c r="K21" s="3"/>
      <c r="L21" s="3"/>
      <c r="M21" s="3"/>
      <c r="N21" s="3"/>
      <c r="O21" s="3"/>
      <c r="P21" s="231"/>
      <c r="Q21" s="3"/>
      <c r="R21" s="3"/>
      <c r="S21" s="15"/>
    </row>
    <row r="22" spans="1:19" s="2" customFormat="1" ht="20.149999999999999" customHeight="1" x14ac:dyDescent="0.4">
      <c r="A22" s="3"/>
      <c r="B22" s="8"/>
      <c r="C22" s="3"/>
      <c r="D22" s="3"/>
      <c r="E22" s="118"/>
      <c r="F22" s="118"/>
      <c r="G22" s="837"/>
      <c r="H22" s="838"/>
      <c r="I22" s="838"/>
      <c r="J22" s="839"/>
      <c r="K22" s="3"/>
      <c r="L22" s="3"/>
      <c r="M22" s="3"/>
      <c r="N22" s="3"/>
      <c r="O22" s="3"/>
      <c r="P22" s="231"/>
      <c r="Q22" s="3"/>
      <c r="R22" s="3"/>
      <c r="S22" s="15"/>
    </row>
    <row r="23" spans="1:19" s="2" customFormat="1" ht="20.149999999999999" customHeight="1" x14ac:dyDescent="0.4">
      <c r="A23" s="3"/>
      <c r="B23" s="8"/>
      <c r="C23" s="3"/>
      <c r="D23" s="3"/>
      <c r="E23" s="118"/>
      <c r="F23" s="118"/>
      <c r="G23" s="837"/>
      <c r="H23" s="838"/>
      <c r="I23" s="838"/>
      <c r="J23" s="839"/>
      <c r="K23" s="3"/>
      <c r="L23" s="3"/>
      <c r="M23" s="3"/>
      <c r="N23" s="3"/>
      <c r="O23" s="3"/>
      <c r="P23" s="231"/>
      <c r="Q23" s="3"/>
      <c r="R23" s="3"/>
      <c r="S23" s="15"/>
    </row>
    <row r="24" spans="1:19" s="2" customFormat="1" ht="20.149999999999999" customHeight="1" x14ac:dyDescent="0.4">
      <c r="A24" s="132"/>
      <c r="B24" s="516"/>
      <c r="C24" s="132"/>
      <c r="D24" s="132"/>
      <c r="E24" s="518"/>
      <c r="F24" s="520"/>
      <c r="G24" s="840"/>
      <c r="H24" s="841"/>
      <c r="I24" s="841"/>
      <c r="J24" s="842"/>
      <c r="K24" s="3"/>
      <c r="L24" s="3"/>
      <c r="M24" s="3"/>
      <c r="N24" s="3"/>
      <c r="O24" s="3"/>
      <c r="P24" s="231"/>
      <c r="Q24" s="3"/>
      <c r="R24" s="3"/>
      <c r="S24" s="15"/>
    </row>
    <row r="25" spans="1:19" s="2" customFormat="1" ht="20.149999999999999" customHeight="1" x14ac:dyDescent="0.4">
      <c r="A25" s="3"/>
      <c r="B25" s="8"/>
      <c r="C25" s="3"/>
      <c r="D25" s="3"/>
      <c r="E25" s="118"/>
      <c r="F25" s="118"/>
      <c r="G25" s="118"/>
      <c r="H25" s="3"/>
      <c r="I25" s="118"/>
      <c r="J25" s="664"/>
      <c r="K25" s="3"/>
      <c r="L25" s="3"/>
      <c r="M25" s="3"/>
      <c r="N25" s="3"/>
      <c r="O25" s="3"/>
      <c r="P25" s="3"/>
      <c r="Q25" s="3"/>
      <c r="R25" s="3"/>
      <c r="S25" s="15"/>
    </row>
    <row r="26" spans="1:19" s="2" customFormat="1" ht="20.149999999999999" customHeight="1" x14ac:dyDescent="0.4">
      <c r="A26" s="132"/>
      <c r="B26" s="131" t="s">
        <v>1865</v>
      </c>
      <c r="C26" s="132"/>
      <c r="D26" s="132"/>
      <c r="E26" s="518"/>
      <c r="F26" s="518"/>
      <c r="G26" s="118"/>
      <c r="H26" s="3"/>
      <c r="I26" s="118"/>
      <c r="J26" s="663"/>
      <c r="K26" s="132"/>
      <c r="L26" s="132"/>
      <c r="M26" s="132"/>
      <c r="N26" s="132"/>
      <c r="O26" s="132"/>
      <c r="P26" s="233"/>
      <c r="Q26" s="132"/>
      <c r="R26" s="132"/>
      <c r="S26" s="15"/>
    </row>
    <row r="27" spans="1:19" s="2" customFormat="1" ht="20.149999999999999" customHeight="1" x14ac:dyDescent="0.4">
      <c r="A27" s="3"/>
      <c r="B27" s="63" t="s">
        <v>583</v>
      </c>
      <c r="C27" s="3"/>
      <c r="D27" s="3"/>
      <c r="E27" s="118"/>
      <c r="F27" s="118"/>
      <c r="G27" s="843"/>
      <c r="H27" s="844"/>
      <c r="I27" s="844"/>
      <c r="J27" s="845"/>
      <c r="K27" s="3"/>
      <c r="L27" s="3"/>
      <c r="M27" s="3"/>
      <c r="N27" s="3"/>
      <c r="O27" s="3"/>
      <c r="P27" s="231"/>
      <c r="Q27" s="3"/>
      <c r="R27" s="3"/>
      <c r="S27" s="15"/>
    </row>
    <row r="28" spans="1:19" s="2" customFormat="1" ht="20.149999999999999" customHeight="1" x14ac:dyDescent="0.4">
      <c r="A28" s="3"/>
      <c r="B28" s="63" t="s">
        <v>579</v>
      </c>
      <c r="C28" s="3"/>
      <c r="D28" s="3"/>
      <c r="E28" s="510"/>
      <c r="F28" s="118"/>
      <c r="G28" s="843"/>
      <c r="H28" s="844"/>
      <c r="I28" s="844"/>
      <c r="J28" s="845"/>
      <c r="K28" s="3"/>
      <c r="L28" s="3"/>
      <c r="M28" s="3"/>
      <c r="N28" s="3"/>
      <c r="O28" s="3"/>
      <c r="P28" s="231"/>
      <c r="Q28" s="3"/>
      <c r="R28" s="3"/>
      <c r="S28" s="15"/>
    </row>
    <row r="29" spans="1:19" s="2" customFormat="1" ht="20.149999999999999" customHeight="1" x14ac:dyDescent="0.4">
      <c r="A29" s="675"/>
      <c r="B29" s="63" t="s">
        <v>1866</v>
      </c>
      <c r="C29" s="675"/>
      <c r="D29" s="675"/>
      <c r="E29" s="674"/>
      <c r="F29" s="118"/>
      <c r="G29" s="843"/>
      <c r="H29" s="844"/>
      <c r="I29" s="844"/>
      <c r="J29" s="845"/>
      <c r="K29" s="675" t="s">
        <v>2739</v>
      </c>
      <c r="L29" s="675"/>
      <c r="M29" s="675"/>
      <c r="N29" s="675"/>
      <c r="O29" s="675"/>
      <c r="P29" s="231"/>
      <c r="Q29" s="675"/>
      <c r="R29" s="675"/>
      <c r="S29" s="15"/>
    </row>
    <row r="30" spans="1:19" s="2" customFormat="1" ht="20.149999999999999" customHeight="1" x14ac:dyDescent="0.4">
      <c r="A30" s="132"/>
      <c r="B30" s="522" t="s">
        <v>1502</v>
      </c>
      <c r="C30" s="132"/>
      <c r="D30" s="132"/>
      <c r="E30" s="512"/>
      <c r="F30" s="520"/>
      <c r="G30" s="843"/>
      <c r="H30" s="844"/>
      <c r="I30" s="844"/>
      <c r="J30" s="845"/>
      <c r="K30" s="530" t="s">
        <v>625</v>
      </c>
      <c r="L30" s="132"/>
      <c r="M30" s="132"/>
      <c r="N30" s="132"/>
      <c r="O30" s="132"/>
      <c r="P30" s="233"/>
      <c r="Q30" s="132"/>
      <c r="R30" s="132"/>
      <c r="S30" s="15"/>
    </row>
    <row r="31" spans="1:19" s="2" customFormat="1" ht="20.149999999999999" customHeight="1" x14ac:dyDescent="0.4">
      <c r="A31" s="3"/>
      <c r="B31" s="63"/>
      <c r="C31" s="3"/>
      <c r="D31" s="3"/>
      <c r="E31" s="510"/>
      <c r="F31" s="118"/>
      <c r="G31" s="118"/>
      <c r="H31" s="118"/>
      <c r="I31" s="510"/>
      <c r="J31" s="665"/>
      <c r="K31" s="3"/>
      <c r="L31" s="3"/>
      <c r="M31" s="3"/>
      <c r="N31" s="3"/>
      <c r="O31" s="3"/>
      <c r="P31" s="231"/>
      <c r="Q31" s="3"/>
      <c r="R31" s="3"/>
      <c r="S31" s="15"/>
    </row>
    <row r="32" spans="1:19" s="2" customFormat="1" ht="20.149999999999999" customHeight="1" x14ac:dyDescent="0.4">
      <c r="A32" s="132"/>
      <c r="B32" s="131" t="s">
        <v>631</v>
      </c>
      <c r="C32" s="132"/>
      <c r="D32" s="132"/>
      <c r="E32" s="512"/>
      <c r="F32" s="518"/>
      <c r="G32" s="118"/>
      <c r="H32" s="3"/>
      <c r="I32" s="510"/>
      <c r="J32" s="663"/>
      <c r="K32" s="132"/>
      <c r="L32" s="132"/>
      <c r="M32" s="132"/>
      <c r="N32" s="132"/>
      <c r="O32" s="132"/>
      <c r="P32" s="132"/>
      <c r="Q32" s="132"/>
      <c r="R32" s="132"/>
      <c r="S32" s="15"/>
    </row>
    <row r="33" spans="1:19" s="2" customFormat="1" ht="20.149999999999999" customHeight="1" x14ac:dyDescent="0.4">
      <c r="A33" s="3"/>
      <c r="B33" s="8" t="s">
        <v>620</v>
      </c>
      <c r="C33" s="3"/>
      <c r="D33" s="3"/>
      <c r="E33" s="510"/>
      <c r="F33" s="118"/>
      <c r="G33" s="849">
        <v>3</v>
      </c>
      <c r="H33" s="850"/>
      <c r="I33" s="850"/>
      <c r="J33" s="851"/>
      <c r="K33" s="519" t="s">
        <v>629</v>
      </c>
      <c r="L33" s="3"/>
      <c r="M33" s="3"/>
      <c r="N33" s="3"/>
      <c r="O33" s="3"/>
      <c r="P33" s="231"/>
      <c r="Q33" s="3"/>
      <c r="R33" s="3"/>
      <c r="S33" s="15"/>
    </row>
    <row r="34" spans="1:19" s="2" customFormat="1" ht="20.149999999999999" customHeight="1" x14ac:dyDescent="0.4">
      <c r="A34" s="3"/>
      <c r="B34" s="8" t="s">
        <v>621</v>
      </c>
      <c r="C34" s="3"/>
      <c r="D34" s="3"/>
      <c r="E34" s="118"/>
      <c r="F34" s="118"/>
      <c r="G34" s="849">
        <v>3</v>
      </c>
      <c r="H34" s="850"/>
      <c r="I34" s="850"/>
      <c r="J34" s="851"/>
      <c r="K34" s="519" t="s">
        <v>629</v>
      </c>
      <c r="L34" s="3"/>
      <c r="M34" s="3"/>
      <c r="N34" s="3"/>
      <c r="O34" s="3"/>
      <c r="P34" s="231"/>
      <c r="Q34" s="3"/>
      <c r="R34" s="3"/>
      <c r="S34" s="15"/>
    </row>
    <row r="35" spans="1:19" s="2" customFormat="1" ht="20.149999999999999" customHeight="1" x14ac:dyDescent="0.4">
      <c r="A35" s="3"/>
      <c r="B35" s="8" t="s">
        <v>622</v>
      </c>
      <c r="C35" s="3"/>
      <c r="D35" s="3"/>
      <c r="E35" s="510"/>
      <c r="F35" s="510"/>
      <c r="G35" s="849">
        <v>3</v>
      </c>
      <c r="H35" s="850"/>
      <c r="I35" s="850"/>
      <c r="J35" s="851"/>
      <c r="K35" s="519" t="s">
        <v>629</v>
      </c>
      <c r="L35" s="3"/>
      <c r="M35" s="3"/>
      <c r="N35" s="3"/>
      <c r="O35" s="3"/>
      <c r="P35" s="231"/>
      <c r="Q35" s="3"/>
      <c r="R35" s="3"/>
      <c r="S35" s="15"/>
    </row>
    <row r="36" spans="1:19" s="2" customFormat="1" ht="20.149999999999999" customHeight="1" x14ac:dyDescent="0.4">
      <c r="A36" s="3"/>
      <c r="B36" s="8" t="s">
        <v>623</v>
      </c>
      <c r="C36" s="3"/>
      <c r="D36" s="3"/>
      <c r="E36" s="510"/>
      <c r="F36" s="510"/>
      <c r="G36" s="849">
        <v>3</v>
      </c>
      <c r="H36" s="850"/>
      <c r="I36" s="850"/>
      <c r="J36" s="851"/>
      <c r="K36" s="519" t="s">
        <v>629</v>
      </c>
      <c r="L36" s="3"/>
      <c r="M36" s="3"/>
      <c r="N36" s="3"/>
      <c r="O36" s="3"/>
      <c r="P36" s="231"/>
      <c r="Q36" s="3"/>
      <c r="R36" s="3"/>
      <c r="S36" s="15"/>
    </row>
    <row r="37" spans="1:19" s="2" customFormat="1" ht="20.149999999999999" customHeight="1" x14ac:dyDescent="0.4">
      <c r="A37" s="3"/>
      <c r="B37" s="8" t="s">
        <v>624</v>
      </c>
      <c r="C37" s="3"/>
      <c r="D37" s="3"/>
      <c r="E37" s="510"/>
      <c r="F37" s="510"/>
      <c r="G37" s="849">
        <v>3</v>
      </c>
      <c r="H37" s="850"/>
      <c r="I37" s="850"/>
      <c r="J37" s="851"/>
      <c r="K37" s="519" t="s">
        <v>629</v>
      </c>
      <c r="L37" s="3"/>
      <c r="M37" s="3"/>
      <c r="N37" s="3"/>
      <c r="O37" s="3"/>
      <c r="P37" s="3"/>
      <c r="Q37" s="3"/>
      <c r="R37" s="3"/>
      <c r="S37" s="15"/>
    </row>
    <row r="38" spans="1:19" s="2" customFormat="1" ht="20.149999999999999" customHeight="1" x14ac:dyDescent="0.4">
      <c r="A38" s="132"/>
      <c r="B38" s="516" t="s">
        <v>580</v>
      </c>
      <c r="C38" s="132"/>
      <c r="D38" s="132"/>
      <c r="E38" s="512"/>
      <c r="F38" s="521"/>
      <c r="G38" s="822">
        <f>IFERROR(SUM(G33:J37)/5, 0)</f>
        <v>3</v>
      </c>
      <c r="H38" s="823"/>
      <c r="I38" s="823"/>
      <c r="J38" s="824"/>
      <c r="K38" s="531"/>
      <c r="L38" s="132"/>
      <c r="M38" s="132"/>
      <c r="N38" s="132"/>
      <c r="O38" s="132"/>
      <c r="P38" s="233"/>
      <c r="Q38" s="132"/>
      <c r="R38" s="132"/>
      <c r="S38" s="15"/>
    </row>
    <row r="39" spans="1:19" s="2" customFormat="1" ht="20.149999999999999" customHeight="1" x14ac:dyDescent="0.4">
      <c r="A39" s="3"/>
      <c r="B39" s="8"/>
      <c r="C39" s="3"/>
      <c r="D39" s="3"/>
      <c r="E39" s="510"/>
      <c r="F39" s="510"/>
      <c r="G39" s="3"/>
      <c r="H39" s="3"/>
      <c r="I39" s="3"/>
      <c r="J39" s="664"/>
      <c r="K39" s="3"/>
      <c r="L39" s="3"/>
      <c r="M39" s="3"/>
      <c r="N39" s="3"/>
      <c r="O39" s="3"/>
      <c r="P39" s="231"/>
      <c r="Q39" s="3"/>
      <c r="R39" s="3"/>
      <c r="S39" s="15"/>
    </row>
    <row r="40" spans="1:19" s="2" customFormat="1" ht="20.149999999999999" customHeight="1" x14ac:dyDescent="0.4">
      <c r="A40" s="132"/>
      <c r="B40" s="131" t="s">
        <v>1501</v>
      </c>
      <c r="C40" s="132"/>
      <c r="D40" s="132"/>
      <c r="E40" s="512"/>
      <c r="F40" s="512"/>
      <c r="G40" s="3"/>
      <c r="H40" s="3"/>
      <c r="I40" s="3"/>
      <c r="J40" s="663"/>
      <c r="K40" s="132"/>
      <c r="L40" s="132"/>
      <c r="M40" s="132"/>
      <c r="N40" s="132"/>
      <c r="O40" s="132"/>
      <c r="P40" s="233"/>
      <c r="Q40" s="132"/>
      <c r="R40" s="132"/>
      <c r="S40" s="15"/>
    </row>
    <row r="41" spans="1:19" s="2" customFormat="1" ht="20.149999999999999" customHeight="1" x14ac:dyDescent="0.4">
      <c r="A41" s="3"/>
      <c r="B41" s="8" t="s">
        <v>623</v>
      </c>
      <c r="C41" s="3"/>
      <c r="D41" s="3"/>
      <c r="E41" s="510"/>
      <c r="F41" s="510"/>
      <c r="G41" s="849">
        <v>2</v>
      </c>
      <c r="H41" s="850"/>
      <c r="I41" s="850"/>
      <c r="J41" s="851"/>
      <c r="K41" s="691" t="s">
        <v>1850</v>
      </c>
      <c r="L41" s="3"/>
      <c r="M41" s="3"/>
      <c r="N41" s="3"/>
      <c r="O41" s="3"/>
      <c r="P41" s="231"/>
      <c r="Q41" s="3"/>
      <c r="R41" s="3"/>
      <c r="S41" s="15"/>
    </row>
    <row r="42" spans="1:19" s="2" customFormat="1" ht="20.149999999999999" customHeight="1" x14ac:dyDescent="0.4">
      <c r="A42" s="3"/>
      <c r="B42" s="8" t="s">
        <v>624</v>
      </c>
      <c r="C42" s="3"/>
      <c r="D42" s="3"/>
      <c r="E42" s="510"/>
      <c r="F42" s="510"/>
      <c r="G42" s="849">
        <v>2</v>
      </c>
      <c r="H42" s="850"/>
      <c r="I42" s="850"/>
      <c r="J42" s="851"/>
      <c r="K42" s="691" t="s">
        <v>1850</v>
      </c>
      <c r="L42" s="3"/>
      <c r="M42" s="3"/>
      <c r="N42" s="3"/>
      <c r="O42" s="3"/>
      <c r="P42" s="231"/>
      <c r="Q42" s="3"/>
      <c r="R42" s="3"/>
      <c r="S42" s="15"/>
    </row>
    <row r="43" spans="1:19" s="2" customFormat="1" ht="20.149999999999999" customHeight="1" x14ac:dyDescent="0.4">
      <c r="A43" s="3"/>
      <c r="B43" s="516" t="s">
        <v>1596</v>
      </c>
      <c r="C43" s="132"/>
      <c r="D43" s="132"/>
      <c r="E43" s="512"/>
      <c r="F43" s="521"/>
      <c r="G43" s="822">
        <f>IFERROR(SUM(G41:J42)/COUNT(G41:J42), 0)</f>
        <v>2</v>
      </c>
      <c r="H43" s="823"/>
      <c r="I43" s="823"/>
      <c r="J43" s="824"/>
      <c r="K43" s="531"/>
      <c r="L43" s="132"/>
      <c r="M43" s="132"/>
      <c r="N43" s="132"/>
      <c r="O43" s="132"/>
      <c r="P43" s="233"/>
      <c r="Q43" s="132"/>
      <c r="R43" s="132"/>
      <c r="S43" s="15"/>
    </row>
    <row r="44" spans="1:19" s="2" customFormat="1" ht="20.149999999999999" customHeight="1" x14ac:dyDescent="0.4">
      <c r="A44" s="132"/>
      <c r="B44" s="516"/>
      <c r="C44" s="132"/>
      <c r="D44" s="132"/>
      <c r="E44" s="512"/>
      <c r="F44" s="512"/>
      <c r="G44" s="637"/>
      <c r="H44" s="3"/>
      <c r="I44" s="3"/>
      <c r="J44" s="635"/>
      <c r="K44" s="3"/>
      <c r="L44" s="3"/>
      <c r="M44" s="532"/>
      <c r="N44" s="532"/>
      <c r="O44" s="532"/>
      <c r="P44" s="533"/>
      <c r="Q44" s="532"/>
      <c r="R44" s="532"/>
      <c r="S44" s="15"/>
    </row>
    <row r="45" spans="1:19" s="2" customFormat="1" ht="20.149999999999999" customHeight="1" x14ac:dyDescent="0.4">
      <c r="A45" s="3"/>
      <c r="B45" s="515" t="s">
        <v>581</v>
      </c>
      <c r="C45" s="3"/>
      <c r="D45" s="118"/>
      <c r="E45" s="3"/>
      <c r="F45" s="3"/>
      <c r="G45" s="825"/>
      <c r="H45" s="826"/>
      <c r="I45" s="826"/>
      <c r="J45" s="826"/>
      <c r="K45" s="826"/>
      <c r="L45" s="827"/>
      <c r="M45" s="3"/>
      <c r="N45" s="3"/>
      <c r="O45" s="3"/>
      <c r="P45" s="231"/>
      <c r="Q45" s="3"/>
      <c r="R45" s="3"/>
      <c r="S45" s="15"/>
    </row>
    <row r="46" spans="1:19" s="2" customFormat="1" ht="20.149999999999999" customHeight="1" x14ac:dyDescent="0.4">
      <c r="A46" s="3"/>
      <c r="B46" s="514"/>
      <c r="C46" s="62"/>
      <c r="D46" s="3"/>
      <c r="E46" s="3"/>
      <c r="F46" s="9"/>
      <c r="G46" s="828"/>
      <c r="H46" s="829"/>
      <c r="I46" s="829"/>
      <c r="J46" s="829"/>
      <c r="K46" s="829"/>
      <c r="L46" s="830"/>
      <c r="M46" s="3"/>
      <c r="N46" s="3"/>
      <c r="O46" s="3"/>
      <c r="P46" s="231"/>
      <c r="Q46" s="3"/>
      <c r="R46" s="3"/>
      <c r="S46" s="15"/>
    </row>
    <row r="47" spans="1:19" s="2" customFormat="1" ht="20.149999999999999" customHeight="1" x14ac:dyDescent="0.4">
      <c r="A47" s="3"/>
      <c r="B47" s="9"/>
      <c r="C47" s="62"/>
      <c r="D47" s="3"/>
      <c r="E47" s="3"/>
      <c r="F47" s="9"/>
      <c r="G47" s="828"/>
      <c r="H47" s="829"/>
      <c r="I47" s="829"/>
      <c r="J47" s="829"/>
      <c r="K47" s="829"/>
      <c r="L47" s="830"/>
      <c r="M47" s="3"/>
      <c r="N47" s="3"/>
      <c r="O47" s="3"/>
      <c r="P47" s="231"/>
      <c r="Q47" s="3"/>
      <c r="R47" s="3"/>
      <c r="S47" s="15"/>
    </row>
    <row r="48" spans="1:19" s="2" customFormat="1" ht="20.149999999999999" customHeight="1" x14ac:dyDescent="0.4">
      <c r="A48" s="132"/>
      <c r="B48" s="528"/>
      <c r="C48" s="522"/>
      <c r="D48" s="132"/>
      <c r="E48" s="132"/>
      <c r="F48" s="523"/>
      <c r="G48" s="831"/>
      <c r="H48" s="832"/>
      <c r="I48" s="832"/>
      <c r="J48" s="832"/>
      <c r="K48" s="832"/>
      <c r="L48" s="833"/>
      <c r="M48" s="531"/>
      <c r="N48" s="132"/>
      <c r="O48" s="132"/>
      <c r="P48" s="132"/>
      <c r="Q48" s="132"/>
      <c r="R48" s="132"/>
      <c r="S48" s="15"/>
    </row>
    <row r="49" spans="1:19" ht="20.149999999999999" customHeight="1" thickBot="1" x14ac:dyDescent="0.45">
      <c r="A49" s="11"/>
      <c r="B49" s="40"/>
      <c r="C49" s="40"/>
      <c r="D49" s="40"/>
      <c r="E49" s="40"/>
      <c r="F49" s="40"/>
      <c r="G49" s="40"/>
      <c r="H49" s="40"/>
      <c r="I49" s="40"/>
      <c r="J49" s="40"/>
      <c r="K49" s="12"/>
      <c r="L49" s="12"/>
      <c r="M49" s="12"/>
      <c r="N49" s="12"/>
      <c r="O49" s="12"/>
      <c r="P49" s="12"/>
      <c r="Q49" s="12"/>
      <c r="R49" s="12"/>
      <c r="S49" s="17"/>
    </row>
    <row r="50" spans="1:19" ht="14.6" hidden="1" x14ac:dyDescent="0.4"/>
    <row r="51" spans="1:19" ht="14.6" hidden="1" x14ac:dyDescent="0.4"/>
    <row r="52" spans="1:19" ht="14.6" hidden="1" x14ac:dyDescent="0.4"/>
    <row r="53" spans="1:19" ht="14.6" hidden="1" x14ac:dyDescent="0.4"/>
    <row r="54" spans="1:19" ht="14.6" hidden="1" x14ac:dyDescent="0.4"/>
    <row r="55" spans="1:19" ht="14.6" hidden="1" x14ac:dyDescent="0.4"/>
    <row r="56" spans="1:19" ht="14.6" hidden="1" x14ac:dyDescent="0.4"/>
    <row r="57" spans="1:19" ht="15" hidden="1" customHeight="1" x14ac:dyDescent="0.4"/>
    <row r="58" spans="1:19" ht="15" hidden="1" customHeight="1" x14ac:dyDescent="0.4"/>
    <row r="59" spans="1:19" ht="15" hidden="1" customHeight="1" x14ac:dyDescent="0.4"/>
    <row r="60" spans="1:19" ht="15" hidden="1" customHeight="1" x14ac:dyDescent="0.4"/>
    <row r="61" spans="1:19" ht="15" hidden="1" customHeight="1" x14ac:dyDescent="0.4"/>
    <row r="62" spans="1:19" ht="15" hidden="1" customHeight="1" x14ac:dyDescent="0.4"/>
    <row r="63" spans="1:19" ht="15" hidden="1" customHeight="1" x14ac:dyDescent="0.4"/>
    <row r="64" spans="1:19" ht="15" hidden="1" customHeight="1" x14ac:dyDescent="0.4"/>
    <row r="65" ht="15" hidden="1" customHeight="1" x14ac:dyDescent="0.4"/>
    <row r="66" ht="15" hidden="1" customHeight="1" x14ac:dyDescent="0.4"/>
    <row r="67" ht="15" hidden="1" customHeight="1" x14ac:dyDescent="0.4"/>
    <row r="68" ht="15" hidden="1" customHeight="1" x14ac:dyDescent="0.4"/>
    <row r="69" ht="15" hidden="1" customHeight="1" x14ac:dyDescent="0.4"/>
    <row r="70" ht="15" hidden="1" customHeight="1" x14ac:dyDescent="0.4"/>
    <row r="71" ht="15" hidden="1" customHeight="1" x14ac:dyDescent="0.4"/>
    <row r="72" ht="15" hidden="1" customHeight="1" x14ac:dyDescent="0.4"/>
    <row r="73" ht="15" hidden="1" customHeight="1" x14ac:dyDescent="0.4"/>
    <row r="74" ht="15" hidden="1" customHeight="1" x14ac:dyDescent="0.4"/>
    <row r="75" ht="15" hidden="1" customHeight="1" x14ac:dyDescent="0.4"/>
    <row r="76" ht="15" hidden="1" customHeight="1" x14ac:dyDescent="0.4"/>
    <row r="77" ht="15" hidden="1" customHeight="1" x14ac:dyDescent="0.4"/>
    <row r="78" ht="15" hidden="1" customHeight="1" x14ac:dyDescent="0.4"/>
    <row r="79" ht="15" hidden="1" customHeight="1" x14ac:dyDescent="0.4"/>
    <row r="80" ht="15" hidden="1" customHeight="1" x14ac:dyDescent="0.4"/>
    <row r="81" ht="15" hidden="1" customHeight="1" x14ac:dyDescent="0.4"/>
    <row r="82" ht="15" hidden="1" customHeight="1" x14ac:dyDescent="0.4"/>
    <row r="83" ht="15" hidden="1" customHeight="1" x14ac:dyDescent="0.4"/>
    <row r="84" ht="15" hidden="1" customHeight="1" x14ac:dyDescent="0.4"/>
    <row r="85" ht="15" hidden="1" customHeight="1" x14ac:dyDescent="0.4"/>
    <row r="86" ht="15" hidden="1" customHeight="1" x14ac:dyDescent="0.4"/>
    <row r="87" ht="15" hidden="1" customHeight="1" x14ac:dyDescent="0.4"/>
    <row r="88" ht="15" hidden="1" customHeight="1" x14ac:dyDescent="0.4"/>
    <row r="89" ht="15" hidden="1" customHeight="1" x14ac:dyDescent="0.4"/>
    <row r="90" ht="15" hidden="1" customHeight="1" x14ac:dyDescent="0.4"/>
    <row r="91" ht="15" hidden="1" customHeight="1" x14ac:dyDescent="0.4"/>
    <row r="92" ht="15" hidden="1" customHeight="1" x14ac:dyDescent="0.4"/>
    <row r="93" ht="15" hidden="1" customHeight="1" x14ac:dyDescent="0.4"/>
    <row r="94" ht="15" hidden="1" customHeight="1" x14ac:dyDescent="0.4"/>
    <row r="95" ht="15" hidden="1" customHeight="1" x14ac:dyDescent="0.4"/>
    <row r="96" ht="15" hidden="1" customHeight="1" x14ac:dyDescent="0.4"/>
    <row r="97" ht="15" hidden="1" customHeight="1" x14ac:dyDescent="0.4"/>
    <row r="98" ht="15" hidden="1" customHeight="1" x14ac:dyDescent="0.4"/>
    <row r="99" ht="15" hidden="1" customHeight="1" x14ac:dyDescent="0.4"/>
    <row r="100" ht="15" hidden="1" customHeight="1" x14ac:dyDescent="0.4"/>
    <row r="101" ht="15" hidden="1" customHeight="1" x14ac:dyDescent="0.4"/>
    <row r="102" ht="15" hidden="1" customHeight="1" x14ac:dyDescent="0.4"/>
    <row r="103" ht="15" hidden="1" customHeight="1" x14ac:dyDescent="0.4"/>
    <row r="104" ht="15" hidden="1" customHeight="1" x14ac:dyDescent="0.4"/>
    <row r="105" ht="15" hidden="1" customHeight="1" x14ac:dyDescent="0.4"/>
    <row r="106" ht="15" hidden="1" customHeight="1" x14ac:dyDescent="0.4"/>
    <row r="107" ht="15" hidden="1" customHeight="1" x14ac:dyDescent="0.4"/>
    <row r="108" ht="15" hidden="1" customHeight="1" x14ac:dyDescent="0.4"/>
    <row r="109" ht="15" hidden="1" customHeight="1" x14ac:dyDescent="0.4"/>
    <row r="110" ht="15" hidden="1" customHeight="1" x14ac:dyDescent="0.4"/>
    <row r="111" ht="15" hidden="1" customHeight="1" x14ac:dyDescent="0.4"/>
    <row r="112" ht="15" hidden="1" customHeight="1" x14ac:dyDescent="0.4"/>
    <row r="113" ht="15" hidden="1" customHeight="1" x14ac:dyDescent="0.4"/>
    <row r="114" ht="15" hidden="1" customHeight="1" x14ac:dyDescent="0.4"/>
    <row r="115" ht="15" hidden="1" customHeight="1" x14ac:dyDescent="0.4"/>
    <row r="116" ht="15" hidden="1" customHeight="1" x14ac:dyDescent="0.4"/>
    <row r="117" ht="15" hidden="1" customHeight="1" x14ac:dyDescent="0.4"/>
    <row r="118" ht="15" hidden="1" customHeight="1" x14ac:dyDescent="0.4"/>
    <row r="119" ht="15" hidden="1" customHeight="1" x14ac:dyDescent="0.4"/>
  </sheetData>
  <mergeCells count="29">
    <mergeCell ref="G42:J42"/>
    <mergeCell ref="G29:J29"/>
    <mergeCell ref="B1:K2"/>
    <mergeCell ref="L1:L2"/>
    <mergeCell ref="N1:N2"/>
    <mergeCell ref="B3:F3"/>
    <mergeCell ref="G3:K3"/>
    <mergeCell ref="B5:F5"/>
    <mergeCell ref="G5:K5"/>
    <mergeCell ref="B6:F6"/>
    <mergeCell ref="G11:J11"/>
    <mergeCell ref="B4:F4"/>
    <mergeCell ref="G4:K4"/>
    <mergeCell ref="G43:J43"/>
    <mergeCell ref="G45:L48"/>
    <mergeCell ref="G12:J15"/>
    <mergeCell ref="G17:J20"/>
    <mergeCell ref="G21:J24"/>
    <mergeCell ref="G30:J30"/>
    <mergeCell ref="G38:J38"/>
    <mergeCell ref="G16:J16"/>
    <mergeCell ref="G27:J27"/>
    <mergeCell ref="G28:J28"/>
    <mergeCell ref="G33:J33"/>
    <mergeCell ref="G34:J34"/>
    <mergeCell ref="G35:J35"/>
    <mergeCell ref="G36:J36"/>
    <mergeCell ref="G37:J37"/>
    <mergeCell ref="G41:J41"/>
  </mergeCells>
  <dataValidations count="2">
    <dataValidation type="decimal" allowBlank="1" showInputMessage="1" showErrorMessage="1" errorTitle="Invalid value" error="Maturity target must be between 1 and 5" sqref="G33:J37" xr:uid="{00000000-0002-0000-0400-000000000000}">
      <formula1>1</formula1>
      <formula2>5</formula2>
    </dataValidation>
    <dataValidation type="decimal" allowBlank="1" showInputMessage="1" showErrorMessage="1" errorTitle="Invalid value" error="Capability target must be between 1 and 3" sqref="G41:J42" xr:uid="{92AED3CE-57E2-48F2-9F4E-EC5DEA6F0DB3}">
      <formula1>1</formula1>
      <formula2>3</formula2>
    </dataValidation>
  </dataValidations>
  <hyperlinks>
    <hyperlink ref="B4:F4" location="'General - SCP'!A1" tooltip="2. Scope" display="2. Scope" xr:uid="{00000000-0004-0000-0400-000000000000}"/>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Blad6">
    <tabColor rgb="FF0070C0"/>
  </sheetPr>
  <dimension ref="A1:T83"/>
  <sheetViews>
    <sheetView showRowColHeaders="0" workbookViewId="0">
      <pane ySplit="7" topLeftCell="A8" activePane="bottomLeft" state="frozen"/>
      <selection pane="bottomLeft"/>
    </sheetView>
  </sheetViews>
  <sheetFormatPr defaultColWidth="0" defaultRowHeight="0" customHeight="1" zeroHeight="1" x14ac:dyDescent="0.4"/>
  <cols>
    <col min="1" max="1" width="5.69140625" customWidth="1"/>
    <col min="2" max="11" width="9.15234375" customWidth="1"/>
    <col min="12" max="12" width="20" customWidth="1"/>
    <col min="13" max="13" width="2.3046875" customWidth="1"/>
    <col min="14" max="14" width="20" customWidth="1"/>
    <col min="15" max="15" width="2.3046875" customWidth="1"/>
    <col min="16" max="16" width="57.15234375" customWidth="1"/>
    <col min="17" max="17" width="2.3046875" customWidth="1"/>
    <col min="18" max="18" width="110.69140625" customWidth="1"/>
    <col min="19" max="19" width="2.3046875" customWidth="1"/>
    <col min="20" max="20" width="0" hidden="1" customWidth="1"/>
    <col min="21" max="16384" width="9.15234375" hidden="1"/>
  </cols>
  <sheetData>
    <row r="1" spans="1:19" ht="20.149999999999999" customHeight="1" x14ac:dyDescent="0.4">
      <c r="A1" s="491"/>
      <c r="B1" s="785" t="s">
        <v>576</v>
      </c>
      <c r="C1" s="786"/>
      <c r="D1" s="786"/>
      <c r="E1" s="786"/>
      <c r="F1" s="786"/>
      <c r="G1" s="786"/>
      <c r="H1" s="786"/>
      <c r="I1" s="786"/>
      <c r="J1" s="786"/>
      <c r="K1" s="786"/>
      <c r="L1" s="789"/>
      <c r="M1" s="503"/>
      <c r="N1" s="818"/>
      <c r="O1" s="492"/>
      <c r="P1" s="492"/>
      <c r="Q1" s="492"/>
      <c r="R1" s="492"/>
      <c r="S1" s="493"/>
    </row>
    <row r="2" spans="1:19" ht="20.149999999999999" customHeight="1" x14ac:dyDescent="0.4">
      <c r="A2" s="494"/>
      <c r="B2" s="787"/>
      <c r="C2" s="788"/>
      <c r="D2" s="788"/>
      <c r="E2" s="788"/>
      <c r="F2" s="788"/>
      <c r="G2" s="788"/>
      <c r="H2" s="788"/>
      <c r="I2" s="788"/>
      <c r="J2" s="788"/>
      <c r="K2" s="788"/>
      <c r="L2" s="790"/>
      <c r="M2" s="487"/>
      <c r="N2" s="790"/>
      <c r="O2" s="500"/>
      <c r="P2" s="500"/>
      <c r="Q2" s="500"/>
      <c r="R2" s="500"/>
      <c r="S2" s="501"/>
    </row>
    <row r="3" spans="1:19" ht="20.149999999999999" customHeight="1" x14ac:dyDescent="0.4">
      <c r="A3" s="494"/>
      <c r="B3" s="779" t="s">
        <v>1499</v>
      </c>
      <c r="C3" s="780"/>
      <c r="D3" s="780"/>
      <c r="E3" s="780"/>
      <c r="F3" s="780"/>
      <c r="G3" s="783"/>
      <c r="H3" s="784"/>
      <c r="I3" s="784"/>
      <c r="J3" s="784"/>
      <c r="K3" s="784"/>
      <c r="L3" s="478"/>
      <c r="M3" s="478"/>
      <c r="N3" s="478"/>
      <c r="O3" s="495"/>
      <c r="P3" s="495"/>
      <c r="Q3" s="495"/>
      <c r="R3" s="495"/>
      <c r="S3" s="496"/>
    </row>
    <row r="4" spans="1:19" ht="20.149999999999999" customHeight="1" x14ac:dyDescent="0.4">
      <c r="A4" s="494"/>
      <c r="B4" s="791" t="s">
        <v>1500</v>
      </c>
      <c r="C4" s="792"/>
      <c r="D4" s="792"/>
      <c r="E4" s="792"/>
      <c r="F4" s="793"/>
      <c r="G4" s="783"/>
      <c r="H4" s="784"/>
      <c r="I4" s="784"/>
      <c r="J4" s="784"/>
      <c r="K4" s="784"/>
      <c r="L4" s="478"/>
      <c r="M4" s="478"/>
      <c r="N4" s="478"/>
      <c r="O4" s="495"/>
      <c r="P4" s="495"/>
      <c r="Q4" s="495"/>
      <c r="R4" s="495"/>
      <c r="S4" s="496"/>
    </row>
    <row r="5" spans="1:19" ht="20.149999999999999" customHeight="1" x14ac:dyDescent="0.4">
      <c r="A5" s="494"/>
      <c r="B5" s="779"/>
      <c r="C5" s="780"/>
      <c r="D5" s="780"/>
      <c r="E5" s="780"/>
      <c r="F5" s="780"/>
      <c r="G5" s="783"/>
      <c r="H5" s="784"/>
      <c r="I5" s="784"/>
      <c r="J5" s="784"/>
      <c r="K5" s="784"/>
      <c r="L5" s="478"/>
      <c r="M5" s="478"/>
      <c r="N5" s="478"/>
      <c r="O5" s="495"/>
      <c r="P5" s="495"/>
      <c r="Q5" s="495"/>
      <c r="R5" s="495"/>
      <c r="S5" s="496"/>
    </row>
    <row r="6" spans="1:19" ht="20.149999999999999" customHeight="1" x14ac:dyDescent="0.4">
      <c r="A6" s="494"/>
      <c r="B6" s="779"/>
      <c r="C6" s="780"/>
      <c r="D6" s="780"/>
      <c r="E6" s="780"/>
      <c r="F6" s="780"/>
      <c r="G6" s="502"/>
      <c r="H6" s="478"/>
      <c r="I6" s="478"/>
      <c r="J6" s="478"/>
      <c r="K6" s="478"/>
      <c r="L6" s="478"/>
      <c r="M6" s="478"/>
      <c r="N6" s="478"/>
      <c r="O6" s="495"/>
      <c r="P6" s="495"/>
      <c r="Q6" s="495"/>
      <c r="R6" s="495"/>
      <c r="S6" s="496"/>
    </row>
    <row r="7" spans="1:19" ht="20.149999999999999" customHeight="1" thickBot="1" x14ac:dyDescent="0.45">
      <c r="A7" s="497"/>
      <c r="B7" s="498"/>
      <c r="C7" s="498"/>
      <c r="D7" s="498"/>
      <c r="E7" s="498"/>
      <c r="F7" s="498"/>
      <c r="G7" s="498"/>
      <c r="H7" s="498"/>
      <c r="I7" s="498"/>
      <c r="J7" s="498"/>
      <c r="K7" s="498"/>
      <c r="L7" s="498"/>
      <c r="M7" s="498"/>
      <c r="N7" s="498"/>
      <c r="O7" s="498"/>
      <c r="P7" s="498"/>
      <c r="Q7" s="498"/>
      <c r="R7" s="498"/>
      <c r="S7" s="499"/>
    </row>
    <row r="8" spans="1:19" ht="20.149999999999999" customHeight="1" x14ac:dyDescent="0.4">
      <c r="A8" s="36"/>
      <c r="B8" s="524" t="s">
        <v>2490</v>
      </c>
      <c r="C8" s="37"/>
      <c r="D8" s="37"/>
      <c r="E8" s="37"/>
      <c r="F8" s="37"/>
      <c r="G8" s="37"/>
      <c r="H8" s="37"/>
      <c r="I8" s="37"/>
      <c r="J8" s="37"/>
      <c r="K8" s="37"/>
      <c r="L8" s="37"/>
      <c r="M8" s="37"/>
      <c r="N8" s="37"/>
      <c r="O8" s="37"/>
      <c r="P8" s="37"/>
      <c r="Q8" s="37"/>
      <c r="R8" s="37"/>
      <c r="S8" s="38"/>
    </row>
    <row r="9" spans="1:19" s="2" customFormat="1" ht="20.149999999999999" customHeight="1" x14ac:dyDescent="0.4">
      <c r="A9" s="126"/>
      <c r="B9" s="126"/>
      <c r="C9" s="8"/>
      <c r="D9" s="509"/>
      <c r="E9" s="509"/>
      <c r="F9" s="509"/>
      <c r="G9" s="509"/>
      <c r="H9" s="509"/>
      <c r="I9" s="509"/>
      <c r="J9" s="509"/>
      <c r="K9" s="509"/>
      <c r="L9" s="509"/>
      <c r="M9" s="13"/>
      <c r="N9" s="126"/>
      <c r="O9" s="126"/>
      <c r="P9" s="126"/>
      <c r="Q9" s="126"/>
      <c r="R9" s="125"/>
      <c r="S9" s="148"/>
    </row>
    <row r="10" spans="1:19" s="2" customFormat="1" ht="20.149999999999999" customHeight="1" x14ac:dyDescent="0.4">
      <c r="A10" s="132"/>
      <c r="B10" s="149" t="s">
        <v>2624</v>
      </c>
      <c r="C10" s="516"/>
      <c r="D10" s="516"/>
      <c r="E10" s="516"/>
      <c r="F10" s="516"/>
      <c r="G10" s="516"/>
      <c r="H10" s="516"/>
      <c r="I10" s="516"/>
      <c r="J10" s="134" t="s">
        <v>137</v>
      </c>
      <c r="K10" s="516"/>
      <c r="L10" s="516"/>
      <c r="M10" s="516"/>
      <c r="N10" s="516"/>
      <c r="O10" s="132"/>
      <c r="P10" s="233"/>
      <c r="Q10" s="132"/>
      <c r="R10" s="132"/>
      <c r="S10" s="15"/>
    </row>
    <row r="11" spans="1:19" s="2" customFormat="1" ht="20.149999999999999" customHeight="1" x14ac:dyDescent="0.4">
      <c r="A11" s="3"/>
      <c r="B11" s="13" t="s">
        <v>2140</v>
      </c>
      <c r="C11" s="3"/>
      <c r="D11" s="3"/>
      <c r="E11" s="118"/>
      <c r="F11" s="118"/>
      <c r="G11" s="8"/>
      <c r="H11" s="8"/>
      <c r="I11" s="8"/>
      <c r="J11" s="676" t="s">
        <v>1787</v>
      </c>
      <c r="K11" s="8"/>
      <c r="L11" s="8"/>
      <c r="M11" s="3"/>
      <c r="N11" s="3"/>
      <c r="O11" s="3"/>
      <c r="P11" s="231"/>
      <c r="Q11" s="3"/>
      <c r="R11" s="3"/>
      <c r="S11" s="15"/>
    </row>
    <row r="12" spans="1:19" s="2" customFormat="1" ht="20.149999999999999" customHeight="1" x14ac:dyDescent="0.4">
      <c r="A12" s="3"/>
      <c r="B12" s="133" t="s">
        <v>2377</v>
      </c>
      <c r="C12" s="132"/>
      <c r="D12" s="132"/>
      <c r="E12" s="518"/>
      <c r="F12" s="518"/>
      <c r="G12" s="752"/>
      <c r="H12" s="752"/>
      <c r="I12" s="752"/>
      <c r="J12" s="684" t="s">
        <v>2378</v>
      </c>
      <c r="K12" s="752"/>
      <c r="L12" s="752"/>
      <c r="M12" s="132"/>
      <c r="N12" s="132"/>
      <c r="O12" s="132"/>
      <c r="P12" s="233"/>
      <c r="Q12" s="132"/>
      <c r="R12" s="132"/>
      <c r="S12" s="15"/>
    </row>
    <row r="13" spans="1:19" s="2" customFormat="1" ht="20.149999999999999" customHeight="1" x14ac:dyDescent="0.4">
      <c r="A13" s="3"/>
      <c r="B13" s="8"/>
      <c r="C13" s="3"/>
      <c r="D13" s="3"/>
      <c r="E13" s="118"/>
      <c r="F13" s="118"/>
      <c r="G13" s="8"/>
      <c r="H13" s="8"/>
      <c r="I13" s="8"/>
      <c r="J13" s="8"/>
      <c r="K13" s="8"/>
      <c r="L13" s="8"/>
      <c r="M13" s="3"/>
      <c r="N13" s="3"/>
      <c r="O13" s="3"/>
      <c r="P13" s="3"/>
      <c r="Q13" s="3"/>
      <c r="R13" s="3"/>
      <c r="S13" s="15"/>
    </row>
    <row r="14" spans="1:19" ht="14.6" hidden="1" x14ac:dyDescent="0.4"/>
    <row r="15" spans="1:19" ht="14.6" hidden="1" x14ac:dyDescent="0.4"/>
    <row r="16" spans="1:19" ht="14.6" hidden="1" x14ac:dyDescent="0.4"/>
    <row r="17" ht="14.6" hidden="1" x14ac:dyDescent="0.4"/>
    <row r="18" ht="14.6" hidden="1" x14ac:dyDescent="0.4"/>
    <row r="19" ht="14.6" hidden="1" x14ac:dyDescent="0.4"/>
    <row r="20" ht="14.6" hidden="1" x14ac:dyDescent="0.4"/>
    <row r="21" ht="15" hidden="1" customHeight="1" x14ac:dyDescent="0.4"/>
    <row r="22" ht="15" hidden="1" customHeight="1" x14ac:dyDescent="0.4"/>
    <row r="23" ht="15" hidden="1" customHeight="1" x14ac:dyDescent="0.4"/>
    <row r="24" ht="15" hidden="1" customHeight="1" x14ac:dyDescent="0.4"/>
    <row r="25" ht="15" hidden="1" customHeight="1" x14ac:dyDescent="0.4"/>
    <row r="26" ht="15" hidden="1" customHeight="1" x14ac:dyDescent="0.4"/>
    <row r="27" ht="15" hidden="1" customHeight="1" x14ac:dyDescent="0.4"/>
    <row r="28" ht="15" hidden="1" customHeight="1" x14ac:dyDescent="0.4"/>
    <row r="29" ht="15" hidden="1" customHeight="1" x14ac:dyDescent="0.4"/>
    <row r="30" ht="15" hidden="1" customHeight="1" x14ac:dyDescent="0.4"/>
    <row r="31" ht="15" hidden="1" customHeight="1" x14ac:dyDescent="0.4"/>
    <row r="32" ht="15" hidden="1" customHeight="1" x14ac:dyDescent="0.4"/>
    <row r="33" ht="15" hidden="1" customHeight="1" x14ac:dyDescent="0.4"/>
    <row r="34" ht="15" hidden="1" customHeight="1" x14ac:dyDescent="0.4"/>
    <row r="35" ht="15" hidden="1" customHeight="1" x14ac:dyDescent="0.4"/>
    <row r="36" ht="15" hidden="1" customHeight="1" x14ac:dyDescent="0.4"/>
    <row r="37" ht="15" hidden="1" customHeight="1" x14ac:dyDescent="0.4"/>
    <row r="38" ht="15" hidden="1" customHeight="1" x14ac:dyDescent="0.4"/>
    <row r="39" ht="15" hidden="1" customHeight="1" x14ac:dyDescent="0.4"/>
    <row r="40" ht="15" hidden="1" customHeight="1" x14ac:dyDescent="0.4"/>
    <row r="41" ht="15" hidden="1" customHeight="1" x14ac:dyDescent="0.4"/>
    <row r="42" ht="15" hidden="1" customHeight="1" x14ac:dyDescent="0.4"/>
    <row r="43" ht="15" hidden="1" customHeight="1" x14ac:dyDescent="0.4"/>
    <row r="44" ht="15" hidden="1" customHeight="1" x14ac:dyDescent="0.4"/>
    <row r="45" ht="15" hidden="1" customHeight="1" x14ac:dyDescent="0.4"/>
    <row r="46" ht="15" hidden="1" customHeight="1" x14ac:dyDescent="0.4"/>
    <row r="47" ht="15" hidden="1" customHeight="1" x14ac:dyDescent="0.4"/>
    <row r="48" ht="15" hidden="1" customHeight="1" x14ac:dyDescent="0.4"/>
    <row r="49" ht="15" hidden="1" customHeight="1" x14ac:dyDescent="0.4"/>
    <row r="50" ht="15" hidden="1" customHeight="1" x14ac:dyDescent="0.4"/>
    <row r="51" ht="15" hidden="1" customHeight="1" x14ac:dyDescent="0.4"/>
    <row r="52" ht="15" hidden="1" customHeight="1" x14ac:dyDescent="0.4"/>
    <row r="53" ht="15" hidden="1" customHeight="1" x14ac:dyDescent="0.4"/>
    <row r="54" ht="15" hidden="1" customHeight="1" x14ac:dyDescent="0.4"/>
    <row r="55" ht="15" hidden="1" customHeight="1" x14ac:dyDescent="0.4"/>
    <row r="56" ht="15" hidden="1" customHeight="1" x14ac:dyDescent="0.4"/>
    <row r="57" ht="15" hidden="1" customHeight="1" x14ac:dyDescent="0.4"/>
    <row r="58" ht="15" hidden="1" customHeight="1" x14ac:dyDescent="0.4"/>
    <row r="59" ht="15" hidden="1" customHeight="1" x14ac:dyDescent="0.4"/>
    <row r="60" ht="15" hidden="1" customHeight="1" x14ac:dyDescent="0.4"/>
    <row r="61" ht="15" hidden="1" customHeight="1" x14ac:dyDescent="0.4"/>
    <row r="62" ht="15" hidden="1" customHeight="1" x14ac:dyDescent="0.4"/>
    <row r="63" ht="15" hidden="1" customHeight="1" x14ac:dyDescent="0.4"/>
    <row r="64" ht="15" hidden="1" customHeight="1" x14ac:dyDescent="0.4"/>
    <row r="65" ht="15" hidden="1" customHeight="1" x14ac:dyDescent="0.4"/>
    <row r="66" ht="15" hidden="1" customHeight="1" x14ac:dyDescent="0.4"/>
    <row r="67" ht="15" hidden="1" customHeight="1" x14ac:dyDescent="0.4"/>
    <row r="68" ht="15" hidden="1" customHeight="1" x14ac:dyDescent="0.4"/>
    <row r="69" ht="15" hidden="1" customHeight="1" x14ac:dyDescent="0.4"/>
    <row r="70" ht="15" hidden="1" customHeight="1" x14ac:dyDescent="0.4"/>
    <row r="71" ht="15" hidden="1" customHeight="1" x14ac:dyDescent="0.4"/>
    <row r="72" ht="15" hidden="1" customHeight="1" x14ac:dyDescent="0.4"/>
    <row r="73" ht="15" hidden="1" customHeight="1" x14ac:dyDescent="0.4"/>
    <row r="74" ht="15" hidden="1" customHeight="1" x14ac:dyDescent="0.4"/>
    <row r="75" ht="15" hidden="1" customHeight="1" x14ac:dyDescent="0.4"/>
    <row r="76" ht="15" hidden="1" customHeight="1" x14ac:dyDescent="0.4"/>
    <row r="77" ht="15" hidden="1" customHeight="1" x14ac:dyDescent="0.4"/>
    <row r="78" ht="15" hidden="1" customHeight="1" x14ac:dyDescent="0.4"/>
    <row r="79" ht="15" hidden="1" customHeight="1" x14ac:dyDescent="0.4"/>
    <row r="80" ht="15" hidden="1" customHeight="1" x14ac:dyDescent="0.4"/>
    <row r="81" ht="15" hidden="1" customHeight="1" x14ac:dyDescent="0.4"/>
    <row r="82" ht="15" hidden="1" customHeight="1" x14ac:dyDescent="0.4"/>
    <row r="83" ht="15" hidden="1" customHeight="1" x14ac:dyDescent="0.4"/>
  </sheetData>
  <mergeCells count="10">
    <mergeCell ref="N1:N2"/>
    <mergeCell ref="B3:F3"/>
    <mergeCell ref="G3:K3"/>
    <mergeCell ref="B4:F4"/>
    <mergeCell ref="G4:K4"/>
    <mergeCell ref="B5:F5"/>
    <mergeCell ref="G5:K5"/>
    <mergeCell ref="B6:F6"/>
    <mergeCell ref="B1:K2"/>
    <mergeCell ref="L1:L2"/>
  </mergeCells>
  <hyperlinks>
    <hyperlink ref="B3:F3" location="'General - PRO'!A1" tooltip="1. Profile" display="1. Profile" xr:uid="{00000000-0004-0000-0500-000000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7829" r:id="rId4" name="Drop Down 5">
              <controlPr defaultSize="0" autoLine="0" autoPict="0">
                <anchor moveWithCells="1">
                  <from>
                    <xdr:col>6</xdr:col>
                    <xdr:colOff>446314</xdr:colOff>
                    <xdr:row>11</xdr:row>
                    <xdr:rowOff>10886</xdr:rowOff>
                  </from>
                  <to>
                    <xdr:col>8</xdr:col>
                    <xdr:colOff>560614</xdr:colOff>
                    <xdr:row>11</xdr:row>
                    <xdr:rowOff>228600</xdr:rowOff>
                  </to>
                </anchor>
              </controlPr>
            </control>
          </mc:Choice>
        </mc:AlternateContent>
        <mc:AlternateContent xmlns:mc="http://schemas.openxmlformats.org/markup-compatibility/2006">
          <mc:Choice Requires="x14">
            <control shapeId="77832" r:id="rId5" name="Drop Down 8">
              <controlPr defaultSize="0" autoLine="0" autoPict="0">
                <anchor moveWithCells="1">
                  <from>
                    <xdr:col>6</xdr:col>
                    <xdr:colOff>446314</xdr:colOff>
                    <xdr:row>10</xdr:row>
                    <xdr:rowOff>10886</xdr:rowOff>
                  </from>
                  <to>
                    <xdr:col>8</xdr:col>
                    <xdr:colOff>560614</xdr:colOff>
                    <xdr:row>10</xdr:row>
                    <xdr:rowOff>228600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Blad1">
    <tabColor rgb="FF0070C0"/>
  </sheetPr>
  <dimension ref="A1:Z87"/>
  <sheetViews>
    <sheetView showRowColHeaders="0" zoomScaleNormal="100" workbookViewId="0">
      <pane ySplit="7" topLeftCell="A8" activePane="bottomLeft" state="frozen"/>
      <selection pane="bottomLeft"/>
    </sheetView>
  </sheetViews>
  <sheetFormatPr defaultColWidth="0" defaultRowHeight="15" customHeight="1" zeroHeight="1" x14ac:dyDescent="0.4"/>
  <cols>
    <col min="1" max="1" width="5.69140625" customWidth="1"/>
    <col min="2" max="11" width="9.15234375" customWidth="1"/>
    <col min="12" max="12" width="20" customWidth="1"/>
    <col min="13" max="13" width="2.3046875" customWidth="1"/>
    <col min="14" max="14" width="20" customWidth="1"/>
    <col min="15" max="15" width="2.3046875" customWidth="1"/>
    <col min="16" max="16" width="57.15234375" style="41" bestFit="1" customWidth="1"/>
    <col min="17" max="17" width="110.69140625" style="41" customWidth="1"/>
    <col min="18" max="18" width="2.3046875" customWidth="1"/>
    <col min="19" max="20" width="0" hidden="1" customWidth="1"/>
    <col min="21" max="16384" width="9.15234375" hidden="1"/>
  </cols>
  <sheetData>
    <row r="1" spans="1:26" ht="20.149999999999999" customHeight="1" x14ac:dyDescent="0.4">
      <c r="A1" s="491"/>
      <c r="B1" s="785" t="s">
        <v>46</v>
      </c>
      <c r="C1" s="786"/>
      <c r="D1" s="786"/>
      <c r="E1" s="786"/>
      <c r="F1" s="786"/>
      <c r="G1" s="786"/>
      <c r="H1" s="786"/>
      <c r="I1" s="786"/>
      <c r="J1" s="786"/>
      <c r="K1" s="786"/>
      <c r="L1" s="789"/>
      <c r="M1" s="503"/>
      <c r="N1" s="818"/>
      <c r="O1" s="492"/>
      <c r="P1" s="492"/>
      <c r="Q1" s="492"/>
      <c r="R1" s="493"/>
      <c r="S1" s="503"/>
      <c r="T1" s="789"/>
      <c r="U1" s="503"/>
      <c r="V1" s="789"/>
      <c r="W1" s="492"/>
      <c r="X1" s="492"/>
      <c r="Y1" s="492"/>
      <c r="Z1" s="493"/>
    </row>
    <row r="2" spans="1:26" ht="20.149999999999999" customHeight="1" x14ac:dyDescent="0.4">
      <c r="A2" s="494"/>
      <c r="B2" s="787"/>
      <c r="C2" s="788"/>
      <c r="D2" s="788"/>
      <c r="E2" s="788"/>
      <c r="F2" s="788"/>
      <c r="G2" s="788"/>
      <c r="H2" s="788"/>
      <c r="I2" s="788"/>
      <c r="J2" s="788"/>
      <c r="K2" s="788"/>
      <c r="L2" s="790"/>
      <c r="M2" s="490"/>
      <c r="N2" s="790"/>
      <c r="O2" s="500"/>
      <c r="P2" s="500"/>
      <c r="Q2" s="500"/>
      <c r="R2" s="501"/>
      <c r="S2" s="490"/>
      <c r="T2" s="790"/>
      <c r="U2" s="490"/>
      <c r="V2" s="790"/>
      <c r="W2" s="500"/>
      <c r="X2" s="500"/>
      <c r="Y2" s="500"/>
      <c r="Z2" s="501"/>
    </row>
    <row r="3" spans="1:26" ht="20.149999999999999" customHeight="1" x14ac:dyDescent="0.4">
      <c r="A3" s="494"/>
      <c r="B3" s="791" t="s">
        <v>1486</v>
      </c>
      <c r="C3" s="792"/>
      <c r="D3" s="792"/>
      <c r="E3" s="792"/>
      <c r="F3" s="793"/>
      <c r="G3" s="779" t="s">
        <v>1882</v>
      </c>
      <c r="H3" s="780"/>
      <c r="I3" s="780"/>
      <c r="J3" s="780"/>
      <c r="K3" s="780"/>
      <c r="L3" s="478"/>
      <c r="M3" s="478"/>
      <c r="N3" s="478"/>
      <c r="O3" s="495"/>
      <c r="P3" s="495"/>
      <c r="Q3" s="495"/>
      <c r="R3" s="496"/>
      <c r="S3" s="489"/>
      <c r="T3" s="478"/>
      <c r="U3" s="478"/>
      <c r="V3" s="478"/>
      <c r="W3" s="495"/>
      <c r="X3" s="495"/>
      <c r="Y3" s="495"/>
      <c r="Z3" s="496"/>
    </row>
    <row r="4" spans="1:26" ht="20.149999999999999" customHeight="1" x14ac:dyDescent="0.4">
      <c r="A4" s="494"/>
      <c r="B4" s="779" t="s">
        <v>1487</v>
      </c>
      <c r="C4" s="780"/>
      <c r="D4" s="780"/>
      <c r="E4" s="780"/>
      <c r="F4" s="780"/>
      <c r="G4" s="783"/>
      <c r="H4" s="784"/>
      <c r="I4" s="784"/>
      <c r="J4" s="784"/>
      <c r="K4" s="784"/>
      <c r="L4" s="478"/>
      <c r="M4" s="478"/>
      <c r="N4" s="478"/>
      <c r="O4" s="495"/>
      <c r="P4" s="495"/>
      <c r="Q4" s="495"/>
      <c r="R4" s="496"/>
      <c r="S4" s="488"/>
      <c r="T4" s="478"/>
      <c r="U4" s="478"/>
      <c r="V4" s="478"/>
      <c r="W4" s="495"/>
      <c r="X4" s="495"/>
      <c r="Y4" s="495"/>
      <c r="Z4" s="496"/>
    </row>
    <row r="5" spans="1:26" ht="20.149999999999999" customHeight="1" x14ac:dyDescent="0.4">
      <c r="A5" s="494"/>
      <c r="B5" s="779" t="s">
        <v>1488</v>
      </c>
      <c r="C5" s="780"/>
      <c r="D5" s="780"/>
      <c r="E5" s="780"/>
      <c r="F5" s="780"/>
      <c r="G5" s="783"/>
      <c r="H5" s="784"/>
      <c r="I5" s="784"/>
      <c r="J5" s="784"/>
      <c r="K5" s="784"/>
      <c r="L5" s="478"/>
      <c r="M5" s="478"/>
      <c r="N5" s="478"/>
      <c r="O5" s="495"/>
      <c r="P5" s="495"/>
      <c r="Q5" s="495"/>
      <c r="R5" s="496"/>
      <c r="S5" s="488"/>
      <c r="T5" s="478"/>
      <c r="U5" s="478"/>
      <c r="V5" s="478"/>
      <c r="W5" s="495"/>
      <c r="X5" s="495"/>
      <c r="Y5" s="495"/>
      <c r="Z5" s="496"/>
    </row>
    <row r="6" spans="1:26" ht="20.149999999999999" customHeight="1" x14ac:dyDescent="0.4">
      <c r="A6" s="494"/>
      <c r="B6" s="779" t="s">
        <v>1490</v>
      </c>
      <c r="C6" s="780"/>
      <c r="D6" s="780"/>
      <c r="E6" s="780"/>
      <c r="F6" s="780"/>
      <c r="G6" s="502"/>
      <c r="H6" s="478"/>
      <c r="I6" s="478"/>
      <c r="J6" s="478"/>
      <c r="K6" s="478"/>
      <c r="L6" s="478"/>
      <c r="M6" s="478"/>
      <c r="N6" s="478"/>
      <c r="O6" s="495"/>
      <c r="P6" s="495"/>
      <c r="Q6" s="495"/>
      <c r="R6" s="496"/>
      <c r="S6" s="478"/>
      <c r="T6" s="478"/>
      <c r="U6" s="478"/>
      <c r="V6" s="478"/>
      <c r="W6" s="495"/>
      <c r="X6" s="495"/>
      <c r="Y6" s="495"/>
      <c r="Z6" s="496"/>
    </row>
    <row r="7" spans="1:26" ht="20.149999999999999" customHeight="1" thickBot="1" x14ac:dyDescent="0.45">
      <c r="A7" s="497"/>
      <c r="B7" s="498"/>
      <c r="C7" s="498"/>
      <c r="D7" s="498"/>
      <c r="E7" s="498"/>
      <c r="F7" s="498"/>
      <c r="G7" s="498"/>
      <c r="H7" s="498"/>
      <c r="I7" s="498"/>
      <c r="J7" s="498"/>
      <c r="K7" s="498"/>
      <c r="L7" s="498"/>
      <c r="M7" s="498"/>
      <c r="N7" s="498"/>
      <c r="O7" s="498"/>
      <c r="P7" s="498"/>
      <c r="Q7" s="498"/>
      <c r="R7" s="499"/>
      <c r="S7" s="498"/>
      <c r="T7" s="498"/>
      <c r="U7" s="498"/>
      <c r="V7" s="498"/>
      <c r="W7" s="498"/>
      <c r="X7" s="498"/>
      <c r="Y7" s="498"/>
      <c r="Z7" s="499"/>
    </row>
    <row r="8" spans="1:26" ht="20.149999999999999" customHeight="1" x14ac:dyDescent="0.4">
      <c r="A8" s="127"/>
      <c r="B8" s="19"/>
      <c r="C8" s="19"/>
      <c r="D8" s="19"/>
      <c r="E8" s="19"/>
      <c r="F8" s="19"/>
      <c r="G8" s="19"/>
      <c r="H8" s="19"/>
      <c r="I8" s="19"/>
      <c r="J8" s="19"/>
      <c r="K8" s="19"/>
      <c r="L8" s="19"/>
      <c r="M8" s="19"/>
      <c r="N8" s="19"/>
      <c r="O8" s="19"/>
      <c r="P8" s="224"/>
      <c r="Q8" s="19"/>
      <c r="R8" s="20"/>
    </row>
    <row r="9" spans="1:26" ht="20.149999999999999" customHeight="1" x14ac:dyDescent="0.4">
      <c r="A9" s="130">
        <v>1</v>
      </c>
      <c r="B9" s="131" t="s">
        <v>135</v>
      </c>
      <c r="C9" s="131"/>
      <c r="D9" s="131"/>
      <c r="E9" s="131"/>
      <c r="F9" s="131"/>
      <c r="G9" s="131"/>
      <c r="H9" s="131"/>
      <c r="I9" s="131"/>
      <c r="J9" s="131"/>
      <c r="K9" s="131"/>
      <c r="L9" s="134" t="s">
        <v>136</v>
      </c>
      <c r="M9" s="133"/>
      <c r="N9" s="134" t="s">
        <v>115</v>
      </c>
      <c r="O9" s="218"/>
      <c r="P9" s="149" t="s">
        <v>760</v>
      </c>
      <c r="Q9" s="140" t="s">
        <v>137</v>
      </c>
      <c r="R9" s="128"/>
    </row>
    <row r="10" spans="1:26" ht="20.149999999999999" customHeight="1" x14ac:dyDescent="0.4">
      <c r="A10" s="6"/>
      <c r="B10" s="529" t="s">
        <v>1</v>
      </c>
      <c r="C10" s="529" t="s">
        <v>2</v>
      </c>
      <c r="D10" s="529"/>
      <c r="E10" s="529"/>
      <c r="F10" s="529"/>
      <c r="G10" s="529"/>
      <c r="H10" s="529"/>
      <c r="I10" s="529"/>
      <c r="J10" s="529"/>
      <c r="K10" s="529"/>
      <c r="L10" s="135"/>
      <c r="M10" s="7"/>
      <c r="N10" s="135"/>
      <c r="O10" s="219"/>
      <c r="P10" s="226" t="str">
        <f>VLOOKUP(_Output!D4,_Guidance!B4:C9,2,FALSE)</f>
        <v xml:space="preserve"> </v>
      </c>
      <c r="Q10" s="547" t="s">
        <v>539</v>
      </c>
      <c r="R10" s="16"/>
    </row>
    <row r="11" spans="1:26" ht="20.149999999999999" customHeight="1" x14ac:dyDescent="0.4">
      <c r="A11" s="6"/>
      <c r="B11" s="529" t="s">
        <v>3</v>
      </c>
      <c r="C11" s="13" t="s">
        <v>4</v>
      </c>
      <c r="D11" s="529"/>
      <c r="E11" s="529"/>
      <c r="F11" s="529"/>
      <c r="G11" s="529"/>
      <c r="H11" s="529"/>
      <c r="I11" s="529"/>
      <c r="J11" s="529"/>
      <c r="K11" s="534"/>
      <c r="L11" s="135"/>
      <c r="M11" s="7"/>
      <c r="N11" s="135"/>
      <c r="O11" s="219"/>
      <c r="P11" s="226" t="str">
        <f>VLOOKUP(_Output!D5,_Guidance!B10:C15,2,FALSE)</f>
        <v xml:space="preserve"> </v>
      </c>
      <c r="Q11" s="547" t="s">
        <v>1327</v>
      </c>
      <c r="R11" s="16"/>
    </row>
    <row r="12" spans="1:26" ht="20.149999999999999" customHeight="1" x14ac:dyDescent="0.4">
      <c r="A12" s="6"/>
      <c r="B12" s="14" t="s">
        <v>16</v>
      </c>
      <c r="C12" s="14" t="s">
        <v>1771</v>
      </c>
      <c r="D12" s="9"/>
      <c r="E12" s="9"/>
      <c r="F12" s="9"/>
      <c r="G12" s="9"/>
      <c r="H12" s="9"/>
      <c r="I12" s="9"/>
      <c r="J12" s="9"/>
      <c r="K12" s="529"/>
      <c r="L12" s="135"/>
      <c r="M12" s="7"/>
      <c r="N12" s="135"/>
      <c r="O12" s="219"/>
      <c r="P12" s="226" t="str">
        <f>VLOOKUP(_Output!D6,_Guidance!B16:C21,2,FALSE)</f>
        <v xml:space="preserve"> </v>
      </c>
      <c r="Q12" s="547" t="s">
        <v>128</v>
      </c>
      <c r="R12" s="16"/>
    </row>
    <row r="13" spans="1:26" ht="20.149999999999999" customHeight="1" x14ac:dyDescent="0.4">
      <c r="A13" s="6"/>
      <c r="B13" s="14" t="s">
        <v>17</v>
      </c>
      <c r="C13" s="14" t="s">
        <v>2191</v>
      </c>
      <c r="D13" s="9"/>
      <c r="E13" s="9"/>
      <c r="F13" s="9"/>
      <c r="G13" s="9"/>
      <c r="H13" s="9"/>
      <c r="I13" s="9"/>
      <c r="J13" s="9"/>
      <c r="K13" s="735"/>
      <c r="L13" s="135"/>
      <c r="M13" s="7"/>
      <c r="N13" s="135"/>
      <c r="O13" s="219"/>
      <c r="P13" s="226" t="str">
        <f>VLOOKUP(_Output!D7,_Guidance!B22:C27,2,FALSE)</f>
        <v xml:space="preserve"> </v>
      </c>
      <c r="Q13" s="547" t="s">
        <v>2192</v>
      </c>
      <c r="R13" s="16"/>
    </row>
    <row r="14" spans="1:26" ht="20.149999999999999" customHeight="1" x14ac:dyDescent="0.4">
      <c r="A14" s="6"/>
      <c r="B14" s="14" t="s">
        <v>18</v>
      </c>
      <c r="C14" s="529" t="s">
        <v>177</v>
      </c>
      <c r="D14" s="9"/>
      <c r="E14" s="9"/>
      <c r="F14" s="9"/>
      <c r="G14" s="9"/>
      <c r="H14" s="9"/>
      <c r="I14" s="9"/>
      <c r="J14" s="9"/>
      <c r="K14" s="529"/>
      <c r="L14" s="135"/>
      <c r="M14" s="7"/>
      <c r="N14" s="135"/>
      <c r="O14" s="219"/>
      <c r="P14" s="226" t="str">
        <f>VLOOKUP(_Output!D8,_Guidance!B28:C33,2,FALSE)</f>
        <v xml:space="preserve"> </v>
      </c>
      <c r="Q14" s="547" t="s">
        <v>178</v>
      </c>
      <c r="R14" s="16"/>
    </row>
    <row r="15" spans="1:26" ht="20.149999999999999" customHeight="1" x14ac:dyDescent="0.4">
      <c r="A15" s="6"/>
      <c r="B15" s="529"/>
      <c r="C15" s="529"/>
      <c r="D15" s="529"/>
      <c r="E15" s="529"/>
      <c r="F15" s="529"/>
      <c r="G15" s="529"/>
      <c r="H15" s="529"/>
      <c r="I15" s="529"/>
      <c r="J15" s="529"/>
      <c r="K15" s="529"/>
      <c r="L15" s="135"/>
      <c r="M15" s="7"/>
      <c r="N15" s="135"/>
      <c r="O15" s="219"/>
      <c r="P15" s="14"/>
      <c r="Q15" s="547"/>
      <c r="R15" s="16"/>
    </row>
    <row r="16" spans="1:26" ht="20.149999999999999" customHeight="1" x14ac:dyDescent="0.4">
      <c r="A16" s="130"/>
      <c r="B16" s="131" t="s">
        <v>204</v>
      </c>
      <c r="C16" s="132"/>
      <c r="D16" s="131"/>
      <c r="E16" s="131"/>
      <c r="F16" s="131"/>
      <c r="G16" s="131"/>
      <c r="H16" s="131"/>
      <c r="I16" s="131"/>
      <c r="J16" s="131"/>
      <c r="K16" s="132"/>
      <c r="L16" s="139"/>
      <c r="M16" s="7"/>
      <c r="N16" s="139"/>
      <c r="O16" s="223"/>
      <c r="P16" s="14"/>
      <c r="Q16" s="146"/>
      <c r="R16" s="16"/>
    </row>
    <row r="17" spans="1:18" ht="80.150000000000006" customHeight="1" x14ac:dyDescent="0.4">
      <c r="A17" s="10"/>
      <c r="B17" s="24" t="s">
        <v>310</v>
      </c>
      <c r="C17" s="24" t="s">
        <v>203</v>
      </c>
      <c r="D17" s="24"/>
      <c r="E17" s="24"/>
      <c r="F17" s="24"/>
      <c r="G17" s="24"/>
      <c r="H17" s="24"/>
      <c r="I17" s="24"/>
      <c r="J17" s="24"/>
      <c r="K17" s="24"/>
      <c r="L17" s="852"/>
      <c r="M17" s="853"/>
      <c r="N17" s="853"/>
      <c r="O17" s="853"/>
      <c r="P17" s="853"/>
      <c r="Q17" s="854"/>
      <c r="R17" s="16"/>
    </row>
    <row r="18" spans="1:18" ht="20.149999999999999" customHeight="1" thickBot="1" x14ac:dyDescent="0.45">
      <c r="A18" s="11"/>
      <c r="B18" s="12"/>
      <c r="C18" s="12"/>
      <c r="D18" s="12"/>
      <c r="E18" s="12"/>
      <c r="F18" s="12"/>
      <c r="G18" s="12"/>
      <c r="H18" s="12"/>
      <c r="I18" s="12"/>
      <c r="J18" s="12"/>
      <c r="K18" s="12"/>
      <c r="L18" s="12"/>
      <c r="M18" s="12"/>
      <c r="N18" s="12"/>
      <c r="O18" s="12"/>
      <c r="P18" s="40"/>
      <c r="Q18" s="40"/>
      <c r="R18" s="17"/>
    </row>
    <row r="19" spans="1:18" ht="14.6" hidden="1" x14ac:dyDescent="0.4"/>
    <row r="20" spans="1:18" ht="14.6" hidden="1" x14ac:dyDescent="0.4"/>
    <row r="21" spans="1:18" ht="14.6" hidden="1" x14ac:dyDescent="0.4"/>
    <row r="22" spans="1:18" ht="14.6" hidden="1" x14ac:dyDescent="0.4"/>
    <row r="23" spans="1:18" ht="14.6" hidden="1" x14ac:dyDescent="0.4"/>
    <row r="24" spans="1:18" ht="14.6" hidden="1" x14ac:dyDescent="0.4"/>
    <row r="25" spans="1:18" ht="14.6" hidden="1" x14ac:dyDescent="0.4"/>
    <row r="26" spans="1:18" ht="14.6" hidden="1" x14ac:dyDescent="0.4"/>
    <row r="27" spans="1:18" ht="14.6" hidden="1" x14ac:dyDescent="0.4"/>
    <row r="28" spans="1:18" ht="14.6" hidden="1" x14ac:dyDescent="0.4"/>
    <row r="29" spans="1:18" ht="14.6" hidden="1" x14ac:dyDescent="0.4"/>
    <row r="30" spans="1:18" ht="14.6" hidden="1" x14ac:dyDescent="0.4"/>
    <row r="31" spans="1:18" ht="14.6" hidden="1" x14ac:dyDescent="0.4"/>
    <row r="32" spans="1:18" ht="14.6" hidden="1" x14ac:dyDescent="0.4"/>
    <row r="33" ht="14.6" hidden="1" x14ac:dyDescent="0.4"/>
    <row r="34" ht="14.6" hidden="1" x14ac:dyDescent="0.4"/>
    <row r="35" ht="14.6" hidden="1" x14ac:dyDescent="0.4"/>
    <row r="36" ht="14.6" hidden="1" x14ac:dyDescent="0.4"/>
    <row r="37" ht="14.6" hidden="1" x14ac:dyDescent="0.4"/>
    <row r="38" ht="14.6" hidden="1" x14ac:dyDescent="0.4"/>
    <row r="39" ht="14.6" hidden="1" x14ac:dyDescent="0.4"/>
    <row r="40" ht="14.6" hidden="1" x14ac:dyDescent="0.4"/>
    <row r="41" ht="14.6" hidden="1" x14ac:dyDescent="0.4"/>
    <row r="42" ht="14.6" hidden="1" x14ac:dyDescent="0.4"/>
    <row r="43" ht="14.6" hidden="1" x14ac:dyDescent="0.4"/>
    <row r="44" ht="14.6" hidden="1" x14ac:dyDescent="0.4"/>
    <row r="45" ht="14.6" hidden="1" x14ac:dyDescent="0.4"/>
    <row r="46" ht="14.6" hidden="1" x14ac:dyDescent="0.4"/>
    <row r="47" ht="14.6" hidden="1" x14ac:dyDescent="0.4"/>
    <row r="48" ht="14.6" hidden="1" x14ac:dyDescent="0.4"/>
    <row r="49" ht="14.6" hidden="1" x14ac:dyDescent="0.4"/>
    <row r="50" ht="14.6" hidden="1" x14ac:dyDescent="0.4"/>
    <row r="51" ht="14.6" hidden="1" x14ac:dyDescent="0.4"/>
    <row r="52" ht="14.6" hidden="1" x14ac:dyDescent="0.4"/>
    <row r="53" ht="14.6" hidden="1" x14ac:dyDescent="0.4"/>
    <row r="54" ht="14.6" hidden="1" x14ac:dyDescent="0.4"/>
    <row r="55" ht="14.6" hidden="1" x14ac:dyDescent="0.4"/>
    <row r="56" ht="14.6" hidden="1" x14ac:dyDescent="0.4"/>
    <row r="57" ht="14.6" hidden="1" x14ac:dyDescent="0.4"/>
    <row r="58" ht="14.6" hidden="1" x14ac:dyDescent="0.4"/>
    <row r="59" ht="14.6" hidden="1" x14ac:dyDescent="0.4"/>
    <row r="60" ht="14.6" hidden="1" x14ac:dyDescent="0.4"/>
    <row r="61" ht="14.6" hidden="1" x14ac:dyDescent="0.4"/>
    <row r="62" ht="14.6" hidden="1" x14ac:dyDescent="0.4"/>
    <row r="63" ht="14.6" hidden="1" x14ac:dyDescent="0.4"/>
    <row r="64" ht="14.6" hidden="1" x14ac:dyDescent="0.4"/>
    <row r="65" ht="14.6" hidden="1" x14ac:dyDescent="0.4"/>
    <row r="66" ht="14.6" hidden="1" x14ac:dyDescent="0.4"/>
    <row r="67" ht="14.6" hidden="1" x14ac:dyDescent="0.4"/>
    <row r="68" ht="14.6" hidden="1" x14ac:dyDescent="0.4"/>
    <row r="69" ht="14.6" hidden="1" x14ac:dyDescent="0.4"/>
    <row r="70" ht="14.6" hidden="1" x14ac:dyDescent="0.4"/>
    <row r="71" ht="14.6" hidden="1" x14ac:dyDescent="0.4"/>
    <row r="72" ht="14.6" hidden="1" x14ac:dyDescent="0.4"/>
    <row r="73" ht="14.6" hidden="1" x14ac:dyDescent="0.4"/>
    <row r="74" ht="14.6" hidden="1" x14ac:dyDescent="0.4"/>
    <row r="75" ht="14.6" hidden="1" x14ac:dyDescent="0.4"/>
    <row r="76" ht="14.6" hidden="1" x14ac:dyDescent="0.4"/>
    <row r="77" ht="15" hidden="1" customHeight="1" x14ac:dyDescent="0.4"/>
    <row r="78" ht="15" hidden="1" customHeight="1" x14ac:dyDescent="0.4"/>
    <row r="79" ht="15" hidden="1" customHeight="1" x14ac:dyDescent="0.4"/>
    <row r="80" ht="15" hidden="1" customHeight="1" x14ac:dyDescent="0.4"/>
    <row r="81" ht="15" hidden="1" customHeight="1" x14ac:dyDescent="0.4"/>
    <row r="82" ht="15" hidden="1" customHeight="1" x14ac:dyDescent="0.4"/>
    <row r="83" ht="15" hidden="1" customHeight="1" x14ac:dyDescent="0.4"/>
    <row r="84" ht="15" hidden="1" customHeight="1" x14ac:dyDescent="0.4"/>
    <row r="85" ht="15" hidden="1" customHeight="1" x14ac:dyDescent="0.4"/>
    <row r="86" ht="15" hidden="1" customHeight="1" x14ac:dyDescent="0.4"/>
    <row r="87" ht="15" hidden="1" customHeight="1" x14ac:dyDescent="0.4"/>
  </sheetData>
  <mergeCells count="13">
    <mergeCell ref="V1:V2"/>
    <mergeCell ref="B3:F3"/>
    <mergeCell ref="G3:K3"/>
    <mergeCell ref="L17:Q17"/>
    <mergeCell ref="B1:K2"/>
    <mergeCell ref="L1:L2"/>
    <mergeCell ref="N1:N2"/>
    <mergeCell ref="T1:T2"/>
    <mergeCell ref="B4:F4"/>
    <mergeCell ref="G4:K4"/>
    <mergeCell ref="B5:F5"/>
    <mergeCell ref="G5:K5"/>
    <mergeCell ref="B6:F6"/>
  </mergeCells>
  <hyperlinks>
    <hyperlink ref="O3:S3" location="'People - T&amp;E'!A1" tooltip="5. Training and Education" display="5. Training and Education" xr:uid="{00000000-0004-0000-0600-000000000000}"/>
    <hyperlink ref="B5:F5" location="'Business - CHT'!A1" tooltip="3. Charter" display="3. Charter" xr:uid="{00000000-0004-0000-0600-000001000000}"/>
    <hyperlink ref="B6:F6" location="'Business - GOV'!A1" tooltip="4. Governance" display="4. Governance" xr:uid="{00000000-0004-0000-0600-000002000000}"/>
    <hyperlink ref="G3:K3" location="'Business - PRV'!A1" tooltip="5. Privacy" display="5. Privacy" xr:uid="{00000000-0004-0000-0600-000003000000}"/>
    <hyperlink ref="B4:F4" location="'Business - CST'!A1" tooltip="2. Customers" display="2. Customers" xr:uid="{00000000-0004-0000-0600-000004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9588" r:id="rId4" name="Drop Down 20">
              <controlPr defaultSize="0" autoLine="0" autoPict="0">
                <anchor moveWithCells="1">
                  <from>
                    <xdr:col>11</xdr:col>
                    <xdr:colOff>10886</xdr:colOff>
                    <xdr:row>9</xdr:row>
                    <xdr:rowOff>27214</xdr:rowOff>
                  </from>
                  <to>
                    <xdr:col>12</xdr:col>
                    <xdr:colOff>10886</xdr:colOff>
                    <xdr:row>9</xdr:row>
                    <xdr:rowOff>228600</xdr:rowOff>
                  </to>
                </anchor>
              </controlPr>
            </control>
          </mc:Choice>
        </mc:AlternateContent>
        <mc:AlternateContent xmlns:mc="http://schemas.openxmlformats.org/markup-compatibility/2006">
          <mc:Choice Requires="x14">
            <control shapeId="109589" r:id="rId5" name="Drop Down 21">
              <controlPr defaultSize="0" autoLine="0" autoPict="0">
                <anchor moveWithCells="1">
                  <from>
                    <xdr:col>11</xdr:col>
                    <xdr:colOff>10886</xdr:colOff>
                    <xdr:row>10</xdr:row>
                    <xdr:rowOff>27214</xdr:rowOff>
                  </from>
                  <to>
                    <xdr:col>12</xdr:col>
                    <xdr:colOff>10886</xdr:colOff>
                    <xdr:row>10</xdr:row>
                    <xdr:rowOff>228600</xdr:rowOff>
                  </to>
                </anchor>
              </controlPr>
            </control>
          </mc:Choice>
        </mc:AlternateContent>
        <mc:AlternateContent xmlns:mc="http://schemas.openxmlformats.org/markup-compatibility/2006">
          <mc:Choice Requires="x14">
            <control shapeId="109590" r:id="rId6" name="Drop Down 22">
              <controlPr defaultSize="0" autoLine="0" autoPict="0">
                <anchor moveWithCells="1">
                  <from>
                    <xdr:col>11</xdr:col>
                    <xdr:colOff>10886</xdr:colOff>
                    <xdr:row>11</xdr:row>
                    <xdr:rowOff>27214</xdr:rowOff>
                  </from>
                  <to>
                    <xdr:col>12</xdr:col>
                    <xdr:colOff>10886</xdr:colOff>
                    <xdr:row>11</xdr:row>
                    <xdr:rowOff>228600</xdr:rowOff>
                  </to>
                </anchor>
              </controlPr>
            </control>
          </mc:Choice>
        </mc:AlternateContent>
        <mc:AlternateContent xmlns:mc="http://schemas.openxmlformats.org/markup-compatibility/2006">
          <mc:Choice Requires="x14">
            <control shapeId="109592" r:id="rId7" name="Drop Down 24">
              <controlPr defaultSize="0" autoLine="0" autoPict="0">
                <anchor moveWithCells="1">
                  <from>
                    <xdr:col>11</xdr:col>
                    <xdr:colOff>10886</xdr:colOff>
                    <xdr:row>13</xdr:row>
                    <xdr:rowOff>27214</xdr:rowOff>
                  </from>
                  <to>
                    <xdr:col>12</xdr:col>
                    <xdr:colOff>10886</xdr:colOff>
                    <xdr:row>13</xdr:row>
                    <xdr:rowOff>228600</xdr:rowOff>
                  </to>
                </anchor>
              </controlPr>
            </control>
          </mc:Choice>
        </mc:AlternateContent>
        <mc:AlternateContent xmlns:mc="http://schemas.openxmlformats.org/markup-compatibility/2006">
          <mc:Choice Requires="x14">
            <control shapeId="109593" r:id="rId8" name="Drop Down 25">
              <controlPr defaultSize="0" autoLine="0" autoPict="0">
                <anchor moveWithCells="1">
                  <from>
                    <xdr:col>13</xdr:col>
                    <xdr:colOff>10886</xdr:colOff>
                    <xdr:row>9</xdr:row>
                    <xdr:rowOff>27214</xdr:rowOff>
                  </from>
                  <to>
                    <xdr:col>14</xdr:col>
                    <xdr:colOff>10886</xdr:colOff>
                    <xdr:row>9</xdr:row>
                    <xdr:rowOff>228600</xdr:rowOff>
                  </to>
                </anchor>
              </controlPr>
            </control>
          </mc:Choice>
        </mc:AlternateContent>
        <mc:AlternateContent xmlns:mc="http://schemas.openxmlformats.org/markup-compatibility/2006">
          <mc:Choice Requires="x14">
            <control shapeId="109594" r:id="rId9" name="Drop Down 26">
              <controlPr defaultSize="0" autoLine="0" autoPict="0">
                <anchor moveWithCells="1">
                  <from>
                    <xdr:col>13</xdr:col>
                    <xdr:colOff>10886</xdr:colOff>
                    <xdr:row>10</xdr:row>
                    <xdr:rowOff>27214</xdr:rowOff>
                  </from>
                  <to>
                    <xdr:col>14</xdr:col>
                    <xdr:colOff>10886</xdr:colOff>
                    <xdr:row>10</xdr:row>
                    <xdr:rowOff>228600</xdr:rowOff>
                  </to>
                </anchor>
              </controlPr>
            </control>
          </mc:Choice>
        </mc:AlternateContent>
        <mc:AlternateContent xmlns:mc="http://schemas.openxmlformats.org/markup-compatibility/2006">
          <mc:Choice Requires="x14">
            <control shapeId="109595" r:id="rId10" name="Drop Down 27">
              <controlPr defaultSize="0" autoLine="0" autoPict="0">
                <anchor moveWithCells="1">
                  <from>
                    <xdr:col>13</xdr:col>
                    <xdr:colOff>10886</xdr:colOff>
                    <xdr:row>11</xdr:row>
                    <xdr:rowOff>27214</xdr:rowOff>
                  </from>
                  <to>
                    <xdr:col>14</xdr:col>
                    <xdr:colOff>10886</xdr:colOff>
                    <xdr:row>11</xdr:row>
                    <xdr:rowOff>228600</xdr:rowOff>
                  </to>
                </anchor>
              </controlPr>
            </control>
          </mc:Choice>
        </mc:AlternateContent>
        <mc:AlternateContent xmlns:mc="http://schemas.openxmlformats.org/markup-compatibility/2006">
          <mc:Choice Requires="x14">
            <control shapeId="109597" r:id="rId11" name="Drop Down 29">
              <controlPr defaultSize="0" autoLine="0" autoPict="0">
                <anchor moveWithCells="1">
                  <from>
                    <xdr:col>13</xdr:col>
                    <xdr:colOff>10886</xdr:colOff>
                    <xdr:row>13</xdr:row>
                    <xdr:rowOff>27214</xdr:rowOff>
                  </from>
                  <to>
                    <xdr:col>14</xdr:col>
                    <xdr:colOff>10886</xdr:colOff>
                    <xdr:row>13</xdr:row>
                    <xdr:rowOff>228600</xdr:rowOff>
                  </to>
                </anchor>
              </controlPr>
            </control>
          </mc:Choice>
        </mc:AlternateContent>
        <mc:AlternateContent xmlns:mc="http://schemas.openxmlformats.org/markup-compatibility/2006">
          <mc:Choice Requires="x14">
            <control shapeId="109598" r:id="rId12" name="Drop Down 30">
              <controlPr defaultSize="0" autoLine="0" autoPict="0">
                <anchor moveWithCells="1">
                  <from>
                    <xdr:col>11</xdr:col>
                    <xdr:colOff>10886</xdr:colOff>
                    <xdr:row>12</xdr:row>
                    <xdr:rowOff>27214</xdr:rowOff>
                  </from>
                  <to>
                    <xdr:col>12</xdr:col>
                    <xdr:colOff>10886</xdr:colOff>
                    <xdr:row>12</xdr:row>
                    <xdr:rowOff>228600</xdr:rowOff>
                  </to>
                </anchor>
              </controlPr>
            </control>
          </mc:Choice>
        </mc:AlternateContent>
        <mc:AlternateContent xmlns:mc="http://schemas.openxmlformats.org/markup-compatibility/2006">
          <mc:Choice Requires="x14">
            <control shapeId="109599" r:id="rId13" name="Drop Down 31">
              <controlPr defaultSize="0" autoLine="0" autoPict="0">
                <anchor moveWithCells="1">
                  <from>
                    <xdr:col>13</xdr:col>
                    <xdr:colOff>10886</xdr:colOff>
                    <xdr:row>12</xdr:row>
                    <xdr:rowOff>27214</xdr:rowOff>
                  </from>
                  <to>
                    <xdr:col>14</xdr:col>
                    <xdr:colOff>10886</xdr:colOff>
                    <xdr:row>12</xdr:row>
                    <xdr:rowOff>228600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Blad16">
    <tabColor rgb="FF0070C0"/>
  </sheetPr>
  <dimension ref="A1:Z87"/>
  <sheetViews>
    <sheetView showRowColHeaders="0" zoomScaleNormal="100" workbookViewId="0">
      <pane ySplit="7" topLeftCell="A8" activePane="bottomLeft" state="frozen"/>
      <selection pane="bottomLeft"/>
    </sheetView>
  </sheetViews>
  <sheetFormatPr defaultColWidth="0" defaultRowHeight="14.6" zeroHeight="1" x14ac:dyDescent="0.4"/>
  <cols>
    <col min="1" max="1" width="5.69140625" customWidth="1"/>
    <col min="2" max="11" width="9.15234375" customWidth="1"/>
    <col min="12" max="12" width="20" customWidth="1"/>
    <col min="13" max="13" width="2.3046875" customWidth="1"/>
    <col min="14" max="14" width="20" customWidth="1"/>
    <col min="15" max="15" width="2.3046875" customWidth="1"/>
    <col min="16" max="16" width="57.15234375" style="41" bestFit="1" customWidth="1"/>
    <col min="17" max="17" width="110.69140625" style="41" customWidth="1"/>
    <col min="18" max="18" width="2.3046875" customWidth="1"/>
    <col min="19" max="20" width="0" hidden="1" customWidth="1"/>
    <col min="21" max="16384" width="9.15234375" hidden="1"/>
  </cols>
  <sheetData>
    <row r="1" spans="1:26" ht="20.149999999999999" customHeight="1" x14ac:dyDescent="0.4">
      <c r="A1" s="491"/>
      <c r="B1" s="785" t="s">
        <v>46</v>
      </c>
      <c r="C1" s="786"/>
      <c r="D1" s="786"/>
      <c r="E1" s="786"/>
      <c r="F1" s="786"/>
      <c r="G1" s="786"/>
      <c r="H1" s="786"/>
      <c r="I1" s="786"/>
      <c r="J1" s="786"/>
      <c r="K1" s="786"/>
      <c r="L1" s="789"/>
      <c r="M1" s="503"/>
      <c r="N1" s="818"/>
      <c r="O1" s="492"/>
      <c r="P1" s="492"/>
      <c r="Q1" s="492"/>
      <c r="R1" s="493"/>
      <c r="S1" s="503"/>
      <c r="T1" s="789"/>
      <c r="U1" s="503"/>
      <c r="V1" s="789"/>
      <c r="W1" s="492"/>
      <c r="X1" s="492"/>
      <c r="Y1" s="492"/>
      <c r="Z1" s="493"/>
    </row>
    <row r="2" spans="1:26" ht="20.149999999999999" customHeight="1" x14ac:dyDescent="0.4">
      <c r="A2" s="494"/>
      <c r="B2" s="787"/>
      <c r="C2" s="788"/>
      <c r="D2" s="788"/>
      <c r="E2" s="788"/>
      <c r="F2" s="788"/>
      <c r="G2" s="788"/>
      <c r="H2" s="788"/>
      <c r="I2" s="788"/>
      <c r="J2" s="788"/>
      <c r="K2" s="788"/>
      <c r="L2" s="790"/>
      <c r="M2" s="487"/>
      <c r="N2" s="790"/>
      <c r="O2" s="500"/>
      <c r="P2" s="500"/>
      <c r="Q2" s="500"/>
      <c r="R2" s="501"/>
      <c r="S2" s="487"/>
      <c r="T2" s="790"/>
      <c r="U2" s="487"/>
      <c r="V2" s="790"/>
      <c r="W2" s="500"/>
      <c r="X2" s="500"/>
      <c r="Y2" s="500"/>
      <c r="Z2" s="501"/>
    </row>
    <row r="3" spans="1:26" ht="20.149999999999999" customHeight="1" x14ac:dyDescent="0.4">
      <c r="A3" s="494"/>
      <c r="B3" s="779" t="s">
        <v>1486</v>
      </c>
      <c r="C3" s="780"/>
      <c r="D3" s="780"/>
      <c r="E3" s="780"/>
      <c r="F3" s="780"/>
      <c r="G3" s="779" t="s">
        <v>1882</v>
      </c>
      <c r="H3" s="780"/>
      <c r="I3" s="780"/>
      <c r="J3" s="780"/>
      <c r="K3" s="780"/>
      <c r="L3" s="478"/>
      <c r="M3" s="478"/>
      <c r="N3" s="478"/>
      <c r="O3" s="495"/>
      <c r="P3" s="495"/>
      <c r="Q3" s="495"/>
      <c r="R3" s="496"/>
      <c r="S3" s="486"/>
      <c r="T3" s="478"/>
      <c r="U3" s="478"/>
      <c r="V3" s="478"/>
      <c r="W3" s="495"/>
      <c r="X3" s="495"/>
      <c r="Y3" s="495"/>
      <c r="Z3" s="496"/>
    </row>
    <row r="4" spans="1:26" ht="20.149999999999999" customHeight="1" x14ac:dyDescent="0.4">
      <c r="A4" s="494"/>
      <c r="B4" s="791" t="s">
        <v>1487</v>
      </c>
      <c r="C4" s="792"/>
      <c r="D4" s="792"/>
      <c r="E4" s="792"/>
      <c r="F4" s="793"/>
      <c r="G4" s="783"/>
      <c r="H4" s="784"/>
      <c r="I4" s="784"/>
      <c r="J4" s="784"/>
      <c r="K4" s="784"/>
      <c r="L4" s="478"/>
      <c r="M4" s="478"/>
      <c r="N4" s="478"/>
      <c r="O4" s="495"/>
      <c r="P4" s="495"/>
      <c r="Q4" s="495"/>
      <c r="R4" s="496"/>
      <c r="S4" s="485"/>
      <c r="T4" s="478"/>
      <c r="U4" s="478"/>
      <c r="V4" s="478"/>
      <c r="W4" s="495"/>
      <c r="X4" s="495"/>
      <c r="Y4" s="495"/>
      <c r="Z4" s="496"/>
    </row>
    <row r="5" spans="1:26" ht="20.149999999999999" customHeight="1" x14ac:dyDescent="0.4">
      <c r="A5" s="494"/>
      <c r="B5" s="779" t="s">
        <v>1488</v>
      </c>
      <c r="C5" s="780"/>
      <c r="D5" s="780"/>
      <c r="E5" s="780"/>
      <c r="F5" s="780"/>
      <c r="G5" s="783"/>
      <c r="H5" s="784"/>
      <c r="I5" s="784"/>
      <c r="J5" s="784"/>
      <c r="K5" s="784"/>
      <c r="L5" s="478"/>
      <c r="M5" s="478"/>
      <c r="N5" s="478"/>
      <c r="O5" s="495"/>
      <c r="P5" s="495"/>
      <c r="Q5" s="495"/>
      <c r="R5" s="496"/>
      <c r="S5" s="485"/>
      <c r="T5" s="478"/>
      <c r="U5" s="478"/>
      <c r="V5" s="478"/>
      <c r="W5" s="495"/>
      <c r="X5" s="495"/>
      <c r="Y5" s="495"/>
      <c r="Z5" s="496"/>
    </row>
    <row r="6" spans="1:26" ht="20.149999999999999" customHeight="1" x14ac:dyDescent="0.4">
      <c r="A6" s="494"/>
      <c r="B6" s="779" t="s">
        <v>1490</v>
      </c>
      <c r="C6" s="780"/>
      <c r="D6" s="780"/>
      <c r="E6" s="780"/>
      <c r="F6" s="780"/>
      <c r="G6" s="502"/>
      <c r="H6" s="478"/>
      <c r="I6" s="478"/>
      <c r="J6" s="478"/>
      <c r="K6" s="478"/>
      <c r="L6" s="478"/>
      <c r="M6" s="478"/>
      <c r="N6" s="478"/>
      <c r="O6" s="495"/>
      <c r="P6" s="495"/>
      <c r="Q6" s="495"/>
      <c r="R6" s="496"/>
      <c r="S6" s="478"/>
      <c r="T6" s="478"/>
      <c r="U6" s="478"/>
      <c r="V6" s="478"/>
      <c r="W6" s="495"/>
      <c r="X6" s="495"/>
      <c r="Y6" s="495"/>
      <c r="Z6" s="496"/>
    </row>
    <row r="7" spans="1:26" ht="20.149999999999999" customHeight="1" thickBot="1" x14ac:dyDescent="0.45">
      <c r="A7" s="497"/>
      <c r="B7" s="498"/>
      <c r="C7" s="498"/>
      <c r="D7" s="498"/>
      <c r="E7" s="498"/>
      <c r="F7" s="498"/>
      <c r="G7" s="498"/>
      <c r="H7" s="498"/>
      <c r="I7" s="498"/>
      <c r="J7" s="498"/>
      <c r="K7" s="498"/>
      <c r="L7" s="498"/>
      <c r="M7" s="498"/>
      <c r="N7" s="498"/>
      <c r="O7" s="498"/>
      <c r="P7" s="498"/>
      <c r="Q7" s="498"/>
      <c r="R7" s="499"/>
      <c r="S7" s="498"/>
      <c r="T7" s="498"/>
      <c r="U7" s="498"/>
      <c r="V7" s="498"/>
      <c r="W7" s="498"/>
      <c r="X7" s="498"/>
      <c r="Y7" s="498"/>
      <c r="Z7" s="499"/>
    </row>
    <row r="8" spans="1:26" ht="20.149999999999999" customHeight="1" x14ac:dyDescent="0.4">
      <c r="A8" s="127"/>
      <c r="B8" s="19"/>
      <c r="C8" s="19"/>
      <c r="D8" s="19"/>
      <c r="E8" s="19"/>
      <c r="F8" s="19"/>
      <c r="G8" s="19"/>
      <c r="H8" s="19"/>
      <c r="I8" s="19"/>
      <c r="J8" s="19"/>
      <c r="K8" s="19"/>
      <c r="L8" s="19"/>
      <c r="M8" s="19"/>
      <c r="N8" s="19"/>
      <c r="O8" s="19"/>
      <c r="P8" s="224"/>
      <c r="Q8" s="19"/>
      <c r="R8" s="20"/>
    </row>
    <row r="9" spans="1:26" ht="20.149999999999999" customHeight="1" x14ac:dyDescent="0.4">
      <c r="A9" s="130">
        <v>2</v>
      </c>
      <c r="B9" s="131" t="s">
        <v>6</v>
      </c>
      <c r="C9" s="131"/>
      <c r="D9" s="131"/>
      <c r="E9" s="131"/>
      <c r="F9" s="131"/>
      <c r="G9" s="131"/>
      <c r="H9" s="131"/>
      <c r="I9" s="131"/>
      <c r="J9" s="131"/>
      <c r="K9" s="131"/>
      <c r="L9" s="134" t="s">
        <v>136</v>
      </c>
      <c r="M9" s="133"/>
      <c r="N9" s="134" t="s">
        <v>115</v>
      </c>
      <c r="O9" s="218"/>
      <c r="P9" s="149" t="s">
        <v>760</v>
      </c>
      <c r="Q9" s="140" t="s">
        <v>137</v>
      </c>
      <c r="R9" s="128"/>
    </row>
    <row r="10" spans="1:26" ht="20.149999999999999" customHeight="1" x14ac:dyDescent="0.4">
      <c r="A10" s="6"/>
      <c r="B10" s="3" t="s">
        <v>5</v>
      </c>
      <c r="C10" s="3" t="s">
        <v>1867</v>
      </c>
      <c r="D10" s="3"/>
      <c r="E10" s="3"/>
      <c r="F10" s="3"/>
      <c r="G10" s="3"/>
      <c r="H10" s="3"/>
      <c r="I10" s="3"/>
      <c r="J10" s="3"/>
      <c r="K10" s="3"/>
      <c r="L10" s="135"/>
      <c r="M10" s="7"/>
      <c r="N10" s="135"/>
      <c r="O10" s="219"/>
      <c r="P10" s="226" t="str">
        <f>VLOOKUP(_Output!D12,_Guidance!B35:C40,2,FALSE)</f>
        <v xml:space="preserve"> </v>
      </c>
      <c r="Q10" s="141" t="s">
        <v>602</v>
      </c>
      <c r="R10" s="16"/>
    </row>
    <row r="11" spans="1:26" ht="20.149999999999999" customHeight="1" x14ac:dyDescent="0.4">
      <c r="A11" s="115"/>
      <c r="B11" s="100" t="s">
        <v>7</v>
      </c>
      <c r="C11" s="105" t="s">
        <v>180</v>
      </c>
      <c r="D11" s="100"/>
      <c r="E11" s="100"/>
      <c r="F11" s="100"/>
      <c r="G11" s="100"/>
      <c r="H11" s="100"/>
      <c r="I11" s="100"/>
      <c r="J11" s="100"/>
      <c r="K11" s="105"/>
      <c r="L11" s="136"/>
      <c r="M11" s="102"/>
      <c r="N11" s="136"/>
      <c r="O11" s="220"/>
      <c r="P11" s="113"/>
      <c r="Q11" s="142" t="s">
        <v>553</v>
      </c>
      <c r="R11" s="129"/>
    </row>
    <row r="12" spans="1:26" ht="20.149999999999999" customHeight="1" x14ac:dyDescent="0.4">
      <c r="A12" s="115"/>
      <c r="B12" s="101" t="s">
        <v>214</v>
      </c>
      <c r="C12" s="100" t="s">
        <v>168</v>
      </c>
      <c r="D12" s="101"/>
      <c r="E12" s="101"/>
      <c r="F12" s="101"/>
      <c r="G12" s="101"/>
      <c r="H12" s="101"/>
      <c r="I12" s="101"/>
      <c r="J12" s="101"/>
      <c r="K12" s="100"/>
      <c r="L12" s="136"/>
      <c r="M12" s="102"/>
      <c r="N12" s="136"/>
      <c r="O12" s="220"/>
      <c r="P12" s="113"/>
      <c r="Q12" s="143" t="s">
        <v>2001</v>
      </c>
      <c r="R12" s="129"/>
    </row>
    <row r="13" spans="1:26" ht="20.149999999999999" customHeight="1" x14ac:dyDescent="0.4">
      <c r="A13" s="115"/>
      <c r="B13" s="101" t="s">
        <v>215</v>
      </c>
      <c r="C13" s="100" t="s">
        <v>2079</v>
      </c>
      <c r="D13" s="101"/>
      <c r="E13" s="101"/>
      <c r="F13" s="101"/>
      <c r="G13" s="101"/>
      <c r="H13" s="101"/>
      <c r="I13" s="101"/>
      <c r="J13" s="101"/>
      <c r="K13" s="100"/>
      <c r="L13" s="136"/>
      <c r="M13" s="102"/>
      <c r="N13" s="136"/>
      <c r="O13" s="220"/>
      <c r="P13" s="113"/>
      <c r="Q13" s="143" t="s">
        <v>2080</v>
      </c>
      <c r="R13" s="129"/>
    </row>
    <row r="14" spans="1:26" ht="20.149999999999999" customHeight="1" x14ac:dyDescent="0.4">
      <c r="A14" s="115"/>
      <c r="B14" s="101" t="s">
        <v>216</v>
      </c>
      <c r="C14" s="100" t="s">
        <v>169</v>
      </c>
      <c r="D14" s="101"/>
      <c r="E14" s="101"/>
      <c r="F14" s="101"/>
      <c r="G14" s="101"/>
      <c r="H14" s="101"/>
      <c r="I14" s="101"/>
      <c r="J14" s="101"/>
      <c r="K14" s="100"/>
      <c r="L14" s="136"/>
      <c r="M14" s="102"/>
      <c r="N14" s="136"/>
      <c r="O14" s="220"/>
      <c r="P14" s="113"/>
      <c r="Q14" s="143" t="s">
        <v>2002</v>
      </c>
      <c r="R14" s="129"/>
    </row>
    <row r="15" spans="1:26" ht="20.149999999999999" customHeight="1" x14ac:dyDescent="0.4">
      <c r="A15" s="115"/>
      <c r="B15" s="101" t="s">
        <v>217</v>
      </c>
      <c r="C15" s="100" t="s">
        <v>170</v>
      </c>
      <c r="D15" s="101"/>
      <c r="E15" s="101"/>
      <c r="F15" s="101"/>
      <c r="G15" s="101"/>
      <c r="H15" s="101"/>
      <c r="I15" s="101"/>
      <c r="J15" s="101"/>
      <c r="K15" s="100"/>
      <c r="L15" s="136"/>
      <c r="M15" s="102"/>
      <c r="N15" s="136"/>
      <c r="O15" s="220"/>
      <c r="P15" s="113"/>
      <c r="Q15" s="143" t="s">
        <v>1332</v>
      </c>
      <c r="R15" s="129"/>
    </row>
    <row r="16" spans="1:26" ht="20.149999999999999" customHeight="1" x14ac:dyDescent="0.4">
      <c r="A16" s="115"/>
      <c r="B16" s="101" t="s">
        <v>218</v>
      </c>
      <c r="C16" s="100" t="s">
        <v>171</v>
      </c>
      <c r="D16" s="101"/>
      <c r="E16" s="101"/>
      <c r="F16" s="101"/>
      <c r="G16" s="101"/>
      <c r="H16" s="101"/>
      <c r="I16" s="101"/>
      <c r="J16" s="101"/>
      <c r="K16" s="100"/>
      <c r="L16" s="136"/>
      <c r="M16" s="102"/>
      <c r="N16" s="136"/>
      <c r="O16" s="220"/>
      <c r="P16" s="113"/>
      <c r="Q16" s="143" t="s">
        <v>1333</v>
      </c>
      <c r="R16" s="129"/>
    </row>
    <row r="17" spans="1:18" ht="20.149999999999999" customHeight="1" x14ac:dyDescent="0.4">
      <c r="A17" s="115"/>
      <c r="B17" s="101" t="s">
        <v>219</v>
      </c>
      <c r="C17" s="100" t="s">
        <v>46</v>
      </c>
      <c r="D17" s="101"/>
      <c r="E17" s="101"/>
      <c r="F17" s="101"/>
      <c r="G17" s="101"/>
      <c r="H17" s="101"/>
      <c r="I17" s="101"/>
      <c r="J17" s="101"/>
      <c r="K17" s="100"/>
      <c r="L17" s="136"/>
      <c r="M17" s="102"/>
      <c r="N17" s="136"/>
      <c r="O17" s="220"/>
      <c r="P17" s="113"/>
      <c r="Q17" s="143" t="s">
        <v>2003</v>
      </c>
      <c r="R17" s="129"/>
    </row>
    <row r="18" spans="1:18" ht="20.149999999999999" customHeight="1" x14ac:dyDescent="0.4">
      <c r="A18" s="115"/>
      <c r="B18" s="101" t="s">
        <v>220</v>
      </c>
      <c r="C18" s="100" t="s">
        <v>1868</v>
      </c>
      <c r="D18" s="101"/>
      <c r="E18" s="101"/>
      <c r="F18" s="101"/>
      <c r="G18" s="101"/>
      <c r="H18" s="101"/>
      <c r="I18" s="101"/>
      <c r="J18" s="101"/>
      <c r="K18" s="100"/>
      <c r="L18" s="136"/>
      <c r="M18" s="102"/>
      <c r="N18" s="136"/>
      <c r="O18" s="220"/>
      <c r="P18" s="113"/>
      <c r="Q18" s="143" t="s">
        <v>1869</v>
      </c>
      <c r="R18" s="129"/>
    </row>
    <row r="19" spans="1:18" ht="20.149999999999999" customHeight="1" x14ac:dyDescent="0.4">
      <c r="A19" s="115"/>
      <c r="B19" s="101" t="s">
        <v>221</v>
      </c>
      <c r="C19" s="100" t="s">
        <v>611</v>
      </c>
      <c r="D19" s="101"/>
      <c r="E19" s="101"/>
      <c r="F19" s="101"/>
      <c r="G19" s="101"/>
      <c r="H19" s="101"/>
      <c r="I19" s="101"/>
      <c r="J19" s="101"/>
      <c r="K19" s="100"/>
      <c r="L19" s="136"/>
      <c r="M19" s="102"/>
      <c r="N19" s="136"/>
      <c r="O19" s="220"/>
      <c r="P19" s="113"/>
      <c r="Q19" s="143" t="s">
        <v>2004</v>
      </c>
      <c r="R19" s="129"/>
    </row>
    <row r="20" spans="1:18" ht="40" customHeight="1" x14ac:dyDescent="0.4">
      <c r="A20" s="115"/>
      <c r="B20" s="101" t="s">
        <v>2075</v>
      </c>
      <c r="C20" s="107" t="s">
        <v>202</v>
      </c>
      <c r="D20" s="106"/>
      <c r="E20" s="106"/>
      <c r="F20" s="106"/>
      <c r="G20" s="106"/>
      <c r="H20" s="106"/>
      <c r="I20" s="106"/>
      <c r="J20" s="106"/>
      <c r="K20" s="107"/>
      <c r="L20" s="401"/>
      <c r="M20" s="102"/>
      <c r="N20" s="136"/>
      <c r="O20" s="220"/>
      <c r="P20" s="113"/>
      <c r="Q20" s="144" t="s">
        <v>179</v>
      </c>
      <c r="R20" s="129"/>
    </row>
    <row r="21" spans="1:18" ht="20.149999999999999" customHeight="1" x14ac:dyDescent="0.4">
      <c r="A21" s="6"/>
      <c r="B21" s="3" t="s">
        <v>8</v>
      </c>
      <c r="C21" s="3" t="s">
        <v>1870</v>
      </c>
      <c r="D21" s="3"/>
      <c r="E21" s="3"/>
      <c r="F21" s="3"/>
      <c r="G21" s="3"/>
      <c r="H21" s="3"/>
      <c r="I21" s="3"/>
      <c r="J21" s="3"/>
      <c r="K21" s="3"/>
      <c r="L21" s="135"/>
      <c r="M21" s="7"/>
      <c r="N21" s="135"/>
      <c r="O21" s="219"/>
      <c r="P21" s="226" t="str">
        <f>VLOOKUP(_Output!D23,_Guidance!B41:C46,2,FALSE)</f>
        <v xml:space="preserve"> </v>
      </c>
      <c r="Q21" s="141" t="s">
        <v>1831</v>
      </c>
      <c r="R21" s="16"/>
    </row>
    <row r="22" spans="1:18" ht="20.149999999999999" customHeight="1" x14ac:dyDescent="0.4">
      <c r="A22" s="6"/>
      <c r="B22" s="3" t="s">
        <v>19</v>
      </c>
      <c r="C22" s="3" t="s">
        <v>9</v>
      </c>
      <c r="D22" s="3"/>
      <c r="E22" s="3"/>
      <c r="F22" s="3"/>
      <c r="G22" s="3"/>
      <c r="H22" s="3"/>
      <c r="I22" s="3"/>
      <c r="J22" s="3"/>
      <c r="K22" s="3"/>
      <c r="L22" s="135"/>
      <c r="M22" s="7"/>
      <c r="N22" s="135"/>
      <c r="O22" s="219"/>
      <c r="P22" s="226" t="str">
        <f>VLOOKUP(_Output!D24,_Guidance!B47:C52,2,FALSE)</f>
        <v xml:space="preserve"> </v>
      </c>
      <c r="Q22" s="141" t="s">
        <v>782</v>
      </c>
      <c r="R22" s="16"/>
    </row>
    <row r="23" spans="1:18" ht="20.149999999999999" customHeight="1" x14ac:dyDescent="0.4">
      <c r="A23" s="6"/>
      <c r="B23" s="3" t="s">
        <v>20</v>
      </c>
      <c r="C23" s="3" t="s">
        <v>1871</v>
      </c>
      <c r="D23" s="3"/>
      <c r="E23" s="3"/>
      <c r="F23" s="3"/>
      <c r="G23" s="3"/>
      <c r="H23" s="3"/>
      <c r="I23" s="3"/>
      <c r="J23" s="3"/>
      <c r="K23" s="3"/>
      <c r="L23" s="135"/>
      <c r="M23" s="7"/>
      <c r="N23" s="135"/>
      <c r="O23" s="219"/>
      <c r="P23" s="226" t="str">
        <f>VLOOKUP(_Output!D25,_Guidance!B53:C58,2,FALSE)</f>
        <v xml:space="preserve"> </v>
      </c>
      <c r="Q23" s="141" t="s">
        <v>1872</v>
      </c>
      <c r="R23" s="16"/>
    </row>
    <row r="24" spans="1:18" ht="20.149999999999999" customHeight="1" x14ac:dyDescent="0.4">
      <c r="A24" s="6"/>
      <c r="B24" s="3" t="s">
        <v>181</v>
      </c>
      <c r="C24" s="3" t="s">
        <v>1772</v>
      </c>
      <c r="D24" s="3"/>
      <c r="E24" s="3"/>
      <c r="F24" s="3"/>
      <c r="G24" s="3"/>
      <c r="H24" s="3"/>
      <c r="I24" s="3"/>
      <c r="J24" s="3"/>
      <c r="K24" s="3"/>
      <c r="L24" s="135"/>
      <c r="M24" s="7"/>
      <c r="N24" s="135"/>
      <c r="O24" s="219"/>
      <c r="P24" s="226" t="str">
        <f>VLOOKUP(_Output!D26,_Guidance!B59:C64,2,FALSE)</f>
        <v xml:space="preserve"> </v>
      </c>
      <c r="Q24" s="141" t="s">
        <v>781</v>
      </c>
      <c r="R24" s="16"/>
    </row>
    <row r="25" spans="1:18" ht="20.149999999999999" customHeight="1" x14ac:dyDescent="0.4">
      <c r="A25" s="6"/>
      <c r="B25" s="3" t="s">
        <v>222</v>
      </c>
      <c r="C25" s="3" t="s">
        <v>1438</v>
      </c>
      <c r="D25" s="3"/>
      <c r="E25" s="3"/>
      <c r="F25" s="3"/>
      <c r="G25" s="3"/>
      <c r="H25" s="3"/>
      <c r="I25" s="3"/>
      <c r="J25" s="3"/>
      <c r="K25" s="3"/>
      <c r="L25" s="135"/>
      <c r="M25" s="7"/>
      <c r="N25" s="460"/>
      <c r="O25" s="219"/>
      <c r="P25" s="226" t="str">
        <f>VLOOKUP(_Output!D27,_Guidance!B65:C70,2,FALSE)</f>
        <v xml:space="preserve"> </v>
      </c>
      <c r="Q25" s="141" t="s">
        <v>2318</v>
      </c>
      <c r="R25" s="16"/>
    </row>
    <row r="26" spans="1:18" ht="20.149999999999999" customHeight="1" x14ac:dyDescent="0.4">
      <c r="A26" s="6"/>
      <c r="B26" s="3"/>
      <c r="C26" s="3"/>
      <c r="D26" s="3"/>
      <c r="E26" s="3"/>
      <c r="F26" s="3"/>
      <c r="G26" s="3"/>
      <c r="H26" s="3"/>
      <c r="I26" s="3"/>
      <c r="J26" s="3"/>
      <c r="K26" s="3"/>
      <c r="L26" s="135"/>
      <c r="M26" s="7"/>
      <c r="N26" s="135"/>
      <c r="O26" s="219"/>
      <c r="P26" s="14"/>
      <c r="Q26" s="141"/>
      <c r="R26" s="16"/>
    </row>
    <row r="27" spans="1:18" ht="20.149999999999999" customHeight="1" x14ac:dyDescent="0.4">
      <c r="A27" s="130"/>
      <c r="B27" s="131" t="s">
        <v>204</v>
      </c>
      <c r="C27" s="132"/>
      <c r="D27" s="131"/>
      <c r="E27" s="131"/>
      <c r="F27" s="131"/>
      <c r="G27" s="131"/>
      <c r="H27" s="131"/>
      <c r="I27" s="131"/>
      <c r="J27" s="131"/>
      <c r="K27" s="132"/>
      <c r="L27" s="139"/>
      <c r="M27" s="7"/>
      <c r="N27" s="139"/>
      <c r="O27" s="223"/>
      <c r="P27" s="14"/>
      <c r="Q27" s="146"/>
      <c r="R27" s="16"/>
    </row>
    <row r="28" spans="1:18" ht="80.150000000000006" customHeight="1" x14ac:dyDescent="0.4">
      <c r="A28" s="10"/>
      <c r="B28" s="24" t="s">
        <v>245</v>
      </c>
      <c r="C28" s="24" t="s">
        <v>203</v>
      </c>
      <c r="D28" s="24"/>
      <c r="E28" s="24"/>
      <c r="F28" s="24"/>
      <c r="G28" s="24"/>
      <c r="H28" s="24"/>
      <c r="I28" s="24"/>
      <c r="J28" s="24"/>
      <c r="K28" s="24"/>
      <c r="L28" s="852"/>
      <c r="M28" s="853"/>
      <c r="N28" s="853"/>
      <c r="O28" s="853"/>
      <c r="P28" s="853"/>
      <c r="Q28" s="854"/>
      <c r="R28" s="16"/>
    </row>
    <row r="29" spans="1:18" ht="20.149999999999999" customHeight="1" thickBot="1" x14ac:dyDescent="0.45">
      <c r="A29" s="11"/>
      <c r="B29" s="12"/>
      <c r="C29" s="12"/>
      <c r="D29" s="12"/>
      <c r="E29" s="12"/>
      <c r="F29" s="12"/>
      <c r="G29" s="12"/>
      <c r="H29" s="12"/>
      <c r="I29" s="12"/>
      <c r="J29" s="12"/>
      <c r="K29" s="12"/>
      <c r="L29" s="12"/>
      <c r="M29" s="12"/>
      <c r="N29" s="12"/>
      <c r="O29" s="12"/>
      <c r="P29" s="40"/>
      <c r="Q29" s="40"/>
      <c r="R29" s="17"/>
    </row>
    <row r="30" spans="1:18" hidden="1" x14ac:dyDescent="0.4"/>
    <row r="31" spans="1:18" hidden="1" x14ac:dyDescent="0.4"/>
    <row r="32" spans="1:18" hidden="1" x14ac:dyDescent="0.4"/>
    <row r="33" hidden="1" x14ac:dyDescent="0.4"/>
    <row r="34" hidden="1" x14ac:dyDescent="0.4"/>
    <row r="35" hidden="1" x14ac:dyDescent="0.4"/>
    <row r="36" hidden="1" x14ac:dyDescent="0.4"/>
    <row r="37" hidden="1" x14ac:dyDescent="0.4"/>
    <row r="38" hidden="1" x14ac:dyDescent="0.4"/>
    <row r="39" hidden="1" x14ac:dyDescent="0.4"/>
    <row r="40" hidden="1" x14ac:dyDescent="0.4"/>
    <row r="41" hidden="1" x14ac:dyDescent="0.4"/>
    <row r="42" hidden="1" x14ac:dyDescent="0.4"/>
    <row r="43" hidden="1" x14ac:dyDescent="0.4"/>
    <row r="44" hidden="1" x14ac:dyDescent="0.4"/>
    <row r="45" hidden="1" x14ac:dyDescent="0.4"/>
    <row r="46" hidden="1" x14ac:dyDescent="0.4"/>
    <row r="47" hidden="1" x14ac:dyDescent="0.4"/>
    <row r="48" hidden="1" x14ac:dyDescent="0.4"/>
    <row r="49" hidden="1" x14ac:dyDescent="0.4"/>
    <row r="50" hidden="1" x14ac:dyDescent="0.4"/>
    <row r="51" hidden="1" x14ac:dyDescent="0.4"/>
    <row r="52" hidden="1" x14ac:dyDescent="0.4"/>
    <row r="53" hidden="1" x14ac:dyDescent="0.4"/>
    <row r="54" hidden="1" x14ac:dyDescent="0.4"/>
    <row r="55" hidden="1" x14ac:dyDescent="0.4"/>
    <row r="56" hidden="1" x14ac:dyDescent="0.4"/>
    <row r="57" hidden="1" x14ac:dyDescent="0.4"/>
    <row r="58" hidden="1" x14ac:dyDescent="0.4"/>
    <row r="59" hidden="1" x14ac:dyDescent="0.4"/>
    <row r="60" hidden="1" x14ac:dyDescent="0.4"/>
    <row r="61" hidden="1" x14ac:dyDescent="0.4"/>
    <row r="62" hidden="1" x14ac:dyDescent="0.4"/>
    <row r="63" hidden="1" x14ac:dyDescent="0.4"/>
    <row r="64"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sheetData>
  <mergeCells count="13">
    <mergeCell ref="V1:V2"/>
    <mergeCell ref="B3:F3"/>
    <mergeCell ref="G3:K3"/>
    <mergeCell ref="L28:Q28"/>
    <mergeCell ref="B1:K2"/>
    <mergeCell ref="L1:L2"/>
    <mergeCell ref="N1:N2"/>
    <mergeCell ref="T1:T2"/>
    <mergeCell ref="B4:F4"/>
    <mergeCell ref="G4:K4"/>
    <mergeCell ref="B5:F5"/>
    <mergeCell ref="G5:K5"/>
    <mergeCell ref="B6:F6"/>
  </mergeCells>
  <hyperlinks>
    <hyperlink ref="O3:S3" location="'People - T&amp;E'!A1" tooltip="5. Training and Education" display="5. Training and Education" xr:uid="{00000000-0004-0000-0700-000000000000}"/>
    <hyperlink ref="B5:F5" location="'Business - CHT'!A1" tooltip="3. Charter" display="3. Charter" xr:uid="{00000000-0004-0000-0700-000001000000}"/>
    <hyperlink ref="B6:F6" location="'Business - GOV'!A1" tooltip="4. Governance" display="4. Governance" xr:uid="{00000000-0004-0000-0700-000002000000}"/>
    <hyperlink ref="G3:K3" location="'Business - PRV'!A1" tooltip="5. Privacy" display="5. Privacy" xr:uid="{00000000-0004-0000-0700-000003000000}"/>
    <hyperlink ref="B3:F3" location="'Business - BSD'!A1" tooltip="1. Business Drivers" display="1. Business Drivers" xr:uid="{00000000-0004-0000-0700-000004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7585" r:id="rId4" name="Drop Down 1">
              <controlPr defaultSize="0" autoLine="0" autoPict="0">
                <anchor moveWithCells="1">
                  <from>
                    <xdr:col>11</xdr:col>
                    <xdr:colOff>10886</xdr:colOff>
                    <xdr:row>9</xdr:row>
                    <xdr:rowOff>27214</xdr:rowOff>
                  </from>
                  <to>
                    <xdr:col>12</xdr:col>
                    <xdr:colOff>10886</xdr:colOff>
                    <xdr:row>9</xdr:row>
                    <xdr:rowOff>228600</xdr:rowOff>
                  </to>
                </anchor>
              </controlPr>
            </control>
          </mc:Choice>
        </mc:AlternateContent>
        <mc:AlternateContent xmlns:mc="http://schemas.openxmlformats.org/markup-compatibility/2006">
          <mc:Choice Requires="x14">
            <control shapeId="67587" r:id="rId5" name="Drop Down 3">
              <controlPr defaultSize="0" autoLine="0" autoPict="0">
                <anchor moveWithCells="1">
                  <from>
                    <xdr:col>11</xdr:col>
                    <xdr:colOff>10886</xdr:colOff>
                    <xdr:row>20</xdr:row>
                    <xdr:rowOff>27214</xdr:rowOff>
                  </from>
                  <to>
                    <xdr:col>12</xdr:col>
                    <xdr:colOff>10886</xdr:colOff>
                    <xdr:row>20</xdr:row>
                    <xdr:rowOff>228600</xdr:rowOff>
                  </to>
                </anchor>
              </controlPr>
            </control>
          </mc:Choice>
        </mc:AlternateContent>
        <mc:AlternateContent xmlns:mc="http://schemas.openxmlformats.org/markup-compatibility/2006">
          <mc:Choice Requires="x14">
            <control shapeId="67588" r:id="rId6" name="Drop Down 4">
              <controlPr defaultSize="0" autoLine="0" autoPict="0">
                <anchor moveWithCells="1">
                  <from>
                    <xdr:col>11</xdr:col>
                    <xdr:colOff>10886</xdr:colOff>
                    <xdr:row>21</xdr:row>
                    <xdr:rowOff>27214</xdr:rowOff>
                  </from>
                  <to>
                    <xdr:col>12</xdr:col>
                    <xdr:colOff>10886</xdr:colOff>
                    <xdr:row>21</xdr:row>
                    <xdr:rowOff>228600</xdr:rowOff>
                  </to>
                </anchor>
              </controlPr>
            </control>
          </mc:Choice>
        </mc:AlternateContent>
        <mc:AlternateContent xmlns:mc="http://schemas.openxmlformats.org/markup-compatibility/2006">
          <mc:Choice Requires="x14">
            <control shapeId="67589" r:id="rId7" name="Drop Down 5">
              <controlPr defaultSize="0" autoLine="0" autoPict="0">
                <anchor moveWithCells="1">
                  <from>
                    <xdr:col>11</xdr:col>
                    <xdr:colOff>10886</xdr:colOff>
                    <xdr:row>22</xdr:row>
                    <xdr:rowOff>27214</xdr:rowOff>
                  </from>
                  <to>
                    <xdr:col>12</xdr:col>
                    <xdr:colOff>10886</xdr:colOff>
                    <xdr:row>22</xdr:row>
                    <xdr:rowOff>228600</xdr:rowOff>
                  </to>
                </anchor>
              </controlPr>
            </control>
          </mc:Choice>
        </mc:AlternateContent>
        <mc:AlternateContent xmlns:mc="http://schemas.openxmlformats.org/markup-compatibility/2006">
          <mc:Choice Requires="x14">
            <control shapeId="67590" r:id="rId8" name="Drop Down 6">
              <controlPr defaultSize="0" autoLine="0" autoPict="0">
                <anchor moveWithCells="1">
                  <from>
                    <xdr:col>11</xdr:col>
                    <xdr:colOff>10886</xdr:colOff>
                    <xdr:row>23</xdr:row>
                    <xdr:rowOff>27214</xdr:rowOff>
                  </from>
                  <to>
                    <xdr:col>12</xdr:col>
                    <xdr:colOff>10886</xdr:colOff>
                    <xdr:row>23</xdr:row>
                    <xdr:rowOff>228600</xdr:rowOff>
                  </to>
                </anchor>
              </controlPr>
            </control>
          </mc:Choice>
        </mc:AlternateContent>
        <mc:AlternateContent xmlns:mc="http://schemas.openxmlformats.org/markup-compatibility/2006">
          <mc:Choice Requires="x14">
            <control shapeId="67591" r:id="rId9" name="Drop Down 7">
              <controlPr defaultSize="0" autoLine="0" autoPict="0">
                <anchor moveWithCells="1">
                  <from>
                    <xdr:col>11</xdr:col>
                    <xdr:colOff>10886</xdr:colOff>
                    <xdr:row>24</xdr:row>
                    <xdr:rowOff>27214</xdr:rowOff>
                  </from>
                  <to>
                    <xdr:col>12</xdr:col>
                    <xdr:colOff>10886</xdr:colOff>
                    <xdr:row>24</xdr:row>
                    <xdr:rowOff>228600</xdr:rowOff>
                  </to>
                </anchor>
              </controlPr>
            </control>
          </mc:Choice>
        </mc:AlternateContent>
        <mc:AlternateContent xmlns:mc="http://schemas.openxmlformats.org/markup-compatibility/2006">
          <mc:Choice Requires="x14">
            <control shapeId="67593" r:id="rId10" name="Drop Down 9">
              <controlPr defaultSize="0" autoLine="0" autoPict="0">
                <anchor moveWithCells="1">
                  <from>
                    <xdr:col>13</xdr:col>
                    <xdr:colOff>10886</xdr:colOff>
                    <xdr:row>9</xdr:row>
                    <xdr:rowOff>27214</xdr:rowOff>
                  </from>
                  <to>
                    <xdr:col>14</xdr:col>
                    <xdr:colOff>10886</xdr:colOff>
                    <xdr:row>9</xdr:row>
                    <xdr:rowOff>228600</xdr:rowOff>
                  </to>
                </anchor>
              </controlPr>
            </control>
          </mc:Choice>
        </mc:AlternateContent>
        <mc:AlternateContent xmlns:mc="http://schemas.openxmlformats.org/markup-compatibility/2006">
          <mc:Choice Requires="x14">
            <control shapeId="67594" r:id="rId11" name="Drop Down 10">
              <controlPr defaultSize="0" autoLine="0" autoPict="0">
                <anchor moveWithCells="1">
                  <from>
                    <xdr:col>13</xdr:col>
                    <xdr:colOff>10886</xdr:colOff>
                    <xdr:row>20</xdr:row>
                    <xdr:rowOff>27214</xdr:rowOff>
                  </from>
                  <to>
                    <xdr:col>14</xdr:col>
                    <xdr:colOff>10886</xdr:colOff>
                    <xdr:row>20</xdr:row>
                    <xdr:rowOff>228600</xdr:rowOff>
                  </to>
                </anchor>
              </controlPr>
            </control>
          </mc:Choice>
        </mc:AlternateContent>
        <mc:AlternateContent xmlns:mc="http://schemas.openxmlformats.org/markup-compatibility/2006">
          <mc:Choice Requires="x14">
            <control shapeId="67595" r:id="rId12" name="Drop Down 11">
              <controlPr defaultSize="0" autoLine="0" autoPict="0">
                <anchor moveWithCells="1">
                  <from>
                    <xdr:col>13</xdr:col>
                    <xdr:colOff>10886</xdr:colOff>
                    <xdr:row>21</xdr:row>
                    <xdr:rowOff>27214</xdr:rowOff>
                  </from>
                  <to>
                    <xdr:col>14</xdr:col>
                    <xdr:colOff>10886</xdr:colOff>
                    <xdr:row>21</xdr:row>
                    <xdr:rowOff>228600</xdr:rowOff>
                  </to>
                </anchor>
              </controlPr>
            </control>
          </mc:Choice>
        </mc:AlternateContent>
        <mc:AlternateContent xmlns:mc="http://schemas.openxmlformats.org/markup-compatibility/2006">
          <mc:Choice Requires="x14">
            <control shapeId="67596" r:id="rId13" name="Drop Down 12">
              <controlPr defaultSize="0" autoLine="0" autoPict="0">
                <anchor moveWithCells="1">
                  <from>
                    <xdr:col>13</xdr:col>
                    <xdr:colOff>10886</xdr:colOff>
                    <xdr:row>22</xdr:row>
                    <xdr:rowOff>27214</xdr:rowOff>
                  </from>
                  <to>
                    <xdr:col>14</xdr:col>
                    <xdr:colOff>10886</xdr:colOff>
                    <xdr:row>22</xdr:row>
                    <xdr:rowOff>228600</xdr:rowOff>
                  </to>
                </anchor>
              </controlPr>
            </control>
          </mc:Choice>
        </mc:AlternateContent>
        <mc:AlternateContent xmlns:mc="http://schemas.openxmlformats.org/markup-compatibility/2006">
          <mc:Choice Requires="x14">
            <control shapeId="67597" r:id="rId14" name="Drop Down 13">
              <controlPr defaultSize="0" autoLine="0" autoPict="0">
                <anchor moveWithCells="1">
                  <from>
                    <xdr:col>13</xdr:col>
                    <xdr:colOff>10886</xdr:colOff>
                    <xdr:row>23</xdr:row>
                    <xdr:rowOff>27214</xdr:rowOff>
                  </from>
                  <to>
                    <xdr:col>14</xdr:col>
                    <xdr:colOff>10886</xdr:colOff>
                    <xdr:row>23</xdr:row>
                    <xdr:rowOff>228600</xdr:rowOff>
                  </to>
                </anchor>
              </controlPr>
            </control>
          </mc:Choice>
        </mc:AlternateContent>
        <mc:AlternateContent xmlns:mc="http://schemas.openxmlformats.org/markup-compatibility/2006">
          <mc:Choice Requires="x14">
            <control shapeId="67598" r:id="rId15" name="Drop Down 14">
              <controlPr defaultSize="0" autoLine="0" autoPict="0">
                <anchor moveWithCells="1">
                  <from>
                    <xdr:col>13</xdr:col>
                    <xdr:colOff>10886</xdr:colOff>
                    <xdr:row>24</xdr:row>
                    <xdr:rowOff>27214</xdr:rowOff>
                  </from>
                  <to>
                    <xdr:col>14</xdr:col>
                    <xdr:colOff>10886</xdr:colOff>
                    <xdr:row>24</xdr:row>
                    <xdr:rowOff>228600</xdr:rowOff>
                  </to>
                </anchor>
              </controlPr>
            </control>
          </mc:Choice>
        </mc:AlternateContent>
        <mc:AlternateContent xmlns:mc="http://schemas.openxmlformats.org/markup-compatibility/2006">
          <mc:Choice Requires="x14">
            <control shapeId="67599" r:id="rId16" name="Drop Down 15">
              <controlPr defaultSize="0" autoLine="0" autoPict="0">
                <anchor moveWithCells="1">
                  <from>
                    <xdr:col>11</xdr:col>
                    <xdr:colOff>10886</xdr:colOff>
                    <xdr:row>11</xdr:row>
                    <xdr:rowOff>27214</xdr:rowOff>
                  </from>
                  <to>
                    <xdr:col>12</xdr:col>
                    <xdr:colOff>10886</xdr:colOff>
                    <xdr:row>11</xdr:row>
                    <xdr:rowOff>228600</xdr:rowOff>
                  </to>
                </anchor>
              </controlPr>
            </control>
          </mc:Choice>
        </mc:AlternateContent>
        <mc:AlternateContent xmlns:mc="http://schemas.openxmlformats.org/markup-compatibility/2006">
          <mc:Choice Requires="x14">
            <control shapeId="67600" r:id="rId17" name="Drop Down 16">
              <controlPr defaultSize="0" autoLine="0" autoPict="0">
                <anchor moveWithCells="1">
                  <from>
                    <xdr:col>11</xdr:col>
                    <xdr:colOff>10886</xdr:colOff>
                    <xdr:row>13</xdr:row>
                    <xdr:rowOff>27214</xdr:rowOff>
                  </from>
                  <to>
                    <xdr:col>12</xdr:col>
                    <xdr:colOff>10886</xdr:colOff>
                    <xdr:row>13</xdr:row>
                    <xdr:rowOff>228600</xdr:rowOff>
                  </to>
                </anchor>
              </controlPr>
            </control>
          </mc:Choice>
        </mc:AlternateContent>
        <mc:AlternateContent xmlns:mc="http://schemas.openxmlformats.org/markup-compatibility/2006">
          <mc:Choice Requires="x14">
            <control shapeId="67601" r:id="rId18" name="Drop Down 17">
              <controlPr defaultSize="0" autoLine="0" autoPict="0">
                <anchor moveWithCells="1">
                  <from>
                    <xdr:col>11</xdr:col>
                    <xdr:colOff>10886</xdr:colOff>
                    <xdr:row>14</xdr:row>
                    <xdr:rowOff>27214</xdr:rowOff>
                  </from>
                  <to>
                    <xdr:col>12</xdr:col>
                    <xdr:colOff>10886</xdr:colOff>
                    <xdr:row>14</xdr:row>
                    <xdr:rowOff>228600</xdr:rowOff>
                  </to>
                </anchor>
              </controlPr>
            </control>
          </mc:Choice>
        </mc:AlternateContent>
        <mc:AlternateContent xmlns:mc="http://schemas.openxmlformats.org/markup-compatibility/2006">
          <mc:Choice Requires="x14">
            <control shapeId="67602" r:id="rId19" name="Drop Down 18">
              <controlPr defaultSize="0" autoLine="0" autoPict="0">
                <anchor moveWithCells="1">
                  <from>
                    <xdr:col>11</xdr:col>
                    <xdr:colOff>10886</xdr:colOff>
                    <xdr:row>15</xdr:row>
                    <xdr:rowOff>27214</xdr:rowOff>
                  </from>
                  <to>
                    <xdr:col>12</xdr:col>
                    <xdr:colOff>10886</xdr:colOff>
                    <xdr:row>15</xdr:row>
                    <xdr:rowOff>228600</xdr:rowOff>
                  </to>
                </anchor>
              </controlPr>
            </control>
          </mc:Choice>
        </mc:AlternateContent>
        <mc:AlternateContent xmlns:mc="http://schemas.openxmlformats.org/markup-compatibility/2006">
          <mc:Choice Requires="x14">
            <control shapeId="67603" r:id="rId20" name="Drop Down 19">
              <controlPr defaultSize="0" autoLine="0" autoPict="0">
                <anchor moveWithCells="1">
                  <from>
                    <xdr:col>11</xdr:col>
                    <xdr:colOff>10886</xdr:colOff>
                    <xdr:row>16</xdr:row>
                    <xdr:rowOff>27214</xdr:rowOff>
                  </from>
                  <to>
                    <xdr:col>12</xdr:col>
                    <xdr:colOff>10886</xdr:colOff>
                    <xdr:row>16</xdr:row>
                    <xdr:rowOff>228600</xdr:rowOff>
                  </to>
                </anchor>
              </controlPr>
            </control>
          </mc:Choice>
        </mc:AlternateContent>
        <mc:AlternateContent xmlns:mc="http://schemas.openxmlformats.org/markup-compatibility/2006">
          <mc:Choice Requires="x14">
            <control shapeId="67604" r:id="rId21" name="Drop Down 20">
              <controlPr defaultSize="0" autoLine="0" autoPict="0">
                <anchor moveWithCells="1">
                  <from>
                    <xdr:col>11</xdr:col>
                    <xdr:colOff>10886</xdr:colOff>
                    <xdr:row>17</xdr:row>
                    <xdr:rowOff>27214</xdr:rowOff>
                  </from>
                  <to>
                    <xdr:col>12</xdr:col>
                    <xdr:colOff>10886</xdr:colOff>
                    <xdr:row>17</xdr:row>
                    <xdr:rowOff>228600</xdr:rowOff>
                  </to>
                </anchor>
              </controlPr>
            </control>
          </mc:Choice>
        </mc:AlternateContent>
        <mc:AlternateContent xmlns:mc="http://schemas.openxmlformats.org/markup-compatibility/2006">
          <mc:Choice Requires="x14">
            <control shapeId="67605" r:id="rId22" name="Drop Down 21">
              <controlPr defaultSize="0" autoLine="0" autoPict="0">
                <anchor moveWithCells="1">
                  <from>
                    <xdr:col>11</xdr:col>
                    <xdr:colOff>10886</xdr:colOff>
                    <xdr:row>18</xdr:row>
                    <xdr:rowOff>27214</xdr:rowOff>
                  </from>
                  <to>
                    <xdr:col>12</xdr:col>
                    <xdr:colOff>10886</xdr:colOff>
                    <xdr:row>18</xdr:row>
                    <xdr:rowOff>228600</xdr:rowOff>
                  </to>
                </anchor>
              </controlPr>
            </control>
          </mc:Choice>
        </mc:AlternateContent>
        <mc:AlternateContent xmlns:mc="http://schemas.openxmlformats.org/markup-compatibility/2006">
          <mc:Choice Requires="x14">
            <control shapeId="67607" r:id="rId23" name="Drop Down 23">
              <controlPr defaultSize="0" autoLine="0" autoPict="0">
                <anchor moveWithCells="1">
                  <from>
                    <xdr:col>11</xdr:col>
                    <xdr:colOff>10886</xdr:colOff>
                    <xdr:row>12</xdr:row>
                    <xdr:rowOff>27214</xdr:rowOff>
                  </from>
                  <to>
                    <xdr:col>12</xdr:col>
                    <xdr:colOff>10886</xdr:colOff>
                    <xdr:row>12</xdr:row>
                    <xdr:rowOff>228600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Blad17">
    <tabColor rgb="FF0070C0"/>
  </sheetPr>
  <dimension ref="A1:Z87"/>
  <sheetViews>
    <sheetView showRowColHeaders="0" zoomScaleNormal="100" workbookViewId="0">
      <pane ySplit="7" topLeftCell="A8" activePane="bottomLeft" state="frozen"/>
      <selection pane="bottomLeft"/>
    </sheetView>
  </sheetViews>
  <sheetFormatPr defaultColWidth="0" defaultRowHeight="14.6" zeroHeight="1" x14ac:dyDescent="0.4"/>
  <cols>
    <col min="1" max="1" width="5.69140625" customWidth="1"/>
    <col min="2" max="11" width="9.15234375" customWidth="1"/>
    <col min="12" max="12" width="20" customWidth="1"/>
    <col min="13" max="13" width="2.3046875" customWidth="1"/>
    <col min="14" max="14" width="20" customWidth="1"/>
    <col min="15" max="15" width="2.3046875" customWidth="1"/>
    <col min="16" max="16" width="57.15234375" style="41" bestFit="1" customWidth="1"/>
    <col min="17" max="17" width="110.69140625" style="41" customWidth="1"/>
    <col min="18" max="18" width="2.3046875" customWidth="1"/>
    <col min="19" max="20" width="0" hidden="1" customWidth="1"/>
    <col min="21" max="16384" width="9.15234375" hidden="1"/>
  </cols>
  <sheetData>
    <row r="1" spans="1:26" ht="20.149999999999999" customHeight="1" x14ac:dyDescent="0.4">
      <c r="A1" s="491"/>
      <c r="B1" s="785" t="s">
        <v>46</v>
      </c>
      <c r="C1" s="786"/>
      <c r="D1" s="786"/>
      <c r="E1" s="786"/>
      <c r="F1" s="786"/>
      <c r="G1" s="786"/>
      <c r="H1" s="786"/>
      <c r="I1" s="786"/>
      <c r="J1" s="786"/>
      <c r="K1" s="786"/>
      <c r="L1" s="789"/>
      <c r="M1" s="503"/>
      <c r="N1" s="818"/>
      <c r="O1" s="492"/>
      <c r="P1" s="492"/>
      <c r="Q1" s="492"/>
      <c r="R1" s="493"/>
      <c r="S1" s="503"/>
      <c r="T1" s="789"/>
      <c r="U1" s="503"/>
      <c r="V1" s="789"/>
      <c r="W1" s="492"/>
      <c r="X1" s="492"/>
      <c r="Y1" s="492"/>
      <c r="Z1" s="493"/>
    </row>
    <row r="2" spans="1:26" ht="20.149999999999999" customHeight="1" x14ac:dyDescent="0.4">
      <c r="A2" s="494"/>
      <c r="B2" s="787"/>
      <c r="C2" s="788"/>
      <c r="D2" s="788"/>
      <c r="E2" s="788"/>
      <c r="F2" s="788"/>
      <c r="G2" s="788"/>
      <c r="H2" s="788"/>
      <c r="I2" s="788"/>
      <c r="J2" s="788"/>
      <c r="K2" s="788"/>
      <c r="L2" s="790"/>
      <c r="M2" s="487"/>
      <c r="N2" s="790"/>
      <c r="O2" s="500"/>
      <c r="P2" s="500"/>
      <c r="Q2" s="500"/>
      <c r="R2" s="501"/>
      <c r="S2" s="487"/>
      <c r="T2" s="790"/>
      <c r="U2" s="487"/>
      <c r="V2" s="790"/>
      <c r="W2" s="500"/>
      <c r="X2" s="500"/>
      <c r="Y2" s="500"/>
      <c r="Z2" s="501"/>
    </row>
    <row r="3" spans="1:26" ht="20.149999999999999" customHeight="1" x14ac:dyDescent="0.4">
      <c r="A3" s="494"/>
      <c r="B3" s="779" t="s">
        <v>1486</v>
      </c>
      <c r="C3" s="780"/>
      <c r="D3" s="780"/>
      <c r="E3" s="780"/>
      <c r="F3" s="780"/>
      <c r="G3" s="779" t="s">
        <v>1882</v>
      </c>
      <c r="H3" s="780"/>
      <c r="I3" s="780"/>
      <c r="J3" s="780"/>
      <c r="K3" s="780"/>
      <c r="L3" s="478"/>
      <c r="M3" s="478"/>
      <c r="N3" s="478"/>
      <c r="O3" s="495"/>
      <c r="P3" s="495"/>
      <c r="Q3" s="495"/>
      <c r="R3" s="496"/>
      <c r="S3" s="486"/>
      <c r="T3" s="478"/>
      <c r="U3" s="478"/>
      <c r="V3" s="478"/>
      <c r="W3" s="495"/>
      <c r="X3" s="495"/>
      <c r="Y3" s="495"/>
      <c r="Z3" s="496"/>
    </row>
    <row r="4" spans="1:26" ht="20.149999999999999" customHeight="1" x14ac:dyDescent="0.4">
      <c r="A4" s="494"/>
      <c r="B4" s="779" t="s">
        <v>1487</v>
      </c>
      <c r="C4" s="780"/>
      <c r="D4" s="780"/>
      <c r="E4" s="780"/>
      <c r="F4" s="780"/>
      <c r="G4" s="783"/>
      <c r="H4" s="784"/>
      <c r="I4" s="784"/>
      <c r="J4" s="784"/>
      <c r="K4" s="784"/>
      <c r="L4" s="478"/>
      <c r="M4" s="478"/>
      <c r="N4" s="478"/>
      <c r="O4" s="495"/>
      <c r="P4" s="495"/>
      <c r="Q4" s="495"/>
      <c r="R4" s="496"/>
      <c r="S4" s="485"/>
      <c r="T4" s="478"/>
      <c r="U4" s="478"/>
      <c r="V4" s="478"/>
      <c r="W4" s="495"/>
      <c r="X4" s="495"/>
      <c r="Y4" s="495"/>
      <c r="Z4" s="496"/>
    </row>
    <row r="5" spans="1:26" ht="20.149999999999999" customHeight="1" x14ac:dyDescent="0.4">
      <c r="A5" s="494"/>
      <c r="B5" s="791" t="s">
        <v>1488</v>
      </c>
      <c r="C5" s="792"/>
      <c r="D5" s="792"/>
      <c r="E5" s="792"/>
      <c r="F5" s="793"/>
      <c r="G5" s="783"/>
      <c r="H5" s="784"/>
      <c r="I5" s="784"/>
      <c r="J5" s="784"/>
      <c r="K5" s="784"/>
      <c r="L5" s="478"/>
      <c r="M5" s="478"/>
      <c r="N5" s="478"/>
      <c r="O5" s="495"/>
      <c r="P5" s="495"/>
      <c r="Q5" s="495"/>
      <c r="R5" s="496"/>
      <c r="S5" s="485"/>
      <c r="T5" s="478"/>
      <c r="U5" s="478"/>
      <c r="V5" s="478"/>
      <c r="W5" s="495"/>
      <c r="X5" s="495"/>
      <c r="Y5" s="495"/>
      <c r="Z5" s="496"/>
    </row>
    <row r="6" spans="1:26" ht="20.149999999999999" customHeight="1" x14ac:dyDescent="0.4">
      <c r="A6" s="494"/>
      <c r="B6" s="779" t="s">
        <v>1490</v>
      </c>
      <c r="C6" s="780"/>
      <c r="D6" s="780"/>
      <c r="E6" s="780"/>
      <c r="F6" s="780"/>
      <c r="G6" s="502"/>
      <c r="H6" s="478"/>
      <c r="I6" s="478"/>
      <c r="J6" s="478"/>
      <c r="K6" s="478"/>
      <c r="L6" s="478"/>
      <c r="M6" s="478"/>
      <c r="N6" s="478"/>
      <c r="O6" s="495"/>
      <c r="P6" s="495"/>
      <c r="Q6" s="495"/>
      <c r="R6" s="496"/>
      <c r="S6" s="478"/>
      <c r="T6" s="478"/>
      <c r="U6" s="478"/>
      <c r="V6" s="478"/>
      <c r="W6" s="495"/>
      <c r="X6" s="495"/>
      <c r="Y6" s="495"/>
      <c r="Z6" s="496"/>
    </row>
    <row r="7" spans="1:26" ht="20.149999999999999" customHeight="1" thickBot="1" x14ac:dyDescent="0.45">
      <c r="A7" s="497"/>
      <c r="B7" s="498"/>
      <c r="C7" s="498"/>
      <c r="D7" s="498"/>
      <c r="E7" s="498"/>
      <c r="F7" s="498"/>
      <c r="G7" s="498"/>
      <c r="H7" s="498"/>
      <c r="I7" s="498"/>
      <c r="J7" s="498"/>
      <c r="K7" s="498"/>
      <c r="L7" s="498"/>
      <c r="M7" s="498"/>
      <c r="N7" s="498"/>
      <c r="O7" s="498"/>
      <c r="P7" s="498"/>
      <c r="Q7" s="498"/>
      <c r="R7" s="499"/>
      <c r="S7" s="498"/>
      <c r="T7" s="498"/>
      <c r="U7" s="498"/>
      <c r="V7" s="498"/>
      <c r="W7" s="498"/>
      <c r="X7" s="498"/>
      <c r="Y7" s="498"/>
      <c r="Z7" s="499"/>
    </row>
    <row r="8" spans="1:26" ht="20.149999999999999" customHeight="1" x14ac:dyDescent="0.4">
      <c r="A8" s="127"/>
      <c r="B8" s="19"/>
      <c r="C8" s="19"/>
      <c r="D8" s="19"/>
      <c r="E8" s="19"/>
      <c r="F8" s="19"/>
      <c r="G8" s="19"/>
      <c r="H8" s="19"/>
      <c r="I8" s="19"/>
      <c r="J8" s="19"/>
      <c r="K8" s="19"/>
      <c r="L8" s="19"/>
      <c r="M8" s="19"/>
      <c r="N8" s="19"/>
      <c r="O8" s="19"/>
      <c r="P8" s="224"/>
      <c r="Q8" s="19"/>
      <c r="R8" s="20"/>
    </row>
    <row r="9" spans="1:26" ht="20.149999999999999" customHeight="1" x14ac:dyDescent="0.4">
      <c r="A9" s="130">
        <v>3</v>
      </c>
      <c r="B9" s="131" t="s">
        <v>1489</v>
      </c>
      <c r="C9" s="131"/>
      <c r="D9" s="131"/>
      <c r="E9" s="131"/>
      <c r="F9" s="131"/>
      <c r="G9" s="131"/>
      <c r="H9" s="131"/>
      <c r="I9" s="131"/>
      <c r="J9" s="131"/>
      <c r="K9" s="131"/>
      <c r="L9" s="134" t="s">
        <v>136</v>
      </c>
      <c r="M9" s="133"/>
      <c r="N9" s="134" t="s">
        <v>115</v>
      </c>
      <c r="O9" s="218"/>
      <c r="P9" s="149" t="s">
        <v>760</v>
      </c>
      <c r="Q9" s="140" t="s">
        <v>137</v>
      </c>
      <c r="R9" s="128"/>
    </row>
    <row r="10" spans="1:26" ht="20.149999999999999" customHeight="1" x14ac:dyDescent="0.4">
      <c r="A10" s="6"/>
      <c r="B10" s="751" t="s">
        <v>10</v>
      </c>
      <c r="C10" s="3" t="s">
        <v>2497</v>
      </c>
      <c r="D10" s="3"/>
      <c r="E10" s="3"/>
      <c r="F10" s="3"/>
      <c r="G10" s="3"/>
      <c r="H10" s="3"/>
      <c r="I10" s="3"/>
      <c r="J10" s="3"/>
      <c r="K10" s="3"/>
      <c r="L10" s="135"/>
      <c r="M10" s="7"/>
      <c r="N10" s="135"/>
      <c r="O10" s="219"/>
      <c r="P10" s="226" t="str">
        <f>VLOOKUP(_Output!D31,_Guidance!B72:C77,2,FALSE)</f>
        <v xml:space="preserve"> </v>
      </c>
      <c r="Q10" s="141" t="s">
        <v>540</v>
      </c>
      <c r="R10" s="16"/>
    </row>
    <row r="11" spans="1:26" ht="20.149999999999999" customHeight="1" x14ac:dyDescent="0.4">
      <c r="A11" s="115"/>
      <c r="B11" s="100" t="s">
        <v>22</v>
      </c>
      <c r="C11" s="105" t="s">
        <v>1873</v>
      </c>
      <c r="D11" s="100"/>
      <c r="E11" s="100"/>
      <c r="F11" s="100"/>
      <c r="G11" s="100"/>
      <c r="H11" s="100"/>
      <c r="I11" s="100"/>
      <c r="J11" s="100"/>
      <c r="K11" s="105"/>
      <c r="L11" s="136"/>
      <c r="M11" s="102"/>
      <c r="N11" s="136"/>
      <c r="O11" s="220"/>
      <c r="P11" s="113"/>
      <c r="Q11" s="142"/>
      <c r="R11" s="129"/>
    </row>
    <row r="12" spans="1:26" ht="20.149999999999999" customHeight="1" x14ac:dyDescent="0.4">
      <c r="A12" s="115"/>
      <c r="B12" s="101" t="s">
        <v>23</v>
      </c>
      <c r="C12" s="100" t="s">
        <v>24</v>
      </c>
      <c r="D12" s="101"/>
      <c r="E12" s="101"/>
      <c r="F12" s="101"/>
      <c r="G12" s="101"/>
      <c r="H12" s="101"/>
      <c r="I12" s="101"/>
      <c r="J12" s="101"/>
      <c r="K12" s="100"/>
      <c r="L12" s="136"/>
      <c r="M12" s="102"/>
      <c r="N12" s="136"/>
      <c r="O12" s="220"/>
      <c r="P12" s="113"/>
      <c r="Q12" s="143" t="s">
        <v>2005</v>
      </c>
      <c r="R12" s="129"/>
    </row>
    <row r="13" spans="1:26" ht="20.149999999999999" customHeight="1" x14ac:dyDescent="0.4">
      <c r="A13" s="115"/>
      <c r="B13" s="101" t="s">
        <v>29</v>
      </c>
      <c r="C13" s="100" t="s">
        <v>25</v>
      </c>
      <c r="D13" s="101"/>
      <c r="E13" s="101"/>
      <c r="F13" s="101"/>
      <c r="G13" s="101"/>
      <c r="H13" s="101"/>
      <c r="I13" s="101"/>
      <c r="J13" s="101"/>
      <c r="K13" s="100"/>
      <c r="L13" s="136"/>
      <c r="M13" s="102"/>
      <c r="N13" s="136"/>
      <c r="O13" s="220"/>
      <c r="P13" s="113"/>
      <c r="Q13" s="143" t="s">
        <v>2006</v>
      </c>
      <c r="R13" s="129"/>
    </row>
    <row r="14" spans="1:26" ht="20.149999999999999" customHeight="1" x14ac:dyDescent="0.4">
      <c r="A14" s="115"/>
      <c r="B14" s="101" t="s">
        <v>30</v>
      </c>
      <c r="C14" s="100" t="s">
        <v>26</v>
      </c>
      <c r="D14" s="101"/>
      <c r="E14" s="101"/>
      <c r="F14" s="101"/>
      <c r="G14" s="101"/>
      <c r="H14" s="101"/>
      <c r="I14" s="101"/>
      <c r="J14" s="101"/>
      <c r="K14" s="100"/>
      <c r="L14" s="136"/>
      <c r="M14" s="102"/>
      <c r="N14" s="136"/>
      <c r="O14" s="220"/>
      <c r="P14" s="113"/>
      <c r="Q14" s="143" t="s">
        <v>1334</v>
      </c>
      <c r="R14" s="129"/>
    </row>
    <row r="15" spans="1:26" ht="20.149999999999999" customHeight="1" x14ac:dyDescent="0.4">
      <c r="A15" s="115"/>
      <c r="B15" s="101" t="s">
        <v>31</v>
      </c>
      <c r="C15" s="100" t="s">
        <v>1875</v>
      </c>
      <c r="D15" s="101"/>
      <c r="E15" s="101"/>
      <c r="F15" s="101"/>
      <c r="G15" s="101"/>
      <c r="H15" s="101"/>
      <c r="I15" s="101"/>
      <c r="J15" s="101"/>
      <c r="K15" s="100"/>
      <c r="L15" s="136"/>
      <c r="M15" s="102"/>
      <c r="N15" s="136"/>
      <c r="O15" s="220"/>
      <c r="P15" s="113"/>
      <c r="Q15" s="143" t="s">
        <v>2007</v>
      </c>
      <c r="R15" s="129"/>
    </row>
    <row r="16" spans="1:26" ht="20.149999999999999" customHeight="1" x14ac:dyDescent="0.4">
      <c r="A16" s="115"/>
      <c r="B16" s="101" t="s">
        <v>32</v>
      </c>
      <c r="C16" s="100" t="s">
        <v>27</v>
      </c>
      <c r="D16" s="101"/>
      <c r="E16" s="101"/>
      <c r="F16" s="101"/>
      <c r="G16" s="101"/>
      <c r="H16" s="101"/>
      <c r="I16" s="101"/>
      <c r="J16" s="101"/>
      <c r="K16" s="100"/>
      <c r="L16" s="136"/>
      <c r="M16" s="102"/>
      <c r="N16" s="136"/>
      <c r="O16" s="220"/>
      <c r="P16" s="113"/>
      <c r="Q16" s="143" t="s">
        <v>2008</v>
      </c>
      <c r="R16" s="129"/>
    </row>
    <row r="17" spans="1:18" ht="20.149999999999999" customHeight="1" x14ac:dyDescent="0.4">
      <c r="A17" s="115"/>
      <c r="B17" s="101" t="s">
        <v>33</v>
      </c>
      <c r="C17" s="100" t="s">
        <v>1876</v>
      </c>
      <c r="D17" s="101"/>
      <c r="E17" s="101"/>
      <c r="F17" s="101"/>
      <c r="G17" s="101"/>
      <c r="H17" s="101"/>
      <c r="I17" s="101"/>
      <c r="J17" s="101"/>
      <c r="K17" s="100"/>
      <c r="L17" s="136"/>
      <c r="M17" s="102"/>
      <c r="N17" s="136"/>
      <c r="O17" s="220"/>
      <c r="P17" s="113"/>
      <c r="Q17" s="143" t="s">
        <v>1877</v>
      </c>
      <c r="R17" s="129"/>
    </row>
    <row r="18" spans="1:18" ht="20.149999999999999" customHeight="1" x14ac:dyDescent="0.4">
      <c r="A18" s="115"/>
      <c r="B18" s="101" t="s">
        <v>34</v>
      </c>
      <c r="C18" s="100" t="s">
        <v>68</v>
      </c>
      <c r="D18" s="101"/>
      <c r="E18" s="101"/>
      <c r="F18" s="101"/>
      <c r="G18" s="101"/>
      <c r="H18" s="101"/>
      <c r="I18" s="101"/>
      <c r="J18" s="101"/>
      <c r="K18" s="100"/>
      <c r="L18" s="136"/>
      <c r="M18" s="102"/>
      <c r="N18" s="136"/>
      <c r="O18" s="220"/>
      <c r="P18" s="113"/>
      <c r="Q18" s="143" t="s">
        <v>2009</v>
      </c>
      <c r="R18" s="129"/>
    </row>
    <row r="19" spans="1:18" ht="20.149999999999999" customHeight="1" x14ac:dyDescent="0.4">
      <c r="A19" s="115"/>
      <c r="B19" s="101" t="s">
        <v>35</v>
      </c>
      <c r="C19" s="100" t="s">
        <v>28</v>
      </c>
      <c r="D19" s="101"/>
      <c r="E19" s="101"/>
      <c r="F19" s="101"/>
      <c r="G19" s="101"/>
      <c r="H19" s="101"/>
      <c r="I19" s="101"/>
      <c r="J19" s="101"/>
      <c r="K19" s="100"/>
      <c r="L19" s="136"/>
      <c r="M19" s="102"/>
      <c r="N19" s="136"/>
      <c r="O19" s="220"/>
      <c r="P19" s="113"/>
      <c r="Q19" s="143" t="s">
        <v>2010</v>
      </c>
      <c r="R19" s="129"/>
    </row>
    <row r="20" spans="1:18" ht="20.149999999999999" customHeight="1" x14ac:dyDescent="0.4">
      <c r="A20" s="115"/>
      <c r="B20" s="101" t="s">
        <v>36</v>
      </c>
      <c r="C20" s="100" t="s">
        <v>1874</v>
      </c>
      <c r="D20" s="101"/>
      <c r="E20" s="101"/>
      <c r="F20" s="101"/>
      <c r="G20" s="101"/>
      <c r="H20" s="101"/>
      <c r="I20" s="101"/>
      <c r="J20" s="101"/>
      <c r="K20" s="100"/>
      <c r="L20" s="136"/>
      <c r="M20" s="102"/>
      <c r="N20" s="136"/>
      <c r="O20" s="220"/>
      <c r="P20" s="113"/>
      <c r="Q20" s="143" t="s">
        <v>2011</v>
      </c>
      <c r="R20" s="129"/>
    </row>
    <row r="21" spans="1:18" ht="20.149999999999999" customHeight="1" x14ac:dyDescent="0.4">
      <c r="A21" s="115"/>
      <c r="B21" s="101" t="s">
        <v>173</v>
      </c>
      <c r="C21" s="100" t="s">
        <v>1878</v>
      </c>
      <c r="D21" s="101"/>
      <c r="E21" s="101"/>
      <c r="F21" s="101"/>
      <c r="G21" s="101"/>
      <c r="H21" s="101"/>
      <c r="I21" s="101"/>
      <c r="J21" s="101"/>
      <c r="K21" s="100"/>
      <c r="L21" s="136"/>
      <c r="M21" s="102"/>
      <c r="N21" s="136"/>
      <c r="O21" s="220"/>
      <c r="P21" s="113"/>
      <c r="Q21" s="143" t="s">
        <v>758</v>
      </c>
      <c r="R21" s="129"/>
    </row>
    <row r="22" spans="1:18" ht="20.149999999999999" customHeight="1" x14ac:dyDescent="0.4">
      <c r="A22" s="115"/>
      <c r="B22" s="101" t="s">
        <v>727</v>
      </c>
      <c r="C22" s="111" t="s">
        <v>1773</v>
      </c>
      <c r="D22" s="504"/>
      <c r="E22" s="504"/>
      <c r="F22" s="504"/>
      <c r="G22" s="504"/>
      <c r="H22" s="504"/>
      <c r="I22" s="504"/>
      <c r="J22" s="504"/>
      <c r="K22" s="230"/>
      <c r="L22" s="137"/>
      <c r="M22" s="112"/>
      <c r="N22" s="137"/>
      <c r="O22" s="221"/>
      <c r="P22" s="227"/>
      <c r="Q22" s="145" t="s">
        <v>2012</v>
      </c>
      <c r="R22" s="129"/>
    </row>
    <row r="23" spans="1:18" ht="20.149999999999999" customHeight="1" x14ac:dyDescent="0.4">
      <c r="A23" s="115"/>
      <c r="B23" s="100"/>
      <c r="C23" s="104" t="s">
        <v>12</v>
      </c>
      <c r="D23" s="100"/>
      <c r="E23" s="100"/>
      <c r="F23" s="100"/>
      <c r="G23" s="100"/>
      <c r="H23" s="100"/>
      <c r="I23" s="100"/>
      <c r="J23" s="100"/>
      <c r="K23" s="104"/>
      <c r="L23" s="147" t="str">
        <f>VLOOKUP(SUM(_Output!D33:D43),_SUM_Completeness!A3:B14,2,FALSE)</f>
        <v>Incomplete</v>
      </c>
      <c r="M23" s="100"/>
      <c r="N23" s="136"/>
      <c r="O23" s="220"/>
      <c r="P23" s="113"/>
      <c r="Q23" s="142" t="s">
        <v>552</v>
      </c>
      <c r="R23" s="129"/>
    </row>
    <row r="24" spans="1:18" ht="20.149999999999999" customHeight="1" x14ac:dyDescent="0.4">
      <c r="A24" s="6"/>
      <c r="B24" s="3" t="s">
        <v>62</v>
      </c>
      <c r="C24" s="3" t="s">
        <v>2498</v>
      </c>
      <c r="D24" s="3"/>
      <c r="E24" s="3"/>
      <c r="F24" s="3"/>
      <c r="G24" s="3"/>
      <c r="H24" s="3"/>
      <c r="I24" s="3"/>
      <c r="J24" s="3"/>
      <c r="K24" s="3"/>
      <c r="L24" s="138"/>
      <c r="M24" s="3"/>
      <c r="N24" s="135"/>
      <c r="O24" s="219"/>
      <c r="P24" s="226" t="str">
        <f>VLOOKUP(_Output!D44,_Guidance!B78:C83,2,FALSE)</f>
        <v xml:space="preserve"> </v>
      </c>
      <c r="Q24" s="141" t="s">
        <v>601</v>
      </c>
      <c r="R24" s="16"/>
    </row>
    <row r="25" spans="1:18" ht="20.149999999999999" customHeight="1" x14ac:dyDescent="0.4">
      <c r="A25" s="6"/>
      <c r="B25" s="3" t="s">
        <v>63</v>
      </c>
      <c r="C25" s="3" t="s">
        <v>2688</v>
      </c>
      <c r="D25" s="3"/>
      <c r="E25" s="3"/>
      <c r="F25" s="3"/>
      <c r="G25" s="3"/>
      <c r="H25" s="3"/>
      <c r="I25" s="3"/>
      <c r="J25" s="3"/>
      <c r="K25" s="3"/>
      <c r="L25" s="138"/>
      <c r="M25" s="3"/>
      <c r="N25" s="135"/>
      <c r="O25" s="219"/>
      <c r="P25" s="226" t="str">
        <f>VLOOKUP(_Output!D45,_Guidance!B84:C89,2,FALSE)</f>
        <v xml:space="preserve"> </v>
      </c>
      <c r="Q25" s="141" t="s">
        <v>2013</v>
      </c>
      <c r="R25" s="16"/>
    </row>
    <row r="26" spans="1:18" ht="20.149999999999999" customHeight="1" x14ac:dyDescent="0.4">
      <c r="A26" s="6"/>
      <c r="B26" s="3" t="s">
        <v>163</v>
      </c>
      <c r="C26" s="3" t="s">
        <v>2499</v>
      </c>
      <c r="D26" s="3"/>
      <c r="E26" s="3"/>
      <c r="F26" s="3"/>
      <c r="G26" s="3"/>
      <c r="H26" s="3"/>
      <c r="I26" s="3"/>
      <c r="J26" s="3"/>
      <c r="K26" s="3"/>
      <c r="L26" s="138"/>
      <c r="M26" s="3"/>
      <c r="N26" s="135"/>
      <c r="O26" s="219"/>
      <c r="P26" s="226" t="str">
        <f>VLOOKUP(_Output!D46,_Guidance!B90:C95,2,FALSE)</f>
        <v xml:space="preserve"> </v>
      </c>
      <c r="Q26" s="141" t="s">
        <v>1335</v>
      </c>
      <c r="R26" s="16"/>
    </row>
    <row r="27" spans="1:18" ht="20.149999999999999" customHeight="1" x14ac:dyDescent="0.4">
      <c r="A27" s="6"/>
      <c r="B27" s="3"/>
      <c r="C27" s="3"/>
      <c r="D27" s="3"/>
      <c r="E27" s="3"/>
      <c r="F27" s="3"/>
      <c r="G27" s="3"/>
      <c r="H27" s="3"/>
      <c r="I27" s="3"/>
      <c r="J27" s="3"/>
      <c r="K27" s="3"/>
      <c r="L27" s="135"/>
      <c r="M27" s="7"/>
      <c r="N27" s="135"/>
      <c r="O27" s="219"/>
      <c r="P27" s="14"/>
      <c r="Q27" s="141"/>
      <c r="R27" s="16"/>
    </row>
    <row r="28" spans="1:18" ht="20.149999999999999" customHeight="1" x14ac:dyDescent="0.4">
      <c r="A28" s="130"/>
      <c r="B28" s="131" t="s">
        <v>204</v>
      </c>
      <c r="C28" s="132"/>
      <c r="D28" s="131"/>
      <c r="E28" s="131"/>
      <c r="F28" s="131"/>
      <c r="G28" s="131"/>
      <c r="H28" s="131"/>
      <c r="I28" s="131"/>
      <c r="J28" s="131"/>
      <c r="K28" s="132"/>
      <c r="L28" s="139"/>
      <c r="M28" s="7"/>
      <c r="N28" s="139"/>
      <c r="O28" s="223"/>
      <c r="P28" s="14"/>
      <c r="Q28" s="146"/>
      <c r="R28" s="16"/>
    </row>
    <row r="29" spans="1:18" ht="80.150000000000006" customHeight="1" x14ac:dyDescent="0.4">
      <c r="A29" s="10"/>
      <c r="B29" s="24" t="s">
        <v>250</v>
      </c>
      <c r="C29" s="24" t="s">
        <v>203</v>
      </c>
      <c r="D29" s="24"/>
      <c r="E29" s="24"/>
      <c r="F29" s="24"/>
      <c r="G29" s="24"/>
      <c r="H29" s="24"/>
      <c r="I29" s="24"/>
      <c r="J29" s="24"/>
      <c r="K29" s="24"/>
      <c r="L29" s="852"/>
      <c r="M29" s="853"/>
      <c r="N29" s="853"/>
      <c r="O29" s="853"/>
      <c r="P29" s="853"/>
      <c r="Q29" s="854"/>
      <c r="R29" s="16"/>
    </row>
    <row r="30" spans="1:18" ht="20.149999999999999" customHeight="1" thickBot="1" x14ac:dyDescent="0.45">
      <c r="A30" s="11"/>
      <c r="B30" s="12"/>
      <c r="C30" s="12"/>
      <c r="D30" s="12"/>
      <c r="E30" s="12"/>
      <c r="F30" s="12"/>
      <c r="G30" s="12"/>
      <c r="H30" s="12"/>
      <c r="I30" s="12"/>
      <c r="J30" s="12"/>
      <c r="K30" s="12"/>
      <c r="L30" s="12"/>
      <c r="M30" s="12"/>
      <c r="N30" s="12"/>
      <c r="O30" s="12"/>
      <c r="P30" s="40"/>
      <c r="Q30" s="40"/>
      <c r="R30" s="17"/>
    </row>
    <row r="31" spans="1:18" hidden="1" x14ac:dyDescent="0.4"/>
    <row r="32" spans="1:18" hidden="1" x14ac:dyDescent="0.4"/>
    <row r="33" hidden="1" x14ac:dyDescent="0.4"/>
    <row r="34" hidden="1" x14ac:dyDescent="0.4"/>
    <row r="35" hidden="1" x14ac:dyDescent="0.4"/>
    <row r="36" hidden="1" x14ac:dyDescent="0.4"/>
    <row r="37" hidden="1" x14ac:dyDescent="0.4"/>
    <row r="38" hidden="1" x14ac:dyDescent="0.4"/>
    <row r="39" hidden="1" x14ac:dyDescent="0.4"/>
    <row r="40" hidden="1" x14ac:dyDescent="0.4"/>
    <row r="41" hidden="1" x14ac:dyDescent="0.4"/>
    <row r="42" hidden="1" x14ac:dyDescent="0.4"/>
    <row r="43" hidden="1" x14ac:dyDescent="0.4"/>
    <row r="44" hidden="1" x14ac:dyDescent="0.4"/>
    <row r="45" hidden="1" x14ac:dyDescent="0.4"/>
    <row r="46" hidden="1" x14ac:dyDescent="0.4"/>
    <row r="47" hidden="1" x14ac:dyDescent="0.4"/>
    <row r="48" hidden="1" x14ac:dyDescent="0.4"/>
    <row r="49" hidden="1" x14ac:dyDescent="0.4"/>
    <row r="50" hidden="1" x14ac:dyDescent="0.4"/>
    <row r="51" hidden="1" x14ac:dyDescent="0.4"/>
    <row r="52" hidden="1" x14ac:dyDescent="0.4"/>
    <row r="53" hidden="1" x14ac:dyDescent="0.4"/>
    <row r="54" hidden="1" x14ac:dyDescent="0.4"/>
    <row r="55" hidden="1" x14ac:dyDescent="0.4"/>
    <row r="56" hidden="1" x14ac:dyDescent="0.4"/>
    <row r="57" hidden="1" x14ac:dyDescent="0.4"/>
    <row r="58" hidden="1" x14ac:dyDescent="0.4"/>
    <row r="59" hidden="1" x14ac:dyDescent="0.4"/>
    <row r="60" hidden="1" x14ac:dyDescent="0.4"/>
    <row r="61" hidden="1" x14ac:dyDescent="0.4"/>
    <row r="62" hidden="1" x14ac:dyDescent="0.4"/>
    <row r="63" hidden="1" x14ac:dyDescent="0.4"/>
    <row r="64"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sheetData>
  <mergeCells count="13">
    <mergeCell ref="V1:V2"/>
    <mergeCell ref="B3:F3"/>
    <mergeCell ref="G3:K3"/>
    <mergeCell ref="L29:Q29"/>
    <mergeCell ref="B1:K2"/>
    <mergeCell ref="L1:L2"/>
    <mergeCell ref="N1:N2"/>
    <mergeCell ref="T1:T2"/>
    <mergeCell ref="B4:F4"/>
    <mergeCell ref="G4:K4"/>
    <mergeCell ref="B5:F5"/>
    <mergeCell ref="G5:K5"/>
    <mergeCell ref="B6:F6"/>
  </mergeCells>
  <hyperlinks>
    <hyperlink ref="O3:S3" location="'People - T&amp;E'!A1" tooltip="5. Training and Education" display="5. Training and Education" xr:uid="{00000000-0004-0000-0800-000000000000}"/>
    <hyperlink ref="B6:F6" location="'Business - GOV'!A1" tooltip="4. Governance" display="4. Governance" xr:uid="{00000000-0004-0000-0800-000001000000}"/>
    <hyperlink ref="G3:K3" location="'Business - PRV'!A1" tooltip="5. Privacy" display="5. Privacy" xr:uid="{00000000-0004-0000-0800-000002000000}"/>
    <hyperlink ref="B3:F3" location="'Business - BSD'!A1" tooltip="1. Business Drivers" display="1. Business Drivers" xr:uid="{00000000-0004-0000-0800-000003000000}"/>
    <hyperlink ref="B4:F4" location="'Business - CST'!A1" tooltip="2. Customers" display="2. Customers" xr:uid="{00000000-0004-0000-0800-000004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8609" r:id="rId4" name="Drop Down 1">
              <controlPr defaultSize="0" autoLine="0" autoPict="0">
                <anchor moveWithCells="1">
                  <from>
                    <xdr:col>11</xdr:col>
                    <xdr:colOff>10886</xdr:colOff>
                    <xdr:row>9</xdr:row>
                    <xdr:rowOff>27214</xdr:rowOff>
                  </from>
                  <to>
                    <xdr:col>12</xdr:col>
                    <xdr:colOff>10886</xdr:colOff>
                    <xdr:row>9</xdr:row>
                    <xdr:rowOff>228600</xdr:rowOff>
                  </to>
                </anchor>
              </controlPr>
            </control>
          </mc:Choice>
        </mc:AlternateContent>
        <mc:AlternateContent xmlns:mc="http://schemas.openxmlformats.org/markup-compatibility/2006">
          <mc:Choice Requires="x14">
            <control shapeId="68610" r:id="rId5" name="Drop Down 2">
              <controlPr defaultSize="0" autoLine="0" autoPict="0">
                <anchor moveWithCells="1">
                  <from>
                    <xdr:col>13</xdr:col>
                    <xdr:colOff>10886</xdr:colOff>
                    <xdr:row>9</xdr:row>
                    <xdr:rowOff>27214</xdr:rowOff>
                  </from>
                  <to>
                    <xdr:col>14</xdr:col>
                    <xdr:colOff>10886</xdr:colOff>
                    <xdr:row>9</xdr:row>
                    <xdr:rowOff>228600</xdr:rowOff>
                  </to>
                </anchor>
              </controlPr>
            </control>
          </mc:Choice>
        </mc:AlternateContent>
        <mc:AlternateContent xmlns:mc="http://schemas.openxmlformats.org/markup-compatibility/2006">
          <mc:Choice Requires="x14">
            <control shapeId="68611" r:id="rId6" name="Drop Down 3">
              <controlPr defaultSize="0" autoLine="0" autoPict="0">
                <anchor moveWithCells="1">
                  <from>
                    <xdr:col>11</xdr:col>
                    <xdr:colOff>10886</xdr:colOff>
                    <xdr:row>11</xdr:row>
                    <xdr:rowOff>27214</xdr:rowOff>
                  </from>
                  <to>
                    <xdr:col>12</xdr:col>
                    <xdr:colOff>10886</xdr:colOff>
                    <xdr:row>11</xdr:row>
                    <xdr:rowOff>228600</xdr:rowOff>
                  </to>
                </anchor>
              </controlPr>
            </control>
          </mc:Choice>
        </mc:AlternateContent>
        <mc:AlternateContent xmlns:mc="http://schemas.openxmlformats.org/markup-compatibility/2006">
          <mc:Choice Requires="x14">
            <control shapeId="68612" r:id="rId7" name="Drop Down 4">
              <controlPr defaultSize="0" autoLine="0" autoPict="0">
                <anchor moveWithCells="1">
                  <from>
                    <xdr:col>11</xdr:col>
                    <xdr:colOff>10886</xdr:colOff>
                    <xdr:row>12</xdr:row>
                    <xdr:rowOff>27214</xdr:rowOff>
                  </from>
                  <to>
                    <xdr:col>12</xdr:col>
                    <xdr:colOff>10886</xdr:colOff>
                    <xdr:row>12</xdr:row>
                    <xdr:rowOff>228600</xdr:rowOff>
                  </to>
                </anchor>
              </controlPr>
            </control>
          </mc:Choice>
        </mc:AlternateContent>
        <mc:AlternateContent xmlns:mc="http://schemas.openxmlformats.org/markup-compatibility/2006">
          <mc:Choice Requires="x14">
            <control shapeId="68613" r:id="rId8" name="Drop Down 5">
              <controlPr defaultSize="0" autoLine="0" autoPict="0">
                <anchor moveWithCells="1">
                  <from>
                    <xdr:col>11</xdr:col>
                    <xdr:colOff>10886</xdr:colOff>
                    <xdr:row>13</xdr:row>
                    <xdr:rowOff>27214</xdr:rowOff>
                  </from>
                  <to>
                    <xdr:col>12</xdr:col>
                    <xdr:colOff>10886</xdr:colOff>
                    <xdr:row>13</xdr:row>
                    <xdr:rowOff>228600</xdr:rowOff>
                  </to>
                </anchor>
              </controlPr>
            </control>
          </mc:Choice>
        </mc:AlternateContent>
        <mc:AlternateContent xmlns:mc="http://schemas.openxmlformats.org/markup-compatibility/2006">
          <mc:Choice Requires="x14">
            <control shapeId="68614" r:id="rId9" name="Drop Down 6">
              <controlPr defaultSize="0" autoLine="0" autoPict="0">
                <anchor moveWithCells="1">
                  <from>
                    <xdr:col>11</xdr:col>
                    <xdr:colOff>10886</xdr:colOff>
                    <xdr:row>14</xdr:row>
                    <xdr:rowOff>27214</xdr:rowOff>
                  </from>
                  <to>
                    <xdr:col>12</xdr:col>
                    <xdr:colOff>10886</xdr:colOff>
                    <xdr:row>14</xdr:row>
                    <xdr:rowOff>228600</xdr:rowOff>
                  </to>
                </anchor>
              </controlPr>
            </control>
          </mc:Choice>
        </mc:AlternateContent>
        <mc:AlternateContent xmlns:mc="http://schemas.openxmlformats.org/markup-compatibility/2006">
          <mc:Choice Requires="x14">
            <control shapeId="68615" r:id="rId10" name="Drop Down 7">
              <controlPr defaultSize="0" autoLine="0" autoPict="0">
                <anchor moveWithCells="1">
                  <from>
                    <xdr:col>11</xdr:col>
                    <xdr:colOff>10886</xdr:colOff>
                    <xdr:row>15</xdr:row>
                    <xdr:rowOff>27214</xdr:rowOff>
                  </from>
                  <to>
                    <xdr:col>12</xdr:col>
                    <xdr:colOff>10886</xdr:colOff>
                    <xdr:row>15</xdr:row>
                    <xdr:rowOff>228600</xdr:rowOff>
                  </to>
                </anchor>
              </controlPr>
            </control>
          </mc:Choice>
        </mc:AlternateContent>
        <mc:AlternateContent xmlns:mc="http://schemas.openxmlformats.org/markup-compatibility/2006">
          <mc:Choice Requires="x14">
            <control shapeId="68616" r:id="rId11" name="Drop Down 8">
              <controlPr defaultSize="0" autoLine="0" autoPict="0">
                <anchor moveWithCells="1">
                  <from>
                    <xdr:col>11</xdr:col>
                    <xdr:colOff>10886</xdr:colOff>
                    <xdr:row>16</xdr:row>
                    <xdr:rowOff>27214</xdr:rowOff>
                  </from>
                  <to>
                    <xdr:col>12</xdr:col>
                    <xdr:colOff>10886</xdr:colOff>
                    <xdr:row>16</xdr:row>
                    <xdr:rowOff>228600</xdr:rowOff>
                  </to>
                </anchor>
              </controlPr>
            </control>
          </mc:Choice>
        </mc:AlternateContent>
        <mc:AlternateContent xmlns:mc="http://schemas.openxmlformats.org/markup-compatibility/2006">
          <mc:Choice Requires="x14">
            <control shapeId="68617" r:id="rId12" name="Drop Down 9">
              <controlPr defaultSize="0" autoLine="0" autoPict="0">
                <anchor moveWithCells="1">
                  <from>
                    <xdr:col>11</xdr:col>
                    <xdr:colOff>10886</xdr:colOff>
                    <xdr:row>17</xdr:row>
                    <xdr:rowOff>27214</xdr:rowOff>
                  </from>
                  <to>
                    <xdr:col>12</xdr:col>
                    <xdr:colOff>10886</xdr:colOff>
                    <xdr:row>17</xdr:row>
                    <xdr:rowOff>228600</xdr:rowOff>
                  </to>
                </anchor>
              </controlPr>
            </control>
          </mc:Choice>
        </mc:AlternateContent>
        <mc:AlternateContent xmlns:mc="http://schemas.openxmlformats.org/markup-compatibility/2006">
          <mc:Choice Requires="x14">
            <control shapeId="68618" r:id="rId13" name="Drop Down 10">
              <controlPr defaultSize="0" autoLine="0" autoPict="0">
                <anchor moveWithCells="1">
                  <from>
                    <xdr:col>11</xdr:col>
                    <xdr:colOff>10886</xdr:colOff>
                    <xdr:row>18</xdr:row>
                    <xdr:rowOff>27214</xdr:rowOff>
                  </from>
                  <to>
                    <xdr:col>12</xdr:col>
                    <xdr:colOff>10886</xdr:colOff>
                    <xdr:row>18</xdr:row>
                    <xdr:rowOff>228600</xdr:rowOff>
                  </to>
                </anchor>
              </controlPr>
            </control>
          </mc:Choice>
        </mc:AlternateContent>
        <mc:AlternateContent xmlns:mc="http://schemas.openxmlformats.org/markup-compatibility/2006">
          <mc:Choice Requires="x14">
            <control shapeId="68619" r:id="rId14" name="Drop Down 11">
              <controlPr defaultSize="0" autoLine="0" autoPict="0">
                <anchor moveWithCells="1">
                  <from>
                    <xdr:col>11</xdr:col>
                    <xdr:colOff>10886</xdr:colOff>
                    <xdr:row>19</xdr:row>
                    <xdr:rowOff>27214</xdr:rowOff>
                  </from>
                  <to>
                    <xdr:col>12</xdr:col>
                    <xdr:colOff>10886</xdr:colOff>
                    <xdr:row>19</xdr:row>
                    <xdr:rowOff>228600</xdr:rowOff>
                  </to>
                </anchor>
              </controlPr>
            </control>
          </mc:Choice>
        </mc:AlternateContent>
        <mc:AlternateContent xmlns:mc="http://schemas.openxmlformats.org/markup-compatibility/2006">
          <mc:Choice Requires="x14">
            <control shapeId="68621" r:id="rId15" name="Drop Down 13">
              <controlPr defaultSize="0" autoLine="0" autoPict="0">
                <anchor moveWithCells="1">
                  <from>
                    <xdr:col>11</xdr:col>
                    <xdr:colOff>10886</xdr:colOff>
                    <xdr:row>23</xdr:row>
                    <xdr:rowOff>27214</xdr:rowOff>
                  </from>
                  <to>
                    <xdr:col>12</xdr:col>
                    <xdr:colOff>10886</xdr:colOff>
                    <xdr:row>23</xdr:row>
                    <xdr:rowOff>228600</xdr:rowOff>
                  </to>
                </anchor>
              </controlPr>
            </control>
          </mc:Choice>
        </mc:AlternateContent>
        <mc:AlternateContent xmlns:mc="http://schemas.openxmlformats.org/markup-compatibility/2006">
          <mc:Choice Requires="x14">
            <control shapeId="68622" r:id="rId16" name="Drop Down 14">
              <controlPr defaultSize="0" autoLine="0" autoPict="0">
                <anchor moveWithCells="1">
                  <from>
                    <xdr:col>11</xdr:col>
                    <xdr:colOff>10886</xdr:colOff>
                    <xdr:row>24</xdr:row>
                    <xdr:rowOff>27214</xdr:rowOff>
                  </from>
                  <to>
                    <xdr:col>12</xdr:col>
                    <xdr:colOff>10886</xdr:colOff>
                    <xdr:row>24</xdr:row>
                    <xdr:rowOff>228600</xdr:rowOff>
                  </to>
                </anchor>
              </controlPr>
            </control>
          </mc:Choice>
        </mc:AlternateContent>
        <mc:AlternateContent xmlns:mc="http://schemas.openxmlformats.org/markup-compatibility/2006">
          <mc:Choice Requires="x14">
            <control shapeId="68623" r:id="rId17" name="Drop Down 15">
              <controlPr defaultSize="0" autoLine="0" autoPict="0">
                <anchor moveWithCells="1">
                  <from>
                    <xdr:col>11</xdr:col>
                    <xdr:colOff>10886</xdr:colOff>
                    <xdr:row>25</xdr:row>
                    <xdr:rowOff>27214</xdr:rowOff>
                  </from>
                  <to>
                    <xdr:col>12</xdr:col>
                    <xdr:colOff>10886</xdr:colOff>
                    <xdr:row>25</xdr:row>
                    <xdr:rowOff>228600</xdr:rowOff>
                  </to>
                </anchor>
              </controlPr>
            </control>
          </mc:Choice>
        </mc:AlternateContent>
        <mc:AlternateContent xmlns:mc="http://schemas.openxmlformats.org/markup-compatibility/2006">
          <mc:Choice Requires="x14">
            <control shapeId="68624" r:id="rId18" name="Drop Down 16">
              <controlPr defaultSize="0" autoLine="0" autoPict="0">
                <anchor moveWithCells="1">
                  <from>
                    <xdr:col>13</xdr:col>
                    <xdr:colOff>10886</xdr:colOff>
                    <xdr:row>23</xdr:row>
                    <xdr:rowOff>27214</xdr:rowOff>
                  </from>
                  <to>
                    <xdr:col>14</xdr:col>
                    <xdr:colOff>10886</xdr:colOff>
                    <xdr:row>23</xdr:row>
                    <xdr:rowOff>228600</xdr:rowOff>
                  </to>
                </anchor>
              </controlPr>
            </control>
          </mc:Choice>
        </mc:AlternateContent>
        <mc:AlternateContent xmlns:mc="http://schemas.openxmlformats.org/markup-compatibility/2006">
          <mc:Choice Requires="x14">
            <control shapeId="68625" r:id="rId19" name="Drop Down 17">
              <controlPr defaultSize="0" autoLine="0" autoPict="0">
                <anchor moveWithCells="1">
                  <from>
                    <xdr:col>13</xdr:col>
                    <xdr:colOff>10886</xdr:colOff>
                    <xdr:row>24</xdr:row>
                    <xdr:rowOff>27214</xdr:rowOff>
                  </from>
                  <to>
                    <xdr:col>14</xdr:col>
                    <xdr:colOff>10886</xdr:colOff>
                    <xdr:row>24</xdr:row>
                    <xdr:rowOff>228600</xdr:rowOff>
                  </to>
                </anchor>
              </controlPr>
            </control>
          </mc:Choice>
        </mc:AlternateContent>
        <mc:AlternateContent xmlns:mc="http://schemas.openxmlformats.org/markup-compatibility/2006">
          <mc:Choice Requires="x14">
            <control shapeId="68626" r:id="rId20" name="Drop Down 18">
              <controlPr defaultSize="0" autoLine="0" autoPict="0">
                <anchor moveWithCells="1">
                  <from>
                    <xdr:col>13</xdr:col>
                    <xdr:colOff>10886</xdr:colOff>
                    <xdr:row>25</xdr:row>
                    <xdr:rowOff>27214</xdr:rowOff>
                  </from>
                  <to>
                    <xdr:col>14</xdr:col>
                    <xdr:colOff>10886</xdr:colOff>
                    <xdr:row>25</xdr:row>
                    <xdr:rowOff>228600</xdr:rowOff>
                  </to>
                </anchor>
              </controlPr>
            </control>
          </mc:Choice>
        </mc:AlternateContent>
        <mc:AlternateContent xmlns:mc="http://schemas.openxmlformats.org/markup-compatibility/2006">
          <mc:Choice Requires="x14">
            <control shapeId="68627" r:id="rId21" name="Drop Down 19">
              <controlPr defaultSize="0" autoLine="0" autoPict="0">
                <anchor moveWithCells="1">
                  <from>
                    <xdr:col>11</xdr:col>
                    <xdr:colOff>10886</xdr:colOff>
                    <xdr:row>20</xdr:row>
                    <xdr:rowOff>27214</xdr:rowOff>
                  </from>
                  <to>
                    <xdr:col>12</xdr:col>
                    <xdr:colOff>10886</xdr:colOff>
                    <xdr:row>20</xdr:row>
                    <xdr:rowOff>228600</xdr:rowOff>
                  </to>
                </anchor>
              </controlPr>
            </control>
          </mc:Choice>
        </mc:AlternateContent>
        <mc:AlternateContent xmlns:mc="http://schemas.openxmlformats.org/markup-compatibility/2006">
          <mc:Choice Requires="x14">
            <control shapeId="68628" r:id="rId22" name="Drop Down 20">
              <controlPr defaultSize="0" autoLine="0" autoPict="0">
                <anchor moveWithCells="1">
                  <from>
                    <xdr:col>11</xdr:col>
                    <xdr:colOff>10886</xdr:colOff>
                    <xdr:row>21</xdr:row>
                    <xdr:rowOff>27214</xdr:rowOff>
                  </from>
                  <to>
                    <xdr:col>12</xdr:col>
                    <xdr:colOff>10886</xdr:colOff>
                    <xdr:row>21</xdr:row>
                    <xdr:rowOff>228600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31</vt:i4>
      </vt:variant>
    </vt:vector>
  </HeadingPairs>
  <TitlesOfParts>
    <vt:vector size="31" baseType="lpstr">
      <vt:lpstr>Index</vt:lpstr>
      <vt:lpstr>_Output</vt:lpstr>
      <vt:lpstr>Introduction - INT</vt:lpstr>
      <vt:lpstr>Introduction - USG</vt:lpstr>
      <vt:lpstr>General - PRO</vt:lpstr>
      <vt:lpstr>General - SCP</vt:lpstr>
      <vt:lpstr>Business - BSD</vt:lpstr>
      <vt:lpstr>Business - CST</vt:lpstr>
      <vt:lpstr>Business - CHT</vt:lpstr>
      <vt:lpstr>Business - GOV</vt:lpstr>
      <vt:lpstr>Business - PRV</vt:lpstr>
      <vt:lpstr>People - EMP</vt:lpstr>
      <vt:lpstr>People - R&amp;H</vt:lpstr>
      <vt:lpstr>People - PEM</vt:lpstr>
      <vt:lpstr>People - KNM</vt:lpstr>
      <vt:lpstr>People - T&amp;E</vt:lpstr>
      <vt:lpstr>Process - MGT</vt:lpstr>
      <vt:lpstr>Process - O&amp;F</vt:lpstr>
      <vt:lpstr>Process - RPT</vt:lpstr>
      <vt:lpstr>Process - SCE</vt:lpstr>
      <vt:lpstr>Technology - ITS</vt:lpstr>
      <vt:lpstr>Technology - A&amp;O</vt:lpstr>
      <vt:lpstr>Services - SIM</vt:lpstr>
      <vt:lpstr>Results - OVR</vt:lpstr>
      <vt:lpstr>Results - CSF 1.1</vt:lpstr>
      <vt:lpstr>Next Steps</vt:lpstr>
      <vt:lpstr>_NIST-CSF_Alignment</vt:lpstr>
      <vt:lpstr>_Guidance</vt:lpstr>
      <vt:lpstr>_Input</vt:lpstr>
      <vt:lpstr>_Score matrix</vt:lpstr>
      <vt:lpstr>_SUM_Completeness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SOC-CMM advanced version 2.0</dc:title>
  <dc:subject>SOC-CMM: measuring capability maturity in Security Operations Centers</dc:subject>
  <dc:creator/>
  <cp:keywords/>
  <dc:description>Use the SOC-CMM to measure capability maturity in your SOC</dc:description>
  <cp:lastModifiedBy/>
  <dcterms:created xsi:type="dcterms:W3CDTF">2006-09-16T00:00:00Z</dcterms:created>
  <dcterms:modified xsi:type="dcterms:W3CDTF">2020-02-12T15:12:36Z</dcterms:modified>
  <cp:category>SOC capability maturity measurement</cp:category>
  <cp:contentStatus>Final</cp:contentStatus>
</cp:coreProperties>
</file>