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naughto\Downloads\"/>
    </mc:Choice>
  </mc:AlternateContent>
  <xr:revisionPtr revIDLastSave="0" documentId="13_ncr:1_{1644DEFB-9031-4CFE-A7A6-B6B2053790A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vision History" sheetId="5" r:id="rId1"/>
    <sheet name="Logger_Config" sheetId="1" r:id="rId2"/>
    <sheet name="GPS_IMU" sheetId="6" r:id="rId3"/>
    <sheet name="EGT" sheetId="7" r:id="rId4"/>
    <sheet name="Admin" sheetId="4" r:id="rId5"/>
  </sheets>
  <definedNames>
    <definedName name="_xlnm._FilterDatabase" localSheetId="1" hidden="1">Logger_Config!$D$3:$T$215</definedName>
    <definedName name="Data_Types" localSheetId="3">#REF!</definedName>
    <definedName name="Data_Typ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C6" i="7" s="1"/>
  <c r="R118" i="1"/>
  <c r="D6" i="7" s="1"/>
  <c r="Q119" i="1"/>
  <c r="R119" i="1"/>
  <c r="D7" i="7" s="1"/>
  <c r="Q120" i="1"/>
  <c r="R120" i="1"/>
  <c r="Q121" i="1"/>
  <c r="C11" i="6" s="1"/>
  <c r="R121" i="1"/>
  <c r="Q122" i="1"/>
  <c r="C12" i="6" s="1"/>
  <c r="R122" i="1"/>
  <c r="D12" i="6" s="1"/>
  <c r="Q123" i="1"/>
  <c r="C13" i="6" s="1"/>
  <c r="R123" i="1"/>
  <c r="D13" i="6" s="1"/>
  <c r="Q124" i="1"/>
  <c r="C14" i="6" s="1"/>
  <c r="R124" i="1"/>
  <c r="D14" i="6" s="1"/>
  <c r="Q125" i="1"/>
  <c r="R125" i="1"/>
  <c r="Q126" i="1"/>
  <c r="C16" i="6" s="1"/>
  <c r="R126" i="1"/>
  <c r="Q127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R5" i="1"/>
  <c r="Q5" i="1"/>
  <c r="C4" i="7"/>
  <c r="C7" i="7"/>
  <c r="C10" i="6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0" i="1"/>
  <c r="P200" i="1"/>
  <c r="B209" i="1"/>
  <c r="I209" i="1"/>
  <c r="J209" i="1"/>
  <c r="K209" i="1"/>
  <c r="O209" i="1" s="1"/>
  <c r="L209" i="1"/>
  <c r="M209" i="1"/>
  <c r="N209" i="1"/>
  <c r="O199" i="1"/>
  <c r="P199" i="1"/>
  <c r="O198" i="1"/>
  <c r="P198" i="1"/>
  <c r="I197" i="1"/>
  <c r="J197" i="1" s="1"/>
  <c r="P197" i="1"/>
  <c r="B197" i="1"/>
  <c r="N196" i="1"/>
  <c r="M196" i="1"/>
  <c r="L196" i="1"/>
  <c r="J196" i="1" s="1"/>
  <c r="K196" i="1"/>
  <c r="O196" i="1" s="1"/>
  <c r="B196" i="1"/>
  <c r="I5" i="6"/>
  <c r="I6" i="6"/>
  <c r="I7" i="6"/>
  <c r="I8" i="6"/>
  <c r="I9" i="6"/>
  <c r="I4" i="6"/>
  <c r="I11" i="6"/>
  <c r="I12" i="6"/>
  <c r="I13" i="6"/>
  <c r="I14" i="6"/>
  <c r="I15" i="6"/>
  <c r="I16" i="6"/>
  <c r="I17" i="6"/>
  <c r="I10" i="6"/>
  <c r="H11" i="6"/>
  <c r="H12" i="6"/>
  <c r="H13" i="6"/>
  <c r="H14" i="6"/>
  <c r="H15" i="6"/>
  <c r="H16" i="6"/>
  <c r="H17" i="6"/>
  <c r="H10" i="6"/>
  <c r="G11" i="6"/>
  <c r="G12" i="6"/>
  <c r="G13" i="6"/>
  <c r="G14" i="6"/>
  <c r="G15" i="6"/>
  <c r="G16" i="6"/>
  <c r="G17" i="6"/>
  <c r="G10" i="6"/>
  <c r="E11" i="6"/>
  <c r="E12" i="6"/>
  <c r="E13" i="6"/>
  <c r="E14" i="6"/>
  <c r="E15" i="6"/>
  <c r="E16" i="6"/>
  <c r="E17" i="6"/>
  <c r="E10" i="6"/>
  <c r="D11" i="6"/>
  <c r="D15" i="6"/>
  <c r="D16" i="6"/>
  <c r="D17" i="6"/>
  <c r="D10" i="6"/>
  <c r="C17" i="6"/>
  <c r="C15" i="6"/>
  <c r="I5" i="7"/>
  <c r="I6" i="7"/>
  <c r="I7" i="7"/>
  <c r="I4" i="7"/>
  <c r="H5" i="7"/>
  <c r="H6" i="7"/>
  <c r="H7" i="7"/>
  <c r="H4" i="7"/>
  <c r="G5" i="7"/>
  <c r="G6" i="7"/>
  <c r="G7" i="7"/>
  <c r="G4" i="7"/>
  <c r="E5" i="7"/>
  <c r="E6" i="7"/>
  <c r="E7" i="7"/>
  <c r="E4" i="7"/>
  <c r="D5" i="7"/>
  <c r="D4" i="7"/>
  <c r="C5" i="7"/>
  <c r="A4" i="7"/>
  <c r="M211" i="1"/>
  <c r="M210" i="1"/>
  <c r="P209" i="1" l="1"/>
  <c r="B201" i="1"/>
  <c r="P196" i="1"/>
  <c r="A198" i="1"/>
  <c r="I198" i="1" s="1"/>
  <c r="A199" i="1" s="1"/>
  <c r="O197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D181" i="1"/>
  <c r="Q181" i="1" s="1"/>
  <c r="D182" i="1"/>
  <c r="Q182" i="1" s="1"/>
  <c r="D183" i="1"/>
  <c r="Q183" i="1" s="1"/>
  <c r="D184" i="1"/>
  <c r="Q184" i="1" s="1"/>
  <c r="D185" i="1"/>
  <c r="Q185" i="1" s="1"/>
  <c r="D186" i="1"/>
  <c r="Q186" i="1" s="1"/>
  <c r="D187" i="1"/>
  <c r="Q187" i="1" s="1"/>
  <c r="D188" i="1"/>
  <c r="Q188" i="1" s="1"/>
  <c r="D189" i="1"/>
  <c r="Q189" i="1" s="1"/>
  <c r="D190" i="1"/>
  <c r="Q190" i="1" s="1"/>
  <c r="D191" i="1"/>
  <c r="Q191" i="1" s="1"/>
  <c r="D192" i="1"/>
  <c r="Q192" i="1" s="1"/>
  <c r="D193" i="1"/>
  <c r="Q193" i="1" s="1"/>
  <c r="D194" i="1"/>
  <c r="Q194" i="1" s="1"/>
  <c r="D195" i="1"/>
  <c r="Q195" i="1" s="1"/>
  <c r="D180" i="1"/>
  <c r="Q180" i="1" s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D165" i="1"/>
  <c r="Q165" i="1" s="1"/>
  <c r="D166" i="1"/>
  <c r="Q166" i="1" s="1"/>
  <c r="D167" i="1"/>
  <c r="Q167" i="1" s="1"/>
  <c r="D168" i="1"/>
  <c r="Q168" i="1" s="1"/>
  <c r="D169" i="1"/>
  <c r="Q169" i="1" s="1"/>
  <c r="D170" i="1"/>
  <c r="Q170" i="1" s="1"/>
  <c r="D171" i="1"/>
  <c r="Q171" i="1" s="1"/>
  <c r="D172" i="1"/>
  <c r="Q172" i="1" s="1"/>
  <c r="D173" i="1"/>
  <c r="Q173" i="1" s="1"/>
  <c r="D174" i="1"/>
  <c r="Q174" i="1" s="1"/>
  <c r="D175" i="1"/>
  <c r="Q175" i="1" s="1"/>
  <c r="D176" i="1"/>
  <c r="Q176" i="1" s="1"/>
  <c r="D177" i="1"/>
  <c r="Q177" i="1" s="1"/>
  <c r="D178" i="1"/>
  <c r="Q178" i="1" s="1"/>
  <c r="D179" i="1"/>
  <c r="Q179" i="1" s="1"/>
  <c r="O164" i="1"/>
  <c r="P164" i="1"/>
  <c r="D164" i="1"/>
  <c r="Q164" i="1" s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D148" i="1"/>
  <c r="Q148" i="1" s="1"/>
  <c r="D149" i="1"/>
  <c r="Q149" i="1" s="1"/>
  <c r="D150" i="1"/>
  <c r="Q150" i="1" s="1"/>
  <c r="D151" i="1"/>
  <c r="Q151" i="1" s="1"/>
  <c r="D152" i="1"/>
  <c r="Q152" i="1" s="1"/>
  <c r="D153" i="1"/>
  <c r="Q153" i="1" s="1"/>
  <c r="D154" i="1"/>
  <c r="Q154" i="1" s="1"/>
  <c r="D155" i="1"/>
  <c r="Q155" i="1" s="1"/>
  <c r="D156" i="1"/>
  <c r="Q156" i="1" s="1"/>
  <c r="D157" i="1"/>
  <c r="Q157" i="1" s="1"/>
  <c r="D158" i="1"/>
  <c r="Q158" i="1" s="1"/>
  <c r="D159" i="1"/>
  <c r="Q159" i="1" s="1"/>
  <c r="D160" i="1"/>
  <c r="Q160" i="1" s="1"/>
  <c r="D161" i="1"/>
  <c r="Q161" i="1" s="1"/>
  <c r="D162" i="1"/>
  <c r="Q162" i="1" s="1"/>
  <c r="D163" i="1"/>
  <c r="Q163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D140" i="1"/>
  <c r="Q140" i="1" s="1"/>
  <c r="D141" i="1"/>
  <c r="Q141" i="1" s="1"/>
  <c r="D142" i="1"/>
  <c r="Q142" i="1" s="1"/>
  <c r="D143" i="1"/>
  <c r="Q143" i="1" s="1"/>
  <c r="D144" i="1"/>
  <c r="Q144" i="1" s="1"/>
  <c r="D145" i="1"/>
  <c r="Q145" i="1" s="1"/>
  <c r="D146" i="1"/>
  <c r="Q146" i="1" s="1"/>
  <c r="D147" i="1"/>
  <c r="Q147" i="1" s="1"/>
  <c r="B199" i="1" l="1"/>
  <c r="I199" i="1"/>
  <c r="B198" i="1"/>
  <c r="J198" i="1"/>
  <c r="M72" i="1"/>
  <c r="M71" i="1"/>
  <c r="J199" i="1" l="1"/>
  <c r="A200" i="1"/>
  <c r="I201" i="1" s="1"/>
  <c r="M70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19" i="1"/>
  <c r="M18" i="1"/>
  <c r="J201" i="1" l="1"/>
  <c r="A202" i="1"/>
  <c r="B200" i="1"/>
  <c r="I200" i="1"/>
  <c r="J200" i="1" s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17" i="1"/>
  <c r="P117" i="1"/>
  <c r="O118" i="1"/>
  <c r="P118" i="1"/>
  <c r="O119" i="1"/>
  <c r="P119" i="1"/>
  <c r="I202" i="1" l="1"/>
  <c r="B202" i="1"/>
  <c r="B205" i="1"/>
  <c r="I5" i="1"/>
  <c r="I4" i="1"/>
  <c r="J202" i="1" l="1"/>
  <c r="A203" i="1"/>
  <c r="A6" i="1"/>
  <c r="I6" i="1" s="1"/>
  <c r="A7" i="1" s="1"/>
  <c r="I203" i="1" l="1"/>
  <c r="B203" i="1"/>
  <c r="C5" i="6"/>
  <c r="C6" i="6"/>
  <c r="C7" i="6"/>
  <c r="C8" i="6"/>
  <c r="C9" i="6"/>
  <c r="C4" i="6"/>
  <c r="E5" i="6"/>
  <c r="E6" i="6"/>
  <c r="E7" i="6"/>
  <c r="E8" i="6"/>
  <c r="E9" i="6"/>
  <c r="E4" i="6"/>
  <c r="D5" i="6"/>
  <c r="D6" i="6"/>
  <c r="D7" i="6"/>
  <c r="D8" i="6"/>
  <c r="D9" i="6"/>
  <c r="D4" i="6"/>
  <c r="H9" i="6"/>
  <c r="H6" i="6"/>
  <c r="G5" i="6"/>
  <c r="G6" i="6"/>
  <c r="G7" i="6"/>
  <c r="G8" i="6"/>
  <c r="G9" i="6"/>
  <c r="G4" i="6"/>
  <c r="J203" i="1" l="1"/>
  <c r="A204" i="1"/>
  <c r="J4" i="1"/>
  <c r="I204" i="1" l="1"/>
  <c r="J204" i="1" s="1"/>
  <c r="B204" i="1"/>
  <c r="I205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3" i="1"/>
  <c r="M74" i="1"/>
  <c r="M75" i="1"/>
  <c r="P4" i="1"/>
  <c r="O4" i="1"/>
  <c r="B4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P210" i="1"/>
  <c r="P211" i="1"/>
  <c r="P212" i="1"/>
  <c r="P213" i="1"/>
  <c r="P214" i="1"/>
  <c r="P215" i="1"/>
  <c r="J205" i="1" l="1"/>
  <c r="A206" i="1"/>
  <c r="O210" i="1"/>
  <c r="O211" i="1"/>
  <c r="O212" i="1"/>
  <c r="O213" i="1"/>
  <c r="O214" i="1"/>
  <c r="O215" i="1"/>
  <c r="I206" i="1" l="1"/>
  <c r="B206" i="1"/>
  <c r="O46" i="1"/>
  <c r="O47" i="1"/>
  <c r="O48" i="1"/>
  <c r="O49" i="1"/>
  <c r="O50" i="1"/>
  <c r="O51" i="1"/>
  <c r="O70" i="1"/>
  <c r="N73" i="1"/>
  <c r="N74" i="1"/>
  <c r="N75" i="1"/>
  <c r="N80" i="1"/>
  <c r="N81" i="1"/>
  <c r="N82" i="1"/>
  <c r="N83" i="1"/>
  <c r="N84" i="1"/>
  <c r="N85" i="1"/>
  <c r="N86" i="1"/>
  <c r="O86" i="1" s="1"/>
  <c r="N87" i="1"/>
  <c r="N88" i="1"/>
  <c r="N89" i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N109" i="1"/>
  <c r="N110" i="1"/>
  <c r="N111" i="1"/>
  <c r="N112" i="1"/>
  <c r="N113" i="1"/>
  <c r="N114" i="1"/>
  <c r="N115" i="1"/>
  <c r="O10" i="1"/>
  <c r="O11" i="1"/>
  <c r="O12" i="1"/>
  <c r="O13" i="1"/>
  <c r="O14" i="1"/>
  <c r="O15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J206" i="1" l="1"/>
  <c r="A207" i="1"/>
  <c r="J111" i="1"/>
  <c r="J95" i="1"/>
  <c r="J87" i="1"/>
  <c r="J85" i="1"/>
  <c r="J92" i="1"/>
  <c r="J84" i="1"/>
  <c r="J101" i="1"/>
  <c r="J93" i="1"/>
  <c r="J86" i="1"/>
  <c r="J102" i="1"/>
  <c r="J94" i="1"/>
  <c r="J113" i="1"/>
  <c r="J97" i="1"/>
  <c r="J89" i="1"/>
  <c r="J81" i="1"/>
  <c r="J112" i="1"/>
  <c r="J103" i="1"/>
  <c r="J82" i="1"/>
  <c r="J107" i="1"/>
  <c r="J98" i="1"/>
  <c r="J90" i="1"/>
  <c r="J115" i="1"/>
  <c r="J108" i="1"/>
  <c r="J104" i="1"/>
  <c r="J99" i="1"/>
  <c r="J91" i="1"/>
  <c r="J83" i="1"/>
  <c r="J105" i="1"/>
  <c r="J100" i="1"/>
  <c r="J109" i="1"/>
  <c r="J114" i="1"/>
  <c r="J96" i="1"/>
  <c r="J110" i="1"/>
  <c r="J106" i="1"/>
  <c r="J88" i="1"/>
  <c r="J80" i="1"/>
  <c r="P107" i="1"/>
  <c r="P103" i="1"/>
  <c r="P98" i="1"/>
  <c r="O97" i="1"/>
  <c r="P97" i="1"/>
  <c r="O84" i="1"/>
  <c r="P84" i="1"/>
  <c r="P71" i="1"/>
  <c r="O71" i="1"/>
  <c r="P63" i="1"/>
  <c r="O63" i="1"/>
  <c r="P55" i="1"/>
  <c r="O55" i="1"/>
  <c r="P49" i="1"/>
  <c r="P41" i="1"/>
  <c r="O41" i="1"/>
  <c r="P33" i="1"/>
  <c r="O33" i="1"/>
  <c r="P25" i="1"/>
  <c r="O25" i="1"/>
  <c r="P17" i="1"/>
  <c r="O17" i="1"/>
  <c r="P9" i="1"/>
  <c r="O9" i="1"/>
  <c r="O108" i="1"/>
  <c r="P108" i="1"/>
  <c r="P104" i="1"/>
  <c r="P99" i="1"/>
  <c r="O94" i="1"/>
  <c r="P94" i="1"/>
  <c r="P85" i="1"/>
  <c r="O85" i="1"/>
  <c r="P76" i="1"/>
  <c r="O76" i="1"/>
  <c r="O72" i="1"/>
  <c r="P72" i="1"/>
  <c r="O64" i="1"/>
  <c r="P64" i="1"/>
  <c r="P56" i="1"/>
  <c r="O56" i="1"/>
  <c r="P50" i="1"/>
  <c r="P42" i="1"/>
  <c r="O42" i="1"/>
  <c r="P34" i="1"/>
  <c r="O34" i="1"/>
  <c r="P26" i="1"/>
  <c r="O26" i="1"/>
  <c r="O18" i="1"/>
  <c r="P18" i="1"/>
  <c r="P10" i="1"/>
  <c r="O115" i="1"/>
  <c r="P115" i="1"/>
  <c r="P109" i="1"/>
  <c r="O109" i="1"/>
  <c r="P105" i="1"/>
  <c r="P100" i="1"/>
  <c r="P86" i="1"/>
  <c r="O77" i="1"/>
  <c r="P77" i="1"/>
  <c r="P73" i="1"/>
  <c r="O73" i="1"/>
  <c r="P65" i="1"/>
  <c r="O65" i="1"/>
  <c r="P57" i="1"/>
  <c r="O57" i="1"/>
  <c r="P51" i="1"/>
  <c r="O43" i="1"/>
  <c r="P43" i="1"/>
  <c r="P35" i="1"/>
  <c r="O35" i="1"/>
  <c r="P27" i="1"/>
  <c r="O27" i="1"/>
  <c r="P19" i="1"/>
  <c r="O19" i="1"/>
  <c r="P11" i="1"/>
  <c r="P116" i="1"/>
  <c r="O116" i="1"/>
  <c r="P110" i="1"/>
  <c r="O110" i="1"/>
  <c r="P106" i="1"/>
  <c r="P92" i="1"/>
  <c r="P87" i="1"/>
  <c r="O87" i="1"/>
  <c r="O78" i="1"/>
  <c r="P78" i="1"/>
  <c r="O74" i="1"/>
  <c r="P74" i="1"/>
  <c r="O66" i="1"/>
  <c r="P66" i="1"/>
  <c r="O58" i="1"/>
  <c r="P58" i="1"/>
  <c r="O52" i="1"/>
  <c r="P52" i="1"/>
  <c r="O44" i="1"/>
  <c r="P44" i="1"/>
  <c r="P36" i="1"/>
  <c r="O36" i="1"/>
  <c r="O28" i="1"/>
  <c r="P28" i="1"/>
  <c r="O20" i="1"/>
  <c r="P20" i="1"/>
  <c r="P12" i="1"/>
  <c r="O111" i="1"/>
  <c r="P111" i="1"/>
  <c r="P101" i="1"/>
  <c r="P93" i="1"/>
  <c r="P88" i="1"/>
  <c r="O88" i="1"/>
  <c r="P80" i="1"/>
  <c r="O80" i="1"/>
  <c r="O79" i="1"/>
  <c r="P79" i="1"/>
  <c r="O75" i="1"/>
  <c r="P75" i="1"/>
  <c r="O69" i="1"/>
  <c r="P69" i="1"/>
  <c r="O67" i="1"/>
  <c r="P67" i="1"/>
  <c r="P59" i="1"/>
  <c r="O59" i="1"/>
  <c r="O45" i="1"/>
  <c r="P45" i="1"/>
  <c r="O37" i="1"/>
  <c r="P37" i="1"/>
  <c r="P29" i="1"/>
  <c r="O29" i="1"/>
  <c r="P21" i="1"/>
  <c r="O21" i="1"/>
  <c r="P13" i="1"/>
  <c r="P112" i="1"/>
  <c r="O112" i="1"/>
  <c r="P89" i="1"/>
  <c r="O89" i="1"/>
  <c r="O81" i="1"/>
  <c r="P81" i="1"/>
  <c r="P68" i="1"/>
  <c r="O68" i="1"/>
  <c r="P60" i="1"/>
  <c r="O60" i="1"/>
  <c r="P46" i="1"/>
  <c r="O38" i="1"/>
  <c r="P38" i="1"/>
  <c r="O30" i="1"/>
  <c r="P30" i="1"/>
  <c r="P22" i="1"/>
  <c r="O22" i="1"/>
  <c r="P14" i="1"/>
  <c r="O113" i="1"/>
  <c r="P113" i="1"/>
  <c r="P102" i="1"/>
  <c r="O95" i="1"/>
  <c r="P95" i="1"/>
  <c r="P90" i="1"/>
  <c r="O82" i="1"/>
  <c r="P82" i="1"/>
  <c r="P70" i="1"/>
  <c r="P61" i="1"/>
  <c r="O61" i="1"/>
  <c r="P53" i="1"/>
  <c r="O53" i="1"/>
  <c r="P47" i="1"/>
  <c r="P39" i="1"/>
  <c r="O39" i="1"/>
  <c r="P31" i="1"/>
  <c r="O31" i="1"/>
  <c r="O23" i="1"/>
  <c r="P23" i="1"/>
  <c r="P15" i="1"/>
  <c r="P114" i="1"/>
  <c r="O114" i="1"/>
  <c r="O96" i="1"/>
  <c r="P96" i="1"/>
  <c r="P91" i="1"/>
  <c r="P83" i="1"/>
  <c r="O83" i="1"/>
  <c r="O62" i="1"/>
  <c r="P62" i="1"/>
  <c r="P54" i="1"/>
  <c r="O54" i="1"/>
  <c r="P48" i="1"/>
  <c r="O40" i="1"/>
  <c r="P40" i="1"/>
  <c r="O32" i="1"/>
  <c r="P32" i="1"/>
  <c r="O24" i="1"/>
  <c r="P24" i="1"/>
  <c r="O16" i="1"/>
  <c r="P16" i="1"/>
  <c r="O7" i="1"/>
  <c r="O8" i="1"/>
  <c r="O6" i="1"/>
  <c r="J5" i="1"/>
  <c r="I207" i="1" l="1"/>
  <c r="B207" i="1"/>
  <c r="J6" i="1"/>
  <c r="I7" i="1"/>
  <c r="A8" i="1" s="1"/>
  <c r="P6" i="1"/>
  <c r="P5" i="1"/>
  <c r="P7" i="1"/>
  <c r="P8" i="1"/>
  <c r="O5" i="1"/>
  <c r="B5" i="1"/>
  <c r="B7" i="1"/>
  <c r="B6" i="1"/>
  <c r="J207" i="1" l="1"/>
  <c r="A208" i="1"/>
  <c r="J7" i="1"/>
  <c r="I208" i="1" l="1"/>
  <c r="J208" i="1" s="1"/>
  <c r="B208" i="1"/>
  <c r="B188" i="1"/>
  <c r="I8" i="1"/>
  <c r="A9" i="1" s="1"/>
  <c r="B8" i="1"/>
  <c r="J8" i="1" l="1"/>
  <c r="I9" i="1" l="1"/>
  <c r="A10" i="1" s="1"/>
  <c r="B9" i="1"/>
  <c r="J9" i="1" l="1"/>
  <c r="I10" i="1" l="1"/>
  <c r="A11" i="1" s="1"/>
  <c r="B10" i="1"/>
  <c r="J10" i="1" l="1"/>
  <c r="I11" i="1" l="1"/>
  <c r="A12" i="1" s="1"/>
  <c r="B11" i="1"/>
  <c r="J11" i="1" l="1"/>
  <c r="I12" i="1" l="1"/>
  <c r="A13" i="1" s="1"/>
  <c r="B12" i="1"/>
  <c r="J12" i="1" l="1"/>
  <c r="I13" i="1" l="1"/>
  <c r="B13" i="1"/>
  <c r="A14" i="1" l="1"/>
  <c r="B14" i="1" s="1"/>
  <c r="J13" i="1"/>
  <c r="I14" i="1" l="1"/>
  <c r="A15" i="1" s="1"/>
  <c r="B15" i="1" s="1"/>
  <c r="J14" i="1" l="1"/>
  <c r="I15" i="1"/>
  <c r="J15" i="1" s="1"/>
  <c r="A16" i="1" l="1"/>
  <c r="B16" i="1" s="1"/>
  <c r="I16" i="1" l="1"/>
  <c r="J16" i="1" s="1"/>
  <c r="A17" i="1" l="1"/>
  <c r="I17" i="1" s="1"/>
  <c r="B17" i="1" l="1"/>
  <c r="A18" i="1"/>
  <c r="J17" i="1"/>
  <c r="B18" i="1" l="1"/>
  <c r="I18" i="1"/>
  <c r="A19" i="1" l="1"/>
  <c r="J18" i="1"/>
  <c r="B19" i="1" l="1"/>
  <c r="I19" i="1"/>
  <c r="A20" i="1" l="1"/>
  <c r="J19" i="1"/>
  <c r="B20" i="1" l="1"/>
  <c r="I20" i="1"/>
  <c r="A21" i="1" l="1"/>
  <c r="J20" i="1"/>
  <c r="B21" i="1" l="1"/>
  <c r="I21" i="1"/>
  <c r="A22" i="1" l="1"/>
  <c r="J21" i="1"/>
  <c r="B22" i="1" l="1"/>
  <c r="I22" i="1"/>
  <c r="A23" i="1" l="1"/>
  <c r="J22" i="1"/>
  <c r="B23" i="1" l="1"/>
  <c r="I23" i="1"/>
  <c r="A24" i="1" l="1"/>
  <c r="J23" i="1"/>
  <c r="B24" i="1" l="1"/>
  <c r="I24" i="1"/>
  <c r="A25" i="1" l="1"/>
  <c r="J24" i="1"/>
  <c r="B25" i="1" l="1"/>
  <c r="I25" i="1"/>
  <c r="A26" i="1" l="1"/>
  <c r="J25" i="1"/>
  <c r="B26" i="1" l="1"/>
  <c r="I26" i="1"/>
  <c r="A27" i="1" l="1"/>
  <c r="J26" i="1"/>
  <c r="B27" i="1" l="1"/>
  <c r="I27" i="1"/>
  <c r="A28" i="1" l="1"/>
  <c r="J27" i="1"/>
  <c r="B28" i="1" l="1"/>
  <c r="I28" i="1"/>
  <c r="A29" i="1" l="1"/>
  <c r="J28" i="1"/>
  <c r="B29" i="1" l="1"/>
  <c r="I29" i="1"/>
  <c r="A30" i="1" l="1"/>
  <c r="J29" i="1"/>
  <c r="B30" i="1" l="1"/>
  <c r="I30" i="1"/>
  <c r="A31" i="1" l="1"/>
  <c r="J30" i="1"/>
  <c r="B31" i="1" l="1"/>
  <c r="I31" i="1"/>
  <c r="A32" i="1" l="1"/>
  <c r="J31" i="1"/>
  <c r="B32" i="1" l="1"/>
  <c r="I32" i="1"/>
  <c r="A33" i="1" l="1"/>
  <c r="J32" i="1"/>
  <c r="B33" i="1" l="1"/>
  <c r="I33" i="1"/>
  <c r="A34" i="1" l="1"/>
  <c r="J33" i="1"/>
  <c r="B34" i="1" l="1"/>
  <c r="I34" i="1"/>
  <c r="A35" i="1" l="1"/>
  <c r="J34" i="1"/>
  <c r="B35" i="1" l="1"/>
  <c r="I35" i="1"/>
  <c r="A36" i="1" l="1"/>
  <c r="J35" i="1"/>
  <c r="B36" i="1" l="1"/>
  <c r="I36" i="1"/>
  <c r="A37" i="1" l="1"/>
  <c r="J36" i="1"/>
  <c r="B37" i="1" l="1"/>
  <c r="I37" i="1"/>
  <c r="A38" i="1" l="1"/>
  <c r="J37" i="1"/>
  <c r="B38" i="1" l="1"/>
  <c r="I38" i="1"/>
  <c r="A39" i="1" l="1"/>
  <c r="J38" i="1"/>
  <c r="B39" i="1" l="1"/>
  <c r="I39" i="1"/>
  <c r="A40" i="1" l="1"/>
  <c r="J39" i="1"/>
  <c r="B40" i="1" l="1"/>
  <c r="I40" i="1"/>
  <c r="A41" i="1" l="1"/>
  <c r="J40" i="1"/>
  <c r="B41" i="1" l="1"/>
  <c r="I41" i="1"/>
  <c r="A42" i="1" l="1"/>
  <c r="J41" i="1"/>
  <c r="B42" i="1" l="1"/>
  <c r="I42" i="1"/>
  <c r="A43" i="1" l="1"/>
  <c r="J42" i="1"/>
  <c r="B43" i="1" l="1"/>
  <c r="I43" i="1"/>
  <c r="A44" i="1" l="1"/>
  <c r="J43" i="1"/>
  <c r="B44" i="1" l="1"/>
  <c r="I44" i="1"/>
  <c r="A45" i="1" l="1"/>
  <c r="J44" i="1"/>
  <c r="B45" i="1" l="1"/>
  <c r="I45" i="1"/>
  <c r="A46" i="1" l="1"/>
  <c r="J45" i="1"/>
  <c r="B46" i="1" l="1"/>
  <c r="I46" i="1"/>
  <c r="A47" i="1" l="1"/>
  <c r="J46" i="1"/>
  <c r="B47" i="1" l="1"/>
  <c r="I47" i="1"/>
  <c r="A48" i="1" l="1"/>
  <c r="J47" i="1"/>
  <c r="B48" i="1" l="1"/>
  <c r="I48" i="1"/>
  <c r="A49" i="1" l="1"/>
  <c r="J48" i="1"/>
  <c r="B49" i="1" l="1"/>
  <c r="I49" i="1"/>
  <c r="A50" i="1" l="1"/>
  <c r="J49" i="1"/>
  <c r="B50" i="1" l="1"/>
  <c r="I50" i="1"/>
  <c r="A51" i="1" l="1"/>
  <c r="J50" i="1"/>
  <c r="B51" i="1" l="1"/>
  <c r="I51" i="1"/>
  <c r="A52" i="1" l="1"/>
  <c r="J51" i="1"/>
  <c r="B52" i="1" l="1"/>
  <c r="I52" i="1"/>
  <c r="A53" i="1" l="1"/>
  <c r="J52" i="1"/>
  <c r="B53" i="1" l="1"/>
  <c r="I53" i="1"/>
  <c r="A54" i="1" l="1"/>
  <c r="J53" i="1"/>
  <c r="B54" i="1" l="1"/>
  <c r="I54" i="1"/>
  <c r="A55" i="1" l="1"/>
  <c r="J54" i="1"/>
  <c r="B55" i="1" l="1"/>
  <c r="I55" i="1"/>
  <c r="A56" i="1" l="1"/>
  <c r="J55" i="1"/>
  <c r="B56" i="1" l="1"/>
  <c r="I56" i="1"/>
  <c r="A57" i="1" l="1"/>
  <c r="J56" i="1"/>
  <c r="B57" i="1" l="1"/>
  <c r="I57" i="1"/>
  <c r="A58" i="1" l="1"/>
  <c r="J57" i="1"/>
  <c r="B58" i="1" l="1"/>
  <c r="I58" i="1"/>
  <c r="A59" i="1" l="1"/>
  <c r="J58" i="1"/>
  <c r="B59" i="1" l="1"/>
  <c r="I59" i="1"/>
  <c r="A60" i="1" l="1"/>
  <c r="J59" i="1"/>
  <c r="B60" i="1" l="1"/>
  <c r="I60" i="1"/>
  <c r="A61" i="1" l="1"/>
  <c r="J60" i="1"/>
  <c r="B61" i="1" l="1"/>
  <c r="I61" i="1"/>
  <c r="A62" i="1" l="1"/>
  <c r="J61" i="1"/>
  <c r="B62" i="1" l="1"/>
  <c r="I62" i="1"/>
  <c r="A63" i="1" l="1"/>
  <c r="J62" i="1"/>
  <c r="B63" i="1" l="1"/>
  <c r="I63" i="1"/>
  <c r="A64" i="1" l="1"/>
  <c r="J63" i="1"/>
  <c r="B64" i="1" l="1"/>
  <c r="I64" i="1"/>
  <c r="A65" i="1" l="1"/>
  <c r="J64" i="1"/>
  <c r="B65" i="1" l="1"/>
  <c r="I65" i="1"/>
  <c r="A66" i="1" l="1"/>
  <c r="J65" i="1"/>
  <c r="B66" i="1" l="1"/>
  <c r="I66" i="1"/>
  <c r="A67" i="1" l="1"/>
  <c r="J66" i="1"/>
  <c r="B67" i="1" l="1"/>
  <c r="I67" i="1"/>
  <c r="B115" i="1"/>
  <c r="A68" i="1" l="1"/>
  <c r="J67" i="1"/>
  <c r="B116" i="1"/>
  <c r="B68" i="1" l="1"/>
  <c r="I68" i="1"/>
  <c r="A69" i="1" l="1"/>
  <c r="J68" i="1"/>
  <c r="A4" i="6"/>
  <c r="B4" i="6" s="1"/>
  <c r="B210" i="1"/>
  <c r="I210" i="1"/>
  <c r="B69" i="1" l="1"/>
  <c r="I69" i="1"/>
  <c r="J210" i="1"/>
  <c r="A211" i="1"/>
  <c r="A5" i="6" s="1"/>
  <c r="B5" i="6" s="1"/>
  <c r="F4" i="6"/>
  <c r="B211" i="1" l="1"/>
  <c r="A70" i="1"/>
  <c r="J69" i="1"/>
  <c r="I211" i="1"/>
  <c r="J211" i="1" s="1"/>
  <c r="F5" i="6" l="1"/>
  <c r="A212" i="1"/>
  <c r="A6" i="6" s="1"/>
  <c r="B6" i="6" s="1"/>
  <c r="B70" i="1"/>
  <c r="I70" i="1"/>
  <c r="I212" i="1" l="1"/>
  <c r="J212" i="1" s="1"/>
  <c r="B212" i="1"/>
  <c r="A71" i="1"/>
  <c r="J70" i="1"/>
  <c r="A213" i="1" l="1"/>
  <c r="F6" i="6"/>
  <c r="B71" i="1"/>
  <c r="I71" i="1"/>
  <c r="I213" i="1" l="1"/>
  <c r="B213" i="1"/>
  <c r="A7" i="6"/>
  <c r="B7" i="6" s="1"/>
  <c r="A72" i="1"/>
  <c r="J71" i="1"/>
  <c r="A214" i="1" l="1"/>
  <c r="F7" i="6"/>
  <c r="J213" i="1"/>
  <c r="B72" i="1"/>
  <c r="I72" i="1"/>
  <c r="I214" i="1" l="1"/>
  <c r="A8" i="6"/>
  <c r="B8" i="6" s="1"/>
  <c r="B214" i="1"/>
  <c r="A73" i="1"/>
  <c r="J72" i="1"/>
  <c r="A215" i="1" l="1"/>
  <c r="J214" i="1"/>
  <c r="F8" i="6"/>
  <c r="I73" i="1"/>
  <c r="B73" i="1"/>
  <c r="A9" i="6" l="1"/>
  <c r="B9" i="6" s="1"/>
  <c r="B215" i="1"/>
  <c r="I215" i="1"/>
  <c r="A74" i="1"/>
  <c r="I74" i="1" s="1"/>
  <c r="J73" i="1"/>
  <c r="J215" i="1" l="1"/>
  <c r="F9" i="6"/>
  <c r="B74" i="1"/>
  <c r="A75" i="1"/>
  <c r="I75" i="1" s="1"/>
  <c r="J74" i="1"/>
  <c r="B75" i="1" l="1"/>
  <c r="A76" i="1"/>
  <c r="B4" i="7" s="1"/>
  <c r="J75" i="1"/>
  <c r="I76" i="1" l="1"/>
  <c r="J76" i="1" s="1"/>
  <c r="B76" i="1"/>
  <c r="A77" i="1" l="1"/>
  <c r="B77" i="1" l="1"/>
  <c r="I77" i="1"/>
  <c r="J77" i="1" s="1"/>
  <c r="A78" i="1" l="1"/>
  <c r="I78" i="1" s="1"/>
  <c r="J78" i="1" s="1"/>
  <c r="B78" i="1" l="1"/>
  <c r="A79" i="1"/>
  <c r="I79" i="1" l="1"/>
  <c r="J79" i="1" s="1"/>
  <c r="B79" i="1"/>
  <c r="A80" i="1" l="1"/>
  <c r="I80" i="1" l="1"/>
  <c r="A81" i="1" s="1"/>
  <c r="B80" i="1"/>
  <c r="I81" i="1" l="1"/>
  <c r="A82" i="1" s="1"/>
  <c r="B81" i="1"/>
  <c r="I82" i="1" l="1"/>
  <c r="A83" i="1" s="1"/>
  <c r="B82" i="1"/>
  <c r="I83" i="1" l="1"/>
  <c r="A84" i="1" s="1"/>
  <c r="B83" i="1"/>
  <c r="I84" i="1" l="1"/>
  <c r="A85" i="1" s="1"/>
  <c r="B84" i="1"/>
  <c r="I85" i="1" l="1"/>
  <c r="A86" i="1" s="1"/>
  <c r="B85" i="1"/>
  <c r="I86" i="1" l="1"/>
  <c r="A87" i="1" s="1"/>
  <c r="B86" i="1"/>
  <c r="I87" i="1" l="1"/>
  <c r="A88" i="1" s="1"/>
  <c r="B87" i="1"/>
  <c r="I88" i="1" l="1"/>
  <c r="A89" i="1" s="1"/>
  <c r="B88" i="1"/>
  <c r="I89" i="1" l="1"/>
  <c r="A90" i="1" s="1"/>
  <c r="B89" i="1"/>
  <c r="I90" i="1" l="1"/>
  <c r="A91" i="1" s="1"/>
  <c r="B90" i="1"/>
  <c r="I91" i="1" l="1"/>
  <c r="A92" i="1" s="1"/>
  <c r="B91" i="1"/>
  <c r="I92" i="1" l="1"/>
  <c r="A93" i="1" s="1"/>
  <c r="B92" i="1"/>
  <c r="B93" i="1" l="1"/>
  <c r="I93" i="1"/>
  <c r="A94" i="1" s="1"/>
  <c r="I94" i="1" l="1"/>
  <c r="A95" i="1" s="1"/>
  <c r="B94" i="1"/>
  <c r="I95" i="1" l="1"/>
  <c r="A96" i="1" s="1"/>
  <c r="B95" i="1"/>
  <c r="I96" i="1" l="1"/>
  <c r="A97" i="1" s="1"/>
  <c r="B96" i="1"/>
  <c r="I97" i="1" l="1"/>
  <c r="A98" i="1" s="1"/>
  <c r="B97" i="1"/>
  <c r="I98" i="1" l="1"/>
  <c r="A99" i="1" s="1"/>
  <c r="B98" i="1"/>
  <c r="I99" i="1" l="1"/>
  <c r="A100" i="1" s="1"/>
  <c r="B99" i="1"/>
  <c r="I100" i="1" l="1"/>
  <c r="A101" i="1" s="1"/>
  <c r="B100" i="1"/>
  <c r="I101" i="1" l="1"/>
  <c r="A102" i="1" s="1"/>
  <c r="B101" i="1"/>
  <c r="I102" i="1" l="1"/>
  <c r="A103" i="1" s="1"/>
  <c r="B102" i="1"/>
  <c r="I103" i="1" l="1"/>
  <c r="A104" i="1" s="1"/>
  <c r="B103" i="1"/>
  <c r="I104" i="1" l="1"/>
  <c r="A105" i="1" s="1"/>
  <c r="B104" i="1"/>
  <c r="I105" i="1" l="1"/>
  <c r="A106" i="1" s="1"/>
  <c r="B105" i="1"/>
  <c r="I106" i="1" l="1"/>
  <c r="A107" i="1" s="1"/>
  <c r="B106" i="1"/>
  <c r="I107" i="1" l="1"/>
  <c r="A108" i="1" s="1"/>
  <c r="B107" i="1"/>
  <c r="I108" i="1" l="1"/>
  <c r="A109" i="1" s="1"/>
  <c r="B108" i="1"/>
  <c r="I109" i="1" l="1"/>
  <c r="A110" i="1" s="1"/>
  <c r="B109" i="1"/>
  <c r="I110" i="1" l="1"/>
  <c r="A111" i="1" s="1"/>
  <c r="B110" i="1"/>
  <c r="I111" i="1" l="1"/>
  <c r="A112" i="1" s="1"/>
  <c r="B111" i="1"/>
  <c r="I112" i="1" l="1"/>
  <c r="A113" i="1" s="1"/>
  <c r="B112" i="1"/>
  <c r="I113" i="1" l="1"/>
  <c r="A114" i="1" s="1"/>
  <c r="I196" i="1" s="1"/>
  <c r="B113" i="1"/>
  <c r="I114" i="1" l="1"/>
  <c r="B114" i="1"/>
  <c r="I115" i="1"/>
  <c r="I116" i="1" s="1"/>
  <c r="F4" i="7" s="1"/>
  <c r="A117" i="1" l="1"/>
  <c r="A5" i="7" s="1"/>
  <c r="B5" i="7" s="1"/>
  <c r="J116" i="1"/>
  <c r="B117" i="1" l="1"/>
  <c r="I117" i="1"/>
  <c r="F5" i="7" s="1"/>
  <c r="J117" i="1" l="1"/>
  <c r="A118" i="1"/>
  <c r="A6" i="7" s="1"/>
  <c r="B6" i="7" s="1"/>
  <c r="B118" i="1" l="1"/>
  <c r="I118" i="1"/>
  <c r="F6" i="7" s="1"/>
  <c r="J118" i="1" l="1"/>
  <c r="A119" i="1"/>
  <c r="A7" i="7" s="1"/>
  <c r="B7" i="7" s="1"/>
  <c r="I119" i="1" l="1"/>
  <c r="B119" i="1"/>
  <c r="A120" i="1" l="1"/>
  <c r="A10" i="6" s="1"/>
  <c r="B10" i="6" s="1"/>
  <c r="F7" i="7"/>
  <c r="J119" i="1"/>
  <c r="I120" i="1" l="1"/>
  <c r="B120" i="1"/>
  <c r="A121" i="1" l="1"/>
  <c r="A11" i="6" s="1"/>
  <c r="B11" i="6" s="1"/>
  <c r="F10" i="6"/>
  <c r="J120" i="1"/>
  <c r="I121" i="1" l="1"/>
  <c r="B121" i="1"/>
  <c r="A122" i="1" l="1"/>
  <c r="F11" i="6"/>
  <c r="J121" i="1"/>
  <c r="I122" i="1" l="1"/>
  <c r="A12" i="6"/>
  <c r="B12" i="6" s="1"/>
  <c r="B122" i="1"/>
  <c r="A123" i="1" l="1"/>
  <c r="F12" i="6"/>
  <c r="J122" i="1"/>
  <c r="I123" i="1" l="1"/>
  <c r="A13" i="6"/>
  <c r="B13" i="6" s="1"/>
  <c r="B123" i="1"/>
  <c r="F13" i="6" l="1"/>
  <c r="A124" i="1"/>
  <c r="J123" i="1"/>
  <c r="I124" i="1" l="1"/>
  <c r="F14" i="6" s="1"/>
  <c r="A14" i="6"/>
  <c r="B14" i="6" s="1"/>
  <c r="B124" i="1"/>
  <c r="J124" i="1" l="1"/>
  <c r="A125" i="1"/>
  <c r="I125" i="1" l="1"/>
  <c r="F15" i="6" s="1"/>
  <c r="A15" i="6"/>
  <c r="B15" i="6" s="1"/>
  <c r="B125" i="1"/>
  <c r="A126" i="1" l="1"/>
  <c r="J125" i="1"/>
  <c r="I126" i="1" l="1"/>
  <c r="F16" i="6" s="1"/>
  <c r="A16" i="6"/>
  <c r="B16" i="6" s="1"/>
  <c r="B126" i="1"/>
  <c r="A127" i="1" l="1"/>
  <c r="J126" i="1"/>
  <c r="I127" i="1" l="1"/>
  <c r="F17" i="6" s="1"/>
  <c r="A17" i="6"/>
  <c r="B17" i="6" s="1"/>
  <c r="B127" i="1"/>
  <c r="J127" i="1" l="1"/>
  <c r="A128" i="1"/>
  <c r="I128" i="1" s="1"/>
  <c r="B128" i="1" l="1"/>
  <c r="J128" i="1" l="1"/>
  <c r="A129" i="1"/>
  <c r="I129" i="1" s="1"/>
  <c r="B129" i="1" l="1"/>
  <c r="J129" i="1" l="1"/>
  <c r="A130" i="1"/>
  <c r="I130" i="1" s="1"/>
  <c r="B130" i="1" l="1"/>
  <c r="J130" i="1" l="1"/>
  <c r="A131" i="1"/>
  <c r="I131" i="1" s="1"/>
  <c r="A132" i="1" s="1"/>
  <c r="B131" i="1" l="1"/>
  <c r="J131" i="1" l="1"/>
  <c r="I132" i="1" l="1"/>
  <c r="B132" i="1"/>
  <c r="J132" i="1" l="1"/>
  <c r="A133" i="1"/>
  <c r="B133" i="1" l="1"/>
  <c r="I133" i="1"/>
  <c r="J133" i="1" l="1"/>
  <c r="A134" i="1"/>
  <c r="I134" i="1" l="1"/>
  <c r="B134" i="1"/>
  <c r="J134" i="1" l="1"/>
  <c r="A135" i="1"/>
  <c r="I135" i="1" l="1"/>
  <c r="B135" i="1"/>
  <c r="J135" i="1" l="1"/>
  <c r="A136" i="1"/>
  <c r="I136" i="1" l="1"/>
  <c r="B136" i="1"/>
  <c r="J136" i="1" l="1"/>
  <c r="A137" i="1"/>
  <c r="I137" i="1" l="1"/>
  <c r="B137" i="1"/>
  <c r="J137" i="1" l="1"/>
  <c r="A138" i="1"/>
  <c r="I138" i="1" l="1"/>
  <c r="B138" i="1"/>
  <c r="J138" i="1" l="1"/>
  <c r="A139" i="1"/>
  <c r="I139" i="1" l="1"/>
  <c r="B139" i="1"/>
  <c r="J139" i="1" l="1"/>
  <c r="A140" i="1"/>
  <c r="I140" i="1" l="1"/>
  <c r="B140" i="1"/>
  <c r="J140" i="1" l="1"/>
  <c r="A141" i="1"/>
  <c r="B141" i="1" l="1"/>
  <c r="I141" i="1"/>
  <c r="J141" i="1" l="1"/>
  <c r="A142" i="1"/>
  <c r="B142" i="1" l="1"/>
  <c r="I142" i="1"/>
  <c r="J142" i="1" l="1"/>
  <c r="A143" i="1"/>
  <c r="I143" i="1" l="1"/>
  <c r="B143" i="1"/>
  <c r="J143" i="1" l="1"/>
  <c r="A144" i="1"/>
  <c r="I144" i="1" l="1"/>
  <c r="B144" i="1"/>
  <c r="J144" i="1" l="1"/>
  <c r="A145" i="1"/>
  <c r="I145" i="1" l="1"/>
  <c r="B145" i="1"/>
  <c r="J145" i="1" l="1"/>
  <c r="A146" i="1"/>
  <c r="I146" i="1" l="1"/>
  <c r="B146" i="1"/>
  <c r="J146" i="1" l="1"/>
  <c r="A147" i="1"/>
  <c r="B147" i="1" l="1"/>
  <c r="I147" i="1"/>
  <c r="J147" i="1" l="1"/>
  <c r="A148" i="1"/>
  <c r="I148" i="1" l="1"/>
  <c r="B148" i="1"/>
  <c r="J148" i="1" l="1"/>
  <c r="A149" i="1"/>
  <c r="B149" i="1" l="1"/>
  <c r="I149" i="1"/>
  <c r="A150" i="1" l="1"/>
  <c r="J149" i="1"/>
  <c r="B150" i="1" l="1"/>
  <c r="I150" i="1"/>
  <c r="A151" i="1" l="1"/>
  <c r="J150" i="1"/>
  <c r="B151" i="1" l="1"/>
  <c r="I151" i="1"/>
  <c r="A152" i="1" l="1"/>
  <c r="J151" i="1"/>
  <c r="I152" i="1" l="1"/>
  <c r="B152" i="1"/>
  <c r="A153" i="1" l="1"/>
  <c r="J152" i="1"/>
  <c r="I153" i="1" l="1"/>
  <c r="B153" i="1"/>
  <c r="A154" i="1" l="1"/>
  <c r="J153" i="1"/>
  <c r="B154" i="1" l="1"/>
  <c r="I154" i="1"/>
  <c r="J154" i="1" l="1"/>
  <c r="A155" i="1"/>
  <c r="B155" i="1" l="1"/>
  <c r="I155" i="1"/>
  <c r="A156" i="1" l="1"/>
  <c r="J155" i="1"/>
  <c r="B156" i="1" l="1"/>
  <c r="I156" i="1"/>
  <c r="J156" i="1" l="1"/>
  <c r="A157" i="1"/>
  <c r="B157" i="1" l="1"/>
  <c r="I157" i="1"/>
  <c r="A158" i="1" l="1"/>
  <c r="J157" i="1"/>
  <c r="B158" i="1" l="1"/>
  <c r="I158" i="1"/>
  <c r="A159" i="1" l="1"/>
  <c r="J158" i="1"/>
  <c r="B159" i="1" l="1"/>
  <c r="I159" i="1"/>
  <c r="A160" i="1" l="1"/>
  <c r="J159" i="1"/>
  <c r="B160" i="1" l="1"/>
  <c r="I160" i="1"/>
  <c r="A161" i="1" l="1"/>
  <c r="J160" i="1"/>
  <c r="B161" i="1" l="1"/>
  <c r="I161" i="1"/>
  <c r="A162" i="1" l="1"/>
  <c r="J161" i="1"/>
  <c r="B162" i="1" l="1"/>
  <c r="I162" i="1"/>
  <c r="J162" i="1" l="1"/>
  <c r="A163" i="1"/>
  <c r="B163" i="1" l="1"/>
  <c r="I163" i="1"/>
  <c r="J163" i="1" l="1"/>
  <c r="A164" i="1"/>
  <c r="I164" i="1" l="1"/>
  <c r="B164" i="1"/>
  <c r="J164" i="1" l="1"/>
  <c r="A165" i="1"/>
  <c r="B165" i="1" l="1"/>
  <c r="I165" i="1"/>
  <c r="J165" i="1" l="1"/>
  <c r="A166" i="1"/>
  <c r="I166" i="1" l="1"/>
  <c r="B166" i="1"/>
  <c r="J166" i="1" l="1"/>
  <c r="A167" i="1"/>
  <c r="I167" i="1" l="1"/>
  <c r="B167" i="1"/>
  <c r="J167" i="1" l="1"/>
  <c r="A168" i="1"/>
  <c r="I168" i="1" l="1"/>
  <c r="B168" i="1"/>
  <c r="J168" i="1" l="1"/>
  <c r="A169" i="1"/>
  <c r="I169" i="1" l="1"/>
  <c r="B169" i="1"/>
  <c r="J169" i="1" l="1"/>
  <c r="A170" i="1"/>
  <c r="I170" i="1" l="1"/>
  <c r="B170" i="1"/>
  <c r="J170" i="1" l="1"/>
  <c r="A171" i="1"/>
  <c r="I171" i="1" l="1"/>
  <c r="B171" i="1"/>
  <c r="J171" i="1" l="1"/>
  <c r="A172" i="1"/>
  <c r="I172" i="1" l="1"/>
  <c r="B172" i="1"/>
  <c r="J172" i="1" l="1"/>
  <c r="A173" i="1"/>
  <c r="I173" i="1" l="1"/>
  <c r="B173" i="1"/>
  <c r="J173" i="1" l="1"/>
  <c r="A174" i="1"/>
  <c r="I174" i="1" l="1"/>
  <c r="B174" i="1"/>
  <c r="J174" i="1" l="1"/>
  <c r="A175" i="1"/>
  <c r="I175" i="1" l="1"/>
  <c r="B175" i="1"/>
  <c r="J175" i="1" l="1"/>
  <c r="A176" i="1"/>
  <c r="I176" i="1" l="1"/>
  <c r="B176" i="1"/>
  <c r="J176" i="1" l="1"/>
  <c r="A177" i="1"/>
  <c r="I177" i="1" l="1"/>
  <c r="B177" i="1"/>
  <c r="J177" i="1" l="1"/>
  <c r="A178" i="1"/>
  <c r="I178" i="1" l="1"/>
  <c r="B178" i="1"/>
  <c r="J178" i="1" l="1"/>
  <c r="A179" i="1"/>
  <c r="I179" i="1" l="1"/>
  <c r="B179" i="1"/>
  <c r="J179" i="1" l="1"/>
  <c r="A180" i="1"/>
  <c r="I180" i="1" l="1"/>
  <c r="B180" i="1"/>
  <c r="A181" i="1" l="1"/>
  <c r="J180" i="1"/>
  <c r="B181" i="1" l="1"/>
  <c r="I181" i="1"/>
  <c r="A182" i="1" l="1"/>
  <c r="J181" i="1"/>
  <c r="B182" i="1" l="1"/>
  <c r="I182" i="1"/>
  <c r="A183" i="1" l="1"/>
  <c r="J182" i="1"/>
  <c r="I183" i="1" l="1"/>
  <c r="B183" i="1"/>
  <c r="J183" i="1" l="1"/>
  <c r="A184" i="1"/>
  <c r="I184" i="1" l="1"/>
  <c r="B184" i="1"/>
  <c r="A185" i="1" l="1"/>
  <c r="J184" i="1"/>
  <c r="B185" i="1" l="1"/>
  <c r="I185" i="1"/>
  <c r="J185" i="1" l="1"/>
  <c r="A186" i="1"/>
  <c r="I186" i="1" l="1"/>
  <c r="B186" i="1"/>
  <c r="J186" i="1" l="1"/>
  <c r="A187" i="1"/>
  <c r="I187" i="1" l="1"/>
  <c r="J187" i="1" s="1"/>
  <c r="B187" i="1"/>
  <c r="I188" i="1"/>
  <c r="J188" i="1" l="1"/>
  <c r="A189" i="1"/>
  <c r="I189" i="1" l="1"/>
  <c r="B189" i="1"/>
  <c r="J189" i="1" l="1"/>
  <c r="A190" i="1"/>
  <c r="I190" i="1" l="1"/>
  <c r="B190" i="1"/>
  <c r="J190" i="1" l="1"/>
  <c r="A191" i="1"/>
  <c r="I191" i="1" l="1"/>
  <c r="B191" i="1"/>
  <c r="A192" i="1" l="1"/>
  <c r="J191" i="1"/>
  <c r="I192" i="1" l="1"/>
  <c r="B192" i="1"/>
  <c r="A193" i="1" l="1"/>
  <c r="J192" i="1"/>
  <c r="I193" i="1" l="1"/>
  <c r="B193" i="1"/>
  <c r="J193" i="1" l="1"/>
  <c r="A194" i="1"/>
  <c r="I194" i="1" l="1"/>
  <c r="B194" i="1"/>
  <c r="J194" i="1" l="1"/>
  <c r="A195" i="1"/>
  <c r="I195" i="1" l="1"/>
  <c r="J195" i="1" s="1"/>
  <c r="B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  <author>Naughton, Thomas</author>
  </authors>
  <commentList>
    <comment ref="J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Thomas:</t>
        </r>
        <r>
          <rPr>
            <sz val="9"/>
            <color indexed="81"/>
            <rFont val="Tahoma"/>
            <family val="2"/>
          </rPr>
          <t xml:space="preserve">
DBC config needs Bitpos to be a byte later if data is Big Endian</t>
        </r>
      </text>
    </comment>
    <comment ref="D1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Naughton, Thomas:</t>
        </r>
        <r>
          <rPr>
            <sz val="9"/>
            <color indexed="81"/>
            <rFont val="Tahoma"/>
            <family val="2"/>
          </rPr>
          <t xml:space="preserve">
0=OK, 
1=SW OFF, 
2=SLAVE1_COMMS_OUT, 3=SLAVE2_COMMS_OUT, 
4=VBAT_HIGH, 
5=EOP_START, 
6=CAN_ENABLE_OFF, 
7=TPS_START, 
8=AUTO_START, 
9=FP_START, 
10=DIP_START, 
11=SENSOR_WARNING_LEVEL, 
12=PDU_ISSUE, 
13=AUTO_IN_R/D, 
100=EOP_TRIP, 
101=CCP_TRIP, 
102=EOT_TRIP, 
103=ECT_TRIP, 
104=FP_TRIP, 
105=DATE/TIME_TRIP, 
106=VBAT_TRIP, 
107=LEAN_TRIP</t>
        </r>
      </text>
    </comment>
    <comment ref="C18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Naughton, Thomas:</t>
        </r>
        <r>
          <rPr>
            <sz val="9"/>
            <color indexed="81"/>
            <rFont val="Tahoma"/>
            <family val="2"/>
          </rPr>
          <t xml:space="preserve">
C frames consist of 8 single bits in one byte</t>
        </r>
      </text>
    </comment>
    <comment ref="R210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Naughton, Thomas:</t>
        </r>
        <r>
          <rPr>
            <sz val="9"/>
            <color indexed="81"/>
            <rFont val="Tahoma"/>
            <family val="2"/>
          </rPr>
          <t xml:space="preserve">
As logger wants data in deg, need to figure out scaling to suit both ECU &amp; logger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Thomas:</t>
        </r>
        <r>
          <rPr>
            <sz val="9"/>
            <color indexed="81"/>
            <rFont val="Tahoma"/>
            <charset val="1"/>
          </rPr>
          <t xml:space="preserve">
Venus GPS unit reports long &amp; lat as integers already so no need to scale before sending. Need to be scaled down by 10,000,000 on reciept</t>
        </r>
      </text>
    </comment>
    <comment ref="H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Thomas:</t>
        </r>
        <r>
          <rPr>
            <sz val="9"/>
            <color indexed="81"/>
            <rFont val="Tahoma"/>
            <family val="2"/>
          </rPr>
          <t xml:space="preserve">
Venus GPS unit reports long &amp; lat as integers already so no need to scale before sending. Need to be scaled down by 10,000,000 on reciept</t>
        </r>
      </text>
    </comment>
    <comment ref="H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Thomas:</t>
        </r>
        <r>
          <rPr>
            <sz val="9"/>
            <color indexed="81"/>
            <rFont val="Tahoma"/>
            <family val="2"/>
          </rPr>
          <t xml:space="preserve">
Venus GPS unit reports altitude in integer hundredths of a degree. No need to scale before sending. Need to be scaled down by 100 on reciept</t>
        </r>
      </text>
    </comment>
  </commentList>
</comments>
</file>

<file path=xl/sharedStrings.xml><?xml version="1.0" encoding="utf-8"?>
<sst xmlns="http://schemas.openxmlformats.org/spreadsheetml/2006/main" count="1075" uniqueCount="318">
  <si>
    <t>Offset</t>
  </si>
  <si>
    <t>Function</t>
  </si>
  <si>
    <t>Units</t>
  </si>
  <si>
    <t>-</t>
  </si>
  <si>
    <t>rpm</t>
  </si>
  <si>
    <t>%</t>
  </si>
  <si>
    <t>ms</t>
  </si>
  <si>
    <t>V</t>
  </si>
  <si>
    <t>deg</t>
  </si>
  <si>
    <t>s</t>
  </si>
  <si>
    <t>Y</t>
  </si>
  <si>
    <t>egt1</t>
  </si>
  <si>
    <t>egt2</t>
  </si>
  <si>
    <t>egt3</t>
  </si>
  <si>
    <t>egt4</t>
  </si>
  <si>
    <t>m</t>
  </si>
  <si>
    <t>DataLogger Name</t>
  </si>
  <si>
    <t>DataLogger Units</t>
  </si>
  <si>
    <t>Message ID 
(Decimal)</t>
  </si>
  <si>
    <t>Message ID 
(Hex)</t>
  </si>
  <si>
    <t>Start Bit</t>
  </si>
  <si>
    <t>Length</t>
  </si>
  <si>
    <t>Scaling</t>
  </si>
  <si>
    <t>Max</t>
  </si>
  <si>
    <t>degC</t>
  </si>
  <si>
    <t>Includes Conversion from AFR to Lambda based on 14.7:1 Stoich</t>
  </si>
  <si>
    <t>Data not recieved from MS. From external amplifier module</t>
  </si>
  <si>
    <t>N</t>
  </si>
  <si>
    <t>Origin</t>
  </si>
  <si>
    <t>ECU</t>
  </si>
  <si>
    <t>Signed</t>
  </si>
  <si>
    <t>Min</t>
  </si>
  <si>
    <t>Question usefulness of data. At engine idle, showed dec 1 2 or 3 but sporadically</t>
  </si>
  <si>
    <t>Working but not sure where target comes from. Engine idling target = 14:1 but table is 14.7:1</t>
  </si>
  <si>
    <t>Not used</t>
  </si>
  <si>
    <t>Notes 1</t>
  </si>
  <si>
    <t>Notes 2</t>
  </si>
  <si>
    <t>Works but displays same as rLambda1</t>
  </si>
  <si>
    <t>Works but outputs 0 when TS accel enrichment perc shows 100</t>
  </si>
  <si>
    <t>Works but displays same as rVolEffMap1</t>
  </si>
  <si>
    <t>Works fine. Config needs to be updated to match int32 not int16</t>
  </si>
  <si>
    <t>Works but displays same as vLambda1</t>
  </si>
  <si>
    <t>Works but not used in current cal</t>
  </si>
  <si>
    <t>MS can config wrong. Should not be multiplied by 0.1</t>
  </si>
  <si>
    <t>Not used in current cal</t>
  </si>
  <si>
    <t>Output does not match TS. TS shows c.3XXus looptime engine not running. Output shows c.500us with spikes over 900us</t>
  </si>
  <si>
    <t>Makes conversion script fall over unless sized 32 bit</t>
  </si>
  <si>
    <t>Makes conversion script fall over unless sized 32 bit
Also strange results compared to TS. TS shows error of +-5% at idle but this outputs over 200</t>
  </si>
  <si>
    <t>Strange logged results. Do not log for now</t>
  </si>
  <si>
    <t>aLatitudeGPS</t>
  </si>
  <si>
    <t>aLongitudeGPS</t>
  </si>
  <si>
    <t>vSpeedGPS</t>
  </si>
  <si>
    <t>aHeadingGPS</t>
  </si>
  <si>
    <t>kph</t>
  </si>
  <si>
    <t>aYawIMU</t>
  </si>
  <si>
    <t>Version</t>
  </si>
  <si>
    <t>Date</t>
  </si>
  <si>
    <t>Description</t>
  </si>
  <si>
    <t>1.0</t>
  </si>
  <si>
    <t>1.1</t>
  </si>
  <si>
    <t>Original version to suit Microsquirt CAN output only</t>
  </si>
  <si>
    <t>Added GPS &amp; IMU data</t>
  </si>
  <si>
    <t>Signed?</t>
  </si>
  <si>
    <t>Naming Convention</t>
  </si>
  <si>
    <t>Measurement Type</t>
  </si>
  <si>
    <t>Factor</t>
  </si>
  <si>
    <t>r</t>
  </si>
  <si>
    <t>Angle</t>
  </si>
  <si>
    <t>a</t>
  </si>
  <si>
    <t>Time</t>
  </si>
  <si>
    <t>t</t>
  </si>
  <si>
    <t>Voltage</t>
  </si>
  <si>
    <t>v</t>
  </si>
  <si>
    <t>Boolean</t>
  </si>
  <si>
    <t>b</t>
  </si>
  <si>
    <t>Linear Speed</t>
  </si>
  <si>
    <t>Rotational Speed</t>
  </si>
  <si>
    <t>n</t>
  </si>
  <si>
    <t>Temperature</t>
  </si>
  <si>
    <t>Pressure</t>
  </si>
  <si>
    <t>p</t>
  </si>
  <si>
    <t>Mass Flow</t>
  </si>
  <si>
    <t>q</t>
  </si>
  <si>
    <t>Relative Quantity</t>
  </si>
  <si>
    <t>Distance</t>
  </si>
  <si>
    <t>d</t>
  </si>
  <si>
    <t>dAltitudeGPS</t>
  </si>
  <si>
    <t>Acceleration</t>
  </si>
  <si>
    <t>Frequency</t>
  </si>
  <si>
    <t>f</t>
  </si>
  <si>
    <t>1.2</t>
  </si>
  <si>
    <t>Added EGT data</t>
  </si>
  <si>
    <t>BitPos (DBC)</t>
  </si>
  <si>
    <t>1.3</t>
  </si>
  <si>
    <t>Byte order</t>
  </si>
  <si>
    <t>MSB Last</t>
  </si>
  <si>
    <t>MSB First</t>
  </si>
  <si>
    <t>Little-Endian</t>
  </si>
  <si>
    <t>Big-Endian</t>
  </si>
  <si>
    <t>Intel</t>
  </si>
  <si>
    <t>Motorola</t>
  </si>
  <si>
    <t>Byte Order</t>
  </si>
  <si>
    <t>GPS-IMU</t>
  </si>
  <si>
    <t>EGT</t>
  </si>
  <si>
    <t>LOGGER</t>
  </si>
  <si>
    <t>N/A</t>
  </si>
  <si>
    <t>Includes conversion from degF to degC</t>
  </si>
  <si>
    <t>Not recieved via CAN. Variable from logger saved as uint64_t</t>
  </si>
  <si>
    <t>Makes conversion script fall over unless sized 32 bit. Validate again with python conversion</t>
  </si>
  <si>
    <t>Adjusted for Python script conversion via .dbc file</t>
  </si>
  <si>
    <t>UNASSIGNED</t>
  </si>
  <si>
    <t>Does not match TS values. TS shows 8ms when stopped, this shows 12ms. TS shows 1.?ms when idling, this shows 2.?ms. Requires additional scaling of 0.6666667</t>
  </si>
  <si>
    <t>2.0</t>
  </si>
  <si>
    <t>Config re-done to suit F88R datastream</t>
  </si>
  <si>
    <t>F88R Name</t>
  </si>
  <si>
    <t>F88R Units</t>
  </si>
  <si>
    <t>Transmission Rate 
[Hz]</t>
  </si>
  <si>
    <t>Based on LR CAN User Manual V1.1 dated 2019-10-01</t>
  </si>
  <si>
    <t>ECU Calibration</t>
  </si>
  <si>
    <t>CBR250RRi_1.567.1_01-001</t>
  </si>
  <si>
    <t>Engine Speed</t>
  </si>
  <si>
    <t>vehicleSpeed</t>
  </si>
  <si>
    <t>Vehicle Speed</t>
  </si>
  <si>
    <t>eot</t>
  </si>
  <si>
    <t>ect1</t>
  </si>
  <si>
    <t>eop1</t>
  </si>
  <si>
    <t>Engine Oil Pressure</t>
  </si>
  <si>
    <t>Engine Oil Temperature</t>
  </si>
  <si>
    <t>Engine Coolant Temperature</t>
  </si>
  <si>
    <t>mBarA</t>
  </si>
  <si>
    <t>engineEnable</t>
  </si>
  <si>
    <t>Engine Enable Status</t>
  </si>
  <si>
    <t>flSpeed</t>
  </si>
  <si>
    <t>rlSpeed</t>
  </si>
  <si>
    <t>Front Left Wheel Speed</t>
  </si>
  <si>
    <t>Rear Left Wheel Speed</t>
  </si>
  <si>
    <t>act1</t>
  </si>
  <si>
    <t>bap</t>
  </si>
  <si>
    <t>aat</t>
  </si>
  <si>
    <t>Ambient Air Temperature</t>
  </si>
  <si>
    <t>Manifold Pressure</t>
  </si>
  <si>
    <t>Barometric Air Pressure</t>
  </si>
  <si>
    <t>Air Charge Temperature</t>
  </si>
  <si>
    <t>Throttle Position</t>
  </si>
  <si>
    <t>Pedal Position</t>
  </si>
  <si>
    <t>Lambda bank 1</t>
  </si>
  <si>
    <t>Lambda bank 2</t>
  </si>
  <si>
    <t>Bar</t>
  </si>
  <si>
    <t>bpf</t>
  </si>
  <si>
    <t>Brake Pressure Front</t>
  </si>
  <si>
    <t>lam1</t>
  </si>
  <si>
    <t>lam2</t>
  </si>
  <si>
    <t>Latitude</t>
  </si>
  <si>
    <t>Longitude</t>
  </si>
  <si>
    <t>Not Transmitted</t>
  </si>
  <si>
    <t>G</t>
  </si>
  <si>
    <t>deg/s</t>
  </si>
  <si>
    <t>Exhaust gas temperature cylinder 1</t>
  </si>
  <si>
    <t>Exhaust gas temperature cylinder 2</t>
  </si>
  <si>
    <t>Exhaust gas temperature cylinder 3</t>
  </si>
  <si>
    <t>Exhaust gas temperature cylinder 4</t>
  </si>
  <si>
    <t>SPARE</t>
  </si>
  <si>
    <t>A10</t>
  </si>
  <si>
    <t>A11</t>
  </si>
  <si>
    <t>A12</t>
  </si>
  <si>
    <t>A13</t>
  </si>
  <si>
    <t>A14</t>
  </si>
  <si>
    <t>A15</t>
  </si>
  <si>
    <t>A16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</si>
  <si>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</si>
  <si>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</si>
  <si>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</si>
  <si>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</si>
  <si>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</si>
  <si>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</si>
  <si>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</si>
  <si>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</si>
  <si>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</si>
  <si>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</si>
  <si>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</si>
  <si>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</si>
  <si>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</si>
  <si>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</si>
  <si>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</si>
  <si>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</si>
  <si>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map1</t>
  </si>
  <si>
    <t>tps1</t>
  </si>
  <si>
    <t>ppsDriver</t>
  </si>
  <si>
    <t>cllTarg1</t>
  </si>
  <si>
    <t>fuelMltCll1</t>
  </si>
  <si>
    <t>fuelFinalPri1</t>
  </si>
  <si>
    <t>cllTarg2</t>
  </si>
  <si>
    <t>fuelMltCll2</t>
  </si>
  <si>
    <t>fuelFinalPri2</t>
  </si>
  <si>
    <t>cllI1</t>
  </si>
  <si>
    <t>cllP1</t>
  </si>
  <si>
    <t>fuelBase1</t>
  </si>
  <si>
    <t>fuelMltLoad1</t>
  </si>
  <si>
    <t>cllI2</t>
  </si>
  <si>
    <t>cllP2</t>
  </si>
  <si>
    <t>fuelBase2</t>
  </si>
  <si>
    <t>fuelMltLoad2</t>
  </si>
  <si>
    <t>fuelAddVbatPri</t>
  </si>
  <si>
    <t>fuelEndAngle</t>
  </si>
  <si>
    <t>fuelMltBap</t>
  </si>
  <si>
    <t>fuelMltIdle</t>
  </si>
  <si>
    <t>fuelMltMap1</t>
  </si>
  <si>
    <t>fuelMltEct1</t>
  </si>
  <si>
    <t>fuelMltCrank1</t>
  </si>
  <si>
    <t>fuelMltAct1</t>
  </si>
  <si>
    <t>fuelMltMap2</t>
  </si>
  <si>
    <t>fuelMltEct2</t>
  </si>
  <si>
    <t>fuelMltCrank2</t>
  </si>
  <si>
    <t>fuelMltAct2</t>
  </si>
  <si>
    <t>ignBase1</t>
  </si>
  <si>
    <t>ignFinalPri1</t>
  </si>
  <si>
    <t>ignAddLoad1</t>
  </si>
  <si>
    <t>ignAddMap1</t>
  </si>
  <si>
    <t>ignBase2</t>
  </si>
  <si>
    <t>ignFinalPri2</t>
  </si>
  <si>
    <t>ignAddLoad2</t>
  </si>
  <si>
    <t>ignAddMap2</t>
  </si>
  <si>
    <t>ignAddAct1</t>
  </si>
  <si>
    <t>ignAddEct1</t>
  </si>
  <si>
    <t>idleIgnAddBase</t>
  </si>
  <si>
    <t>ignAddIdle</t>
  </si>
  <si>
    <t>ignAddAct2</t>
  </si>
  <si>
    <t>ignAddEct2</t>
  </si>
  <si>
    <t>ignAddBap</t>
  </si>
  <si>
    <t>ignAddGear</t>
  </si>
  <si>
    <t>fuelPump1Duty</t>
  </si>
  <si>
    <t>gear</t>
  </si>
  <si>
    <t>gearCutRequest</t>
  </si>
  <si>
    <t>idleTarget</t>
  </si>
  <si>
    <t>idleError</t>
  </si>
  <si>
    <t>vbat</t>
  </si>
  <si>
    <t>engineStopTimer</t>
  </si>
  <si>
    <t>idleActiveTime</t>
  </si>
  <si>
    <t>F88R Receive Frame</t>
  </si>
  <si>
    <t>A01</t>
  </si>
  <si>
    <t>A02</t>
  </si>
  <si>
    <t>A03</t>
  </si>
  <si>
    <t>A04</t>
  </si>
  <si>
    <t>A5</t>
  </si>
  <si>
    <t>A6</t>
  </si>
  <si>
    <t>A7</t>
  </si>
  <si>
    <t>A8</t>
  </si>
  <si>
    <t>A9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</si>
  <si>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</si>
  <si>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</si>
  <si>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</si>
  <si>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</si>
  <si>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</si>
  <si>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</si>
  <si>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</si>
  <si>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</si>
  <si>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</si>
  <si>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</si>
  <si>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</si>
  <si>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</si>
  <si>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</si>
  <si>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</si>
  <si>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</si>
  <si>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</si>
  <si>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</si>
  <si>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</si>
  <si>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</si>
  <si>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</si>
  <si>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</si>
  <si>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</si>
  <si>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</si>
  <si>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</si>
  <si>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</si>
  <si>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</si>
  <si>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</si>
  <si>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</si>
  <si>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</si>
  <si>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</si>
  <si>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</si>
  <si>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</si>
  <si>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2.1</t>
  </si>
  <si>
    <t>CBR250RRi_1.657.1_01-013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</si>
  <si>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</si>
  <si>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</si>
  <si>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</si>
  <si>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</si>
  <si>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</si>
  <si>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</si>
  <si>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</si>
  <si>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</si>
  <si>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</si>
  <si>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</si>
  <si>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</si>
  <si>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</si>
  <si>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</si>
  <si>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</si>
  <si>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</si>
  <si>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</si>
  <si>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Config adjusted to match updated ECU SW 1.657.1
Moved GPS-IMU module output to ECU Basic GPS &amp; user defined IMU channels</t>
  </si>
  <si>
    <t>UNUSED</t>
  </si>
  <si>
    <t>gpsLat</t>
  </si>
  <si>
    <t>gpsLong</t>
  </si>
  <si>
    <t>gpsSpeed</t>
  </si>
  <si>
    <t>gpsAltitude</t>
  </si>
  <si>
    <t>gpsCourse_U</t>
  </si>
  <si>
    <t>gpsNumSats_U</t>
  </si>
  <si>
    <t>imuLatG_U</t>
  </si>
  <si>
    <t>imuLongG_U</t>
  </si>
  <si>
    <t>imuVertG_U</t>
  </si>
  <si>
    <t>imuRolldot_U22</t>
  </si>
  <si>
    <t>imuPitchdot_U</t>
  </si>
  <si>
    <t>imuYawdot_U21</t>
  </si>
  <si>
    <t>yaw</t>
  </si>
  <si>
    <t>MM5.10</t>
  </si>
  <si>
    <t>latG</t>
  </si>
  <si>
    <t>roll</t>
  </si>
  <si>
    <t>longG</t>
  </si>
  <si>
    <t>vertG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</si>
</sst>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\x0"/>
    <numFmt numFmtId="165" formatCode="0.0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name val="Arial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/>
    <xf numFmtId="0" fontId="0" fillId="0" borderId="0" xfId="0" applyNumberFormat="1" applyFont="1"/>
    <xf numFmtId="0" fontId="2" fillId="0" borderId="0" xfId="0" applyNumberFormat="1" applyFont="1"/>
    <xf numFmtId="1" fontId="0" fillId="0" borderId="0" xfId="0" applyNumberFormat="1"/>
    <xf numFmtId="0" fontId="2" fillId="0" borderId="0" xfId="0" applyNumberFormat="1" applyFont="1" applyAlignment="1">
      <alignment wrapText="1"/>
    </xf>
    <xf numFmtId="0" fontId="0" fillId="0" borderId="0" xfId="0" applyNumberFormat="1"/>
    <xf numFmtId="0" fontId="3" fillId="0" borderId="0" xfId="0" applyNumberFormat="1" applyFont="1"/>
    <xf numFmtId="0" fontId="3" fillId="0" borderId="0" xfId="0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quotePrefix="1" applyNumberFormat="1" applyFont="1" applyAlignment="1">
      <alignment wrapText="1"/>
    </xf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6" fillId="0" borderId="0" xfId="0" applyFont="1"/>
    <xf numFmtId="165" fontId="0" fillId="0" borderId="0" xfId="0" applyNumberFormat="1"/>
    <xf numFmtId="0" fontId="0" fillId="0" borderId="0" xfId="0" applyFill="1"/>
    <xf numFmtId="0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9" defaultPivotStyle="PivotStyleLight16">
    <tableStyle name="Basic_Table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12" sqref="B12"/>
    </sheetView>
  </sheetViews>
  <sheetFormatPr defaultRowHeight="12.75" x14ac:dyDescent="0.2"/>
  <cols>
    <col min="2" max="2" width="10.140625" bestFit="1" customWidth="1"/>
    <col min="3" max="3" width="46.7109375" customWidth="1"/>
    <col min="4" max="4" width="24.7109375" bestFit="1" customWidth="1"/>
  </cols>
  <sheetData>
    <row r="1" spans="1:4" x14ac:dyDescent="0.2">
      <c r="A1" t="s">
        <v>117</v>
      </c>
    </row>
    <row r="5" spans="1:4" x14ac:dyDescent="0.2">
      <c r="A5" s="11" t="s">
        <v>55</v>
      </c>
      <c r="B5" s="11" t="s">
        <v>56</v>
      </c>
      <c r="C5" s="11" t="s">
        <v>57</v>
      </c>
      <c r="D5" s="11" t="s">
        <v>118</v>
      </c>
    </row>
    <row r="6" spans="1:4" x14ac:dyDescent="0.2">
      <c r="A6" s="18" t="s">
        <v>58</v>
      </c>
      <c r="B6" s="19">
        <v>43808</v>
      </c>
      <c r="C6" t="s">
        <v>60</v>
      </c>
      <c r="D6" t="s">
        <v>105</v>
      </c>
    </row>
    <row r="7" spans="1:4" x14ac:dyDescent="0.2">
      <c r="A7" s="18" t="s">
        <v>59</v>
      </c>
      <c r="B7" s="19">
        <v>43675</v>
      </c>
      <c r="C7" t="s">
        <v>61</v>
      </c>
      <c r="D7" t="s">
        <v>105</v>
      </c>
    </row>
    <row r="8" spans="1:4" x14ac:dyDescent="0.2">
      <c r="A8" s="18" t="s">
        <v>90</v>
      </c>
      <c r="B8" s="19">
        <v>43829</v>
      </c>
      <c r="C8" t="s">
        <v>91</v>
      </c>
      <c r="D8" t="s">
        <v>105</v>
      </c>
    </row>
    <row r="9" spans="1:4" x14ac:dyDescent="0.2">
      <c r="A9" s="18" t="s">
        <v>93</v>
      </c>
      <c r="B9" s="19">
        <v>43886</v>
      </c>
      <c r="C9" t="s">
        <v>109</v>
      </c>
      <c r="D9" t="s">
        <v>105</v>
      </c>
    </row>
    <row r="10" spans="1:4" x14ac:dyDescent="0.2">
      <c r="A10" s="18" t="s">
        <v>112</v>
      </c>
      <c r="B10" s="19">
        <v>43958</v>
      </c>
      <c r="C10" t="s">
        <v>113</v>
      </c>
      <c r="D10" t="s">
        <v>119</v>
      </c>
    </row>
    <row r="11" spans="1:4" ht="38.25" x14ac:dyDescent="0.2">
      <c r="A11" s="18" t="s">
        <v>280</v>
      </c>
      <c r="B11" s="19">
        <v>44058</v>
      </c>
      <c r="C11" s="12" t="s">
        <v>298</v>
      </c>
      <c r="D11" t="s">
        <v>281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W215"/>
  <sheetViews>
    <sheetView tabSelected="1" workbookViewId="0">
      <pane ySplit="3" topLeftCell="A4" activePane="bottomLeft" state="frozen"/>
      <selection activeCell="F1" sqref="F1"/>
      <selection pane="bottomLeft" activeCell="L203" sqref="L203"/>
    </sheetView>
  </sheetViews>
  <sheetFormatPr defaultRowHeight="12.75" x14ac:dyDescent="0.2"/>
  <cols>
    <col min="1" max="2" width="10.85546875" bestFit="1" customWidth="1"/>
    <col min="3" max="3" width="10.85546875" customWidth="1"/>
    <col min="4" max="4" width="16.140625" bestFit="1" customWidth="1"/>
    <col min="5" max="5" width="42.42578125" style="12" hidden="1" customWidth="1"/>
    <col min="6" max="6" width="12.7109375" bestFit="1" customWidth="1"/>
    <col min="7" max="7" width="12.7109375" hidden="1" customWidth="1"/>
    <col min="8" max="8" width="13.5703125" customWidth="1"/>
    <col min="9" max="9" width="7.5703125" customWidth="1"/>
    <col min="10" max="10" width="9" customWidth="1"/>
    <col min="11" max="11" width="9.7109375" bestFit="1" customWidth="1"/>
    <col min="12" max="12" width="9.5703125" bestFit="1" customWidth="1"/>
    <col min="13" max="13" width="12" bestFit="1" customWidth="1"/>
    <col min="14" max="14" width="9.28515625" bestFit="1" customWidth="1"/>
    <col min="15" max="15" width="8.42578125" customWidth="1"/>
    <col min="16" max="16" width="12" bestFit="1" customWidth="1"/>
    <col min="17" max="17" width="22.28515625" bestFit="1" customWidth="1"/>
    <col min="18" max="18" width="13.85546875" style="12" bestFit="1" customWidth="1"/>
    <col min="19" max="19" width="11.28515625" bestFit="1" customWidth="1"/>
    <col min="20" max="20" width="107.5703125" hidden="1" customWidth="1"/>
    <col min="21" max="21" width="80" hidden="1" customWidth="1"/>
  </cols>
  <sheetData>
    <row r="3" spans="1:21" ht="38.25" x14ac:dyDescent="0.2">
      <c r="A3" s="5" t="s">
        <v>18</v>
      </c>
      <c r="B3" s="5" t="s">
        <v>19</v>
      </c>
      <c r="C3" s="5" t="s">
        <v>238</v>
      </c>
      <c r="D3" s="3" t="s">
        <v>114</v>
      </c>
      <c r="E3" s="5" t="s">
        <v>1</v>
      </c>
      <c r="F3" s="3" t="s">
        <v>115</v>
      </c>
      <c r="G3" s="24" t="s">
        <v>116</v>
      </c>
      <c r="H3" s="5" t="s">
        <v>101</v>
      </c>
      <c r="I3" s="5" t="s">
        <v>20</v>
      </c>
      <c r="J3" s="5" t="s">
        <v>92</v>
      </c>
      <c r="K3" s="5" t="s">
        <v>30</v>
      </c>
      <c r="L3" s="5" t="s">
        <v>21</v>
      </c>
      <c r="M3" s="5" t="s">
        <v>22</v>
      </c>
      <c r="N3" s="5" t="s">
        <v>0</v>
      </c>
      <c r="O3" s="5" t="s">
        <v>31</v>
      </c>
      <c r="P3" s="5" t="s">
        <v>23</v>
      </c>
      <c r="Q3" s="3" t="s">
        <v>16</v>
      </c>
      <c r="R3" s="5" t="s">
        <v>17</v>
      </c>
      <c r="S3" s="3" t="s">
        <v>28</v>
      </c>
      <c r="T3" s="5" t="s">
        <v>35</v>
      </c>
      <c r="U3" s="5" t="s">
        <v>36</v>
      </c>
    </row>
    <row r="4" spans="1:21" s="10" customFormat="1" x14ac:dyDescent="0.2">
      <c r="A4" s="14">
        <v>1535</v>
      </c>
      <c r="B4" s="4" t="str">
        <f>CONCATENATE("0x",DEC2HEX(A4))</f>
        <v>0x5FF</v>
      </c>
      <c r="C4" s="4"/>
      <c r="D4" s="6" t="s">
        <v>105</v>
      </c>
      <c r="E4" s="15" t="s">
        <v>105</v>
      </c>
      <c r="F4" s="6" t="s">
        <v>105</v>
      </c>
      <c r="G4" s="6"/>
      <c r="H4" s="15" t="s">
        <v>99</v>
      </c>
      <c r="I4" s="14">
        <f>IF((A4=A3), (I3+L3), 0)</f>
        <v>0</v>
      </c>
      <c r="J4" s="4">
        <f t="shared" ref="J4:J65" si="0">IF(H4="Motorola", IF(L4&gt;8, I4+8,I4), I4)</f>
        <v>0</v>
      </c>
      <c r="K4" s="15" t="s">
        <v>27</v>
      </c>
      <c r="L4" s="14">
        <v>64</v>
      </c>
      <c r="M4" s="14">
        <v>1E-3</v>
      </c>
      <c r="N4" s="14">
        <v>0</v>
      </c>
      <c r="O4" s="14">
        <f>IF(K4="Y", (((-(2^(L4-1)))*M4)+N4), ((0*M4)+N4))</f>
        <v>0</v>
      </c>
      <c r="P4" s="14">
        <f>IF(K4="Y", ((((2^(L4-1))-1)*M4)+N4), ((((2^L4)-1)*M4)+N4))</f>
        <v>1.8446744073709552E+16</v>
      </c>
      <c r="Q4" s="6" t="s">
        <v>69</v>
      </c>
      <c r="R4" s="15" t="s">
        <v>9</v>
      </c>
      <c r="S4" s="2" t="s">
        <v>104</v>
      </c>
      <c r="T4" s="15" t="s">
        <v>107</v>
      </c>
      <c r="U4" s="14"/>
    </row>
    <row r="5" spans="1:21" x14ac:dyDescent="0.2">
      <c r="A5" s="4">
        <v>1536</v>
      </c>
      <c r="B5" s="4" t="str">
        <f>CONCATENATE("0x",DEC2HEX(A5))</f>
        <v>0x600</v>
      </c>
      <c r="C5" s="4"/>
      <c r="D5" s="1" t="s">
        <v>4</v>
      </c>
      <c r="E5" s="13" t="s">
        <v>120</v>
      </c>
      <c r="F5" s="1" t="s">
        <v>4</v>
      </c>
      <c r="G5" s="1">
        <v>50</v>
      </c>
      <c r="H5" s="4" t="s">
        <v>100</v>
      </c>
      <c r="I5" s="14">
        <f>IF((A5=A4), (I4+L4), 0)</f>
        <v>0</v>
      </c>
      <c r="J5" s="4">
        <f t="shared" si="0"/>
        <v>8</v>
      </c>
      <c r="K5" s="4" t="s">
        <v>10</v>
      </c>
      <c r="L5" s="4">
        <v>16</v>
      </c>
      <c r="M5" s="6">
        <v>1</v>
      </c>
      <c r="N5" s="4">
        <v>0</v>
      </c>
      <c r="O5" s="14">
        <f t="shared" ref="O5:O66" si="1">IF(K5="Y", (((-(2^(L5-1)))*M5)+N5), ((0*M5)+N5))</f>
        <v>-32768</v>
      </c>
      <c r="P5" s="14">
        <f t="shared" ref="P5:P66" si="2">IF(K5="Y", ((((2^(L5-1))-1)*M5)+N5), ((((2^L5)-1)*M5)+N5))</f>
        <v>32767</v>
      </c>
      <c r="Q5" s="23" t="str">
        <f>IF(OR(D5="SPARE", D5="UNUSED"), "N/A",D5)</f>
        <v>rpm</v>
      </c>
      <c r="R5" s="23" t="str">
        <f>IF(OR(F5="SPARE", F5="UNUSED"), "N/A",F5)</f>
        <v>rpm</v>
      </c>
      <c r="S5" t="s">
        <v>29</v>
      </c>
    </row>
    <row r="6" spans="1:21" x14ac:dyDescent="0.2">
      <c r="A6" s="4">
        <f>IF((I5+L5)=64, (A5+1), A5)</f>
        <v>1536</v>
      </c>
      <c r="B6" s="4" t="str">
        <f t="shared" ref="B6:B13" si="3">CONCATENATE("0x",DEC2HEX(A6))</f>
        <v>0x600</v>
      </c>
      <c r="C6" s="4"/>
      <c r="D6" s="1" t="s">
        <v>121</v>
      </c>
      <c r="E6" s="13" t="s">
        <v>122</v>
      </c>
      <c r="F6" s="1" t="s">
        <v>53</v>
      </c>
      <c r="G6" s="1">
        <v>50</v>
      </c>
      <c r="H6" s="4" t="s">
        <v>100</v>
      </c>
      <c r="I6" s="14">
        <f>IF((A6=A5), (I5+L5), 0)</f>
        <v>16</v>
      </c>
      <c r="J6" s="4">
        <f t="shared" si="0"/>
        <v>24</v>
      </c>
      <c r="K6" s="4" t="s">
        <v>10</v>
      </c>
      <c r="L6" s="4">
        <v>16</v>
      </c>
      <c r="M6" s="6">
        <v>3.5999999999999997E-2</v>
      </c>
      <c r="N6" s="4">
        <v>0</v>
      </c>
      <c r="O6" s="14">
        <f t="shared" si="1"/>
        <v>-1179.6479999999999</v>
      </c>
      <c r="P6" s="14">
        <f t="shared" si="2"/>
        <v>1179.6119999999999</v>
      </c>
      <c r="Q6" s="23" t="str">
        <f t="shared" ref="Q6:Q69" si="4">IF(OR(D6="SPARE", D6="UNUSED"), "N/A",D6)</f>
        <v>vehicleSpeed</v>
      </c>
      <c r="R6" s="23" t="str">
        <f t="shared" ref="R6:R69" si="5">IF(OR(F6="SPARE", F6="UNUSED"), "N/A",F6)</f>
        <v>kph</v>
      </c>
      <c r="S6" t="s">
        <v>29</v>
      </c>
    </row>
    <row r="7" spans="1:21" x14ac:dyDescent="0.2">
      <c r="A7" s="4">
        <f t="shared" ref="A7:A13" si="6">IF((I6+L6)=64, (A6+1), A6)</f>
        <v>1536</v>
      </c>
      <c r="B7" s="4" t="str">
        <f t="shared" si="3"/>
        <v>0x600</v>
      </c>
      <c r="C7" s="4"/>
      <c r="D7" s="2" t="s">
        <v>132</v>
      </c>
      <c r="E7" s="13" t="s">
        <v>134</v>
      </c>
      <c r="F7" s="2" t="s">
        <v>53</v>
      </c>
      <c r="G7" s="1">
        <v>50</v>
      </c>
      <c r="H7" s="4" t="s">
        <v>100</v>
      </c>
      <c r="I7" s="14">
        <f t="shared" ref="I7:I69" si="7">IF((A7=A6), (I6+L6), 0)</f>
        <v>32</v>
      </c>
      <c r="J7" s="4">
        <f t="shared" si="0"/>
        <v>40</v>
      </c>
      <c r="K7" s="4" t="s">
        <v>10</v>
      </c>
      <c r="L7" s="4">
        <v>16</v>
      </c>
      <c r="M7" s="6">
        <v>3.5999999999999997E-2</v>
      </c>
      <c r="N7" s="4">
        <v>0</v>
      </c>
      <c r="O7" s="14">
        <f t="shared" si="1"/>
        <v>-1179.6479999999999</v>
      </c>
      <c r="P7" s="14">
        <f t="shared" si="2"/>
        <v>1179.6119999999999</v>
      </c>
      <c r="Q7" s="23" t="str">
        <f t="shared" si="4"/>
        <v>flSpeed</v>
      </c>
      <c r="R7" s="23" t="str">
        <f t="shared" si="5"/>
        <v>kph</v>
      </c>
      <c r="S7" t="s">
        <v>29</v>
      </c>
    </row>
    <row r="8" spans="1:21" x14ac:dyDescent="0.2">
      <c r="A8" s="4">
        <f t="shared" si="6"/>
        <v>1536</v>
      </c>
      <c r="B8" s="4" t="str">
        <f t="shared" si="3"/>
        <v>0x600</v>
      </c>
      <c r="C8" s="4"/>
      <c r="D8" s="2" t="s">
        <v>133</v>
      </c>
      <c r="E8" s="13" t="s">
        <v>135</v>
      </c>
      <c r="F8" s="2" t="s">
        <v>53</v>
      </c>
      <c r="G8" s="2">
        <v>50</v>
      </c>
      <c r="H8" s="4" t="s">
        <v>100</v>
      </c>
      <c r="I8" s="14">
        <f t="shared" si="7"/>
        <v>48</v>
      </c>
      <c r="J8" s="4">
        <f t="shared" si="0"/>
        <v>56</v>
      </c>
      <c r="K8" s="4" t="s">
        <v>10</v>
      </c>
      <c r="L8" s="4">
        <v>16</v>
      </c>
      <c r="M8" s="6">
        <v>3.5999999999999997E-2</v>
      </c>
      <c r="N8" s="4">
        <v>0</v>
      </c>
      <c r="O8" s="14">
        <f t="shared" si="1"/>
        <v>-1179.6479999999999</v>
      </c>
      <c r="P8" s="14">
        <f t="shared" si="2"/>
        <v>1179.6119999999999</v>
      </c>
      <c r="Q8" s="23" t="str">
        <f t="shared" si="4"/>
        <v>rlSpeed</v>
      </c>
      <c r="R8" s="23" t="str">
        <f t="shared" si="5"/>
        <v>kph</v>
      </c>
      <c r="S8" t="s">
        <v>29</v>
      </c>
    </row>
    <row r="9" spans="1:21" x14ac:dyDescent="0.2">
      <c r="A9" s="4">
        <f t="shared" si="6"/>
        <v>1537</v>
      </c>
      <c r="B9" s="4" t="str">
        <f t="shared" si="3"/>
        <v>0x601</v>
      </c>
      <c r="C9" s="4"/>
      <c r="D9" s="1" t="s">
        <v>124</v>
      </c>
      <c r="E9" s="13" t="s">
        <v>128</v>
      </c>
      <c r="F9" s="1" t="s">
        <v>24</v>
      </c>
      <c r="G9" s="2">
        <v>10</v>
      </c>
      <c r="H9" s="4" t="s">
        <v>100</v>
      </c>
      <c r="I9" s="14">
        <f t="shared" si="7"/>
        <v>0</v>
      </c>
      <c r="J9" s="4">
        <f t="shared" si="0"/>
        <v>8</v>
      </c>
      <c r="K9" s="4" t="s">
        <v>10</v>
      </c>
      <c r="L9" s="4">
        <v>16</v>
      </c>
      <c r="M9" s="6">
        <v>0.1</v>
      </c>
      <c r="N9" s="4">
        <v>0</v>
      </c>
      <c r="O9" s="14">
        <f t="shared" si="1"/>
        <v>-3276.8</v>
      </c>
      <c r="P9" s="14">
        <f t="shared" si="2"/>
        <v>3276.7000000000003</v>
      </c>
      <c r="Q9" s="23" t="str">
        <f t="shared" si="4"/>
        <v>ect1</v>
      </c>
      <c r="R9" s="23" t="str">
        <f t="shared" si="5"/>
        <v>degC</v>
      </c>
      <c r="S9" t="s">
        <v>29</v>
      </c>
    </row>
    <row r="10" spans="1:21" x14ac:dyDescent="0.2">
      <c r="A10" s="4">
        <f t="shared" si="6"/>
        <v>1537</v>
      </c>
      <c r="B10" s="4" t="str">
        <f t="shared" si="3"/>
        <v>0x601</v>
      </c>
      <c r="C10" s="4"/>
      <c r="D10" s="1" t="s">
        <v>123</v>
      </c>
      <c r="E10" s="13" t="s">
        <v>127</v>
      </c>
      <c r="F10" s="1" t="s">
        <v>24</v>
      </c>
      <c r="G10" s="2">
        <v>10</v>
      </c>
      <c r="H10" s="4" t="s">
        <v>100</v>
      </c>
      <c r="I10" s="14">
        <f t="shared" si="7"/>
        <v>16</v>
      </c>
      <c r="J10" s="4">
        <f t="shared" si="0"/>
        <v>24</v>
      </c>
      <c r="K10" s="4" t="s">
        <v>10</v>
      </c>
      <c r="L10" s="4">
        <v>16</v>
      </c>
      <c r="M10" s="6">
        <v>0.1</v>
      </c>
      <c r="N10" s="4">
        <v>0</v>
      </c>
      <c r="O10" s="14">
        <f t="shared" si="1"/>
        <v>-3276.8</v>
      </c>
      <c r="P10" s="14">
        <f t="shared" si="2"/>
        <v>3276.7000000000003</v>
      </c>
      <c r="Q10" s="23" t="str">
        <f t="shared" si="4"/>
        <v>eot</v>
      </c>
      <c r="R10" s="23" t="str">
        <f t="shared" si="5"/>
        <v>degC</v>
      </c>
      <c r="S10" t="s">
        <v>29</v>
      </c>
      <c r="T10" t="s">
        <v>32</v>
      </c>
    </row>
    <row r="11" spans="1:21" x14ac:dyDescent="0.2">
      <c r="A11" s="4">
        <f t="shared" si="6"/>
        <v>1537</v>
      </c>
      <c r="B11" s="4" t="str">
        <f t="shared" si="3"/>
        <v>0x601</v>
      </c>
      <c r="C11" s="4"/>
      <c r="D11" s="1" t="s">
        <v>125</v>
      </c>
      <c r="E11" s="13" t="s">
        <v>126</v>
      </c>
      <c r="F11" s="1" t="s">
        <v>129</v>
      </c>
      <c r="G11" s="2">
        <v>10</v>
      </c>
      <c r="H11" s="4" t="s">
        <v>100</v>
      </c>
      <c r="I11" s="14">
        <f t="shared" si="7"/>
        <v>32</v>
      </c>
      <c r="J11" s="4">
        <f t="shared" si="0"/>
        <v>40</v>
      </c>
      <c r="K11" s="4" t="s">
        <v>10</v>
      </c>
      <c r="L11" s="4">
        <v>16</v>
      </c>
      <c r="M11" s="6">
        <v>1</v>
      </c>
      <c r="N11" s="4">
        <v>0</v>
      </c>
      <c r="O11" s="14">
        <f t="shared" si="1"/>
        <v>-32768</v>
      </c>
      <c r="P11" s="14">
        <f t="shared" si="2"/>
        <v>32767</v>
      </c>
      <c r="Q11" s="23" t="str">
        <f t="shared" si="4"/>
        <v>eop1</v>
      </c>
      <c r="R11" s="23" t="str">
        <f t="shared" si="5"/>
        <v>mBarA</v>
      </c>
      <c r="S11" t="s">
        <v>29</v>
      </c>
    </row>
    <row r="12" spans="1:21" x14ac:dyDescent="0.2">
      <c r="A12" s="4">
        <f t="shared" si="6"/>
        <v>1537</v>
      </c>
      <c r="B12" s="4" t="str">
        <f t="shared" si="3"/>
        <v>0x601</v>
      </c>
      <c r="C12" s="4"/>
      <c r="D12" s="2" t="s">
        <v>130</v>
      </c>
      <c r="E12" s="13" t="s">
        <v>131</v>
      </c>
      <c r="F12" s="2" t="s">
        <v>3</v>
      </c>
      <c r="G12" s="2">
        <v>10</v>
      </c>
      <c r="H12" s="4" t="s">
        <v>100</v>
      </c>
      <c r="I12" s="14">
        <f t="shared" si="7"/>
        <v>48</v>
      </c>
      <c r="J12" s="4">
        <f t="shared" si="0"/>
        <v>56</v>
      </c>
      <c r="K12" s="4" t="s">
        <v>27</v>
      </c>
      <c r="L12" s="4">
        <v>16</v>
      </c>
      <c r="M12" s="6">
        <v>1</v>
      </c>
      <c r="N12" s="4">
        <v>0</v>
      </c>
      <c r="O12" s="14">
        <f t="shared" si="1"/>
        <v>0</v>
      </c>
      <c r="P12" s="14">
        <f t="shared" si="2"/>
        <v>65535</v>
      </c>
      <c r="Q12" s="23" t="str">
        <f t="shared" si="4"/>
        <v>engineEnable</v>
      </c>
      <c r="R12" s="23" t="str">
        <f t="shared" si="5"/>
        <v>-</v>
      </c>
      <c r="S12" t="s">
        <v>29</v>
      </c>
      <c r="T12" t="s">
        <v>25</v>
      </c>
      <c r="U12" t="s">
        <v>33</v>
      </c>
    </row>
    <row r="13" spans="1:21" x14ac:dyDescent="0.2">
      <c r="A13" s="4">
        <f t="shared" si="6"/>
        <v>1538</v>
      </c>
      <c r="B13" s="4" t="str">
        <f t="shared" si="3"/>
        <v>0x602</v>
      </c>
      <c r="C13" s="4"/>
      <c r="D13" s="2" t="s">
        <v>136</v>
      </c>
      <c r="E13" s="13" t="s">
        <v>142</v>
      </c>
      <c r="F13" s="1" t="s">
        <v>24</v>
      </c>
      <c r="G13" s="2">
        <v>10</v>
      </c>
      <c r="H13" s="4" t="s">
        <v>100</v>
      </c>
      <c r="I13" s="14">
        <f t="shared" si="7"/>
        <v>0</v>
      </c>
      <c r="J13" s="4">
        <f t="shared" si="0"/>
        <v>8</v>
      </c>
      <c r="K13" s="4" t="s">
        <v>10</v>
      </c>
      <c r="L13" s="4">
        <v>16</v>
      </c>
      <c r="M13" s="6">
        <v>0.1</v>
      </c>
      <c r="N13" s="4">
        <v>0</v>
      </c>
      <c r="O13" s="14">
        <f t="shared" si="1"/>
        <v>-3276.8</v>
      </c>
      <c r="P13" s="14">
        <f t="shared" si="2"/>
        <v>3276.7000000000003</v>
      </c>
      <c r="Q13" s="23" t="str">
        <f t="shared" si="4"/>
        <v>act1</v>
      </c>
      <c r="R13" s="23" t="str">
        <f t="shared" si="5"/>
        <v>degC</v>
      </c>
      <c r="S13" t="s">
        <v>29</v>
      </c>
      <c r="T13" t="s">
        <v>25</v>
      </c>
      <c r="U13" t="s">
        <v>33</v>
      </c>
    </row>
    <row r="14" spans="1:21" x14ac:dyDescent="0.2">
      <c r="A14" s="4">
        <f t="shared" ref="A14:A72" si="8">IF((I13+L13)=64, (A13+1), A13)</f>
        <v>1538</v>
      </c>
      <c r="B14" s="4" t="str">
        <f t="shared" ref="B14:B72" si="9">CONCATENATE("0x",DEC2HEX(A14))</f>
        <v>0x602</v>
      </c>
      <c r="C14" s="4"/>
      <c r="D14" s="2" t="s">
        <v>137</v>
      </c>
      <c r="E14" s="13" t="s">
        <v>141</v>
      </c>
      <c r="F14" s="2" t="s">
        <v>129</v>
      </c>
      <c r="G14" s="2">
        <v>10</v>
      </c>
      <c r="H14" s="4" t="s">
        <v>100</v>
      </c>
      <c r="I14" s="14">
        <f t="shared" si="7"/>
        <v>16</v>
      </c>
      <c r="J14" s="4">
        <f t="shared" si="0"/>
        <v>24</v>
      </c>
      <c r="K14" s="4" t="s">
        <v>10</v>
      </c>
      <c r="L14" s="4">
        <v>16</v>
      </c>
      <c r="M14" s="6">
        <v>1</v>
      </c>
      <c r="N14" s="4">
        <v>0</v>
      </c>
      <c r="O14" s="14">
        <f t="shared" si="1"/>
        <v>-32768</v>
      </c>
      <c r="P14" s="14">
        <f t="shared" si="2"/>
        <v>32767</v>
      </c>
      <c r="Q14" s="23" t="str">
        <f t="shared" si="4"/>
        <v>bap</v>
      </c>
      <c r="R14" s="23" t="str">
        <f t="shared" si="5"/>
        <v>mBarA</v>
      </c>
      <c r="S14" t="s">
        <v>29</v>
      </c>
      <c r="T14" t="s">
        <v>25</v>
      </c>
      <c r="U14" t="s">
        <v>34</v>
      </c>
    </row>
    <row r="15" spans="1:21" x14ac:dyDescent="0.2">
      <c r="A15" s="4">
        <f t="shared" si="8"/>
        <v>1538</v>
      </c>
      <c r="B15" s="4" t="str">
        <f t="shared" si="9"/>
        <v>0x602</v>
      </c>
      <c r="C15" s="4"/>
      <c r="D15" s="2" t="s">
        <v>138</v>
      </c>
      <c r="E15" s="13" t="s">
        <v>139</v>
      </c>
      <c r="F15" s="1" t="s">
        <v>24</v>
      </c>
      <c r="G15" s="2">
        <v>10</v>
      </c>
      <c r="H15" s="4" t="s">
        <v>100</v>
      </c>
      <c r="I15" s="14">
        <f t="shared" si="7"/>
        <v>32</v>
      </c>
      <c r="J15" s="4">
        <f t="shared" si="0"/>
        <v>40</v>
      </c>
      <c r="K15" s="4" t="s">
        <v>10</v>
      </c>
      <c r="L15" s="4">
        <v>16</v>
      </c>
      <c r="M15" s="6">
        <v>0.1</v>
      </c>
      <c r="N15" s="4">
        <v>0</v>
      </c>
      <c r="O15" s="14">
        <f t="shared" si="1"/>
        <v>-3276.8</v>
      </c>
      <c r="P15" s="14">
        <f t="shared" si="2"/>
        <v>3276.7000000000003</v>
      </c>
      <c r="Q15" s="23" t="str">
        <f t="shared" si="4"/>
        <v>aat</v>
      </c>
      <c r="R15" s="23" t="str">
        <f t="shared" si="5"/>
        <v>degC</v>
      </c>
      <c r="S15" t="s">
        <v>29</v>
      </c>
      <c r="T15" t="s">
        <v>25</v>
      </c>
      <c r="U15" t="s">
        <v>34</v>
      </c>
    </row>
    <row r="16" spans="1:21" x14ac:dyDescent="0.2">
      <c r="A16" s="4">
        <f t="shared" si="8"/>
        <v>1538</v>
      </c>
      <c r="B16" s="4" t="str">
        <f t="shared" si="9"/>
        <v>0x602</v>
      </c>
      <c r="C16" s="4"/>
      <c r="D16" s="2" t="s">
        <v>148</v>
      </c>
      <c r="E16" s="12" t="s">
        <v>149</v>
      </c>
      <c r="F16" s="2" t="s">
        <v>147</v>
      </c>
      <c r="G16" s="2">
        <v>10</v>
      </c>
      <c r="H16" s="4" t="s">
        <v>100</v>
      </c>
      <c r="I16" s="14">
        <f t="shared" si="7"/>
        <v>48</v>
      </c>
      <c r="J16" s="4">
        <f t="shared" si="0"/>
        <v>56</v>
      </c>
      <c r="K16" s="4" t="s">
        <v>10</v>
      </c>
      <c r="L16" s="4">
        <v>16</v>
      </c>
      <c r="M16" s="6">
        <v>0.01</v>
      </c>
      <c r="N16" s="4">
        <v>0</v>
      </c>
      <c r="O16" s="14">
        <f t="shared" si="1"/>
        <v>-327.68</v>
      </c>
      <c r="P16" s="14">
        <f t="shared" si="2"/>
        <v>327.67</v>
      </c>
      <c r="Q16" s="23" t="str">
        <f t="shared" si="4"/>
        <v>bpf</v>
      </c>
      <c r="R16" s="23" t="str">
        <f t="shared" si="5"/>
        <v>Bar</v>
      </c>
      <c r="S16" t="s">
        <v>29</v>
      </c>
    </row>
    <row r="17" spans="1:21" x14ac:dyDescent="0.2">
      <c r="A17" s="4">
        <f t="shared" si="8"/>
        <v>1539</v>
      </c>
      <c r="B17" s="4" t="str">
        <f t="shared" si="9"/>
        <v>0x603</v>
      </c>
      <c r="C17" s="4"/>
      <c r="D17" s="2" t="s">
        <v>185</v>
      </c>
      <c r="E17" s="13" t="s">
        <v>140</v>
      </c>
      <c r="F17" s="1" t="s">
        <v>129</v>
      </c>
      <c r="G17" s="1">
        <v>50</v>
      </c>
      <c r="H17" s="4" t="s">
        <v>100</v>
      </c>
      <c r="I17" s="14">
        <f t="shared" si="7"/>
        <v>0</v>
      </c>
      <c r="J17" s="4">
        <f t="shared" si="0"/>
        <v>8</v>
      </c>
      <c r="K17" s="4" t="s">
        <v>10</v>
      </c>
      <c r="L17" s="4">
        <v>16</v>
      </c>
      <c r="M17" s="6">
        <v>1</v>
      </c>
      <c r="N17" s="4">
        <v>0</v>
      </c>
      <c r="O17" s="14">
        <f t="shared" si="1"/>
        <v>-32768</v>
      </c>
      <c r="P17" s="14">
        <f t="shared" si="2"/>
        <v>32767</v>
      </c>
      <c r="Q17" s="23" t="str">
        <f t="shared" si="4"/>
        <v>map1</v>
      </c>
      <c r="R17" s="23" t="str">
        <f t="shared" si="5"/>
        <v>mBarA</v>
      </c>
      <c r="S17" t="s">
        <v>29</v>
      </c>
    </row>
    <row r="18" spans="1:21" x14ac:dyDescent="0.2">
      <c r="A18" s="4">
        <f t="shared" si="8"/>
        <v>1539</v>
      </c>
      <c r="B18" s="4" t="str">
        <f t="shared" si="9"/>
        <v>0x603</v>
      </c>
      <c r="C18" s="4"/>
      <c r="D18" s="1" t="s">
        <v>186</v>
      </c>
      <c r="E18" s="13" t="s">
        <v>143</v>
      </c>
      <c r="F18" s="1" t="s">
        <v>5</v>
      </c>
      <c r="G18" s="1">
        <v>50</v>
      </c>
      <c r="H18" s="4" t="s">
        <v>100</v>
      </c>
      <c r="I18" s="14">
        <f t="shared" si="7"/>
        <v>16</v>
      </c>
      <c r="J18" s="4">
        <f t="shared" si="0"/>
        <v>24</v>
      </c>
      <c r="K18" s="4" t="s">
        <v>10</v>
      </c>
      <c r="L18" s="4">
        <v>16</v>
      </c>
      <c r="M18" s="6">
        <f>1/81.92</f>
        <v>1.220703125E-2</v>
      </c>
      <c r="N18" s="4">
        <v>0</v>
      </c>
      <c r="O18" s="14">
        <f t="shared" si="1"/>
        <v>-400</v>
      </c>
      <c r="P18" s="14">
        <f t="shared" si="2"/>
        <v>399.98779296875</v>
      </c>
      <c r="Q18" s="23" t="str">
        <f t="shared" si="4"/>
        <v>tps1</v>
      </c>
      <c r="R18" s="23" t="str">
        <f t="shared" si="5"/>
        <v>%</v>
      </c>
      <c r="S18" t="s">
        <v>29</v>
      </c>
      <c r="T18" t="s">
        <v>106</v>
      </c>
    </row>
    <row r="19" spans="1:21" x14ac:dyDescent="0.2">
      <c r="A19" s="4">
        <f t="shared" si="8"/>
        <v>1539</v>
      </c>
      <c r="B19" s="4" t="str">
        <f t="shared" si="9"/>
        <v>0x603</v>
      </c>
      <c r="C19" s="4"/>
      <c r="D19" s="1" t="s">
        <v>187</v>
      </c>
      <c r="E19" s="13" t="s">
        <v>144</v>
      </c>
      <c r="F19" s="1" t="s">
        <v>5</v>
      </c>
      <c r="G19" s="1">
        <v>50</v>
      </c>
      <c r="H19" s="4" t="s">
        <v>100</v>
      </c>
      <c r="I19" s="14">
        <f t="shared" si="7"/>
        <v>32</v>
      </c>
      <c r="J19" s="4">
        <f t="shared" si="0"/>
        <v>40</v>
      </c>
      <c r="K19" s="4" t="s">
        <v>10</v>
      </c>
      <c r="L19" s="4">
        <v>16</v>
      </c>
      <c r="M19" s="6">
        <f>1/81.92</f>
        <v>1.220703125E-2</v>
      </c>
      <c r="N19" s="4">
        <v>0</v>
      </c>
      <c r="O19" s="14">
        <f t="shared" si="1"/>
        <v>-400</v>
      </c>
      <c r="P19" s="14">
        <f t="shared" si="2"/>
        <v>399.98779296875</v>
      </c>
      <c r="Q19" s="23" t="str">
        <f t="shared" si="4"/>
        <v>ppsDriver</v>
      </c>
      <c r="R19" s="23" t="str">
        <f t="shared" si="5"/>
        <v>%</v>
      </c>
      <c r="S19" t="s">
        <v>29</v>
      </c>
      <c r="T19" t="s">
        <v>106</v>
      </c>
    </row>
    <row r="20" spans="1:21" x14ac:dyDescent="0.2">
      <c r="A20" s="4">
        <f t="shared" si="8"/>
        <v>1539</v>
      </c>
      <c r="B20" s="4" t="str">
        <f t="shared" si="9"/>
        <v>0x603</v>
      </c>
      <c r="C20" s="4"/>
      <c r="D20" s="2" t="s">
        <v>232</v>
      </c>
      <c r="F20" s="2" t="s">
        <v>3</v>
      </c>
      <c r="G20" s="1">
        <v>50</v>
      </c>
      <c r="H20" s="4" t="s">
        <v>100</v>
      </c>
      <c r="I20" s="14">
        <f t="shared" si="7"/>
        <v>48</v>
      </c>
      <c r="J20" s="4">
        <f t="shared" si="0"/>
        <v>56</v>
      </c>
      <c r="K20" s="4" t="s">
        <v>27</v>
      </c>
      <c r="L20" s="4">
        <v>16</v>
      </c>
      <c r="M20" s="6">
        <v>1</v>
      </c>
      <c r="N20" s="4">
        <v>0</v>
      </c>
      <c r="O20" s="14">
        <f t="shared" si="1"/>
        <v>0</v>
      </c>
      <c r="P20" s="14">
        <f t="shared" si="2"/>
        <v>65535</v>
      </c>
      <c r="Q20" s="23" t="str">
        <f t="shared" si="4"/>
        <v>gearCutRequest</v>
      </c>
      <c r="R20" s="23" t="str">
        <f t="shared" si="5"/>
        <v>-</v>
      </c>
      <c r="S20" t="s">
        <v>29</v>
      </c>
    </row>
    <row r="21" spans="1:21" x14ac:dyDescent="0.2">
      <c r="A21" s="4">
        <f t="shared" si="8"/>
        <v>1540</v>
      </c>
      <c r="B21" s="4" t="str">
        <f t="shared" si="9"/>
        <v>0x604</v>
      </c>
      <c r="C21" s="4"/>
      <c r="D21" s="2" t="s">
        <v>150</v>
      </c>
      <c r="E21" s="13" t="s">
        <v>145</v>
      </c>
      <c r="F21" s="1" t="s">
        <v>3</v>
      </c>
      <c r="G21" s="1">
        <v>50</v>
      </c>
      <c r="H21" s="4" t="s">
        <v>100</v>
      </c>
      <c r="I21" s="14">
        <f t="shared" si="7"/>
        <v>0</v>
      </c>
      <c r="J21" s="4">
        <f t="shared" si="0"/>
        <v>8</v>
      </c>
      <c r="K21" s="4" t="s">
        <v>10</v>
      </c>
      <c r="L21" s="4">
        <v>16</v>
      </c>
      <c r="M21" s="6">
        <f>1/1000</f>
        <v>1E-3</v>
      </c>
      <c r="N21" s="4">
        <v>0</v>
      </c>
      <c r="O21" s="14">
        <f t="shared" si="1"/>
        <v>-32.768000000000001</v>
      </c>
      <c r="P21" s="14">
        <f t="shared" si="2"/>
        <v>32.767000000000003</v>
      </c>
      <c r="Q21" s="23" t="str">
        <f t="shared" si="4"/>
        <v>lam1</v>
      </c>
      <c r="R21" s="23" t="str">
        <f t="shared" si="5"/>
        <v>-</v>
      </c>
      <c r="S21" t="s">
        <v>29</v>
      </c>
    </row>
    <row r="22" spans="1:21" x14ac:dyDescent="0.2">
      <c r="A22" s="4">
        <f t="shared" si="8"/>
        <v>1540</v>
      </c>
      <c r="B22" s="4" t="str">
        <f t="shared" si="9"/>
        <v>0x604</v>
      </c>
      <c r="C22" s="4"/>
      <c r="D22" s="2" t="s">
        <v>188</v>
      </c>
      <c r="F22" s="2" t="s">
        <v>3</v>
      </c>
      <c r="G22" s="1">
        <v>50</v>
      </c>
      <c r="H22" s="4" t="s">
        <v>100</v>
      </c>
      <c r="I22" s="14">
        <f t="shared" si="7"/>
        <v>16</v>
      </c>
      <c r="J22" s="4">
        <f t="shared" si="0"/>
        <v>24</v>
      </c>
      <c r="K22" s="4" t="s">
        <v>10</v>
      </c>
      <c r="L22" s="4">
        <v>16</v>
      </c>
      <c r="M22" s="6">
        <f>1/1000</f>
        <v>1E-3</v>
      </c>
      <c r="N22" s="4">
        <v>0</v>
      </c>
      <c r="O22" s="14">
        <f t="shared" si="1"/>
        <v>-32.768000000000001</v>
      </c>
      <c r="P22" s="14">
        <f t="shared" si="2"/>
        <v>32.767000000000003</v>
      </c>
      <c r="Q22" s="23" t="str">
        <f t="shared" si="4"/>
        <v>cllTarg1</v>
      </c>
      <c r="R22" s="23" t="str">
        <f t="shared" si="5"/>
        <v>-</v>
      </c>
      <c r="S22" t="s">
        <v>29</v>
      </c>
      <c r="T22" t="s">
        <v>25</v>
      </c>
    </row>
    <row r="23" spans="1:21" x14ac:dyDescent="0.2">
      <c r="A23" s="4">
        <f t="shared" si="8"/>
        <v>1540</v>
      </c>
      <c r="B23" s="4" t="str">
        <f t="shared" si="9"/>
        <v>0x604</v>
      </c>
      <c r="C23" s="4"/>
      <c r="D23" s="2" t="s">
        <v>189</v>
      </c>
      <c r="F23" s="2" t="s">
        <v>3</v>
      </c>
      <c r="G23" s="1">
        <v>50</v>
      </c>
      <c r="H23" s="4" t="s">
        <v>100</v>
      </c>
      <c r="I23" s="14">
        <f t="shared" si="7"/>
        <v>32</v>
      </c>
      <c r="J23" s="4">
        <f t="shared" si="0"/>
        <v>40</v>
      </c>
      <c r="K23" s="4" t="s">
        <v>10</v>
      </c>
      <c r="L23" s="4">
        <v>16</v>
      </c>
      <c r="M23" s="6">
        <f>1/4096</f>
        <v>2.44140625E-4</v>
      </c>
      <c r="N23" s="4">
        <v>0</v>
      </c>
      <c r="O23" s="14">
        <f t="shared" si="1"/>
        <v>-8</v>
      </c>
      <c r="P23" s="14">
        <f t="shared" si="2"/>
        <v>7.999755859375</v>
      </c>
      <c r="Q23" s="23" t="str">
        <f t="shared" si="4"/>
        <v>fuelMltCll1</v>
      </c>
      <c r="R23" s="23" t="str">
        <f t="shared" si="5"/>
        <v>-</v>
      </c>
      <c r="S23" t="s">
        <v>29</v>
      </c>
      <c r="T23" t="s">
        <v>25</v>
      </c>
      <c r="U23" t="s">
        <v>37</v>
      </c>
    </row>
    <row r="24" spans="1:21" x14ac:dyDescent="0.2">
      <c r="A24" s="4">
        <f t="shared" si="8"/>
        <v>1540</v>
      </c>
      <c r="B24" s="4" t="str">
        <f t="shared" si="9"/>
        <v>0x604</v>
      </c>
      <c r="C24" s="4"/>
      <c r="D24" s="2" t="s">
        <v>190</v>
      </c>
      <c r="F24" s="2" t="s">
        <v>6</v>
      </c>
      <c r="G24" s="1">
        <v>50</v>
      </c>
      <c r="H24" s="4" t="s">
        <v>100</v>
      </c>
      <c r="I24" s="14">
        <f t="shared" si="7"/>
        <v>48</v>
      </c>
      <c r="J24" s="4">
        <f t="shared" si="0"/>
        <v>56</v>
      </c>
      <c r="K24" s="4" t="s">
        <v>27</v>
      </c>
      <c r="L24" s="4">
        <v>16</v>
      </c>
      <c r="M24" s="6">
        <f>1/1000</f>
        <v>1E-3</v>
      </c>
      <c r="N24" s="4">
        <v>0</v>
      </c>
      <c r="O24" s="14">
        <f t="shared" si="1"/>
        <v>0</v>
      </c>
      <c r="P24" s="14">
        <f t="shared" si="2"/>
        <v>65.534999999999997</v>
      </c>
      <c r="Q24" s="23" t="str">
        <f t="shared" si="4"/>
        <v>fuelFinalPri1</v>
      </c>
      <c r="R24" s="23" t="str">
        <f t="shared" si="5"/>
        <v>ms</v>
      </c>
      <c r="S24" t="s">
        <v>29</v>
      </c>
    </row>
    <row r="25" spans="1:21" x14ac:dyDescent="0.2">
      <c r="A25" s="4">
        <f t="shared" si="8"/>
        <v>1541</v>
      </c>
      <c r="B25" s="4" t="str">
        <f t="shared" si="9"/>
        <v>0x605</v>
      </c>
      <c r="C25" s="4"/>
      <c r="D25" s="2" t="s">
        <v>151</v>
      </c>
      <c r="E25" s="13" t="s">
        <v>146</v>
      </c>
      <c r="F25" s="2" t="s">
        <v>3</v>
      </c>
      <c r="G25" s="1">
        <v>50</v>
      </c>
      <c r="H25" s="4" t="s">
        <v>100</v>
      </c>
      <c r="I25" s="14">
        <f t="shared" si="7"/>
        <v>0</v>
      </c>
      <c r="J25" s="4">
        <f t="shared" si="0"/>
        <v>8</v>
      </c>
      <c r="K25" s="4" t="s">
        <v>10</v>
      </c>
      <c r="L25" s="4">
        <v>16</v>
      </c>
      <c r="M25" s="6">
        <f>1/1000</f>
        <v>1E-3</v>
      </c>
      <c r="N25" s="4">
        <v>0</v>
      </c>
      <c r="O25" s="14">
        <f t="shared" si="1"/>
        <v>-32.768000000000001</v>
      </c>
      <c r="P25" s="14">
        <f t="shared" si="2"/>
        <v>32.767000000000003</v>
      </c>
      <c r="Q25" s="23" t="str">
        <f t="shared" si="4"/>
        <v>lam2</v>
      </c>
      <c r="R25" s="23" t="str">
        <f t="shared" si="5"/>
        <v>-</v>
      </c>
      <c r="S25" t="s">
        <v>29</v>
      </c>
    </row>
    <row r="26" spans="1:21" x14ac:dyDescent="0.2">
      <c r="A26" s="4">
        <f t="shared" si="8"/>
        <v>1541</v>
      </c>
      <c r="B26" s="4" t="str">
        <f t="shared" si="9"/>
        <v>0x605</v>
      </c>
      <c r="C26" s="4"/>
      <c r="D26" s="2" t="s">
        <v>191</v>
      </c>
      <c r="E26" s="13"/>
      <c r="F26" s="2" t="s">
        <v>3</v>
      </c>
      <c r="G26" s="1">
        <v>50</v>
      </c>
      <c r="H26" s="4" t="s">
        <v>100</v>
      </c>
      <c r="I26" s="14">
        <f t="shared" si="7"/>
        <v>16</v>
      </c>
      <c r="J26" s="4">
        <f t="shared" si="0"/>
        <v>24</v>
      </c>
      <c r="K26" s="4" t="s">
        <v>10</v>
      </c>
      <c r="L26" s="4">
        <v>16</v>
      </c>
      <c r="M26" s="6">
        <f>1/1000</f>
        <v>1E-3</v>
      </c>
      <c r="N26" s="4">
        <v>0</v>
      </c>
      <c r="O26" s="14">
        <f t="shared" si="1"/>
        <v>-32.768000000000001</v>
      </c>
      <c r="P26" s="14">
        <f t="shared" si="2"/>
        <v>32.767000000000003</v>
      </c>
      <c r="Q26" s="23" t="str">
        <f t="shared" si="4"/>
        <v>cllTarg2</v>
      </c>
      <c r="R26" s="23" t="str">
        <f t="shared" si="5"/>
        <v>-</v>
      </c>
      <c r="S26" t="s">
        <v>29</v>
      </c>
    </row>
    <row r="27" spans="1:21" x14ac:dyDescent="0.2">
      <c r="A27" s="4">
        <f t="shared" si="8"/>
        <v>1541</v>
      </c>
      <c r="B27" s="4" t="str">
        <f t="shared" si="9"/>
        <v>0x605</v>
      </c>
      <c r="C27" s="4"/>
      <c r="D27" s="2" t="s">
        <v>192</v>
      </c>
      <c r="F27" s="2" t="s">
        <v>3</v>
      </c>
      <c r="G27" s="1">
        <v>50</v>
      </c>
      <c r="H27" s="4" t="s">
        <v>100</v>
      </c>
      <c r="I27" s="14">
        <f t="shared" si="7"/>
        <v>32</v>
      </c>
      <c r="J27" s="4">
        <f t="shared" si="0"/>
        <v>40</v>
      </c>
      <c r="K27" s="4" t="s">
        <v>10</v>
      </c>
      <c r="L27" s="4">
        <v>16</v>
      </c>
      <c r="M27" s="6">
        <f>1/4096</f>
        <v>2.44140625E-4</v>
      </c>
      <c r="N27" s="4">
        <v>0</v>
      </c>
      <c r="O27" s="14">
        <f t="shared" si="1"/>
        <v>-8</v>
      </c>
      <c r="P27" s="14">
        <f t="shared" si="2"/>
        <v>7.999755859375</v>
      </c>
      <c r="Q27" s="23" t="str">
        <f t="shared" si="4"/>
        <v>fuelMltCll2</v>
      </c>
      <c r="R27" s="23" t="str">
        <f t="shared" si="5"/>
        <v>-</v>
      </c>
      <c r="S27" t="s">
        <v>29</v>
      </c>
      <c r="T27" s="15"/>
    </row>
    <row r="28" spans="1:21" x14ac:dyDescent="0.2">
      <c r="A28" s="4">
        <f t="shared" si="8"/>
        <v>1541</v>
      </c>
      <c r="B28" s="4" t="str">
        <f t="shared" si="9"/>
        <v>0x605</v>
      </c>
      <c r="C28" s="4"/>
      <c r="D28" s="2" t="s">
        <v>193</v>
      </c>
      <c r="E28" s="13"/>
      <c r="F28" s="2" t="s">
        <v>6</v>
      </c>
      <c r="G28" s="1">
        <v>50</v>
      </c>
      <c r="H28" s="4" t="s">
        <v>100</v>
      </c>
      <c r="I28" s="14">
        <f t="shared" si="7"/>
        <v>48</v>
      </c>
      <c r="J28" s="4">
        <f t="shared" si="0"/>
        <v>56</v>
      </c>
      <c r="K28" s="4" t="s">
        <v>27</v>
      </c>
      <c r="L28" s="4">
        <v>16</v>
      </c>
      <c r="M28" s="6">
        <f>1/1000</f>
        <v>1E-3</v>
      </c>
      <c r="N28" s="4">
        <v>0</v>
      </c>
      <c r="O28" s="14">
        <f t="shared" si="1"/>
        <v>0</v>
      </c>
      <c r="P28" s="14">
        <f t="shared" si="2"/>
        <v>65.534999999999997</v>
      </c>
      <c r="Q28" s="23" t="str">
        <f t="shared" si="4"/>
        <v>fuelFinalPri2</v>
      </c>
      <c r="R28" s="23" t="str">
        <f t="shared" si="5"/>
        <v>ms</v>
      </c>
      <c r="S28" t="s">
        <v>29</v>
      </c>
      <c r="T28" s="12"/>
    </row>
    <row r="29" spans="1:21" x14ac:dyDescent="0.2">
      <c r="A29" s="4">
        <f t="shared" si="8"/>
        <v>1542</v>
      </c>
      <c r="B29" s="4" t="str">
        <f t="shared" si="9"/>
        <v>0x606</v>
      </c>
      <c r="C29" s="4"/>
      <c r="D29" s="2" t="s">
        <v>194</v>
      </c>
      <c r="E29" s="13"/>
      <c r="F29" s="2" t="s">
        <v>5</v>
      </c>
      <c r="G29" s="1"/>
      <c r="H29" s="4" t="s">
        <v>100</v>
      </c>
      <c r="I29" s="14">
        <f t="shared" si="7"/>
        <v>0</v>
      </c>
      <c r="J29" s="4">
        <f t="shared" si="0"/>
        <v>8</v>
      </c>
      <c r="K29" s="4" t="s">
        <v>10</v>
      </c>
      <c r="L29" s="4">
        <v>16</v>
      </c>
      <c r="M29" s="6">
        <f>1/40.96</f>
        <v>2.44140625E-2</v>
      </c>
      <c r="N29" s="4">
        <v>0</v>
      </c>
      <c r="O29" s="14">
        <f t="shared" si="1"/>
        <v>-800</v>
      </c>
      <c r="P29" s="14">
        <f t="shared" si="2"/>
        <v>799.9755859375</v>
      </c>
      <c r="Q29" s="23" t="str">
        <f t="shared" si="4"/>
        <v>cllI1</v>
      </c>
      <c r="R29" s="23" t="str">
        <f t="shared" si="5"/>
        <v>%</v>
      </c>
      <c r="S29" t="s">
        <v>29</v>
      </c>
      <c r="T29" t="s">
        <v>38</v>
      </c>
    </row>
    <row r="30" spans="1:21" x14ac:dyDescent="0.2">
      <c r="A30" s="4">
        <f t="shared" si="8"/>
        <v>1542</v>
      </c>
      <c r="B30" s="4" t="str">
        <f t="shared" si="9"/>
        <v>0x606</v>
      </c>
      <c r="C30" s="4"/>
      <c r="D30" s="2" t="s">
        <v>195</v>
      </c>
      <c r="E30" s="13"/>
      <c r="F30" s="2" t="s">
        <v>5</v>
      </c>
      <c r="G30" s="1"/>
      <c r="H30" s="4" t="s">
        <v>100</v>
      </c>
      <c r="I30" s="14">
        <f t="shared" si="7"/>
        <v>16</v>
      </c>
      <c r="J30" s="4">
        <f t="shared" si="0"/>
        <v>24</v>
      </c>
      <c r="K30" s="4" t="s">
        <v>10</v>
      </c>
      <c r="L30" s="4">
        <v>16</v>
      </c>
      <c r="M30" s="6">
        <f>1/40.96</f>
        <v>2.44140625E-2</v>
      </c>
      <c r="N30" s="4">
        <v>0</v>
      </c>
      <c r="O30" s="14">
        <f t="shared" si="1"/>
        <v>-800</v>
      </c>
      <c r="P30" s="14">
        <f t="shared" si="2"/>
        <v>799.9755859375</v>
      </c>
      <c r="Q30" s="23" t="str">
        <f t="shared" si="4"/>
        <v>cllP1</v>
      </c>
      <c r="R30" s="23" t="str">
        <f t="shared" si="5"/>
        <v>%</v>
      </c>
      <c r="S30" t="s">
        <v>29</v>
      </c>
    </row>
    <row r="31" spans="1:21" x14ac:dyDescent="0.2">
      <c r="A31" s="4">
        <f t="shared" si="8"/>
        <v>1542</v>
      </c>
      <c r="B31" s="4" t="str">
        <f t="shared" si="9"/>
        <v>0x606</v>
      </c>
      <c r="C31" s="4"/>
      <c r="D31" s="2" t="s">
        <v>196</v>
      </c>
      <c r="E31" s="13"/>
      <c r="F31" s="2" t="s">
        <v>6</v>
      </c>
      <c r="G31" s="1"/>
      <c r="H31" s="4" t="s">
        <v>100</v>
      </c>
      <c r="I31" s="14">
        <f t="shared" si="7"/>
        <v>32</v>
      </c>
      <c r="J31" s="4">
        <f t="shared" si="0"/>
        <v>40</v>
      </c>
      <c r="K31" s="4" t="s">
        <v>27</v>
      </c>
      <c r="L31" s="4">
        <v>16</v>
      </c>
      <c r="M31" s="6">
        <f>1/1000</f>
        <v>1E-3</v>
      </c>
      <c r="N31" s="4">
        <v>0</v>
      </c>
      <c r="O31" s="14">
        <f t="shared" si="1"/>
        <v>0</v>
      </c>
      <c r="P31" s="14">
        <f t="shared" si="2"/>
        <v>65.534999999999997</v>
      </c>
      <c r="Q31" s="23" t="str">
        <f t="shared" si="4"/>
        <v>fuelBase1</v>
      </c>
      <c r="R31" s="23" t="str">
        <f t="shared" si="5"/>
        <v>ms</v>
      </c>
      <c r="S31" t="s">
        <v>29</v>
      </c>
    </row>
    <row r="32" spans="1:21" x14ac:dyDescent="0.2">
      <c r="A32" s="4">
        <f t="shared" si="8"/>
        <v>1542</v>
      </c>
      <c r="B32" s="4" t="str">
        <f t="shared" si="9"/>
        <v>0x606</v>
      </c>
      <c r="C32" s="4"/>
      <c r="D32" s="2" t="s">
        <v>197</v>
      </c>
      <c r="E32" s="13"/>
      <c r="F32" s="2" t="s">
        <v>3</v>
      </c>
      <c r="G32" s="1"/>
      <c r="H32" s="4" t="s">
        <v>100</v>
      </c>
      <c r="I32" s="14">
        <f t="shared" si="7"/>
        <v>48</v>
      </c>
      <c r="J32" s="4">
        <f t="shared" si="0"/>
        <v>56</v>
      </c>
      <c r="K32" s="4" t="s">
        <v>10</v>
      </c>
      <c r="L32" s="4">
        <v>16</v>
      </c>
      <c r="M32" s="6">
        <f>1/4096</f>
        <v>2.44140625E-4</v>
      </c>
      <c r="N32" s="4">
        <v>0</v>
      </c>
      <c r="O32" s="14">
        <f t="shared" si="1"/>
        <v>-8</v>
      </c>
      <c r="P32" s="14">
        <f t="shared" si="2"/>
        <v>7.999755859375</v>
      </c>
      <c r="Q32" s="23" t="str">
        <f t="shared" si="4"/>
        <v>fuelMltLoad1</v>
      </c>
      <c r="R32" s="23" t="str">
        <f t="shared" si="5"/>
        <v>-</v>
      </c>
      <c r="S32" t="s">
        <v>29</v>
      </c>
    </row>
    <row r="33" spans="1:20" x14ac:dyDescent="0.2">
      <c r="A33" s="4">
        <f t="shared" si="8"/>
        <v>1543</v>
      </c>
      <c r="B33" s="4" t="str">
        <f t="shared" si="9"/>
        <v>0x607</v>
      </c>
      <c r="C33" s="4"/>
      <c r="D33" s="2" t="s">
        <v>198</v>
      </c>
      <c r="E33" s="13"/>
      <c r="F33" s="2" t="s">
        <v>5</v>
      </c>
      <c r="G33" s="1"/>
      <c r="H33" s="4" t="s">
        <v>100</v>
      </c>
      <c r="I33" s="14">
        <f t="shared" si="7"/>
        <v>0</v>
      </c>
      <c r="J33" s="4">
        <f t="shared" si="0"/>
        <v>8</v>
      </c>
      <c r="K33" s="4" t="s">
        <v>10</v>
      </c>
      <c r="L33" s="4">
        <v>16</v>
      </c>
      <c r="M33" s="6">
        <f>1/40.96</f>
        <v>2.44140625E-2</v>
      </c>
      <c r="N33" s="4">
        <v>0</v>
      </c>
      <c r="O33" s="14">
        <f t="shared" si="1"/>
        <v>-800</v>
      </c>
      <c r="P33" s="14">
        <f t="shared" si="2"/>
        <v>799.9755859375</v>
      </c>
      <c r="Q33" s="23" t="str">
        <f t="shared" si="4"/>
        <v>cllI2</v>
      </c>
      <c r="R33" s="23" t="str">
        <f t="shared" si="5"/>
        <v>%</v>
      </c>
      <c r="S33" t="s">
        <v>29</v>
      </c>
    </row>
    <row r="34" spans="1:20" x14ac:dyDescent="0.2">
      <c r="A34" s="4">
        <f t="shared" si="8"/>
        <v>1543</v>
      </c>
      <c r="B34" s="4" t="str">
        <f t="shared" si="9"/>
        <v>0x607</v>
      </c>
      <c r="C34" s="4"/>
      <c r="D34" s="2" t="s">
        <v>199</v>
      </c>
      <c r="E34" s="13"/>
      <c r="F34" s="2" t="s">
        <v>5</v>
      </c>
      <c r="G34" s="1"/>
      <c r="H34" s="4" t="s">
        <v>100</v>
      </c>
      <c r="I34" s="14">
        <f t="shared" si="7"/>
        <v>16</v>
      </c>
      <c r="J34" s="4">
        <f t="shared" si="0"/>
        <v>24</v>
      </c>
      <c r="K34" s="4" t="s">
        <v>10</v>
      </c>
      <c r="L34" s="4">
        <v>16</v>
      </c>
      <c r="M34" s="6">
        <f>1/40.96</f>
        <v>2.44140625E-2</v>
      </c>
      <c r="N34" s="4">
        <v>0</v>
      </c>
      <c r="O34" s="14">
        <f t="shared" si="1"/>
        <v>-800</v>
      </c>
      <c r="P34" s="14">
        <f t="shared" si="2"/>
        <v>799.9755859375</v>
      </c>
      <c r="Q34" s="23" t="str">
        <f t="shared" si="4"/>
        <v>cllP2</v>
      </c>
      <c r="R34" s="23" t="str">
        <f t="shared" si="5"/>
        <v>%</v>
      </c>
      <c r="S34" t="s">
        <v>29</v>
      </c>
      <c r="T34" t="s">
        <v>39</v>
      </c>
    </row>
    <row r="35" spans="1:20" x14ac:dyDescent="0.2">
      <c r="A35" s="4">
        <f t="shared" si="8"/>
        <v>1543</v>
      </c>
      <c r="B35" s="4" t="str">
        <f t="shared" si="9"/>
        <v>0x607</v>
      </c>
      <c r="C35" s="4"/>
      <c r="D35" s="2" t="s">
        <v>200</v>
      </c>
      <c r="E35" s="14"/>
      <c r="F35" s="2" t="s">
        <v>6</v>
      </c>
      <c r="G35" s="1"/>
      <c r="H35" s="4" t="s">
        <v>100</v>
      </c>
      <c r="I35" s="14">
        <f t="shared" si="7"/>
        <v>32</v>
      </c>
      <c r="J35" s="4">
        <f t="shared" si="0"/>
        <v>40</v>
      </c>
      <c r="K35" s="4" t="s">
        <v>27</v>
      </c>
      <c r="L35" s="4">
        <v>16</v>
      </c>
      <c r="M35" s="6">
        <f>1/1000</f>
        <v>1E-3</v>
      </c>
      <c r="N35" s="4">
        <v>0</v>
      </c>
      <c r="O35" s="14">
        <f t="shared" si="1"/>
        <v>0</v>
      </c>
      <c r="P35" s="14">
        <f t="shared" si="2"/>
        <v>65.534999999999997</v>
      </c>
      <c r="Q35" s="23" t="str">
        <f t="shared" si="4"/>
        <v>fuelBase2</v>
      </c>
      <c r="R35" s="23" t="str">
        <f t="shared" si="5"/>
        <v>ms</v>
      </c>
      <c r="S35" t="s">
        <v>29</v>
      </c>
    </row>
    <row r="36" spans="1:20" x14ac:dyDescent="0.2">
      <c r="A36" s="4">
        <f t="shared" si="8"/>
        <v>1543</v>
      </c>
      <c r="B36" s="4" t="str">
        <f t="shared" si="9"/>
        <v>0x607</v>
      </c>
      <c r="C36" s="4"/>
      <c r="D36" s="2" t="s">
        <v>201</v>
      </c>
      <c r="E36" s="13"/>
      <c r="F36" s="2" t="s">
        <v>3</v>
      </c>
      <c r="G36" s="1"/>
      <c r="H36" s="4" t="s">
        <v>100</v>
      </c>
      <c r="I36" s="14">
        <f t="shared" si="7"/>
        <v>48</v>
      </c>
      <c r="J36" s="4">
        <f t="shared" si="0"/>
        <v>56</v>
      </c>
      <c r="K36" s="4" t="s">
        <v>10</v>
      </c>
      <c r="L36" s="4">
        <v>16</v>
      </c>
      <c r="M36" s="6">
        <f>1/4096</f>
        <v>2.44140625E-4</v>
      </c>
      <c r="N36" s="4">
        <v>0</v>
      </c>
      <c r="O36" s="14">
        <f t="shared" si="1"/>
        <v>-8</v>
      </c>
      <c r="P36" s="14">
        <f t="shared" si="2"/>
        <v>7.999755859375</v>
      </c>
      <c r="Q36" s="23" t="str">
        <f t="shared" si="4"/>
        <v>fuelMltLoad2</v>
      </c>
      <c r="R36" s="23" t="str">
        <f t="shared" si="5"/>
        <v>-</v>
      </c>
      <c r="S36" t="s">
        <v>29</v>
      </c>
      <c r="T36" s="15"/>
    </row>
    <row r="37" spans="1:20" x14ac:dyDescent="0.2">
      <c r="A37" s="4">
        <f t="shared" si="8"/>
        <v>1544</v>
      </c>
      <c r="B37" s="4" t="str">
        <f t="shared" si="9"/>
        <v>0x608</v>
      </c>
      <c r="C37" s="4"/>
      <c r="D37" s="2" t="s">
        <v>202</v>
      </c>
      <c r="E37" s="13"/>
      <c r="F37" s="2" t="s">
        <v>6</v>
      </c>
      <c r="G37" s="1"/>
      <c r="H37" s="4" t="s">
        <v>100</v>
      </c>
      <c r="I37" s="14">
        <f t="shared" si="7"/>
        <v>0</v>
      </c>
      <c r="J37" s="4">
        <f t="shared" si="0"/>
        <v>8</v>
      </c>
      <c r="K37" s="4" t="s">
        <v>27</v>
      </c>
      <c r="L37" s="4">
        <v>16</v>
      </c>
      <c r="M37" s="6">
        <f>1/1000</f>
        <v>1E-3</v>
      </c>
      <c r="N37" s="4">
        <v>0</v>
      </c>
      <c r="O37" s="14">
        <f t="shared" si="1"/>
        <v>0</v>
      </c>
      <c r="P37" s="14">
        <f t="shared" si="2"/>
        <v>65.534999999999997</v>
      </c>
      <c r="Q37" s="23" t="str">
        <f t="shared" si="4"/>
        <v>fuelAddVbatPri</v>
      </c>
      <c r="R37" s="23" t="str">
        <f t="shared" si="5"/>
        <v>ms</v>
      </c>
      <c r="S37" t="s">
        <v>29</v>
      </c>
    </row>
    <row r="38" spans="1:20" x14ac:dyDescent="0.2">
      <c r="A38" s="4">
        <f t="shared" si="8"/>
        <v>1544</v>
      </c>
      <c r="B38" s="4" t="str">
        <f t="shared" si="9"/>
        <v>0x608</v>
      </c>
      <c r="C38" s="4"/>
      <c r="D38" s="2" t="s">
        <v>203</v>
      </c>
      <c r="E38" s="13"/>
      <c r="F38" s="2" t="s">
        <v>8</v>
      </c>
      <c r="G38" s="1"/>
      <c r="H38" s="4" t="s">
        <v>100</v>
      </c>
      <c r="I38" s="14">
        <f t="shared" si="7"/>
        <v>16</v>
      </c>
      <c r="J38" s="4">
        <f t="shared" si="0"/>
        <v>24</v>
      </c>
      <c r="K38" s="4" t="s">
        <v>10</v>
      </c>
      <c r="L38" s="4">
        <v>16</v>
      </c>
      <c r="M38" s="6">
        <f>1/32</f>
        <v>3.125E-2</v>
      </c>
      <c r="N38" s="4">
        <v>0</v>
      </c>
      <c r="O38" s="14">
        <f t="shared" si="1"/>
        <v>-1024</v>
      </c>
      <c r="P38" s="14">
        <f t="shared" si="2"/>
        <v>1023.96875</v>
      </c>
      <c r="Q38" s="23" t="str">
        <f t="shared" si="4"/>
        <v>fuelEndAngle</v>
      </c>
      <c r="R38" s="23" t="str">
        <f t="shared" si="5"/>
        <v>deg</v>
      </c>
      <c r="S38" t="s">
        <v>29</v>
      </c>
    </row>
    <row r="39" spans="1:20" x14ac:dyDescent="0.2">
      <c r="A39" s="4">
        <f t="shared" si="8"/>
        <v>1544</v>
      </c>
      <c r="B39" s="4" t="str">
        <f t="shared" si="9"/>
        <v>0x608</v>
      </c>
      <c r="C39" s="4"/>
      <c r="D39" s="2" t="s">
        <v>204</v>
      </c>
      <c r="E39" s="13"/>
      <c r="F39" s="2" t="s">
        <v>3</v>
      </c>
      <c r="G39" s="1"/>
      <c r="H39" s="4" t="s">
        <v>100</v>
      </c>
      <c r="I39" s="14">
        <f t="shared" si="7"/>
        <v>32</v>
      </c>
      <c r="J39" s="4">
        <f t="shared" si="0"/>
        <v>40</v>
      </c>
      <c r="K39" s="4" t="s">
        <v>10</v>
      </c>
      <c r="L39" s="4">
        <v>16</v>
      </c>
      <c r="M39" s="6">
        <f>1/4096</f>
        <v>2.44140625E-4</v>
      </c>
      <c r="N39" s="4">
        <v>0</v>
      </c>
      <c r="O39" s="14">
        <f t="shared" si="1"/>
        <v>-8</v>
      </c>
      <c r="P39" s="14">
        <f t="shared" si="2"/>
        <v>7.999755859375</v>
      </c>
      <c r="Q39" s="23" t="str">
        <f t="shared" si="4"/>
        <v>fuelMltBap</v>
      </c>
      <c r="R39" s="23" t="str">
        <f t="shared" si="5"/>
        <v>-</v>
      </c>
      <c r="S39" t="s">
        <v>29</v>
      </c>
      <c r="T39" t="s">
        <v>40</v>
      </c>
    </row>
    <row r="40" spans="1:20" x14ac:dyDescent="0.2">
      <c r="A40" s="4">
        <f t="shared" si="8"/>
        <v>1544</v>
      </c>
      <c r="B40" s="4" t="str">
        <f t="shared" si="9"/>
        <v>0x608</v>
      </c>
      <c r="C40" s="4"/>
      <c r="D40" s="2" t="s">
        <v>205</v>
      </c>
      <c r="E40" s="13"/>
      <c r="F40" s="2" t="s">
        <v>3</v>
      </c>
      <c r="G40" s="1"/>
      <c r="H40" s="4" t="s">
        <v>100</v>
      </c>
      <c r="I40" s="14">
        <f t="shared" si="7"/>
        <v>48</v>
      </c>
      <c r="J40" s="4">
        <f t="shared" si="0"/>
        <v>56</v>
      </c>
      <c r="K40" s="4" t="s">
        <v>10</v>
      </c>
      <c r="L40" s="4">
        <v>16</v>
      </c>
      <c r="M40" s="6">
        <f>1/4096</f>
        <v>2.44140625E-4</v>
      </c>
      <c r="N40" s="4">
        <v>0</v>
      </c>
      <c r="O40" s="14">
        <f t="shared" si="1"/>
        <v>-8</v>
      </c>
      <c r="P40" s="14">
        <f t="shared" si="2"/>
        <v>7.999755859375</v>
      </c>
      <c r="Q40" s="23" t="str">
        <f t="shared" si="4"/>
        <v>fuelMltIdle</v>
      </c>
      <c r="R40" s="23" t="str">
        <f t="shared" si="5"/>
        <v>-</v>
      </c>
      <c r="S40" t="s">
        <v>29</v>
      </c>
    </row>
    <row r="41" spans="1:20" x14ac:dyDescent="0.2">
      <c r="A41" s="4">
        <f t="shared" si="8"/>
        <v>1545</v>
      </c>
      <c r="B41" s="4" t="str">
        <f t="shared" si="9"/>
        <v>0x609</v>
      </c>
      <c r="C41" s="4"/>
      <c r="D41" s="2" t="s">
        <v>206</v>
      </c>
      <c r="E41" s="17"/>
      <c r="F41" s="2" t="s">
        <v>3</v>
      </c>
      <c r="G41" s="1"/>
      <c r="H41" s="4" t="s">
        <v>100</v>
      </c>
      <c r="I41" s="14">
        <f t="shared" si="7"/>
        <v>0</v>
      </c>
      <c r="J41" s="4">
        <f t="shared" si="0"/>
        <v>8</v>
      </c>
      <c r="K41" s="4" t="s">
        <v>10</v>
      </c>
      <c r="L41" s="4">
        <v>16</v>
      </c>
      <c r="M41" s="6">
        <f>1/1024</f>
        <v>9.765625E-4</v>
      </c>
      <c r="N41" s="4">
        <v>0</v>
      </c>
      <c r="O41" s="14">
        <f t="shared" si="1"/>
        <v>-32</v>
      </c>
      <c r="P41" s="14">
        <f t="shared" si="2"/>
        <v>31.9990234375</v>
      </c>
      <c r="Q41" s="23" t="str">
        <f t="shared" si="4"/>
        <v>fuelMltMap1</v>
      </c>
      <c r="R41" s="23" t="str">
        <f t="shared" si="5"/>
        <v>-</v>
      </c>
      <c r="S41" t="s">
        <v>29</v>
      </c>
    </row>
    <row r="42" spans="1:20" x14ac:dyDescent="0.2">
      <c r="A42" s="4">
        <f t="shared" si="8"/>
        <v>1545</v>
      </c>
      <c r="B42" s="4" t="str">
        <f t="shared" si="9"/>
        <v>0x609</v>
      </c>
      <c r="C42" s="4"/>
      <c r="D42" s="2" t="s">
        <v>207</v>
      </c>
      <c r="E42" s="13"/>
      <c r="F42" s="2" t="s">
        <v>3</v>
      </c>
      <c r="G42" s="1"/>
      <c r="H42" s="4" t="s">
        <v>100</v>
      </c>
      <c r="I42" s="14">
        <f t="shared" si="7"/>
        <v>16</v>
      </c>
      <c r="J42" s="4">
        <f t="shared" si="0"/>
        <v>24</v>
      </c>
      <c r="K42" s="4" t="s">
        <v>10</v>
      </c>
      <c r="L42" s="4">
        <v>16</v>
      </c>
      <c r="M42" s="6">
        <f>1/4096</f>
        <v>2.44140625E-4</v>
      </c>
      <c r="N42" s="4">
        <v>0</v>
      </c>
      <c r="O42" s="14">
        <f t="shared" si="1"/>
        <v>-8</v>
      </c>
      <c r="P42" s="14">
        <f t="shared" si="2"/>
        <v>7.999755859375</v>
      </c>
      <c r="Q42" s="23" t="str">
        <f t="shared" si="4"/>
        <v>fuelMltEct1</v>
      </c>
      <c r="R42" s="23" t="str">
        <f t="shared" si="5"/>
        <v>-</v>
      </c>
      <c r="S42" t="s">
        <v>29</v>
      </c>
    </row>
    <row r="43" spans="1:20" x14ac:dyDescent="0.2">
      <c r="A43" s="4">
        <f t="shared" si="8"/>
        <v>1545</v>
      </c>
      <c r="B43" s="4" t="str">
        <f t="shared" si="9"/>
        <v>0x609</v>
      </c>
      <c r="C43" s="4"/>
      <c r="D43" s="2" t="s">
        <v>208</v>
      </c>
      <c r="E43" s="14"/>
      <c r="F43" s="2" t="s">
        <v>3</v>
      </c>
      <c r="G43" s="1"/>
      <c r="H43" s="4" t="s">
        <v>100</v>
      </c>
      <c r="I43" s="14">
        <f t="shared" si="7"/>
        <v>32</v>
      </c>
      <c r="J43" s="4">
        <f t="shared" si="0"/>
        <v>40</v>
      </c>
      <c r="K43" s="4" t="s">
        <v>10</v>
      </c>
      <c r="L43" s="4">
        <v>16</v>
      </c>
      <c r="M43" s="6">
        <f>1/1024</f>
        <v>9.765625E-4</v>
      </c>
      <c r="N43" s="4">
        <v>0</v>
      </c>
      <c r="O43" s="14">
        <f t="shared" si="1"/>
        <v>-32</v>
      </c>
      <c r="P43" s="14">
        <f t="shared" si="2"/>
        <v>31.9990234375</v>
      </c>
      <c r="Q43" s="23" t="str">
        <f t="shared" si="4"/>
        <v>fuelMltCrank1</v>
      </c>
      <c r="R43" s="23" t="str">
        <f t="shared" si="5"/>
        <v>-</v>
      </c>
      <c r="S43" t="s">
        <v>29</v>
      </c>
    </row>
    <row r="44" spans="1:20" x14ac:dyDescent="0.2">
      <c r="A44" s="4">
        <f t="shared" si="8"/>
        <v>1545</v>
      </c>
      <c r="B44" s="4" t="str">
        <f t="shared" si="9"/>
        <v>0x609</v>
      </c>
      <c r="C44" s="4"/>
      <c r="D44" s="2" t="s">
        <v>209</v>
      </c>
      <c r="E44" s="13"/>
      <c r="F44" s="2" t="s">
        <v>3</v>
      </c>
      <c r="G44" s="1"/>
      <c r="H44" s="4" t="s">
        <v>100</v>
      </c>
      <c r="I44" s="14">
        <f t="shared" si="7"/>
        <v>48</v>
      </c>
      <c r="J44" s="4">
        <f t="shared" si="0"/>
        <v>56</v>
      </c>
      <c r="K44" s="4" t="s">
        <v>10</v>
      </c>
      <c r="L44" s="4">
        <v>16</v>
      </c>
      <c r="M44" s="6">
        <f>1/4096</f>
        <v>2.44140625E-4</v>
      </c>
      <c r="N44" s="4">
        <v>0</v>
      </c>
      <c r="O44" s="14">
        <f t="shared" si="1"/>
        <v>-8</v>
      </c>
      <c r="P44" s="14">
        <f t="shared" si="2"/>
        <v>7.999755859375</v>
      </c>
      <c r="Q44" s="23" t="str">
        <f t="shared" si="4"/>
        <v>fuelMltAct1</v>
      </c>
      <c r="R44" s="23" t="str">
        <f t="shared" si="5"/>
        <v>-</v>
      </c>
      <c r="S44" t="s">
        <v>29</v>
      </c>
    </row>
    <row r="45" spans="1:20" x14ac:dyDescent="0.2">
      <c r="A45" s="4">
        <f t="shared" si="8"/>
        <v>1546</v>
      </c>
      <c r="B45" s="4" t="str">
        <f t="shared" si="9"/>
        <v>0x60A</v>
      </c>
      <c r="C45" s="4"/>
      <c r="D45" s="2" t="s">
        <v>210</v>
      </c>
      <c r="E45" s="13"/>
      <c r="F45" s="2" t="s">
        <v>3</v>
      </c>
      <c r="G45" s="1"/>
      <c r="H45" s="4" t="s">
        <v>100</v>
      </c>
      <c r="I45" s="14">
        <f t="shared" si="7"/>
        <v>0</v>
      </c>
      <c r="J45" s="4">
        <f t="shared" si="0"/>
        <v>8</v>
      </c>
      <c r="K45" s="4" t="s">
        <v>10</v>
      </c>
      <c r="L45" s="4">
        <v>16</v>
      </c>
      <c r="M45" s="6">
        <f>1/1024</f>
        <v>9.765625E-4</v>
      </c>
      <c r="N45" s="4">
        <v>0</v>
      </c>
      <c r="O45" s="14">
        <f t="shared" si="1"/>
        <v>-32</v>
      </c>
      <c r="P45" s="14">
        <f t="shared" si="2"/>
        <v>31.9990234375</v>
      </c>
      <c r="Q45" s="23" t="str">
        <f t="shared" si="4"/>
        <v>fuelMltMap2</v>
      </c>
      <c r="R45" s="23" t="str">
        <f t="shared" si="5"/>
        <v>-</v>
      </c>
      <c r="S45" t="s">
        <v>29</v>
      </c>
      <c r="T45" t="s">
        <v>41</v>
      </c>
    </row>
    <row r="46" spans="1:20" x14ac:dyDescent="0.2">
      <c r="A46" s="4">
        <f t="shared" si="8"/>
        <v>1546</v>
      </c>
      <c r="B46" s="4" t="str">
        <f t="shared" si="9"/>
        <v>0x60A</v>
      </c>
      <c r="C46" s="4"/>
      <c r="D46" s="2" t="s">
        <v>211</v>
      </c>
      <c r="E46" s="13"/>
      <c r="F46" s="2" t="s">
        <v>3</v>
      </c>
      <c r="G46" s="1"/>
      <c r="H46" s="4" t="s">
        <v>100</v>
      </c>
      <c r="I46" s="14">
        <f t="shared" si="7"/>
        <v>16</v>
      </c>
      <c r="J46" s="4">
        <f t="shared" si="0"/>
        <v>24</v>
      </c>
      <c r="K46" s="4" t="s">
        <v>10</v>
      </c>
      <c r="L46" s="4">
        <v>16</v>
      </c>
      <c r="M46" s="6">
        <f>1/4096</f>
        <v>2.44140625E-4</v>
      </c>
      <c r="N46" s="4">
        <v>0</v>
      </c>
      <c r="O46" s="14">
        <f t="shared" si="1"/>
        <v>-8</v>
      </c>
      <c r="P46" s="14">
        <f t="shared" si="2"/>
        <v>7.999755859375</v>
      </c>
      <c r="Q46" s="23" t="str">
        <f t="shared" si="4"/>
        <v>fuelMltEct2</v>
      </c>
      <c r="R46" s="23" t="str">
        <f t="shared" si="5"/>
        <v>-</v>
      </c>
      <c r="S46" t="s">
        <v>29</v>
      </c>
      <c r="T46" t="s">
        <v>111</v>
      </c>
    </row>
    <row r="47" spans="1:20" x14ac:dyDescent="0.2">
      <c r="A47" s="4">
        <f t="shared" si="8"/>
        <v>1546</v>
      </c>
      <c r="B47" s="4" t="str">
        <f t="shared" si="9"/>
        <v>0x60A</v>
      </c>
      <c r="C47" s="4"/>
      <c r="D47" s="2" t="s">
        <v>212</v>
      </c>
      <c r="E47" s="13"/>
      <c r="F47" s="2" t="s">
        <v>3</v>
      </c>
      <c r="G47" s="1"/>
      <c r="H47" s="4" t="s">
        <v>100</v>
      </c>
      <c r="I47" s="14">
        <f t="shared" si="7"/>
        <v>32</v>
      </c>
      <c r="J47" s="4">
        <f t="shared" si="0"/>
        <v>40</v>
      </c>
      <c r="K47" s="4" t="s">
        <v>10</v>
      </c>
      <c r="L47" s="4">
        <v>16</v>
      </c>
      <c r="M47" s="6">
        <f>1/1024</f>
        <v>9.765625E-4</v>
      </c>
      <c r="N47" s="4">
        <v>0</v>
      </c>
      <c r="O47" s="14">
        <f t="shared" si="1"/>
        <v>-32</v>
      </c>
      <c r="P47" s="14">
        <f t="shared" si="2"/>
        <v>31.9990234375</v>
      </c>
      <c r="Q47" s="23" t="str">
        <f t="shared" si="4"/>
        <v>fuelMltCrank2</v>
      </c>
      <c r="R47" s="23" t="str">
        <f t="shared" si="5"/>
        <v>-</v>
      </c>
      <c r="S47" t="s">
        <v>29</v>
      </c>
      <c r="T47" t="s">
        <v>42</v>
      </c>
    </row>
    <row r="48" spans="1:20" x14ac:dyDescent="0.2">
      <c r="A48" s="4">
        <f t="shared" si="8"/>
        <v>1546</v>
      </c>
      <c r="B48" s="4" t="str">
        <f t="shared" si="9"/>
        <v>0x60A</v>
      </c>
      <c r="C48" s="4"/>
      <c r="D48" s="2" t="s">
        <v>213</v>
      </c>
      <c r="E48" s="13"/>
      <c r="F48" s="2" t="s">
        <v>3</v>
      </c>
      <c r="G48" s="1"/>
      <c r="H48" s="4" t="s">
        <v>100</v>
      </c>
      <c r="I48" s="14">
        <f t="shared" si="7"/>
        <v>48</v>
      </c>
      <c r="J48" s="4">
        <f t="shared" si="0"/>
        <v>56</v>
      </c>
      <c r="K48" s="4" t="s">
        <v>10</v>
      </c>
      <c r="L48" s="4">
        <v>16</v>
      </c>
      <c r="M48" s="6">
        <f>1/4096</f>
        <v>2.44140625E-4</v>
      </c>
      <c r="N48" s="4">
        <v>0</v>
      </c>
      <c r="O48" s="14">
        <f t="shared" si="1"/>
        <v>-8</v>
      </c>
      <c r="P48" s="14">
        <f t="shared" si="2"/>
        <v>7.999755859375</v>
      </c>
      <c r="Q48" s="23" t="str">
        <f t="shared" si="4"/>
        <v>fuelMltAct2</v>
      </c>
      <c r="R48" s="23" t="str">
        <f t="shared" si="5"/>
        <v>-</v>
      </c>
      <c r="S48" t="s">
        <v>29</v>
      </c>
    </row>
    <row r="49" spans="1:20" x14ac:dyDescent="0.2">
      <c r="A49" s="4">
        <f t="shared" si="8"/>
        <v>1547</v>
      </c>
      <c r="B49" s="4" t="str">
        <f t="shared" si="9"/>
        <v>0x60B</v>
      </c>
      <c r="C49" s="4"/>
      <c r="D49" s="2" t="s">
        <v>214</v>
      </c>
      <c r="E49" s="13"/>
      <c r="F49" s="2" t="s">
        <v>8</v>
      </c>
      <c r="G49" s="1"/>
      <c r="H49" s="4" t="s">
        <v>100</v>
      </c>
      <c r="I49" s="14">
        <f t="shared" si="7"/>
        <v>0</v>
      </c>
      <c r="J49" s="4">
        <f t="shared" si="0"/>
        <v>8</v>
      </c>
      <c r="K49" s="4" t="s">
        <v>10</v>
      </c>
      <c r="L49" s="4">
        <v>16</v>
      </c>
      <c r="M49" s="6">
        <f t="shared" ref="M49:M64" si="10">1/32</f>
        <v>3.125E-2</v>
      </c>
      <c r="N49" s="4">
        <v>0</v>
      </c>
      <c r="O49" s="14">
        <f t="shared" si="1"/>
        <v>-1024</v>
      </c>
      <c r="P49" s="14">
        <f t="shared" si="2"/>
        <v>1023.96875</v>
      </c>
      <c r="Q49" s="23" t="str">
        <f t="shared" si="4"/>
        <v>ignBase1</v>
      </c>
      <c r="R49" s="23" t="str">
        <f t="shared" si="5"/>
        <v>deg</v>
      </c>
      <c r="S49" t="s">
        <v>29</v>
      </c>
      <c r="T49" t="s">
        <v>108</v>
      </c>
    </row>
    <row r="50" spans="1:20" x14ac:dyDescent="0.2">
      <c r="A50" s="4">
        <f t="shared" si="8"/>
        <v>1547</v>
      </c>
      <c r="B50" s="4" t="str">
        <f t="shared" si="9"/>
        <v>0x60B</v>
      </c>
      <c r="C50" s="4"/>
      <c r="D50" s="2" t="s">
        <v>215</v>
      </c>
      <c r="E50" s="13"/>
      <c r="F50" s="2" t="s">
        <v>8</v>
      </c>
      <c r="G50" s="1"/>
      <c r="H50" s="4" t="s">
        <v>100</v>
      </c>
      <c r="I50" s="14">
        <f t="shared" si="7"/>
        <v>16</v>
      </c>
      <c r="J50" s="4">
        <f t="shared" si="0"/>
        <v>24</v>
      </c>
      <c r="K50" s="4" t="s">
        <v>10</v>
      </c>
      <c r="L50" s="4">
        <v>16</v>
      </c>
      <c r="M50" s="6">
        <f t="shared" si="10"/>
        <v>3.125E-2</v>
      </c>
      <c r="N50" s="4">
        <v>0</v>
      </c>
      <c r="O50" s="14">
        <f t="shared" si="1"/>
        <v>-1024</v>
      </c>
      <c r="P50" s="14">
        <f t="shared" si="2"/>
        <v>1023.96875</v>
      </c>
      <c r="Q50" s="23" t="str">
        <f t="shared" si="4"/>
        <v>ignFinalPri1</v>
      </c>
      <c r="R50" s="23" t="str">
        <f t="shared" si="5"/>
        <v>deg</v>
      </c>
      <c r="S50" t="s">
        <v>29</v>
      </c>
      <c r="T50" t="s">
        <v>108</v>
      </c>
    </row>
    <row r="51" spans="1:20" x14ac:dyDescent="0.2">
      <c r="A51" s="4">
        <f t="shared" si="8"/>
        <v>1547</v>
      </c>
      <c r="B51" s="4" t="str">
        <f t="shared" si="9"/>
        <v>0x60B</v>
      </c>
      <c r="C51" s="4"/>
      <c r="D51" s="2" t="s">
        <v>216</v>
      </c>
      <c r="E51" s="13"/>
      <c r="F51" s="2" t="s">
        <v>8</v>
      </c>
      <c r="G51" s="1"/>
      <c r="H51" s="4" t="s">
        <v>100</v>
      </c>
      <c r="I51" s="14">
        <f t="shared" si="7"/>
        <v>32</v>
      </c>
      <c r="J51" s="4">
        <f t="shared" si="0"/>
        <v>40</v>
      </c>
      <c r="K51" s="4" t="s">
        <v>10</v>
      </c>
      <c r="L51" s="4">
        <v>16</v>
      </c>
      <c r="M51" s="6">
        <f t="shared" si="10"/>
        <v>3.125E-2</v>
      </c>
      <c r="N51" s="4">
        <v>0</v>
      </c>
      <c r="O51" s="14">
        <f t="shared" si="1"/>
        <v>-1024</v>
      </c>
      <c r="P51" s="14">
        <f t="shared" si="2"/>
        <v>1023.96875</v>
      </c>
      <c r="Q51" s="23" t="str">
        <f t="shared" si="4"/>
        <v>ignAddLoad1</v>
      </c>
      <c r="R51" s="23" t="str">
        <f t="shared" si="5"/>
        <v>deg</v>
      </c>
      <c r="S51" t="s">
        <v>29</v>
      </c>
      <c r="T51" t="s">
        <v>34</v>
      </c>
    </row>
    <row r="52" spans="1:20" x14ac:dyDescent="0.2">
      <c r="A52" s="4">
        <f t="shared" si="8"/>
        <v>1547</v>
      </c>
      <c r="B52" s="4" t="str">
        <f t="shared" si="9"/>
        <v>0x60B</v>
      </c>
      <c r="C52" s="4"/>
      <c r="D52" s="2" t="s">
        <v>217</v>
      </c>
      <c r="E52" s="13"/>
      <c r="F52" s="2" t="s">
        <v>8</v>
      </c>
      <c r="G52" s="1"/>
      <c r="H52" s="4" t="s">
        <v>100</v>
      </c>
      <c r="I52" s="14">
        <f t="shared" si="7"/>
        <v>48</v>
      </c>
      <c r="J52" s="4">
        <f t="shared" si="0"/>
        <v>56</v>
      </c>
      <c r="K52" s="4" t="s">
        <v>10</v>
      </c>
      <c r="L52" s="4">
        <v>16</v>
      </c>
      <c r="M52" s="6">
        <f t="shared" si="10"/>
        <v>3.125E-2</v>
      </c>
      <c r="N52" s="4">
        <v>0</v>
      </c>
      <c r="O52" s="14">
        <f t="shared" si="1"/>
        <v>-1024</v>
      </c>
      <c r="P52" s="14">
        <f t="shared" si="2"/>
        <v>1023.96875</v>
      </c>
      <c r="Q52" s="23" t="str">
        <f t="shared" si="4"/>
        <v>ignAddMap1</v>
      </c>
      <c r="R52" s="23" t="str">
        <f t="shared" si="5"/>
        <v>deg</v>
      </c>
      <c r="S52" t="s">
        <v>29</v>
      </c>
      <c r="T52" t="s">
        <v>34</v>
      </c>
    </row>
    <row r="53" spans="1:20" x14ac:dyDescent="0.2">
      <c r="A53" s="4">
        <f t="shared" si="8"/>
        <v>1548</v>
      </c>
      <c r="B53" s="4" t="str">
        <f t="shared" si="9"/>
        <v>0x60C</v>
      </c>
      <c r="C53" s="4"/>
      <c r="D53" s="2" t="s">
        <v>218</v>
      </c>
      <c r="E53" s="13"/>
      <c r="F53" s="2" t="s">
        <v>8</v>
      </c>
      <c r="G53" s="1"/>
      <c r="H53" s="4" t="s">
        <v>100</v>
      </c>
      <c r="I53" s="14">
        <f t="shared" si="7"/>
        <v>0</v>
      </c>
      <c r="J53" s="4">
        <f t="shared" si="0"/>
        <v>8</v>
      </c>
      <c r="K53" s="4" t="s">
        <v>10</v>
      </c>
      <c r="L53" s="4">
        <v>16</v>
      </c>
      <c r="M53" s="6">
        <f t="shared" si="10"/>
        <v>3.125E-2</v>
      </c>
      <c r="N53" s="4">
        <v>0</v>
      </c>
      <c r="O53" s="14">
        <f t="shared" si="1"/>
        <v>-1024</v>
      </c>
      <c r="P53" s="14">
        <f t="shared" si="2"/>
        <v>1023.96875</v>
      </c>
      <c r="Q53" s="23" t="str">
        <f t="shared" si="4"/>
        <v>ignBase2</v>
      </c>
      <c r="R53" s="23" t="str">
        <f t="shared" si="5"/>
        <v>deg</v>
      </c>
      <c r="S53" t="s">
        <v>29</v>
      </c>
    </row>
    <row r="54" spans="1:20" x14ac:dyDescent="0.2">
      <c r="A54" s="4">
        <f t="shared" si="8"/>
        <v>1548</v>
      </c>
      <c r="B54" s="4" t="str">
        <f t="shared" si="9"/>
        <v>0x60C</v>
      </c>
      <c r="C54" s="4"/>
      <c r="D54" s="2" t="s">
        <v>219</v>
      </c>
      <c r="E54" s="13"/>
      <c r="F54" s="2" t="s">
        <v>8</v>
      </c>
      <c r="G54" s="1"/>
      <c r="H54" s="4" t="s">
        <v>100</v>
      </c>
      <c r="I54" s="14">
        <f t="shared" si="7"/>
        <v>16</v>
      </c>
      <c r="J54" s="4">
        <f t="shared" si="0"/>
        <v>24</v>
      </c>
      <c r="K54" s="4" t="s">
        <v>10</v>
      </c>
      <c r="L54" s="4">
        <v>16</v>
      </c>
      <c r="M54" s="6">
        <f t="shared" si="10"/>
        <v>3.125E-2</v>
      </c>
      <c r="N54" s="4">
        <v>0</v>
      </c>
      <c r="O54" s="14">
        <f t="shared" si="1"/>
        <v>-1024</v>
      </c>
      <c r="P54" s="14">
        <f t="shared" si="2"/>
        <v>1023.96875</v>
      </c>
      <c r="Q54" s="23" t="str">
        <f t="shared" si="4"/>
        <v>ignFinalPri2</v>
      </c>
      <c r="R54" s="23" t="str">
        <f t="shared" si="5"/>
        <v>deg</v>
      </c>
      <c r="S54" t="s">
        <v>29</v>
      </c>
    </row>
    <row r="55" spans="1:20" x14ac:dyDescent="0.2">
      <c r="A55" s="4">
        <f t="shared" si="8"/>
        <v>1548</v>
      </c>
      <c r="B55" s="4" t="str">
        <f t="shared" si="9"/>
        <v>0x60C</v>
      </c>
      <c r="C55" s="4"/>
      <c r="D55" s="2" t="s">
        <v>220</v>
      </c>
      <c r="E55" s="13"/>
      <c r="F55" s="2" t="s">
        <v>8</v>
      </c>
      <c r="G55" s="1"/>
      <c r="H55" s="4" t="s">
        <v>100</v>
      </c>
      <c r="I55" s="14">
        <f t="shared" si="7"/>
        <v>32</v>
      </c>
      <c r="J55" s="4">
        <f t="shared" si="0"/>
        <v>40</v>
      </c>
      <c r="K55" s="4" t="s">
        <v>10</v>
      </c>
      <c r="L55" s="4">
        <v>16</v>
      </c>
      <c r="M55" s="6">
        <f t="shared" si="10"/>
        <v>3.125E-2</v>
      </c>
      <c r="N55" s="4">
        <v>0</v>
      </c>
      <c r="O55" s="14">
        <f t="shared" si="1"/>
        <v>-1024</v>
      </c>
      <c r="P55" s="14">
        <f t="shared" si="2"/>
        <v>1023.96875</v>
      </c>
      <c r="Q55" s="23" t="str">
        <f t="shared" si="4"/>
        <v>ignAddLoad2</v>
      </c>
      <c r="R55" s="23" t="str">
        <f t="shared" si="5"/>
        <v>deg</v>
      </c>
      <c r="S55" t="s">
        <v>29</v>
      </c>
    </row>
    <row r="56" spans="1:20" x14ac:dyDescent="0.2">
      <c r="A56" s="4">
        <f t="shared" si="8"/>
        <v>1548</v>
      </c>
      <c r="B56" s="4" t="str">
        <f t="shared" si="9"/>
        <v>0x60C</v>
      </c>
      <c r="C56" s="4"/>
      <c r="D56" s="2" t="s">
        <v>221</v>
      </c>
      <c r="E56" s="13"/>
      <c r="F56" s="2" t="s">
        <v>8</v>
      </c>
      <c r="G56" s="1"/>
      <c r="H56" s="4" t="s">
        <v>100</v>
      </c>
      <c r="I56" s="14">
        <f t="shared" si="7"/>
        <v>48</v>
      </c>
      <c r="J56" s="4">
        <f t="shared" si="0"/>
        <v>56</v>
      </c>
      <c r="K56" s="4" t="s">
        <v>10</v>
      </c>
      <c r="L56" s="4">
        <v>16</v>
      </c>
      <c r="M56" s="6">
        <f t="shared" si="10"/>
        <v>3.125E-2</v>
      </c>
      <c r="N56" s="22">
        <v>0</v>
      </c>
      <c r="O56" s="14">
        <f t="shared" si="1"/>
        <v>-1024</v>
      </c>
      <c r="P56" s="14">
        <f t="shared" si="2"/>
        <v>1023.96875</v>
      </c>
      <c r="Q56" s="23" t="str">
        <f t="shared" si="4"/>
        <v>ignAddMap2</v>
      </c>
      <c r="R56" s="23" t="str">
        <f t="shared" si="5"/>
        <v>deg</v>
      </c>
      <c r="S56" t="s">
        <v>29</v>
      </c>
      <c r="T56" t="s">
        <v>106</v>
      </c>
    </row>
    <row r="57" spans="1:20" x14ac:dyDescent="0.2">
      <c r="A57" s="4">
        <f t="shared" si="8"/>
        <v>1549</v>
      </c>
      <c r="B57" s="4" t="str">
        <f t="shared" si="9"/>
        <v>0x60D</v>
      </c>
      <c r="C57" s="4"/>
      <c r="D57" s="2" t="s">
        <v>222</v>
      </c>
      <c r="E57" s="14"/>
      <c r="F57" s="2" t="s">
        <v>8</v>
      </c>
      <c r="G57" s="1"/>
      <c r="H57" s="4" t="s">
        <v>100</v>
      </c>
      <c r="I57" s="14">
        <f t="shared" si="7"/>
        <v>0</v>
      </c>
      <c r="J57" s="4">
        <f t="shared" si="0"/>
        <v>8</v>
      </c>
      <c r="K57" s="4" t="s">
        <v>10</v>
      </c>
      <c r="L57" s="4">
        <v>16</v>
      </c>
      <c r="M57" s="6">
        <f t="shared" si="10"/>
        <v>3.125E-2</v>
      </c>
      <c r="N57" s="4">
        <v>0</v>
      </c>
      <c r="O57" s="14">
        <f t="shared" si="1"/>
        <v>-1024</v>
      </c>
      <c r="P57" s="14">
        <f t="shared" si="2"/>
        <v>1023.96875</v>
      </c>
      <c r="Q57" s="23" t="str">
        <f t="shared" si="4"/>
        <v>ignAddAct1</v>
      </c>
      <c r="R57" s="23" t="str">
        <f t="shared" si="5"/>
        <v>deg</v>
      </c>
      <c r="S57" t="s">
        <v>29</v>
      </c>
      <c r="T57" t="s">
        <v>48</v>
      </c>
    </row>
    <row r="58" spans="1:20" x14ac:dyDescent="0.2">
      <c r="A58" s="4">
        <f t="shared" si="8"/>
        <v>1549</v>
      </c>
      <c r="B58" s="4" t="str">
        <f t="shared" si="9"/>
        <v>0x60D</v>
      </c>
      <c r="C58" s="4"/>
      <c r="D58" s="2" t="s">
        <v>223</v>
      </c>
      <c r="E58" s="13"/>
      <c r="F58" s="2" t="s">
        <v>8</v>
      </c>
      <c r="G58" s="1"/>
      <c r="H58" s="4" t="s">
        <v>100</v>
      </c>
      <c r="I58" s="14">
        <f t="shared" si="7"/>
        <v>16</v>
      </c>
      <c r="J58" s="4">
        <f t="shared" si="0"/>
        <v>24</v>
      </c>
      <c r="K58" s="4" t="s">
        <v>10</v>
      </c>
      <c r="L58" s="4">
        <v>16</v>
      </c>
      <c r="M58" s="6">
        <f t="shared" si="10"/>
        <v>3.125E-2</v>
      </c>
      <c r="N58" s="4">
        <v>0</v>
      </c>
      <c r="O58" s="14">
        <f t="shared" si="1"/>
        <v>-1024</v>
      </c>
      <c r="P58" s="14">
        <f t="shared" si="2"/>
        <v>1023.96875</v>
      </c>
      <c r="Q58" s="23" t="str">
        <f t="shared" si="4"/>
        <v>ignAddEct1</v>
      </c>
      <c r="R58" s="23" t="str">
        <f t="shared" si="5"/>
        <v>deg</v>
      </c>
      <c r="S58" t="s">
        <v>29</v>
      </c>
      <c r="T58" t="s">
        <v>48</v>
      </c>
    </row>
    <row r="59" spans="1:20" x14ac:dyDescent="0.2">
      <c r="A59" s="4">
        <f t="shared" si="8"/>
        <v>1549</v>
      </c>
      <c r="B59" s="4" t="str">
        <f t="shared" si="9"/>
        <v>0x60D</v>
      </c>
      <c r="C59" s="4"/>
      <c r="D59" s="2" t="s">
        <v>224</v>
      </c>
      <c r="E59" s="13"/>
      <c r="F59" s="2" t="s">
        <v>8</v>
      </c>
      <c r="G59" s="1"/>
      <c r="H59" s="4" t="s">
        <v>100</v>
      </c>
      <c r="I59" s="14">
        <f t="shared" si="7"/>
        <v>32</v>
      </c>
      <c r="J59" s="4">
        <f t="shared" si="0"/>
        <v>40</v>
      </c>
      <c r="K59" s="4" t="s">
        <v>10</v>
      </c>
      <c r="L59" s="4">
        <v>16</v>
      </c>
      <c r="M59" s="6">
        <f t="shared" si="10"/>
        <v>3.125E-2</v>
      </c>
      <c r="N59" s="4">
        <v>0</v>
      </c>
      <c r="O59" s="14">
        <f t="shared" si="1"/>
        <v>-1024</v>
      </c>
      <c r="P59" s="14">
        <f t="shared" si="2"/>
        <v>1023.96875</v>
      </c>
      <c r="Q59" s="23" t="str">
        <f t="shared" si="4"/>
        <v>idleIgnAddBase</v>
      </c>
      <c r="R59" s="23" t="str">
        <f t="shared" si="5"/>
        <v>deg</v>
      </c>
      <c r="S59" t="s">
        <v>29</v>
      </c>
    </row>
    <row r="60" spans="1:20" x14ac:dyDescent="0.2">
      <c r="A60" s="4">
        <f t="shared" si="8"/>
        <v>1549</v>
      </c>
      <c r="B60" s="4" t="str">
        <f t="shared" si="9"/>
        <v>0x60D</v>
      </c>
      <c r="C60" s="4"/>
      <c r="D60" s="2" t="s">
        <v>225</v>
      </c>
      <c r="E60" s="13"/>
      <c r="F60" s="2" t="s">
        <v>8</v>
      </c>
      <c r="G60" s="1"/>
      <c r="H60" s="4" t="s">
        <v>100</v>
      </c>
      <c r="I60" s="14">
        <f t="shared" si="7"/>
        <v>48</v>
      </c>
      <c r="J60" s="4">
        <f t="shared" si="0"/>
        <v>56</v>
      </c>
      <c r="K60" s="4" t="s">
        <v>10</v>
      </c>
      <c r="L60" s="4">
        <v>16</v>
      </c>
      <c r="M60" s="6">
        <f t="shared" si="10"/>
        <v>3.125E-2</v>
      </c>
      <c r="N60" s="4">
        <v>0</v>
      </c>
      <c r="O60" s="14">
        <f t="shared" si="1"/>
        <v>-1024</v>
      </c>
      <c r="P60" s="14">
        <f t="shared" si="2"/>
        <v>1023.96875</v>
      </c>
      <c r="Q60" s="23" t="str">
        <f t="shared" si="4"/>
        <v>ignAddIdle</v>
      </c>
      <c r="R60" s="23" t="str">
        <f t="shared" si="5"/>
        <v>deg</v>
      </c>
      <c r="S60" t="s">
        <v>29</v>
      </c>
    </row>
    <row r="61" spans="1:20" x14ac:dyDescent="0.2">
      <c r="A61" s="4">
        <f t="shared" si="8"/>
        <v>1550</v>
      </c>
      <c r="B61" s="4" t="str">
        <f t="shared" si="9"/>
        <v>0x60E</v>
      </c>
      <c r="C61" s="4"/>
      <c r="D61" s="2" t="s">
        <v>226</v>
      </c>
      <c r="E61" s="13"/>
      <c r="F61" s="2" t="s">
        <v>8</v>
      </c>
      <c r="G61" s="1"/>
      <c r="H61" s="4" t="s">
        <v>100</v>
      </c>
      <c r="I61" s="14">
        <f t="shared" si="7"/>
        <v>0</v>
      </c>
      <c r="J61" s="4">
        <f t="shared" si="0"/>
        <v>8</v>
      </c>
      <c r="K61" s="4" t="s">
        <v>10</v>
      </c>
      <c r="L61" s="4">
        <v>16</v>
      </c>
      <c r="M61" s="6">
        <f t="shared" si="10"/>
        <v>3.125E-2</v>
      </c>
      <c r="N61" s="4">
        <v>0</v>
      </c>
      <c r="O61" s="14">
        <f t="shared" si="1"/>
        <v>-1024</v>
      </c>
      <c r="P61" s="14">
        <f t="shared" si="2"/>
        <v>1023.96875</v>
      </c>
      <c r="Q61" s="23" t="str">
        <f t="shared" si="4"/>
        <v>ignAddAct2</v>
      </c>
      <c r="R61" s="23" t="str">
        <f t="shared" si="5"/>
        <v>deg</v>
      </c>
      <c r="S61" t="s">
        <v>29</v>
      </c>
    </row>
    <row r="62" spans="1:20" x14ac:dyDescent="0.2">
      <c r="A62" s="4">
        <f t="shared" si="8"/>
        <v>1550</v>
      </c>
      <c r="B62" s="4" t="str">
        <f t="shared" si="9"/>
        <v>0x60E</v>
      </c>
      <c r="C62" s="4"/>
      <c r="D62" s="2" t="s">
        <v>227</v>
      </c>
      <c r="E62" s="13"/>
      <c r="F62" s="2" t="s">
        <v>8</v>
      </c>
      <c r="G62" s="1"/>
      <c r="H62" s="4" t="s">
        <v>100</v>
      </c>
      <c r="I62" s="14">
        <f t="shared" si="7"/>
        <v>16</v>
      </c>
      <c r="J62" s="4">
        <f t="shared" si="0"/>
        <v>24</v>
      </c>
      <c r="K62" s="4" t="s">
        <v>10</v>
      </c>
      <c r="L62" s="4">
        <v>16</v>
      </c>
      <c r="M62" s="6">
        <f t="shared" si="10"/>
        <v>3.125E-2</v>
      </c>
      <c r="N62" s="4">
        <v>0</v>
      </c>
      <c r="O62" s="14">
        <f t="shared" si="1"/>
        <v>-1024</v>
      </c>
      <c r="P62" s="14">
        <f t="shared" si="2"/>
        <v>1023.96875</v>
      </c>
      <c r="Q62" s="23" t="str">
        <f t="shared" si="4"/>
        <v>ignAddEct2</v>
      </c>
      <c r="R62" s="23" t="str">
        <f t="shared" si="5"/>
        <v>deg</v>
      </c>
      <c r="S62" t="s">
        <v>29</v>
      </c>
    </row>
    <row r="63" spans="1:20" x14ac:dyDescent="0.2">
      <c r="A63" s="4">
        <f t="shared" si="8"/>
        <v>1550</v>
      </c>
      <c r="B63" s="4" t="str">
        <f t="shared" si="9"/>
        <v>0x60E</v>
      </c>
      <c r="C63" s="4"/>
      <c r="D63" s="2" t="s">
        <v>228</v>
      </c>
      <c r="E63" s="13"/>
      <c r="F63" s="2" t="s">
        <v>8</v>
      </c>
      <c r="G63" s="1"/>
      <c r="H63" s="4" t="s">
        <v>100</v>
      </c>
      <c r="I63" s="14">
        <f t="shared" si="7"/>
        <v>32</v>
      </c>
      <c r="J63" s="4">
        <f t="shared" si="0"/>
        <v>40</v>
      </c>
      <c r="K63" s="4" t="s">
        <v>10</v>
      </c>
      <c r="L63" s="4">
        <v>16</v>
      </c>
      <c r="M63" s="6">
        <f t="shared" si="10"/>
        <v>3.125E-2</v>
      </c>
      <c r="N63" s="4">
        <v>0</v>
      </c>
      <c r="O63" s="14">
        <f t="shared" si="1"/>
        <v>-1024</v>
      </c>
      <c r="P63" s="14">
        <f t="shared" si="2"/>
        <v>1023.96875</v>
      </c>
      <c r="Q63" s="23" t="str">
        <f t="shared" si="4"/>
        <v>ignAddBap</v>
      </c>
      <c r="R63" s="23" t="str">
        <f t="shared" si="5"/>
        <v>deg</v>
      </c>
      <c r="S63" t="s">
        <v>29</v>
      </c>
    </row>
    <row r="64" spans="1:20" x14ac:dyDescent="0.2">
      <c r="A64" s="4">
        <f t="shared" si="8"/>
        <v>1550</v>
      </c>
      <c r="B64" s="4" t="str">
        <f t="shared" si="9"/>
        <v>0x60E</v>
      </c>
      <c r="C64" s="4"/>
      <c r="D64" s="2" t="s">
        <v>229</v>
      </c>
      <c r="E64" s="13"/>
      <c r="F64" s="2" t="s">
        <v>8</v>
      </c>
      <c r="G64" s="1"/>
      <c r="H64" s="4" t="s">
        <v>100</v>
      </c>
      <c r="I64" s="14">
        <f t="shared" si="7"/>
        <v>48</v>
      </c>
      <c r="J64" s="4">
        <f t="shared" si="0"/>
        <v>56</v>
      </c>
      <c r="K64" s="4" t="s">
        <v>10</v>
      </c>
      <c r="L64" s="4">
        <v>16</v>
      </c>
      <c r="M64" s="6">
        <f t="shared" si="10"/>
        <v>3.125E-2</v>
      </c>
      <c r="N64" s="4">
        <v>0</v>
      </c>
      <c r="O64" s="14">
        <f t="shared" si="1"/>
        <v>-1024</v>
      </c>
      <c r="P64" s="14">
        <f t="shared" si="2"/>
        <v>1023.96875</v>
      </c>
      <c r="Q64" s="23" t="str">
        <f t="shared" si="4"/>
        <v>ignAddGear</v>
      </c>
      <c r="R64" s="23" t="str">
        <f t="shared" si="5"/>
        <v>deg</v>
      </c>
      <c r="S64" t="s">
        <v>29</v>
      </c>
    </row>
    <row r="65" spans="1:20" x14ac:dyDescent="0.2">
      <c r="A65" s="4">
        <f t="shared" si="8"/>
        <v>1551</v>
      </c>
      <c r="B65" s="4" t="str">
        <f t="shared" si="9"/>
        <v>0x60F</v>
      </c>
      <c r="C65" s="4"/>
      <c r="D65" s="2" t="s">
        <v>230</v>
      </c>
      <c r="E65" s="13"/>
      <c r="F65" s="2" t="s">
        <v>5</v>
      </c>
      <c r="G65" s="1"/>
      <c r="H65" s="4" t="s">
        <v>100</v>
      </c>
      <c r="I65" s="14">
        <f t="shared" si="7"/>
        <v>0</v>
      </c>
      <c r="J65" s="4">
        <f t="shared" si="0"/>
        <v>8</v>
      </c>
      <c r="K65" s="4" t="s">
        <v>10</v>
      </c>
      <c r="L65" s="4">
        <v>16</v>
      </c>
      <c r="M65" s="2">
        <f>1/81.92</f>
        <v>1.220703125E-2</v>
      </c>
      <c r="N65" s="4">
        <v>0</v>
      </c>
      <c r="O65" s="14">
        <f t="shared" si="1"/>
        <v>-400</v>
      </c>
      <c r="P65" s="14">
        <f t="shared" si="2"/>
        <v>399.98779296875</v>
      </c>
      <c r="Q65" s="23" t="str">
        <f t="shared" si="4"/>
        <v>fuelPump1Duty</v>
      </c>
      <c r="R65" s="23" t="str">
        <f t="shared" si="5"/>
        <v>%</v>
      </c>
      <c r="S65" t="s">
        <v>29</v>
      </c>
    </row>
    <row r="66" spans="1:20" x14ac:dyDescent="0.2">
      <c r="A66" s="4">
        <f t="shared" si="8"/>
        <v>1551</v>
      </c>
      <c r="B66" s="4" t="str">
        <f t="shared" si="9"/>
        <v>0x60F</v>
      </c>
      <c r="C66" s="4"/>
      <c r="D66" s="2" t="s">
        <v>231</v>
      </c>
      <c r="E66" s="13"/>
      <c r="F66" s="2" t="s">
        <v>3</v>
      </c>
      <c r="G66" s="1"/>
      <c r="H66" s="4" t="s">
        <v>100</v>
      </c>
      <c r="I66" s="14">
        <f t="shared" si="7"/>
        <v>16</v>
      </c>
      <c r="J66" s="4">
        <f t="shared" ref="J66:J91" si="11">IF(H66="Motorola", IF(L66&gt;8, I66+8,I66), I66)</f>
        <v>24</v>
      </c>
      <c r="K66" s="4" t="s">
        <v>10</v>
      </c>
      <c r="L66" s="4">
        <v>16</v>
      </c>
      <c r="M66" s="2">
        <v>1</v>
      </c>
      <c r="N66" s="4">
        <v>0</v>
      </c>
      <c r="O66" s="14">
        <f t="shared" si="1"/>
        <v>-32768</v>
      </c>
      <c r="P66" s="14">
        <f t="shared" si="2"/>
        <v>32767</v>
      </c>
      <c r="Q66" s="23" t="str">
        <f t="shared" si="4"/>
        <v>gear</v>
      </c>
      <c r="R66" s="23" t="str">
        <f t="shared" si="5"/>
        <v>-</v>
      </c>
      <c r="S66" t="s">
        <v>29</v>
      </c>
    </row>
    <row r="67" spans="1:20" x14ac:dyDescent="0.2">
      <c r="A67" s="4">
        <f t="shared" si="8"/>
        <v>1551</v>
      </c>
      <c r="B67" s="4" t="str">
        <f t="shared" si="9"/>
        <v>0x60F</v>
      </c>
      <c r="C67" s="4"/>
      <c r="D67" s="2" t="s">
        <v>233</v>
      </c>
      <c r="E67" s="13"/>
      <c r="F67" s="2" t="s">
        <v>4</v>
      </c>
      <c r="G67" s="1"/>
      <c r="H67" s="4" t="s">
        <v>100</v>
      </c>
      <c r="I67" s="14">
        <f t="shared" si="7"/>
        <v>32</v>
      </c>
      <c r="J67" s="4">
        <f t="shared" si="11"/>
        <v>40</v>
      </c>
      <c r="K67" s="4" t="s">
        <v>10</v>
      </c>
      <c r="L67" s="4">
        <v>16</v>
      </c>
      <c r="M67" s="2">
        <v>1</v>
      </c>
      <c r="N67" s="4">
        <v>0</v>
      </c>
      <c r="O67" s="14">
        <f t="shared" ref="O67:O91" si="12">IF(K67="Y", (((-(2^(L67-1)))*M67)+N67), ((0*M67)+N67))</f>
        <v>-32768</v>
      </c>
      <c r="P67" s="14">
        <f t="shared" ref="P67:P91" si="13">IF(K67="Y", ((((2^(L67-1))-1)*M67)+N67), ((((2^L67)-1)*M67)+N67))</f>
        <v>32767</v>
      </c>
      <c r="Q67" s="23" t="str">
        <f t="shared" si="4"/>
        <v>idleTarget</v>
      </c>
      <c r="R67" s="23" t="str">
        <f t="shared" si="5"/>
        <v>rpm</v>
      </c>
      <c r="S67" t="s">
        <v>29</v>
      </c>
    </row>
    <row r="68" spans="1:20" x14ac:dyDescent="0.2">
      <c r="A68" s="4">
        <f t="shared" si="8"/>
        <v>1551</v>
      </c>
      <c r="B68" s="4" t="str">
        <f t="shared" si="9"/>
        <v>0x60F</v>
      </c>
      <c r="C68" s="4"/>
      <c r="D68" s="2" t="s">
        <v>161</v>
      </c>
      <c r="E68" s="13"/>
      <c r="F68" s="1"/>
      <c r="G68" s="1"/>
      <c r="H68" s="4" t="s">
        <v>100</v>
      </c>
      <c r="I68" s="14">
        <f t="shared" si="7"/>
        <v>48</v>
      </c>
      <c r="J68" s="4">
        <f t="shared" si="11"/>
        <v>56</v>
      </c>
      <c r="K68" s="4" t="s">
        <v>27</v>
      </c>
      <c r="L68" s="4">
        <v>16</v>
      </c>
      <c r="M68" s="2">
        <v>1</v>
      </c>
      <c r="N68" s="4">
        <v>0</v>
      </c>
      <c r="O68" s="14">
        <f t="shared" si="12"/>
        <v>0</v>
      </c>
      <c r="P68" s="14">
        <f t="shared" si="13"/>
        <v>65535</v>
      </c>
      <c r="Q68" s="23" t="str">
        <f t="shared" si="4"/>
        <v>N/A</v>
      </c>
      <c r="R68" s="23">
        <f t="shared" si="5"/>
        <v>0</v>
      </c>
      <c r="S68" t="s">
        <v>29</v>
      </c>
    </row>
    <row r="69" spans="1:20" x14ac:dyDescent="0.2">
      <c r="A69" s="4">
        <f t="shared" si="8"/>
        <v>1552</v>
      </c>
      <c r="B69" s="4" t="str">
        <f t="shared" si="9"/>
        <v>0x610</v>
      </c>
      <c r="C69" s="4"/>
      <c r="D69" s="2" t="s">
        <v>234</v>
      </c>
      <c r="E69" s="13"/>
      <c r="F69" s="2" t="s">
        <v>4</v>
      </c>
      <c r="G69" s="1"/>
      <c r="H69" s="4" t="s">
        <v>100</v>
      </c>
      <c r="I69" s="14">
        <f t="shared" si="7"/>
        <v>0</v>
      </c>
      <c r="J69" s="4">
        <f t="shared" si="11"/>
        <v>8</v>
      </c>
      <c r="K69" s="4" t="s">
        <v>10</v>
      </c>
      <c r="L69" s="4">
        <v>16</v>
      </c>
      <c r="M69" s="2">
        <v>1</v>
      </c>
      <c r="N69" s="4">
        <v>0</v>
      </c>
      <c r="O69" s="14">
        <f t="shared" si="12"/>
        <v>-32768</v>
      </c>
      <c r="P69" s="14">
        <f t="shared" si="13"/>
        <v>32767</v>
      </c>
      <c r="Q69" s="23" t="str">
        <f t="shared" si="4"/>
        <v>idleError</v>
      </c>
      <c r="R69" s="23" t="str">
        <f t="shared" si="5"/>
        <v>rpm</v>
      </c>
      <c r="S69" t="s">
        <v>29</v>
      </c>
    </row>
    <row r="70" spans="1:20" x14ac:dyDescent="0.2">
      <c r="A70" s="4">
        <f t="shared" si="8"/>
        <v>1552</v>
      </c>
      <c r="B70" s="4" t="str">
        <f t="shared" si="9"/>
        <v>0x610</v>
      </c>
      <c r="C70" s="4"/>
      <c r="D70" s="2" t="s">
        <v>235</v>
      </c>
      <c r="E70" s="13"/>
      <c r="F70" s="2" t="s">
        <v>7</v>
      </c>
      <c r="G70" s="1"/>
      <c r="H70" s="4" t="s">
        <v>100</v>
      </c>
      <c r="I70" s="14">
        <f t="shared" ref="I70:I215" si="14">IF((A70=A69), (I69+L69), 0)</f>
        <v>16</v>
      </c>
      <c r="J70" s="4">
        <f t="shared" si="11"/>
        <v>24</v>
      </c>
      <c r="K70" s="4" t="s">
        <v>10</v>
      </c>
      <c r="L70" s="4">
        <v>16</v>
      </c>
      <c r="M70" s="2">
        <f>1/1000</f>
        <v>1E-3</v>
      </c>
      <c r="N70" s="4">
        <v>0</v>
      </c>
      <c r="O70" s="14">
        <f t="shared" si="12"/>
        <v>-32.768000000000001</v>
      </c>
      <c r="P70" s="14">
        <f t="shared" si="13"/>
        <v>32.767000000000003</v>
      </c>
      <c r="Q70" s="23" t="str">
        <f t="shared" ref="Q70:Q133" si="15">IF(OR(D70="SPARE", D70="UNUSED"), "N/A",D70)</f>
        <v>vbat</v>
      </c>
      <c r="R70" s="23" t="str">
        <f t="shared" ref="R70:R133" si="16">IF(OR(F70="SPARE", F70="UNUSED"), "N/A",F70)</f>
        <v>V</v>
      </c>
      <c r="S70" t="s">
        <v>29</v>
      </c>
    </row>
    <row r="71" spans="1:20" x14ac:dyDescent="0.2">
      <c r="A71" s="4">
        <f t="shared" si="8"/>
        <v>1552</v>
      </c>
      <c r="B71" s="4" t="str">
        <f t="shared" si="9"/>
        <v>0x610</v>
      </c>
      <c r="C71" s="4"/>
      <c r="D71" s="2" t="s">
        <v>236</v>
      </c>
      <c r="E71" s="14"/>
      <c r="F71" s="2" t="s">
        <v>9</v>
      </c>
      <c r="G71" s="1"/>
      <c r="H71" s="4" t="s">
        <v>100</v>
      </c>
      <c r="I71" s="14">
        <f t="shared" si="14"/>
        <v>32</v>
      </c>
      <c r="J71" s="4">
        <f t="shared" si="11"/>
        <v>40</v>
      </c>
      <c r="K71" s="4" t="s">
        <v>10</v>
      </c>
      <c r="L71" s="4">
        <v>16</v>
      </c>
      <c r="M71" s="2">
        <f>1/100</f>
        <v>0.01</v>
      </c>
      <c r="N71" s="4">
        <v>0</v>
      </c>
      <c r="O71" s="14">
        <f t="shared" si="12"/>
        <v>-327.68</v>
      </c>
      <c r="P71" s="14">
        <f t="shared" si="13"/>
        <v>327.67</v>
      </c>
      <c r="Q71" s="23" t="str">
        <f t="shared" si="15"/>
        <v>engineStopTimer</v>
      </c>
      <c r="R71" s="23" t="str">
        <f t="shared" si="16"/>
        <v>s</v>
      </c>
      <c r="S71" t="s">
        <v>29</v>
      </c>
    </row>
    <row r="72" spans="1:20" x14ac:dyDescent="0.2">
      <c r="A72" s="4">
        <f t="shared" si="8"/>
        <v>1552</v>
      </c>
      <c r="B72" s="4" t="str">
        <f t="shared" si="9"/>
        <v>0x610</v>
      </c>
      <c r="C72" s="4"/>
      <c r="D72" s="2" t="s">
        <v>237</v>
      </c>
      <c r="E72" s="13"/>
      <c r="F72" s="2" t="s">
        <v>9</v>
      </c>
      <c r="G72" s="1"/>
      <c r="H72" s="4" t="s">
        <v>100</v>
      </c>
      <c r="I72" s="14">
        <f t="shared" si="14"/>
        <v>48</v>
      </c>
      <c r="J72" s="4">
        <f t="shared" si="11"/>
        <v>56</v>
      </c>
      <c r="K72" s="4" t="s">
        <v>10</v>
      </c>
      <c r="L72" s="4">
        <v>16</v>
      </c>
      <c r="M72" s="2">
        <f>1/100</f>
        <v>0.01</v>
      </c>
      <c r="N72" s="4">
        <v>0</v>
      </c>
      <c r="O72" s="14">
        <f t="shared" si="12"/>
        <v>-327.68</v>
      </c>
      <c r="P72" s="14">
        <f t="shared" si="13"/>
        <v>327.67</v>
      </c>
      <c r="Q72" s="23" t="str">
        <f t="shared" si="15"/>
        <v>idleActiveTime</v>
      </c>
      <c r="R72" s="23" t="str">
        <f t="shared" si="16"/>
        <v>s</v>
      </c>
      <c r="S72" t="s">
        <v>29</v>
      </c>
    </row>
    <row r="73" spans="1:20" x14ac:dyDescent="0.2">
      <c r="A73" s="4">
        <f t="shared" ref="A73:A215" si="17">IF((I72+L72)=64, (A72+1), A72)</f>
        <v>1553</v>
      </c>
      <c r="B73" s="4" t="str">
        <f t="shared" ref="B73:B91" si="18">CONCATENATE("0x",DEC2HEX(A73))</f>
        <v>0x611</v>
      </c>
      <c r="C73" s="4"/>
      <c r="D73" s="7" t="s">
        <v>161</v>
      </c>
      <c r="E73" s="13"/>
      <c r="F73" s="1"/>
      <c r="G73" s="1"/>
      <c r="H73" s="4" t="s">
        <v>100</v>
      </c>
      <c r="I73" s="14">
        <f t="shared" si="14"/>
        <v>0</v>
      </c>
      <c r="J73" s="4">
        <f t="shared" si="11"/>
        <v>8</v>
      </c>
      <c r="K73" s="4" t="s">
        <v>10</v>
      </c>
      <c r="L73" s="4">
        <v>16</v>
      </c>
      <c r="M73" s="2" t="e">
        <f>#REF!*(1/#REF!)</f>
        <v>#REF!</v>
      </c>
      <c r="N73" s="4" t="e">
        <f>#REF!</f>
        <v>#REF!</v>
      </c>
      <c r="O73" s="14" t="e">
        <f t="shared" si="12"/>
        <v>#REF!</v>
      </c>
      <c r="P73" s="14" t="e">
        <f t="shared" si="13"/>
        <v>#REF!</v>
      </c>
      <c r="Q73" s="23" t="str">
        <f t="shared" si="15"/>
        <v>N/A</v>
      </c>
      <c r="R73" s="23">
        <f t="shared" si="16"/>
        <v>0</v>
      </c>
      <c r="S73" t="s">
        <v>29</v>
      </c>
    </row>
    <row r="74" spans="1:20" x14ac:dyDescent="0.2">
      <c r="A74" s="4">
        <f t="shared" si="17"/>
        <v>1553</v>
      </c>
      <c r="B74" s="4" t="str">
        <f t="shared" si="18"/>
        <v>0x611</v>
      </c>
      <c r="C74" s="4"/>
      <c r="D74" s="7" t="s">
        <v>161</v>
      </c>
      <c r="E74" s="13"/>
      <c r="F74" s="2"/>
      <c r="G74" s="1"/>
      <c r="H74" s="4" t="s">
        <v>100</v>
      </c>
      <c r="I74" s="14">
        <f t="shared" si="14"/>
        <v>16</v>
      </c>
      <c r="J74" s="4">
        <f t="shared" si="11"/>
        <v>24</v>
      </c>
      <c r="K74" s="4" t="s">
        <v>10</v>
      </c>
      <c r="L74" s="4">
        <v>16</v>
      </c>
      <c r="M74" s="2" t="e">
        <f>#REF!*(1/#REF!)</f>
        <v>#REF!</v>
      </c>
      <c r="N74" s="4" t="e">
        <f>#REF!</f>
        <v>#REF!</v>
      </c>
      <c r="O74" s="14" t="e">
        <f t="shared" si="12"/>
        <v>#REF!</v>
      </c>
      <c r="P74" s="14" t="e">
        <f t="shared" si="13"/>
        <v>#REF!</v>
      </c>
      <c r="Q74" s="23" t="str">
        <f t="shared" si="15"/>
        <v>N/A</v>
      </c>
      <c r="R74" s="23">
        <f t="shared" si="16"/>
        <v>0</v>
      </c>
      <c r="S74" t="s">
        <v>29</v>
      </c>
    </row>
    <row r="75" spans="1:20" x14ac:dyDescent="0.2">
      <c r="A75" s="4">
        <f t="shared" si="17"/>
        <v>1553</v>
      </c>
      <c r="B75" s="4" t="str">
        <f t="shared" si="18"/>
        <v>0x611</v>
      </c>
      <c r="C75" s="4"/>
      <c r="D75" s="7" t="s">
        <v>161</v>
      </c>
      <c r="E75" s="13"/>
      <c r="F75" s="1"/>
      <c r="G75" s="1"/>
      <c r="H75" s="4" t="s">
        <v>100</v>
      </c>
      <c r="I75" s="14">
        <f t="shared" si="14"/>
        <v>32</v>
      </c>
      <c r="J75" s="4">
        <f t="shared" si="11"/>
        <v>40</v>
      </c>
      <c r="K75" s="4" t="s">
        <v>27</v>
      </c>
      <c r="L75" s="4">
        <v>16</v>
      </c>
      <c r="M75" s="2" t="e">
        <f>#REF!*(1/#REF!)</f>
        <v>#REF!</v>
      </c>
      <c r="N75" s="4" t="e">
        <f>#REF!</f>
        <v>#REF!</v>
      </c>
      <c r="O75" s="14" t="e">
        <f t="shared" si="12"/>
        <v>#REF!</v>
      </c>
      <c r="P75" s="14" t="e">
        <f t="shared" si="13"/>
        <v>#REF!</v>
      </c>
      <c r="Q75" s="23" t="str">
        <f t="shared" si="15"/>
        <v>N/A</v>
      </c>
      <c r="R75" s="23">
        <f t="shared" si="16"/>
        <v>0</v>
      </c>
      <c r="S75" t="s">
        <v>29</v>
      </c>
    </row>
    <row r="76" spans="1:20" s="8" customFormat="1" x14ac:dyDescent="0.2">
      <c r="A76" s="4">
        <f t="shared" si="17"/>
        <v>1553</v>
      </c>
      <c r="B76" s="9" t="str">
        <f t="shared" si="18"/>
        <v>0x611</v>
      </c>
      <c r="C76" s="9"/>
      <c r="D76" s="7" t="s">
        <v>161</v>
      </c>
      <c r="E76" s="16"/>
      <c r="F76" s="7"/>
      <c r="G76" s="7"/>
      <c r="H76" s="4" t="s">
        <v>100</v>
      </c>
      <c r="I76" s="14">
        <f t="shared" si="14"/>
        <v>48</v>
      </c>
      <c r="J76" s="4">
        <f t="shared" si="11"/>
        <v>56</v>
      </c>
      <c r="K76" s="4" t="s">
        <v>27</v>
      </c>
      <c r="L76" s="9">
        <v>16</v>
      </c>
      <c r="M76" s="2">
        <v>0.1</v>
      </c>
      <c r="N76" s="9">
        <v>0</v>
      </c>
      <c r="O76" s="14">
        <f t="shared" si="12"/>
        <v>0</v>
      </c>
      <c r="P76" s="14">
        <f t="shared" si="13"/>
        <v>6553.5</v>
      </c>
      <c r="Q76" s="23" t="str">
        <f t="shared" si="15"/>
        <v>N/A</v>
      </c>
      <c r="R76" s="23">
        <f t="shared" si="16"/>
        <v>0</v>
      </c>
      <c r="S76" t="s">
        <v>29</v>
      </c>
      <c r="T76" s="10" t="s">
        <v>26</v>
      </c>
    </row>
    <row r="77" spans="1:20" s="8" customFormat="1" x14ac:dyDescent="0.2">
      <c r="A77" s="4">
        <f t="shared" si="17"/>
        <v>1554</v>
      </c>
      <c r="B77" s="9" t="str">
        <f>CONCATENATE("0x",DEC2HEX(A77))</f>
        <v>0x612</v>
      </c>
      <c r="C77" s="9"/>
      <c r="D77" s="7" t="s">
        <v>161</v>
      </c>
      <c r="E77" s="16"/>
      <c r="F77" s="7"/>
      <c r="G77" s="7"/>
      <c r="H77" s="4" t="s">
        <v>100</v>
      </c>
      <c r="I77" s="14">
        <f t="shared" si="14"/>
        <v>0</v>
      </c>
      <c r="J77" s="4">
        <f t="shared" si="11"/>
        <v>8</v>
      </c>
      <c r="K77" s="4" t="e">
        <f>IF(#REF!="Y","Y","N")</f>
        <v>#REF!</v>
      </c>
      <c r="L77" s="9">
        <v>64</v>
      </c>
      <c r="M77" s="2">
        <v>0.1</v>
      </c>
      <c r="N77" s="9">
        <v>0</v>
      </c>
      <c r="O77" s="14" t="e">
        <f t="shared" si="12"/>
        <v>#REF!</v>
      </c>
      <c r="P77" s="14" t="e">
        <f t="shared" si="13"/>
        <v>#REF!</v>
      </c>
      <c r="Q77" s="23" t="str">
        <f t="shared" si="15"/>
        <v>N/A</v>
      </c>
      <c r="R77" s="23">
        <f t="shared" si="16"/>
        <v>0</v>
      </c>
      <c r="S77" t="s">
        <v>29</v>
      </c>
      <c r="T77" s="10" t="s">
        <v>26</v>
      </c>
    </row>
    <row r="78" spans="1:20" s="8" customFormat="1" x14ac:dyDescent="0.2">
      <c r="A78" s="4">
        <f t="shared" si="17"/>
        <v>1555</v>
      </c>
      <c r="B78" s="9" t="str">
        <f t="shared" si="18"/>
        <v>0x613</v>
      </c>
      <c r="C78" s="9"/>
      <c r="D78" s="7"/>
      <c r="E78" s="16"/>
      <c r="F78" s="7"/>
      <c r="G78" s="7"/>
      <c r="H78" s="4" t="s">
        <v>100</v>
      </c>
      <c r="I78" s="14">
        <f t="shared" si="14"/>
        <v>0</v>
      </c>
      <c r="J78" s="4">
        <f t="shared" si="11"/>
        <v>0</v>
      </c>
      <c r="K78" s="4" t="e">
        <f>IF(#REF!="Y","Y","N")</f>
        <v>#REF!</v>
      </c>
      <c r="L78" s="9">
        <v>0</v>
      </c>
      <c r="M78" s="2">
        <v>0.1</v>
      </c>
      <c r="N78" s="9">
        <v>0</v>
      </c>
      <c r="O78" s="14" t="e">
        <f t="shared" si="12"/>
        <v>#REF!</v>
      </c>
      <c r="P78" s="14" t="e">
        <f t="shared" si="13"/>
        <v>#REF!</v>
      </c>
      <c r="Q78" s="23">
        <f t="shared" si="15"/>
        <v>0</v>
      </c>
      <c r="R78" s="23">
        <f t="shared" si="16"/>
        <v>0</v>
      </c>
      <c r="S78" t="s">
        <v>29</v>
      </c>
      <c r="T78" s="10" t="s">
        <v>26</v>
      </c>
    </row>
    <row r="79" spans="1:20" s="8" customFormat="1" x14ac:dyDescent="0.2">
      <c r="A79" s="4">
        <f t="shared" si="17"/>
        <v>1555</v>
      </c>
      <c r="B79" s="9" t="str">
        <f t="shared" si="18"/>
        <v>0x613</v>
      </c>
      <c r="C79" s="9"/>
      <c r="D79" s="7"/>
      <c r="E79" s="16"/>
      <c r="F79" s="7"/>
      <c r="G79" s="7"/>
      <c r="H79" s="4" t="s">
        <v>100</v>
      </c>
      <c r="I79" s="14">
        <f t="shared" si="14"/>
        <v>0</v>
      </c>
      <c r="J79" s="4">
        <f t="shared" si="11"/>
        <v>0</v>
      </c>
      <c r="K79" s="4" t="e">
        <f>IF(#REF!="Y","Y","N")</f>
        <v>#REF!</v>
      </c>
      <c r="L79" s="9">
        <v>0</v>
      </c>
      <c r="M79" s="2">
        <v>0.1</v>
      </c>
      <c r="N79" s="9">
        <v>0</v>
      </c>
      <c r="O79" s="14" t="e">
        <f t="shared" si="12"/>
        <v>#REF!</v>
      </c>
      <c r="P79" s="14" t="e">
        <f t="shared" si="13"/>
        <v>#REF!</v>
      </c>
      <c r="Q79" s="23">
        <f t="shared" si="15"/>
        <v>0</v>
      </c>
      <c r="R79" s="23">
        <f t="shared" si="16"/>
        <v>0</v>
      </c>
      <c r="S79" t="s">
        <v>29</v>
      </c>
      <c r="T79" s="10" t="s">
        <v>26</v>
      </c>
    </row>
    <row r="80" spans="1:20" x14ac:dyDescent="0.2">
      <c r="A80" s="4">
        <f t="shared" si="17"/>
        <v>1555</v>
      </c>
      <c r="B80" s="4" t="str">
        <f t="shared" si="18"/>
        <v>0x613</v>
      </c>
      <c r="C80" s="4"/>
      <c r="D80" s="1"/>
      <c r="E80" s="13"/>
      <c r="F80" s="1"/>
      <c r="G80" s="1"/>
      <c r="H80" s="4" t="s">
        <v>100</v>
      </c>
      <c r="I80" s="14">
        <f t="shared" si="14"/>
        <v>0</v>
      </c>
      <c r="J80" s="4" t="e">
        <f t="shared" si="11"/>
        <v>#REF!</v>
      </c>
      <c r="K80" s="4" t="e">
        <f>IF(#REF!="Y","Y","N")</f>
        <v>#REF!</v>
      </c>
      <c r="L80" s="4" t="e">
        <f>#REF!*8</f>
        <v>#REF!</v>
      </c>
      <c r="M80" s="2" t="e">
        <f>#REF!*(1/#REF!)</f>
        <v>#REF!</v>
      </c>
      <c r="N80" s="4" t="e">
        <f>#REF!</f>
        <v>#REF!</v>
      </c>
      <c r="O80" s="14" t="e">
        <f t="shared" si="12"/>
        <v>#REF!</v>
      </c>
      <c r="P80" s="14" t="e">
        <f t="shared" si="13"/>
        <v>#REF!</v>
      </c>
      <c r="Q80" s="23">
        <f t="shared" si="15"/>
        <v>0</v>
      </c>
      <c r="R80" s="23">
        <f t="shared" si="16"/>
        <v>0</v>
      </c>
      <c r="S80" t="s">
        <v>29</v>
      </c>
    </row>
    <row r="81" spans="1:20" x14ac:dyDescent="0.2">
      <c r="A81" s="4" t="e">
        <f t="shared" si="17"/>
        <v>#REF!</v>
      </c>
      <c r="B81" s="4" t="e">
        <f t="shared" si="18"/>
        <v>#REF!</v>
      </c>
      <c r="C81" s="4"/>
      <c r="D81" s="1"/>
      <c r="E81" s="13"/>
      <c r="F81" s="1"/>
      <c r="G81" s="1"/>
      <c r="H81" s="4" t="s">
        <v>100</v>
      </c>
      <c r="I81" s="14" t="e">
        <f t="shared" si="14"/>
        <v>#REF!</v>
      </c>
      <c r="J81" s="4" t="e">
        <f t="shared" si="11"/>
        <v>#REF!</v>
      </c>
      <c r="K81" s="4" t="e">
        <f>IF(#REF!="Y","Y","N")</f>
        <v>#REF!</v>
      </c>
      <c r="L81" s="4" t="e">
        <f>#REF!*8</f>
        <v>#REF!</v>
      </c>
      <c r="M81" s="2" t="e">
        <f>#REF!*(1/#REF!)</f>
        <v>#REF!</v>
      </c>
      <c r="N81" s="4" t="e">
        <f>#REF!</f>
        <v>#REF!</v>
      </c>
      <c r="O81" s="14" t="e">
        <f t="shared" si="12"/>
        <v>#REF!</v>
      </c>
      <c r="P81" s="14" t="e">
        <f t="shared" si="13"/>
        <v>#REF!</v>
      </c>
      <c r="Q81" s="23">
        <f t="shared" si="15"/>
        <v>0</v>
      </c>
      <c r="R81" s="23">
        <f t="shared" si="16"/>
        <v>0</v>
      </c>
      <c r="S81" t="s">
        <v>29</v>
      </c>
    </row>
    <row r="82" spans="1:20" x14ac:dyDescent="0.2">
      <c r="A82" s="4" t="e">
        <f t="shared" si="17"/>
        <v>#REF!</v>
      </c>
      <c r="B82" s="4" t="e">
        <f t="shared" si="18"/>
        <v>#REF!</v>
      </c>
      <c r="C82" s="4"/>
      <c r="D82" s="1"/>
      <c r="E82" s="13"/>
      <c r="F82" s="1"/>
      <c r="G82" s="1"/>
      <c r="H82" s="4" t="s">
        <v>100</v>
      </c>
      <c r="I82" s="14" t="e">
        <f t="shared" si="14"/>
        <v>#REF!</v>
      </c>
      <c r="J82" s="4" t="e">
        <f t="shared" si="11"/>
        <v>#REF!</v>
      </c>
      <c r="K82" s="4" t="e">
        <f>IF(#REF!="Y","Y","N")</f>
        <v>#REF!</v>
      </c>
      <c r="L82" s="4" t="e">
        <f>#REF!*8</f>
        <v>#REF!</v>
      </c>
      <c r="M82" s="2" t="e">
        <f>#REF!*(1/#REF!)</f>
        <v>#REF!</v>
      </c>
      <c r="N82" s="4" t="e">
        <f>#REF!</f>
        <v>#REF!</v>
      </c>
      <c r="O82" s="14" t="e">
        <f t="shared" si="12"/>
        <v>#REF!</v>
      </c>
      <c r="P82" s="14" t="e">
        <f t="shared" si="13"/>
        <v>#REF!</v>
      </c>
      <c r="Q82" s="23">
        <f t="shared" si="15"/>
        <v>0</v>
      </c>
      <c r="R82" s="23">
        <f t="shared" si="16"/>
        <v>0</v>
      </c>
      <c r="S82" t="s">
        <v>29</v>
      </c>
    </row>
    <row r="83" spans="1:20" x14ac:dyDescent="0.2">
      <c r="A83" s="4" t="e">
        <f t="shared" si="17"/>
        <v>#REF!</v>
      </c>
      <c r="B83" s="4" t="e">
        <f t="shared" si="18"/>
        <v>#REF!</v>
      </c>
      <c r="C83" s="4"/>
      <c r="D83" s="1"/>
      <c r="E83" s="13"/>
      <c r="F83" s="1"/>
      <c r="G83" s="1"/>
      <c r="H83" s="4" t="s">
        <v>100</v>
      </c>
      <c r="I83" s="14" t="e">
        <f t="shared" si="14"/>
        <v>#REF!</v>
      </c>
      <c r="J83" s="4" t="e">
        <f t="shared" si="11"/>
        <v>#REF!</v>
      </c>
      <c r="K83" s="4" t="e">
        <f>IF(#REF!="Y","Y","N")</f>
        <v>#REF!</v>
      </c>
      <c r="L83" s="4" t="e">
        <f>#REF!*8</f>
        <v>#REF!</v>
      </c>
      <c r="M83" s="2" t="e">
        <f>#REF!*(1/#REF!)</f>
        <v>#REF!</v>
      </c>
      <c r="N83" s="4" t="e">
        <f>#REF!</f>
        <v>#REF!</v>
      </c>
      <c r="O83" s="14" t="e">
        <f t="shared" si="12"/>
        <v>#REF!</v>
      </c>
      <c r="P83" s="14" t="e">
        <f t="shared" si="13"/>
        <v>#REF!</v>
      </c>
      <c r="Q83" s="23">
        <f t="shared" si="15"/>
        <v>0</v>
      </c>
      <c r="R83" s="23">
        <f t="shared" si="16"/>
        <v>0</v>
      </c>
      <c r="S83" t="s">
        <v>29</v>
      </c>
    </row>
    <row r="84" spans="1:20" x14ac:dyDescent="0.2">
      <c r="A84" s="4" t="e">
        <f t="shared" si="17"/>
        <v>#REF!</v>
      </c>
      <c r="B84" s="4" t="e">
        <f t="shared" si="18"/>
        <v>#REF!</v>
      </c>
      <c r="C84" s="4"/>
      <c r="D84" s="1"/>
      <c r="E84" s="13"/>
      <c r="F84" s="1"/>
      <c r="G84" s="1"/>
      <c r="H84" s="4" t="s">
        <v>100</v>
      </c>
      <c r="I84" s="14" t="e">
        <f t="shared" si="14"/>
        <v>#REF!</v>
      </c>
      <c r="J84" s="4" t="e">
        <f t="shared" si="11"/>
        <v>#REF!</v>
      </c>
      <c r="K84" s="4" t="e">
        <f>IF(#REF!="Y","Y","N")</f>
        <v>#REF!</v>
      </c>
      <c r="L84" s="4" t="e">
        <f>#REF!*8</f>
        <v>#REF!</v>
      </c>
      <c r="M84" s="2" t="e">
        <f>#REF!*(1/#REF!)</f>
        <v>#REF!</v>
      </c>
      <c r="N84" s="4" t="e">
        <f>#REF!</f>
        <v>#REF!</v>
      </c>
      <c r="O84" s="14" t="e">
        <f t="shared" si="12"/>
        <v>#REF!</v>
      </c>
      <c r="P84" s="14" t="e">
        <f t="shared" si="13"/>
        <v>#REF!</v>
      </c>
      <c r="Q84" s="23">
        <f t="shared" si="15"/>
        <v>0</v>
      </c>
      <c r="R84" s="23">
        <f t="shared" si="16"/>
        <v>0</v>
      </c>
      <c r="S84" t="s">
        <v>29</v>
      </c>
    </row>
    <row r="85" spans="1:20" x14ac:dyDescent="0.2">
      <c r="A85" s="4" t="e">
        <f t="shared" si="17"/>
        <v>#REF!</v>
      </c>
      <c r="B85" s="4" t="e">
        <f t="shared" si="18"/>
        <v>#REF!</v>
      </c>
      <c r="C85" s="4"/>
      <c r="D85" s="1"/>
      <c r="E85" s="13"/>
      <c r="F85" s="1"/>
      <c r="G85" s="1"/>
      <c r="H85" s="4" t="s">
        <v>100</v>
      </c>
      <c r="I85" s="14" t="e">
        <f t="shared" si="14"/>
        <v>#REF!</v>
      </c>
      <c r="J85" s="4" t="e">
        <f t="shared" si="11"/>
        <v>#REF!</v>
      </c>
      <c r="K85" s="4" t="e">
        <f>IF(#REF!="Y","Y","N")</f>
        <v>#REF!</v>
      </c>
      <c r="L85" s="4" t="e">
        <f>#REF!*8</f>
        <v>#REF!</v>
      </c>
      <c r="M85" s="2" t="e">
        <f>#REF!*(1/#REF!)</f>
        <v>#REF!</v>
      </c>
      <c r="N85" s="4" t="e">
        <f>#REF!</f>
        <v>#REF!</v>
      </c>
      <c r="O85" s="14" t="e">
        <f t="shared" si="12"/>
        <v>#REF!</v>
      </c>
      <c r="P85" s="14" t="e">
        <f t="shared" si="13"/>
        <v>#REF!</v>
      </c>
      <c r="Q85" s="23">
        <f t="shared" si="15"/>
        <v>0</v>
      </c>
      <c r="R85" s="23">
        <f t="shared" si="16"/>
        <v>0</v>
      </c>
      <c r="S85" t="s">
        <v>29</v>
      </c>
    </row>
    <row r="86" spans="1:20" x14ac:dyDescent="0.2">
      <c r="A86" s="4" t="e">
        <f t="shared" si="17"/>
        <v>#REF!</v>
      </c>
      <c r="B86" s="4" t="e">
        <f t="shared" si="18"/>
        <v>#REF!</v>
      </c>
      <c r="C86" s="4"/>
      <c r="D86" s="1"/>
      <c r="E86" s="13"/>
      <c r="F86" s="1"/>
      <c r="G86" s="1"/>
      <c r="H86" s="4" t="s">
        <v>100</v>
      </c>
      <c r="I86" s="14" t="e">
        <f t="shared" si="14"/>
        <v>#REF!</v>
      </c>
      <c r="J86" s="4" t="e">
        <f t="shared" si="11"/>
        <v>#REF!</v>
      </c>
      <c r="K86" s="4" t="e">
        <f>IF(#REF!="Y","Y","N")</f>
        <v>#REF!</v>
      </c>
      <c r="L86" s="4" t="e">
        <f>#REF!*8</f>
        <v>#REF!</v>
      </c>
      <c r="M86" s="2" t="e">
        <f>#REF!*(1/#REF!)</f>
        <v>#REF!</v>
      </c>
      <c r="N86" s="4" t="e">
        <f>#REF!</f>
        <v>#REF!</v>
      </c>
      <c r="O86" s="14" t="e">
        <f t="shared" si="12"/>
        <v>#REF!</v>
      </c>
      <c r="P86" s="14" t="e">
        <f t="shared" si="13"/>
        <v>#REF!</v>
      </c>
      <c r="Q86" s="23">
        <f t="shared" si="15"/>
        <v>0</v>
      </c>
      <c r="R86" s="23">
        <f t="shared" si="16"/>
        <v>0</v>
      </c>
      <c r="S86" t="s">
        <v>29</v>
      </c>
    </row>
    <row r="87" spans="1:20" x14ac:dyDescent="0.2">
      <c r="A87" s="4" t="e">
        <f t="shared" si="17"/>
        <v>#REF!</v>
      </c>
      <c r="B87" s="4" t="e">
        <f t="shared" si="18"/>
        <v>#REF!</v>
      </c>
      <c r="C87" s="4"/>
      <c r="D87" s="1"/>
      <c r="E87" s="13"/>
      <c r="F87" s="1"/>
      <c r="G87" s="1"/>
      <c r="H87" s="4" t="s">
        <v>100</v>
      </c>
      <c r="I87" s="14" t="e">
        <f t="shared" si="14"/>
        <v>#REF!</v>
      </c>
      <c r="J87" s="4" t="e">
        <f t="shared" si="11"/>
        <v>#REF!</v>
      </c>
      <c r="K87" s="4" t="e">
        <f>IF(#REF!="Y","Y","N")</f>
        <v>#REF!</v>
      </c>
      <c r="L87" s="4" t="e">
        <f>#REF!*8</f>
        <v>#REF!</v>
      </c>
      <c r="M87" s="2" t="e">
        <f>#REF!*(1/#REF!)</f>
        <v>#REF!</v>
      </c>
      <c r="N87" s="4" t="e">
        <f>#REF!</f>
        <v>#REF!</v>
      </c>
      <c r="O87" s="14" t="e">
        <f t="shared" si="12"/>
        <v>#REF!</v>
      </c>
      <c r="P87" s="14" t="e">
        <f t="shared" si="13"/>
        <v>#REF!</v>
      </c>
      <c r="Q87" s="23">
        <f t="shared" si="15"/>
        <v>0</v>
      </c>
      <c r="R87" s="23">
        <f t="shared" si="16"/>
        <v>0</v>
      </c>
      <c r="S87" t="s">
        <v>29</v>
      </c>
      <c r="T87" t="s">
        <v>46</v>
      </c>
    </row>
    <row r="88" spans="1:20" x14ac:dyDescent="0.2">
      <c r="A88" s="4" t="e">
        <f t="shared" si="17"/>
        <v>#REF!</v>
      </c>
      <c r="B88" s="4" t="e">
        <f t="shared" si="18"/>
        <v>#REF!</v>
      </c>
      <c r="C88" s="4"/>
      <c r="D88" s="1"/>
      <c r="E88" s="13"/>
      <c r="F88" s="1"/>
      <c r="G88" s="1"/>
      <c r="H88" s="4" t="s">
        <v>100</v>
      </c>
      <c r="I88" s="14" t="e">
        <f t="shared" si="14"/>
        <v>#REF!</v>
      </c>
      <c r="J88" s="4" t="e">
        <f t="shared" si="11"/>
        <v>#REF!</v>
      </c>
      <c r="K88" s="4" t="e">
        <f>IF(#REF!="Y","Y","N")</f>
        <v>#REF!</v>
      </c>
      <c r="L88" s="4" t="e">
        <f>#REF!*8</f>
        <v>#REF!</v>
      </c>
      <c r="M88" s="2" t="e">
        <f>#REF!*(1/#REF!)</f>
        <v>#REF!</v>
      </c>
      <c r="N88" s="4" t="e">
        <f>#REF!</f>
        <v>#REF!</v>
      </c>
      <c r="O88" s="14" t="e">
        <f t="shared" si="12"/>
        <v>#REF!</v>
      </c>
      <c r="P88" s="14" t="e">
        <f t="shared" si="13"/>
        <v>#REF!</v>
      </c>
      <c r="Q88" s="23">
        <f t="shared" si="15"/>
        <v>0</v>
      </c>
      <c r="R88" s="23">
        <f t="shared" si="16"/>
        <v>0</v>
      </c>
      <c r="S88" t="s">
        <v>29</v>
      </c>
    </row>
    <row r="89" spans="1:20" x14ac:dyDescent="0.2">
      <c r="A89" s="4" t="e">
        <f t="shared" si="17"/>
        <v>#REF!</v>
      </c>
      <c r="B89" s="4" t="e">
        <f t="shared" si="18"/>
        <v>#REF!</v>
      </c>
      <c r="C89" s="4"/>
      <c r="D89" s="1"/>
      <c r="E89" s="13"/>
      <c r="F89" s="1"/>
      <c r="G89" s="1"/>
      <c r="H89" s="4" t="s">
        <v>100</v>
      </c>
      <c r="I89" s="14" t="e">
        <f t="shared" si="14"/>
        <v>#REF!</v>
      </c>
      <c r="J89" s="4" t="e">
        <f t="shared" si="11"/>
        <v>#REF!</v>
      </c>
      <c r="K89" s="4" t="e">
        <f>IF(#REF!="Y","Y","N")</f>
        <v>#REF!</v>
      </c>
      <c r="L89" s="4" t="e">
        <f>#REF!*8</f>
        <v>#REF!</v>
      </c>
      <c r="M89" s="2" t="e">
        <f>#REF!*(1/#REF!)</f>
        <v>#REF!</v>
      </c>
      <c r="N89" s="4" t="e">
        <f>#REF!</f>
        <v>#REF!</v>
      </c>
      <c r="O89" s="14" t="e">
        <f t="shared" si="12"/>
        <v>#REF!</v>
      </c>
      <c r="P89" s="14" t="e">
        <f t="shared" si="13"/>
        <v>#REF!</v>
      </c>
      <c r="Q89" s="23">
        <f t="shared" si="15"/>
        <v>0</v>
      </c>
      <c r="R89" s="23">
        <f t="shared" si="16"/>
        <v>0</v>
      </c>
      <c r="S89" t="s">
        <v>29</v>
      </c>
    </row>
    <row r="90" spans="1:20" x14ac:dyDescent="0.2">
      <c r="A90" s="4" t="e">
        <f t="shared" si="17"/>
        <v>#REF!</v>
      </c>
      <c r="B90" s="4" t="e">
        <f t="shared" si="18"/>
        <v>#REF!</v>
      </c>
      <c r="C90" s="4"/>
      <c r="D90" s="1"/>
      <c r="E90" s="13"/>
      <c r="F90" s="1"/>
      <c r="G90" s="1"/>
      <c r="H90" s="4" t="s">
        <v>100</v>
      </c>
      <c r="I90" s="14" t="e">
        <f t="shared" si="14"/>
        <v>#REF!</v>
      </c>
      <c r="J90" s="4" t="e">
        <f t="shared" si="11"/>
        <v>#REF!</v>
      </c>
      <c r="K90" s="4" t="e">
        <f>IF(#REF!="Y","Y","N")</f>
        <v>#REF!</v>
      </c>
      <c r="L90" s="4" t="e">
        <f>#REF!*8</f>
        <v>#REF!</v>
      </c>
      <c r="M90" s="2" t="e">
        <f>#REF!*(1/#REF!)</f>
        <v>#REF!</v>
      </c>
      <c r="N90" s="4" t="e">
        <f>#REF!</f>
        <v>#REF!</v>
      </c>
      <c r="O90" s="14" t="e">
        <f t="shared" si="12"/>
        <v>#REF!</v>
      </c>
      <c r="P90" s="14" t="e">
        <f t="shared" si="13"/>
        <v>#REF!</v>
      </c>
      <c r="Q90" s="23">
        <f t="shared" si="15"/>
        <v>0</v>
      </c>
      <c r="R90" s="23">
        <f t="shared" si="16"/>
        <v>0</v>
      </c>
      <c r="S90" t="s">
        <v>29</v>
      </c>
      <c r="T90" t="s">
        <v>43</v>
      </c>
    </row>
    <row r="91" spans="1:20" x14ac:dyDescent="0.2">
      <c r="A91" s="4" t="e">
        <f t="shared" si="17"/>
        <v>#REF!</v>
      </c>
      <c r="B91" s="4" t="e">
        <f t="shared" si="18"/>
        <v>#REF!</v>
      </c>
      <c r="C91" s="4"/>
      <c r="D91" s="1"/>
      <c r="E91" s="13"/>
      <c r="F91" s="1"/>
      <c r="G91" s="1"/>
      <c r="H91" s="4" t="s">
        <v>100</v>
      </c>
      <c r="I91" s="14" t="e">
        <f t="shared" si="14"/>
        <v>#REF!</v>
      </c>
      <c r="J91" s="4" t="e">
        <f t="shared" si="11"/>
        <v>#REF!</v>
      </c>
      <c r="K91" s="4" t="e">
        <f>IF(#REF!="Y","Y","N")</f>
        <v>#REF!</v>
      </c>
      <c r="L91" s="4" t="e">
        <f>#REF!*8</f>
        <v>#REF!</v>
      </c>
      <c r="M91" s="2" t="e">
        <f>#REF!*(1/#REF!)</f>
        <v>#REF!</v>
      </c>
      <c r="N91" s="4" t="e">
        <f>#REF!</f>
        <v>#REF!</v>
      </c>
      <c r="O91" s="14" t="e">
        <f t="shared" si="12"/>
        <v>#REF!</v>
      </c>
      <c r="P91" s="14" t="e">
        <f t="shared" si="13"/>
        <v>#REF!</v>
      </c>
      <c r="Q91" s="23">
        <f t="shared" si="15"/>
        <v>0</v>
      </c>
      <c r="R91" s="23">
        <f t="shared" si="16"/>
        <v>0</v>
      </c>
      <c r="S91" t="s">
        <v>29</v>
      </c>
      <c r="T91" t="s">
        <v>43</v>
      </c>
    </row>
    <row r="92" spans="1:20" x14ac:dyDescent="0.2">
      <c r="A92" s="4" t="e">
        <f t="shared" si="17"/>
        <v>#REF!</v>
      </c>
      <c r="B92" s="4" t="e">
        <f t="shared" ref="B92" si="19">CONCATENATE("0x",DEC2HEX(A92))</f>
        <v>#REF!</v>
      </c>
      <c r="C92" s="4"/>
      <c r="D92" s="1"/>
      <c r="E92" s="13"/>
      <c r="F92" s="1"/>
      <c r="G92" s="1"/>
      <c r="H92" s="4" t="s">
        <v>100</v>
      </c>
      <c r="I92" s="14" t="e">
        <f t="shared" si="14"/>
        <v>#REF!</v>
      </c>
      <c r="J92" s="4" t="e">
        <f t="shared" ref="J92:J106" si="20">IF(H92="Motorola", IF(L92&gt;8, I92+8,I92), I92)</f>
        <v>#REF!</v>
      </c>
      <c r="K92" s="4" t="e">
        <f>IF(#REF!="Y","Y","N")</f>
        <v>#REF!</v>
      </c>
      <c r="L92" s="4" t="e">
        <f>#REF!*8</f>
        <v>#REF!</v>
      </c>
      <c r="M92" s="2" t="e">
        <f>#REF!*(1/#REF!)</f>
        <v>#REF!</v>
      </c>
      <c r="N92" s="4" t="e">
        <f>#REF!</f>
        <v>#REF!</v>
      </c>
      <c r="O92" s="14" t="e">
        <f t="shared" ref="O92" si="21">IF(K92="Y", (((-(2^(L92-1)))*M92)+N92), ((0*M92)+N92))</f>
        <v>#REF!</v>
      </c>
      <c r="P92" s="14" t="e">
        <f t="shared" ref="P92" si="22">IF(K92="Y", ((((2^(L92-1))-1)*M92)+N92), ((((2^L92)-1)*M92)+N92))</f>
        <v>#REF!</v>
      </c>
      <c r="Q92" s="23">
        <f t="shared" si="15"/>
        <v>0</v>
      </c>
      <c r="R92" s="23">
        <f t="shared" si="16"/>
        <v>0</v>
      </c>
      <c r="S92" t="s">
        <v>29</v>
      </c>
      <c r="T92" t="s">
        <v>46</v>
      </c>
    </row>
    <row r="93" spans="1:20" x14ac:dyDescent="0.2">
      <c r="A93" s="4" t="e">
        <f t="shared" si="17"/>
        <v>#REF!</v>
      </c>
      <c r="B93" s="4" t="e">
        <f t="shared" ref="B93:B106" si="23">CONCATENATE("0x",DEC2HEX(A93))</f>
        <v>#REF!</v>
      </c>
      <c r="C93" s="4"/>
      <c r="D93" s="1"/>
      <c r="E93" s="13"/>
      <c r="F93" s="1"/>
      <c r="G93" s="1"/>
      <c r="H93" s="4" t="s">
        <v>100</v>
      </c>
      <c r="I93" s="14" t="e">
        <f t="shared" si="14"/>
        <v>#REF!</v>
      </c>
      <c r="J93" s="4" t="e">
        <f t="shared" si="20"/>
        <v>#REF!</v>
      </c>
      <c r="K93" s="4" t="e">
        <f>IF(#REF!="Y","Y","N")</f>
        <v>#REF!</v>
      </c>
      <c r="L93" s="4" t="e">
        <f>#REF!*8</f>
        <v>#REF!</v>
      </c>
      <c r="M93" s="2" t="e">
        <f>#REF!*(1/#REF!)</f>
        <v>#REF!</v>
      </c>
      <c r="N93" s="4" t="e">
        <f>#REF!</f>
        <v>#REF!</v>
      </c>
      <c r="O93" s="14" t="e">
        <f t="shared" ref="O93:O106" si="24">IF(K93="Y", (((-(2^(L93-1)))*M93)+N93), ((0*M93)+N93))</f>
        <v>#REF!</v>
      </c>
      <c r="P93" s="14" t="e">
        <f t="shared" ref="P93:P106" si="25">IF(K93="Y", ((((2^(L93-1))-1)*M93)+N93), ((((2^L93)-1)*M93)+N93))</f>
        <v>#REF!</v>
      </c>
      <c r="Q93" s="23">
        <f t="shared" si="15"/>
        <v>0</v>
      </c>
      <c r="R93" s="23">
        <f t="shared" si="16"/>
        <v>0</v>
      </c>
      <c r="S93" t="s">
        <v>29</v>
      </c>
      <c r="T93" t="s">
        <v>46</v>
      </c>
    </row>
    <row r="94" spans="1:20" ht="25.5" x14ac:dyDescent="0.2">
      <c r="A94" s="4" t="e">
        <f t="shared" si="17"/>
        <v>#REF!</v>
      </c>
      <c r="B94" s="4" t="e">
        <f t="shared" si="23"/>
        <v>#REF!</v>
      </c>
      <c r="C94" s="4"/>
      <c r="D94" s="1"/>
      <c r="E94" s="13"/>
      <c r="F94" s="1"/>
      <c r="G94" s="1"/>
      <c r="H94" s="4" t="s">
        <v>100</v>
      </c>
      <c r="I94" s="14" t="e">
        <f t="shared" si="14"/>
        <v>#REF!</v>
      </c>
      <c r="J94" s="4" t="e">
        <f t="shared" si="20"/>
        <v>#REF!</v>
      </c>
      <c r="K94" s="4" t="e">
        <f>IF(#REF!="Y","Y","N")</f>
        <v>#REF!</v>
      </c>
      <c r="L94" s="4" t="e">
        <f>#REF!*8</f>
        <v>#REF!</v>
      </c>
      <c r="M94" s="2" t="e">
        <f>#REF!*(1/#REF!)</f>
        <v>#REF!</v>
      </c>
      <c r="N94" s="4" t="e">
        <f>#REF!</f>
        <v>#REF!</v>
      </c>
      <c r="O94" s="14" t="e">
        <f t="shared" si="24"/>
        <v>#REF!</v>
      </c>
      <c r="P94" s="14" t="e">
        <f t="shared" si="25"/>
        <v>#REF!</v>
      </c>
      <c r="Q94" s="23">
        <f t="shared" si="15"/>
        <v>0</v>
      </c>
      <c r="R94" s="23">
        <f t="shared" si="16"/>
        <v>0</v>
      </c>
      <c r="S94" t="s">
        <v>29</v>
      </c>
      <c r="T94" s="12" t="s">
        <v>47</v>
      </c>
    </row>
    <row r="95" spans="1:20" x14ac:dyDescent="0.2">
      <c r="A95" s="4" t="e">
        <f t="shared" si="17"/>
        <v>#REF!</v>
      </c>
      <c r="B95" s="4" t="e">
        <f t="shared" si="23"/>
        <v>#REF!</v>
      </c>
      <c r="C95" s="4"/>
      <c r="D95" s="1"/>
      <c r="E95" s="13"/>
      <c r="F95" s="1"/>
      <c r="G95" s="1"/>
      <c r="H95" s="4" t="s">
        <v>100</v>
      </c>
      <c r="I95" s="14" t="e">
        <f t="shared" si="14"/>
        <v>#REF!</v>
      </c>
      <c r="J95" s="4" t="e">
        <f t="shared" si="20"/>
        <v>#REF!</v>
      </c>
      <c r="K95" s="4" t="e">
        <f>IF(#REF!="Y","Y","N")</f>
        <v>#REF!</v>
      </c>
      <c r="L95" s="4" t="e">
        <f>#REF!*8</f>
        <v>#REF!</v>
      </c>
      <c r="M95" s="2" t="e">
        <f>#REF!*(1/#REF!)</f>
        <v>#REF!</v>
      </c>
      <c r="N95" s="4" t="e">
        <f>#REF!</f>
        <v>#REF!</v>
      </c>
      <c r="O95" s="14" t="e">
        <f t="shared" si="24"/>
        <v>#REF!</v>
      </c>
      <c r="P95" s="14" t="e">
        <f t="shared" si="25"/>
        <v>#REF!</v>
      </c>
      <c r="Q95" s="23">
        <f t="shared" si="15"/>
        <v>0</v>
      </c>
      <c r="R95" s="23">
        <f t="shared" si="16"/>
        <v>0</v>
      </c>
      <c r="S95" t="s">
        <v>29</v>
      </c>
    </row>
    <row r="96" spans="1:20" x14ac:dyDescent="0.2">
      <c r="A96" s="4" t="e">
        <f t="shared" si="17"/>
        <v>#REF!</v>
      </c>
      <c r="B96" s="4" t="e">
        <f t="shared" si="23"/>
        <v>#REF!</v>
      </c>
      <c r="C96" s="4"/>
      <c r="D96" s="1"/>
      <c r="E96" s="13"/>
      <c r="F96" s="1"/>
      <c r="G96" s="1"/>
      <c r="H96" s="4" t="s">
        <v>100</v>
      </c>
      <c r="I96" s="14" t="e">
        <f t="shared" si="14"/>
        <v>#REF!</v>
      </c>
      <c r="J96" s="4" t="e">
        <f t="shared" si="20"/>
        <v>#REF!</v>
      </c>
      <c r="K96" s="4" t="e">
        <f>IF(#REF!="Y","Y","N")</f>
        <v>#REF!</v>
      </c>
      <c r="L96" s="4" t="e">
        <f>#REF!*8</f>
        <v>#REF!</v>
      </c>
      <c r="M96" s="2" t="e">
        <f>#REF!*(1/#REF!)</f>
        <v>#REF!</v>
      </c>
      <c r="N96" s="4" t="e">
        <f>#REF!</f>
        <v>#REF!</v>
      </c>
      <c r="O96" s="14" t="e">
        <f t="shared" si="24"/>
        <v>#REF!</v>
      </c>
      <c r="P96" s="14" t="e">
        <f t="shared" si="25"/>
        <v>#REF!</v>
      </c>
      <c r="Q96" s="23">
        <f t="shared" si="15"/>
        <v>0</v>
      </c>
      <c r="R96" s="23">
        <f t="shared" si="16"/>
        <v>0</v>
      </c>
      <c r="S96" t="s">
        <v>29</v>
      </c>
    </row>
    <row r="97" spans="1:20" x14ac:dyDescent="0.2">
      <c r="A97" s="4" t="e">
        <f t="shared" si="17"/>
        <v>#REF!</v>
      </c>
      <c r="B97" s="4" t="e">
        <f t="shared" si="23"/>
        <v>#REF!</v>
      </c>
      <c r="C97" s="4"/>
      <c r="D97" s="1"/>
      <c r="E97" s="13"/>
      <c r="F97" s="1"/>
      <c r="G97" s="1"/>
      <c r="H97" s="4" t="s">
        <v>100</v>
      </c>
      <c r="I97" s="14" t="e">
        <f t="shared" si="14"/>
        <v>#REF!</v>
      </c>
      <c r="J97" s="4" t="e">
        <f t="shared" si="20"/>
        <v>#REF!</v>
      </c>
      <c r="K97" s="4" t="e">
        <f>IF(#REF!="Y","Y","N")</f>
        <v>#REF!</v>
      </c>
      <c r="L97" s="4" t="e">
        <f>#REF!*8</f>
        <v>#REF!</v>
      </c>
      <c r="M97" s="2" t="e">
        <f>#REF!*(1/#REF!)</f>
        <v>#REF!</v>
      </c>
      <c r="N97" s="4" t="e">
        <f>#REF!</f>
        <v>#REF!</v>
      </c>
      <c r="O97" s="14" t="e">
        <f t="shared" si="24"/>
        <v>#REF!</v>
      </c>
      <c r="P97" s="14" t="e">
        <f t="shared" si="25"/>
        <v>#REF!</v>
      </c>
      <c r="Q97" s="23">
        <f t="shared" si="15"/>
        <v>0</v>
      </c>
      <c r="R97" s="23">
        <f t="shared" si="16"/>
        <v>0</v>
      </c>
      <c r="S97" t="s">
        <v>29</v>
      </c>
    </row>
    <row r="98" spans="1:20" x14ac:dyDescent="0.2">
      <c r="A98" s="4" t="e">
        <f t="shared" si="17"/>
        <v>#REF!</v>
      </c>
      <c r="B98" s="4" t="e">
        <f t="shared" si="23"/>
        <v>#REF!</v>
      </c>
      <c r="C98" s="4"/>
      <c r="D98" s="1"/>
      <c r="E98" s="13"/>
      <c r="F98" s="1"/>
      <c r="G98" s="1"/>
      <c r="H98" s="4" t="s">
        <v>100</v>
      </c>
      <c r="I98" s="14" t="e">
        <f t="shared" si="14"/>
        <v>#REF!</v>
      </c>
      <c r="J98" s="4" t="e">
        <f t="shared" si="20"/>
        <v>#REF!</v>
      </c>
      <c r="K98" s="4" t="e">
        <f>IF(#REF!="Y","Y","N")</f>
        <v>#REF!</v>
      </c>
      <c r="L98" s="4" t="e">
        <f>#REF!*8</f>
        <v>#REF!</v>
      </c>
      <c r="M98" s="2" t="e">
        <f>#REF!*(1/#REF!)</f>
        <v>#REF!</v>
      </c>
      <c r="N98" s="4" t="e">
        <f>#REF!</f>
        <v>#REF!</v>
      </c>
      <c r="O98" s="14" t="e">
        <f t="shared" si="24"/>
        <v>#REF!</v>
      </c>
      <c r="P98" s="14" t="e">
        <f t="shared" si="25"/>
        <v>#REF!</v>
      </c>
      <c r="Q98" s="23">
        <f t="shared" si="15"/>
        <v>0</v>
      </c>
      <c r="R98" s="23">
        <f t="shared" si="16"/>
        <v>0</v>
      </c>
      <c r="S98" t="s">
        <v>29</v>
      </c>
    </row>
    <row r="99" spans="1:20" x14ac:dyDescent="0.2">
      <c r="A99" s="4" t="e">
        <f t="shared" si="17"/>
        <v>#REF!</v>
      </c>
      <c r="B99" s="4" t="e">
        <f t="shared" si="23"/>
        <v>#REF!</v>
      </c>
      <c r="C99" s="4"/>
      <c r="D99" s="1"/>
      <c r="E99" s="13"/>
      <c r="F99" s="1"/>
      <c r="G99" s="1"/>
      <c r="H99" s="4" t="s">
        <v>100</v>
      </c>
      <c r="I99" s="14" t="e">
        <f t="shared" si="14"/>
        <v>#REF!</v>
      </c>
      <c r="J99" s="4" t="e">
        <f t="shared" si="20"/>
        <v>#REF!</v>
      </c>
      <c r="K99" s="4" t="e">
        <f>IF(#REF!="Y","Y","N")</f>
        <v>#REF!</v>
      </c>
      <c r="L99" s="4" t="e">
        <f>#REF!*8</f>
        <v>#REF!</v>
      </c>
      <c r="M99" s="2" t="e">
        <f>#REF!*(1/#REF!)</f>
        <v>#REF!</v>
      </c>
      <c r="N99" s="4" t="e">
        <f>#REF!</f>
        <v>#REF!</v>
      </c>
      <c r="O99" s="14" t="e">
        <f t="shared" si="24"/>
        <v>#REF!</v>
      </c>
      <c r="P99" s="14" t="e">
        <f t="shared" si="25"/>
        <v>#REF!</v>
      </c>
      <c r="Q99" s="23">
        <f t="shared" si="15"/>
        <v>0</v>
      </c>
      <c r="R99" s="23">
        <f t="shared" si="16"/>
        <v>0</v>
      </c>
      <c r="S99" t="s">
        <v>29</v>
      </c>
    </row>
    <row r="100" spans="1:20" x14ac:dyDescent="0.2">
      <c r="A100" s="4" t="e">
        <f t="shared" si="17"/>
        <v>#REF!</v>
      </c>
      <c r="B100" s="4" t="e">
        <f t="shared" si="23"/>
        <v>#REF!</v>
      </c>
      <c r="C100" s="4"/>
      <c r="D100" s="1"/>
      <c r="E100" s="13"/>
      <c r="F100" s="1"/>
      <c r="G100" s="1"/>
      <c r="H100" s="4" t="s">
        <v>100</v>
      </c>
      <c r="I100" s="14" t="e">
        <f t="shared" si="14"/>
        <v>#REF!</v>
      </c>
      <c r="J100" s="4" t="e">
        <f t="shared" si="20"/>
        <v>#REF!</v>
      </c>
      <c r="K100" s="4" t="e">
        <f>IF(#REF!="Y","Y","N")</f>
        <v>#REF!</v>
      </c>
      <c r="L100" s="4" t="e">
        <f>#REF!*8</f>
        <v>#REF!</v>
      </c>
      <c r="M100" s="2" t="e">
        <f>#REF!*(1/#REF!)</f>
        <v>#REF!</v>
      </c>
      <c r="N100" s="4" t="e">
        <f>#REF!</f>
        <v>#REF!</v>
      </c>
      <c r="O100" s="14" t="e">
        <f t="shared" si="24"/>
        <v>#REF!</v>
      </c>
      <c r="P100" s="14" t="e">
        <f t="shared" si="25"/>
        <v>#REF!</v>
      </c>
      <c r="Q100" s="23">
        <f t="shared" si="15"/>
        <v>0</v>
      </c>
      <c r="R100" s="23">
        <f t="shared" si="16"/>
        <v>0</v>
      </c>
      <c r="S100" t="s">
        <v>29</v>
      </c>
    </row>
    <row r="101" spans="1:20" x14ac:dyDescent="0.2">
      <c r="A101" s="4" t="e">
        <f t="shared" si="17"/>
        <v>#REF!</v>
      </c>
      <c r="B101" s="4" t="e">
        <f t="shared" si="23"/>
        <v>#REF!</v>
      </c>
      <c r="C101" s="4"/>
      <c r="D101" s="1"/>
      <c r="E101" s="13"/>
      <c r="F101" s="1"/>
      <c r="G101" s="1"/>
      <c r="H101" s="4" t="s">
        <v>100</v>
      </c>
      <c r="I101" s="14" t="e">
        <f t="shared" si="14"/>
        <v>#REF!</v>
      </c>
      <c r="J101" s="4" t="e">
        <f t="shared" si="20"/>
        <v>#REF!</v>
      </c>
      <c r="K101" s="4" t="e">
        <f>IF(#REF!="Y","Y","N")</f>
        <v>#REF!</v>
      </c>
      <c r="L101" s="4" t="e">
        <f>#REF!*8</f>
        <v>#REF!</v>
      </c>
      <c r="M101" s="2" t="e">
        <f>#REF!*(1/#REF!)</f>
        <v>#REF!</v>
      </c>
      <c r="N101" s="4" t="e">
        <f>#REF!</f>
        <v>#REF!</v>
      </c>
      <c r="O101" s="14" t="e">
        <f t="shared" si="24"/>
        <v>#REF!</v>
      </c>
      <c r="P101" s="14" t="e">
        <f t="shared" si="25"/>
        <v>#REF!</v>
      </c>
      <c r="Q101" s="23">
        <f t="shared" si="15"/>
        <v>0</v>
      </c>
      <c r="R101" s="23">
        <f t="shared" si="16"/>
        <v>0</v>
      </c>
      <c r="S101" t="s">
        <v>29</v>
      </c>
    </row>
    <row r="102" spans="1:20" x14ac:dyDescent="0.2">
      <c r="A102" s="4" t="e">
        <f t="shared" si="17"/>
        <v>#REF!</v>
      </c>
      <c r="B102" s="4" t="e">
        <f t="shared" si="23"/>
        <v>#REF!</v>
      </c>
      <c r="C102" s="4"/>
      <c r="D102" s="1"/>
      <c r="E102" s="13"/>
      <c r="F102" s="1"/>
      <c r="G102" s="1"/>
      <c r="H102" s="4" t="s">
        <v>100</v>
      </c>
      <c r="I102" s="14" t="e">
        <f t="shared" si="14"/>
        <v>#REF!</v>
      </c>
      <c r="J102" s="4" t="e">
        <f t="shared" si="20"/>
        <v>#REF!</v>
      </c>
      <c r="K102" s="4" t="e">
        <f>IF(#REF!="Y","Y","N")</f>
        <v>#REF!</v>
      </c>
      <c r="L102" s="4" t="e">
        <f>#REF!*8</f>
        <v>#REF!</v>
      </c>
      <c r="M102" s="2" t="e">
        <f>#REF!*(1/#REF!)</f>
        <v>#REF!</v>
      </c>
      <c r="N102" s="4" t="e">
        <f>#REF!</f>
        <v>#REF!</v>
      </c>
      <c r="O102" s="14" t="e">
        <f t="shared" si="24"/>
        <v>#REF!</v>
      </c>
      <c r="P102" s="14" t="e">
        <f t="shared" si="25"/>
        <v>#REF!</v>
      </c>
      <c r="Q102" s="23">
        <f t="shared" si="15"/>
        <v>0</v>
      </c>
      <c r="R102" s="23">
        <f t="shared" si="16"/>
        <v>0</v>
      </c>
      <c r="S102" t="s">
        <v>29</v>
      </c>
    </row>
    <row r="103" spans="1:20" x14ac:dyDescent="0.2">
      <c r="A103" s="4" t="e">
        <f t="shared" si="17"/>
        <v>#REF!</v>
      </c>
      <c r="B103" s="4" t="e">
        <f t="shared" si="23"/>
        <v>#REF!</v>
      </c>
      <c r="C103" s="4"/>
      <c r="D103" s="1"/>
      <c r="E103" s="13"/>
      <c r="F103" s="1"/>
      <c r="G103" s="1"/>
      <c r="H103" s="4" t="s">
        <v>100</v>
      </c>
      <c r="I103" s="14" t="e">
        <f t="shared" si="14"/>
        <v>#REF!</v>
      </c>
      <c r="J103" s="4" t="e">
        <f t="shared" si="20"/>
        <v>#REF!</v>
      </c>
      <c r="K103" s="4" t="e">
        <f>IF(#REF!="Y","Y","N")</f>
        <v>#REF!</v>
      </c>
      <c r="L103" s="4" t="e">
        <f>#REF!*8</f>
        <v>#REF!</v>
      </c>
      <c r="M103" s="2" t="e">
        <f>#REF!*(1/#REF!)</f>
        <v>#REF!</v>
      </c>
      <c r="N103" s="4" t="e">
        <f>#REF!</f>
        <v>#REF!</v>
      </c>
      <c r="O103" s="14" t="e">
        <f t="shared" si="24"/>
        <v>#REF!</v>
      </c>
      <c r="P103" s="14" t="e">
        <f t="shared" si="25"/>
        <v>#REF!</v>
      </c>
      <c r="Q103" s="23">
        <f t="shared" si="15"/>
        <v>0</v>
      </c>
      <c r="R103" s="23">
        <f t="shared" si="16"/>
        <v>0</v>
      </c>
      <c r="S103" t="s">
        <v>29</v>
      </c>
    </row>
    <row r="104" spans="1:20" x14ac:dyDescent="0.2">
      <c r="A104" s="4" t="e">
        <f t="shared" si="17"/>
        <v>#REF!</v>
      </c>
      <c r="B104" s="4" t="e">
        <f t="shared" si="23"/>
        <v>#REF!</v>
      </c>
      <c r="C104" s="4"/>
      <c r="D104" s="1"/>
      <c r="E104" s="13"/>
      <c r="F104" s="1"/>
      <c r="G104" s="1"/>
      <c r="H104" s="4" t="s">
        <v>100</v>
      </c>
      <c r="I104" s="14" t="e">
        <f t="shared" si="14"/>
        <v>#REF!</v>
      </c>
      <c r="J104" s="4" t="e">
        <f t="shared" si="20"/>
        <v>#REF!</v>
      </c>
      <c r="K104" s="4" t="e">
        <f>IF(#REF!="Y","Y","N")</f>
        <v>#REF!</v>
      </c>
      <c r="L104" s="4" t="e">
        <f>#REF!*8</f>
        <v>#REF!</v>
      </c>
      <c r="M104" s="2" t="e">
        <f>#REF!*(1/#REF!)</f>
        <v>#REF!</v>
      </c>
      <c r="N104" s="4" t="e">
        <f>#REF!</f>
        <v>#REF!</v>
      </c>
      <c r="O104" s="14" t="e">
        <f t="shared" si="24"/>
        <v>#REF!</v>
      </c>
      <c r="P104" s="14" t="e">
        <f t="shared" si="25"/>
        <v>#REF!</v>
      </c>
      <c r="Q104" s="23">
        <f t="shared" si="15"/>
        <v>0</v>
      </c>
      <c r="R104" s="23">
        <f t="shared" si="16"/>
        <v>0</v>
      </c>
      <c r="S104" t="s">
        <v>29</v>
      </c>
    </row>
    <row r="105" spans="1:20" x14ac:dyDescent="0.2">
      <c r="A105" s="4" t="e">
        <f t="shared" si="17"/>
        <v>#REF!</v>
      </c>
      <c r="B105" s="4" t="e">
        <f t="shared" si="23"/>
        <v>#REF!</v>
      </c>
      <c r="C105" s="4"/>
      <c r="D105" s="1"/>
      <c r="E105" s="13"/>
      <c r="F105" s="1"/>
      <c r="G105" s="1"/>
      <c r="H105" s="4" t="s">
        <v>100</v>
      </c>
      <c r="I105" s="14" t="e">
        <f t="shared" si="14"/>
        <v>#REF!</v>
      </c>
      <c r="J105" s="4" t="e">
        <f t="shared" si="20"/>
        <v>#REF!</v>
      </c>
      <c r="K105" s="4" t="e">
        <f>IF(#REF!="Y","Y","N")</f>
        <v>#REF!</v>
      </c>
      <c r="L105" s="4" t="e">
        <f>#REF!*8</f>
        <v>#REF!</v>
      </c>
      <c r="M105" s="2" t="e">
        <f>#REF!*(1/#REF!)</f>
        <v>#REF!</v>
      </c>
      <c r="N105" s="4" t="e">
        <f>#REF!</f>
        <v>#REF!</v>
      </c>
      <c r="O105" s="14" t="e">
        <f t="shared" si="24"/>
        <v>#REF!</v>
      </c>
      <c r="P105" s="14" t="e">
        <f t="shared" si="25"/>
        <v>#REF!</v>
      </c>
      <c r="Q105" s="23">
        <f t="shared" si="15"/>
        <v>0</v>
      </c>
      <c r="R105" s="23">
        <f t="shared" si="16"/>
        <v>0</v>
      </c>
      <c r="S105" t="s">
        <v>29</v>
      </c>
    </row>
    <row r="106" spans="1:20" x14ac:dyDescent="0.2">
      <c r="A106" s="4" t="e">
        <f t="shared" si="17"/>
        <v>#REF!</v>
      </c>
      <c r="B106" s="4" t="e">
        <f t="shared" si="23"/>
        <v>#REF!</v>
      </c>
      <c r="C106" s="4"/>
      <c r="D106" s="1"/>
      <c r="E106" s="13"/>
      <c r="F106" s="1"/>
      <c r="G106" s="1"/>
      <c r="H106" s="4" t="s">
        <v>100</v>
      </c>
      <c r="I106" s="14" t="e">
        <f t="shared" si="14"/>
        <v>#REF!</v>
      </c>
      <c r="J106" s="4" t="e">
        <f t="shared" si="20"/>
        <v>#REF!</v>
      </c>
      <c r="K106" s="4" t="e">
        <f>IF(#REF!="Y","Y","N")</f>
        <v>#REF!</v>
      </c>
      <c r="L106" s="4" t="e">
        <f>#REF!*8</f>
        <v>#REF!</v>
      </c>
      <c r="M106" s="2" t="e">
        <f>#REF!*(1/#REF!)</f>
        <v>#REF!</v>
      </c>
      <c r="N106" s="4" t="e">
        <f>#REF!</f>
        <v>#REF!</v>
      </c>
      <c r="O106" s="14" t="e">
        <f t="shared" si="24"/>
        <v>#REF!</v>
      </c>
      <c r="P106" s="14" t="e">
        <f t="shared" si="25"/>
        <v>#REF!</v>
      </c>
      <c r="Q106" s="23">
        <f t="shared" si="15"/>
        <v>0</v>
      </c>
      <c r="R106" s="23">
        <f t="shared" si="16"/>
        <v>0</v>
      </c>
      <c r="S106" t="s">
        <v>29</v>
      </c>
    </row>
    <row r="107" spans="1:20" x14ac:dyDescent="0.2">
      <c r="A107" s="4" t="e">
        <f t="shared" si="17"/>
        <v>#REF!</v>
      </c>
      <c r="B107" s="4" t="e">
        <f t="shared" ref="B107:B215" si="26">CONCATENATE("0x",DEC2HEX(A107))</f>
        <v>#REF!</v>
      </c>
      <c r="C107" s="4"/>
      <c r="D107" s="1"/>
      <c r="E107" s="13"/>
      <c r="F107" s="1"/>
      <c r="G107" s="1"/>
      <c r="H107" s="4" t="s">
        <v>100</v>
      </c>
      <c r="I107" s="14" t="e">
        <f t="shared" si="14"/>
        <v>#REF!</v>
      </c>
      <c r="J107" s="4" t="e">
        <f t="shared" ref="J107:J209" si="27">IF(H107="Motorola", IF(L107&gt;8, I107+8,I107), I107)</f>
        <v>#REF!</v>
      </c>
      <c r="K107" s="4" t="e">
        <f>IF(#REF!="Y","Y","N")</f>
        <v>#REF!</v>
      </c>
      <c r="L107" s="4" t="e">
        <f>#REF!*8</f>
        <v>#REF!</v>
      </c>
      <c r="M107" s="2" t="e">
        <f>#REF!*(1/#REF!)</f>
        <v>#REF!</v>
      </c>
      <c r="N107" s="4" t="e">
        <f>#REF!</f>
        <v>#REF!</v>
      </c>
      <c r="O107" s="14" t="e">
        <f t="shared" ref="O107:O215" si="28">IF(K107="Y", (((-(2^(L107-1)))*M107)+N107), ((0*M107)+N107))</f>
        <v>#REF!</v>
      </c>
      <c r="P107" s="14" t="e">
        <f t="shared" ref="P107:P215" si="29">IF(K107="Y", ((((2^(L107-1))-1)*M107)+N107), ((((2^L107)-1)*M107)+N107))</f>
        <v>#REF!</v>
      </c>
      <c r="Q107" s="23">
        <f t="shared" si="15"/>
        <v>0</v>
      </c>
      <c r="R107" s="23">
        <f t="shared" si="16"/>
        <v>0</v>
      </c>
      <c r="S107" t="s">
        <v>29</v>
      </c>
      <c r="T107" t="s">
        <v>45</v>
      </c>
    </row>
    <row r="108" spans="1:20" x14ac:dyDescent="0.2">
      <c r="A108" s="4" t="e">
        <f t="shared" si="17"/>
        <v>#REF!</v>
      </c>
      <c r="B108" s="4" t="e">
        <f t="shared" si="26"/>
        <v>#REF!</v>
      </c>
      <c r="C108" s="4"/>
      <c r="D108" s="1"/>
      <c r="E108" s="13"/>
      <c r="F108" s="1"/>
      <c r="G108" s="1"/>
      <c r="H108" s="4" t="s">
        <v>100</v>
      </c>
      <c r="I108" s="14" t="e">
        <f t="shared" si="14"/>
        <v>#REF!</v>
      </c>
      <c r="J108" s="4" t="e">
        <f t="shared" si="27"/>
        <v>#REF!</v>
      </c>
      <c r="K108" s="4" t="e">
        <f>IF(#REF!="Y","Y","N")</f>
        <v>#REF!</v>
      </c>
      <c r="L108" s="4" t="e">
        <f>#REF!*8</f>
        <v>#REF!</v>
      </c>
      <c r="M108" s="2" t="e">
        <f>#REF!*(1/#REF!)</f>
        <v>#REF!</v>
      </c>
      <c r="N108" s="4" t="e">
        <f>#REF!</f>
        <v>#REF!</v>
      </c>
      <c r="O108" s="14" t="e">
        <f t="shared" si="28"/>
        <v>#REF!</v>
      </c>
      <c r="P108" s="14" t="e">
        <f t="shared" si="29"/>
        <v>#REF!</v>
      </c>
      <c r="Q108" s="23">
        <f t="shared" si="15"/>
        <v>0</v>
      </c>
      <c r="R108" s="23">
        <f t="shared" si="16"/>
        <v>0</v>
      </c>
      <c r="S108" t="s">
        <v>29</v>
      </c>
    </row>
    <row r="109" spans="1:20" x14ac:dyDescent="0.2">
      <c r="A109" s="4" t="e">
        <f t="shared" si="17"/>
        <v>#REF!</v>
      </c>
      <c r="B109" s="4" t="e">
        <f t="shared" si="26"/>
        <v>#REF!</v>
      </c>
      <c r="C109" s="4"/>
      <c r="D109" s="1"/>
      <c r="E109" s="13"/>
      <c r="F109" s="1"/>
      <c r="G109" s="1"/>
      <c r="H109" s="4" t="s">
        <v>100</v>
      </c>
      <c r="I109" s="14" t="e">
        <f t="shared" si="14"/>
        <v>#REF!</v>
      </c>
      <c r="J109" s="4" t="e">
        <f t="shared" si="27"/>
        <v>#REF!</v>
      </c>
      <c r="K109" s="4" t="e">
        <f>IF(#REF!="Y","Y","N")</f>
        <v>#REF!</v>
      </c>
      <c r="L109" s="4" t="e">
        <f>#REF!*8</f>
        <v>#REF!</v>
      </c>
      <c r="M109" s="2" t="e">
        <f>#REF!*(1/#REF!)</f>
        <v>#REF!</v>
      </c>
      <c r="N109" s="4" t="e">
        <f>#REF!</f>
        <v>#REF!</v>
      </c>
      <c r="O109" s="14" t="e">
        <f t="shared" si="28"/>
        <v>#REF!</v>
      </c>
      <c r="P109" s="14" t="e">
        <f t="shared" si="29"/>
        <v>#REF!</v>
      </c>
      <c r="Q109" s="23">
        <f t="shared" si="15"/>
        <v>0</v>
      </c>
      <c r="R109" s="23">
        <f t="shared" si="16"/>
        <v>0</v>
      </c>
      <c r="S109" t="s">
        <v>29</v>
      </c>
    </row>
    <row r="110" spans="1:20" x14ac:dyDescent="0.2">
      <c r="A110" s="4" t="e">
        <f t="shared" si="17"/>
        <v>#REF!</v>
      </c>
      <c r="B110" s="4" t="e">
        <f t="shared" si="26"/>
        <v>#REF!</v>
      </c>
      <c r="C110" s="4"/>
      <c r="D110" s="1"/>
      <c r="E110" s="13"/>
      <c r="F110" s="1"/>
      <c r="G110" s="1"/>
      <c r="H110" s="4" t="s">
        <v>100</v>
      </c>
      <c r="I110" s="14" t="e">
        <f t="shared" si="14"/>
        <v>#REF!</v>
      </c>
      <c r="J110" s="4" t="e">
        <f t="shared" si="27"/>
        <v>#REF!</v>
      </c>
      <c r="K110" s="4" t="e">
        <f>IF(#REF!="Y","Y","N")</f>
        <v>#REF!</v>
      </c>
      <c r="L110" s="4" t="e">
        <f>#REF!*8</f>
        <v>#REF!</v>
      </c>
      <c r="M110" s="2" t="e">
        <f>#REF!*(1/#REF!)</f>
        <v>#REF!</v>
      </c>
      <c r="N110" s="4" t="e">
        <f>#REF!</f>
        <v>#REF!</v>
      </c>
      <c r="O110" s="14" t="e">
        <f t="shared" si="28"/>
        <v>#REF!</v>
      </c>
      <c r="P110" s="14" t="e">
        <f t="shared" si="29"/>
        <v>#REF!</v>
      </c>
      <c r="Q110" s="23">
        <f t="shared" si="15"/>
        <v>0</v>
      </c>
      <c r="R110" s="23">
        <f t="shared" si="16"/>
        <v>0</v>
      </c>
      <c r="S110" t="s">
        <v>29</v>
      </c>
    </row>
    <row r="111" spans="1:20" x14ac:dyDescent="0.2">
      <c r="A111" s="4" t="e">
        <f t="shared" si="17"/>
        <v>#REF!</v>
      </c>
      <c r="B111" s="4" t="e">
        <f t="shared" si="26"/>
        <v>#REF!</v>
      </c>
      <c r="C111" s="4"/>
      <c r="D111" s="1"/>
      <c r="E111" s="13"/>
      <c r="F111" s="1"/>
      <c r="G111" s="1"/>
      <c r="H111" s="4" t="s">
        <v>100</v>
      </c>
      <c r="I111" s="14" t="e">
        <f t="shared" si="14"/>
        <v>#REF!</v>
      </c>
      <c r="J111" s="4" t="e">
        <f t="shared" si="27"/>
        <v>#REF!</v>
      </c>
      <c r="K111" s="4" t="e">
        <f>IF(#REF!="Y","Y","N")</f>
        <v>#REF!</v>
      </c>
      <c r="L111" s="4" t="e">
        <f>#REF!*8</f>
        <v>#REF!</v>
      </c>
      <c r="M111" s="2" t="e">
        <f>#REF!*(1/#REF!)</f>
        <v>#REF!</v>
      </c>
      <c r="N111" s="4" t="e">
        <f>#REF!</f>
        <v>#REF!</v>
      </c>
      <c r="O111" s="14" t="e">
        <f t="shared" si="28"/>
        <v>#REF!</v>
      </c>
      <c r="P111" s="14" t="e">
        <f t="shared" si="29"/>
        <v>#REF!</v>
      </c>
      <c r="Q111" s="23">
        <f t="shared" si="15"/>
        <v>0</v>
      </c>
      <c r="R111" s="23">
        <f t="shared" si="16"/>
        <v>0</v>
      </c>
      <c r="S111" t="s">
        <v>29</v>
      </c>
    </row>
    <row r="112" spans="1:20" x14ac:dyDescent="0.2">
      <c r="A112" s="4" t="e">
        <f t="shared" si="17"/>
        <v>#REF!</v>
      </c>
      <c r="B112" s="4" t="e">
        <f t="shared" si="26"/>
        <v>#REF!</v>
      </c>
      <c r="C112" s="4"/>
      <c r="D112" s="1"/>
      <c r="E112" s="13"/>
      <c r="F112" s="1"/>
      <c r="G112" s="1"/>
      <c r="H112" s="4" t="s">
        <v>100</v>
      </c>
      <c r="I112" s="14" t="e">
        <f t="shared" si="14"/>
        <v>#REF!</v>
      </c>
      <c r="J112" s="4" t="e">
        <f t="shared" si="27"/>
        <v>#REF!</v>
      </c>
      <c r="K112" s="4" t="e">
        <f>IF(#REF!="Y","Y","N")</f>
        <v>#REF!</v>
      </c>
      <c r="L112" s="4" t="e">
        <f>#REF!*8</f>
        <v>#REF!</v>
      </c>
      <c r="M112" s="2" t="e">
        <f>#REF!*(1/#REF!)</f>
        <v>#REF!</v>
      </c>
      <c r="N112" s="4" t="e">
        <f>#REF!</f>
        <v>#REF!</v>
      </c>
      <c r="O112" s="14" t="e">
        <f t="shared" si="28"/>
        <v>#REF!</v>
      </c>
      <c r="P112" s="14" t="e">
        <f t="shared" si="29"/>
        <v>#REF!</v>
      </c>
      <c r="Q112" s="23">
        <f t="shared" si="15"/>
        <v>0</v>
      </c>
      <c r="R112" s="23">
        <f t="shared" si="16"/>
        <v>0</v>
      </c>
      <c r="S112" t="s">
        <v>29</v>
      </c>
    </row>
    <row r="113" spans="1:20" x14ac:dyDescent="0.2">
      <c r="A113" s="4" t="e">
        <f t="shared" si="17"/>
        <v>#REF!</v>
      </c>
      <c r="B113" s="4" t="e">
        <f t="shared" si="26"/>
        <v>#REF!</v>
      </c>
      <c r="C113" s="4"/>
      <c r="D113" s="1"/>
      <c r="E113" s="13"/>
      <c r="F113" s="1"/>
      <c r="G113" s="1"/>
      <c r="H113" s="4" t="s">
        <v>100</v>
      </c>
      <c r="I113" s="14" t="e">
        <f t="shared" si="14"/>
        <v>#REF!</v>
      </c>
      <c r="J113" s="4" t="e">
        <f t="shared" si="27"/>
        <v>#REF!</v>
      </c>
      <c r="K113" s="4" t="e">
        <f>IF(#REF!="Y","Y","N")</f>
        <v>#REF!</v>
      </c>
      <c r="L113" s="4" t="e">
        <f>#REF!*8</f>
        <v>#REF!</v>
      </c>
      <c r="M113" s="2" t="e">
        <f>#REF!*(1/#REF!)</f>
        <v>#REF!</v>
      </c>
      <c r="N113" s="4" t="e">
        <f>#REF!</f>
        <v>#REF!</v>
      </c>
      <c r="O113" s="14" t="e">
        <f t="shared" si="28"/>
        <v>#REF!</v>
      </c>
      <c r="P113" s="14" t="e">
        <f t="shared" si="29"/>
        <v>#REF!</v>
      </c>
      <c r="Q113" s="23">
        <f t="shared" si="15"/>
        <v>0</v>
      </c>
      <c r="R113" s="23">
        <f t="shared" si="16"/>
        <v>0</v>
      </c>
      <c r="S113" t="s">
        <v>29</v>
      </c>
      <c r="T113" t="s">
        <v>44</v>
      </c>
    </row>
    <row r="114" spans="1:20" x14ac:dyDescent="0.2">
      <c r="A114" s="4" t="e">
        <f t="shared" si="17"/>
        <v>#REF!</v>
      </c>
      <c r="B114" s="4" t="e">
        <f t="shared" si="26"/>
        <v>#REF!</v>
      </c>
      <c r="C114" s="4"/>
      <c r="D114" s="1"/>
      <c r="E114" s="13"/>
      <c r="F114" s="1"/>
      <c r="G114" s="1"/>
      <c r="H114" s="4" t="s">
        <v>100</v>
      </c>
      <c r="I114" s="14" t="e">
        <f t="shared" si="14"/>
        <v>#REF!</v>
      </c>
      <c r="J114" s="4" t="e">
        <f t="shared" si="27"/>
        <v>#REF!</v>
      </c>
      <c r="K114" s="4" t="e">
        <f>IF(#REF!="Y","Y","N")</f>
        <v>#REF!</v>
      </c>
      <c r="L114" s="4" t="e">
        <f>#REF!*8</f>
        <v>#REF!</v>
      </c>
      <c r="M114" s="2" t="e">
        <f>#REF!*(1/#REF!)</f>
        <v>#REF!</v>
      </c>
      <c r="N114" s="4" t="e">
        <f>#REF!</f>
        <v>#REF!</v>
      </c>
      <c r="O114" s="14" t="e">
        <f t="shared" si="28"/>
        <v>#REF!</v>
      </c>
      <c r="P114" s="14" t="e">
        <f t="shared" si="29"/>
        <v>#REF!</v>
      </c>
      <c r="Q114" s="23">
        <f t="shared" si="15"/>
        <v>0</v>
      </c>
      <c r="R114" s="23">
        <f t="shared" si="16"/>
        <v>0</v>
      </c>
      <c r="S114" t="s">
        <v>29</v>
      </c>
      <c r="T114" t="s">
        <v>44</v>
      </c>
    </row>
    <row r="115" spans="1:20" x14ac:dyDescent="0.2">
      <c r="A115" s="4">
        <v>0</v>
      </c>
      <c r="B115" s="4" t="str">
        <f t="shared" si="26"/>
        <v>0x0</v>
      </c>
      <c r="C115" s="4"/>
      <c r="D115" s="1"/>
      <c r="E115" s="13"/>
      <c r="F115" s="1"/>
      <c r="G115" s="1"/>
      <c r="H115" s="4" t="s">
        <v>100</v>
      </c>
      <c r="I115" s="14" t="e">
        <f t="shared" si="14"/>
        <v>#REF!</v>
      </c>
      <c r="J115" s="4" t="e">
        <f t="shared" si="27"/>
        <v>#REF!</v>
      </c>
      <c r="K115" s="4" t="e">
        <f>IF(#REF!="Y","Y","N")</f>
        <v>#REF!</v>
      </c>
      <c r="L115" s="4" t="e">
        <f>#REF!*8</f>
        <v>#REF!</v>
      </c>
      <c r="M115" s="2" t="e">
        <f>#REF!*(1/#REF!)</f>
        <v>#REF!</v>
      </c>
      <c r="N115" s="4" t="e">
        <f>#REF!</f>
        <v>#REF!</v>
      </c>
      <c r="O115" s="14" t="e">
        <f t="shared" si="28"/>
        <v>#REF!</v>
      </c>
      <c r="P115" s="14" t="e">
        <f t="shared" si="29"/>
        <v>#REF!</v>
      </c>
      <c r="Q115" s="23">
        <f t="shared" si="15"/>
        <v>0</v>
      </c>
      <c r="R115" s="23">
        <f t="shared" si="16"/>
        <v>0</v>
      </c>
      <c r="S115" t="s">
        <v>29</v>
      </c>
    </row>
    <row r="116" spans="1:20" x14ac:dyDescent="0.2">
      <c r="A116" s="4">
        <v>1600</v>
      </c>
      <c r="B116" s="4" t="str">
        <f t="shared" si="26"/>
        <v>0x640</v>
      </c>
      <c r="C116" s="4" t="s">
        <v>239</v>
      </c>
      <c r="D116" s="1" t="s">
        <v>11</v>
      </c>
      <c r="E116" s="13" t="s">
        <v>157</v>
      </c>
      <c r="F116" s="1" t="s">
        <v>24</v>
      </c>
      <c r="G116" s="1">
        <v>10</v>
      </c>
      <c r="H116" s="4" t="s">
        <v>100</v>
      </c>
      <c r="I116" s="14">
        <f t="shared" si="14"/>
        <v>0</v>
      </c>
      <c r="J116" s="4">
        <f t="shared" si="27"/>
        <v>8</v>
      </c>
      <c r="K116" s="4" t="s">
        <v>10</v>
      </c>
      <c r="L116" s="4">
        <v>16</v>
      </c>
      <c r="M116" s="2">
        <v>0.1</v>
      </c>
      <c r="N116" s="4">
        <v>0</v>
      </c>
      <c r="O116" s="14">
        <f t="shared" si="28"/>
        <v>-3276.8</v>
      </c>
      <c r="P116" s="14">
        <f t="shared" si="29"/>
        <v>3276.7000000000003</v>
      </c>
      <c r="Q116" s="23" t="str">
        <f t="shared" si="15"/>
        <v>egt1</v>
      </c>
      <c r="R116" s="23" t="str">
        <f t="shared" si="16"/>
        <v>degC</v>
      </c>
      <c r="S116" t="s">
        <v>103</v>
      </c>
    </row>
    <row r="117" spans="1:20" x14ac:dyDescent="0.2">
      <c r="A117" s="4">
        <f t="shared" si="17"/>
        <v>1600</v>
      </c>
      <c r="B117" s="4" t="str">
        <f t="shared" ref="B117:B119" si="30">CONCATENATE("0x",DEC2HEX(A117))</f>
        <v>0x640</v>
      </c>
      <c r="C117" s="4" t="s">
        <v>240</v>
      </c>
      <c r="D117" s="1" t="s">
        <v>12</v>
      </c>
      <c r="E117" s="13" t="s">
        <v>158</v>
      </c>
      <c r="F117" s="1" t="s">
        <v>24</v>
      </c>
      <c r="G117" s="1">
        <v>10</v>
      </c>
      <c r="H117" s="4" t="s">
        <v>100</v>
      </c>
      <c r="I117" s="14">
        <f t="shared" ref="I117:I119" si="31">IF((A117=A116), (I116+L116), 0)</f>
        <v>16</v>
      </c>
      <c r="J117" s="4">
        <f t="shared" ref="J117:J119" si="32">IF(H117="Motorola", IF(L117&gt;8, I117+8,I117), I117)</f>
        <v>24</v>
      </c>
      <c r="K117" s="4" t="s">
        <v>10</v>
      </c>
      <c r="L117" s="4">
        <v>16</v>
      </c>
      <c r="M117" s="2">
        <v>0.1</v>
      </c>
      <c r="N117" s="4">
        <v>0</v>
      </c>
      <c r="O117" s="14">
        <f t="shared" ref="O117:O119" si="33">IF(K117="Y", (((-(2^(L117-1)))*M117)+N117), ((0*M117)+N117))</f>
        <v>-3276.8</v>
      </c>
      <c r="P117" s="14">
        <f t="shared" ref="P117:P119" si="34">IF(K117="Y", ((((2^(L117-1))-1)*M117)+N117), ((((2^L117)-1)*M117)+N117))</f>
        <v>3276.7000000000003</v>
      </c>
      <c r="Q117" s="23" t="str">
        <f t="shared" si="15"/>
        <v>egt2</v>
      </c>
      <c r="R117" s="23" t="str">
        <f t="shared" si="16"/>
        <v>degC</v>
      </c>
      <c r="S117" t="s">
        <v>103</v>
      </c>
    </row>
    <row r="118" spans="1:20" x14ac:dyDescent="0.2">
      <c r="A118" s="4">
        <f t="shared" si="17"/>
        <v>1600</v>
      </c>
      <c r="B118" s="4" t="str">
        <f t="shared" si="30"/>
        <v>0x640</v>
      </c>
      <c r="C118" s="4" t="s">
        <v>241</v>
      </c>
      <c r="D118" s="1" t="s">
        <v>13</v>
      </c>
      <c r="E118" s="13" t="s">
        <v>159</v>
      </c>
      <c r="F118" s="1" t="s">
        <v>24</v>
      </c>
      <c r="G118" s="1">
        <v>10</v>
      </c>
      <c r="H118" s="4" t="s">
        <v>100</v>
      </c>
      <c r="I118" s="14">
        <f t="shared" si="31"/>
        <v>32</v>
      </c>
      <c r="J118" s="4">
        <f t="shared" si="32"/>
        <v>40</v>
      </c>
      <c r="K118" s="4" t="s">
        <v>10</v>
      </c>
      <c r="L118" s="4">
        <v>16</v>
      </c>
      <c r="M118" s="2">
        <v>0.1</v>
      </c>
      <c r="N118" s="4">
        <v>0</v>
      </c>
      <c r="O118" s="14">
        <f t="shared" si="33"/>
        <v>-3276.8</v>
      </c>
      <c r="P118" s="14">
        <f t="shared" si="34"/>
        <v>3276.7000000000003</v>
      </c>
      <c r="Q118" s="23" t="str">
        <f t="shared" si="15"/>
        <v>egt3</v>
      </c>
      <c r="R118" s="23" t="str">
        <f t="shared" si="16"/>
        <v>degC</v>
      </c>
      <c r="S118" t="s">
        <v>103</v>
      </c>
    </row>
    <row r="119" spans="1:20" x14ac:dyDescent="0.2">
      <c r="A119" s="4">
        <f t="shared" si="17"/>
        <v>1600</v>
      </c>
      <c r="B119" s="4" t="str">
        <f t="shared" si="30"/>
        <v>0x640</v>
      </c>
      <c r="C119" s="4" t="s">
        <v>242</v>
      </c>
      <c r="D119" s="1" t="s">
        <v>14</v>
      </c>
      <c r="E119" s="13" t="s">
        <v>160</v>
      </c>
      <c r="F119" s="1" t="s">
        <v>24</v>
      </c>
      <c r="G119" s="1">
        <v>10</v>
      </c>
      <c r="H119" s="4" t="s">
        <v>100</v>
      </c>
      <c r="I119" s="14">
        <f t="shared" si="31"/>
        <v>48</v>
      </c>
      <c r="J119" s="4">
        <f t="shared" si="32"/>
        <v>56</v>
      </c>
      <c r="K119" s="4" t="s">
        <v>10</v>
      </c>
      <c r="L119" s="4">
        <v>16</v>
      </c>
      <c r="M119" s="2">
        <v>0.1</v>
      </c>
      <c r="N119" s="4">
        <v>0</v>
      </c>
      <c r="O119" s="14">
        <f t="shared" si="33"/>
        <v>-3276.8</v>
      </c>
      <c r="P119" s="14">
        <f t="shared" si="34"/>
        <v>3276.7000000000003</v>
      </c>
      <c r="Q119" s="23" t="str">
        <f t="shared" si="15"/>
        <v>egt4</v>
      </c>
      <c r="R119" s="23" t="str">
        <f t="shared" si="16"/>
        <v>degC</v>
      </c>
      <c r="S119" t="s">
        <v>103</v>
      </c>
    </row>
    <row r="120" spans="1:20" x14ac:dyDescent="0.2">
      <c r="A120" s="4">
        <f t="shared" si="17"/>
        <v>1601</v>
      </c>
      <c r="B120" s="4" t="str">
        <f t="shared" ref="B120:B131" si="35">CONCATENATE("0x",DEC2HEX(A120))</f>
        <v>0x641</v>
      </c>
      <c r="C120" s="2" t="s">
        <v>243</v>
      </c>
      <c r="D120" t="s">
        <v>306</v>
      </c>
      <c r="F120" t="s">
        <v>155</v>
      </c>
      <c r="G120" s="1"/>
      <c r="H120" s="4" t="s">
        <v>100</v>
      </c>
      <c r="I120" s="14">
        <f t="shared" ref="I120:I163" si="36">IF((A120=A119), (I119+L119), 0)</f>
        <v>0</v>
      </c>
      <c r="J120" s="4">
        <f t="shared" ref="J120:J163" si="37">IF(H120="Motorola", IF(L120&gt;8, I120+8,I120), I120)</f>
        <v>8</v>
      </c>
      <c r="K120" s="4" t="s">
        <v>10</v>
      </c>
      <c r="L120" s="4">
        <v>16</v>
      </c>
      <c r="M120" s="2">
        <v>1E-3</v>
      </c>
      <c r="N120" s="4">
        <v>0</v>
      </c>
      <c r="O120" s="14">
        <f t="shared" ref="O120:O131" si="38">IF(K120="Y", (((-(2^(L120-1)))*M120)+N120), ((0*M120)+N120))</f>
        <v>-32.768000000000001</v>
      </c>
      <c r="P120" s="14">
        <f t="shared" ref="P120:P131" si="39">IF(K120="Y", ((((2^(L120-1))-1)*M120)+N120), ((((2^L120)-1)*M120)+N120))</f>
        <v>32.767000000000003</v>
      </c>
      <c r="Q120" s="23" t="str">
        <f t="shared" si="15"/>
        <v>imuLatG_U</v>
      </c>
      <c r="R120" s="23" t="str">
        <f t="shared" si="16"/>
        <v>G</v>
      </c>
      <c r="S120" t="s">
        <v>102</v>
      </c>
    </row>
    <row r="121" spans="1:20" x14ac:dyDescent="0.2">
      <c r="A121" s="4">
        <f t="shared" si="17"/>
        <v>1601</v>
      </c>
      <c r="B121" s="4" t="str">
        <f t="shared" si="35"/>
        <v>0x641</v>
      </c>
      <c r="C121" s="2" t="s">
        <v>244</v>
      </c>
      <c r="D121" t="s">
        <v>307</v>
      </c>
      <c r="F121" t="s">
        <v>155</v>
      </c>
      <c r="G121" s="1"/>
      <c r="H121" s="4" t="s">
        <v>100</v>
      </c>
      <c r="I121" s="14">
        <f t="shared" si="36"/>
        <v>16</v>
      </c>
      <c r="J121" s="4">
        <f t="shared" si="37"/>
        <v>24</v>
      </c>
      <c r="K121" s="4" t="s">
        <v>10</v>
      </c>
      <c r="L121" s="4">
        <v>16</v>
      </c>
      <c r="M121" s="2">
        <v>1E-3</v>
      </c>
      <c r="N121" s="4">
        <v>0</v>
      </c>
      <c r="O121" s="14">
        <f t="shared" si="38"/>
        <v>-32.768000000000001</v>
      </c>
      <c r="P121" s="14">
        <f t="shared" si="39"/>
        <v>32.767000000000003</v>
      </c>
      <c r="Q121" s="23" t="str">
        <f t="shared" si="15"/>
        <v>imuLongG_U</v>
      </c>
      <c r="R121" s="23" t="str">
        <f t="shared" si="16"/>
        <v>G</v>
      </c>
      <c r="S121" t="s">
        <v>102</v>
      </c>
    </row>
    <row r="122" spans="1:20" x14ac:dyDescent="0.2">
      <c r="A122" s="4">
        <f t="shared" si="17"/>
        <v>1601</v>
      </c>
      <c r="B122" s="4" t="str">
        <f t="shared" si="35"/>
        <v>0x641</v>
      </c>
      <c r="C122" s="2" t="s">
        <v>245</v>
      </c>
      <c r="D122" t="s">
        <v>308</v>
      </c>
      <c r="F122" t="s">
        <v>155</v>
      </c>
      <c r="G122" s="1"/>
      <c r="H122" s="4" t="s">
        <v>100</v>
      </c>
      <c r="I122" s="14">
        <f t="shared" si="36"/>
        <v>32</v>
      </c>
      <c r="J122" s="4">
        <f t="shared" si="37"/>
        <v>40</v>
      </c>
      <c r="K122" s="4" t="s">
        <v>10</v>
      </c>
      <c r="L122" s="4">
        <v>16</v>
      </c>
      <c r="M122" s="2">
        <v>1E-3</v>
      </c>
      <c r="N122" s="4">
        <v>0</v>
      </c>
      <c r="O122" s="14">
        <f t="shared" si="38"/>
        <v>-32.768000000000001</v>
      </c>
      <c r="P122" s="14">
        <f t="shared" si="39"/>
        <v>32.767000000000003</v>
      </c>
      <c r="Q122" s="23" t="str">
        <f t="shared" si="15"/>
        <v>imuVertG_U</v>
      </c>
      <c r="R122" s="23" t="str">
        <f t="shared" si="16"/>
        <v>G</v>
      </c>
      <c r="S122" t="s">
        <v>102</v>
      </c>
    </row>
    <row r="123" spans="1:20" x14ac:dyDescent="0.2">
      <c r="A123" s="4">
        <f t="shared" si="17"/>
        <v>1601</v>
      </c>
      <c r="B123" s="4" t="str">
        <f t="shared" si="35"/>
        <v>0x641</v>
      </c>
      <c r="C123" s="2" t="s">
        <v>246</v>
      </c>
      <c r="D123" t="s">
        <v>309</v>
      </c>
      <c r="F123" t="s">
        <v>156</v>
      </c>
      <c r="G123" s="1"/>
      <c r="H123" s="4" t="s">
        <v>100</v>
      </c>
      <c r="I123" s="14">
        <f t="shared" si="36"/>
        <v>48</v>
      </c>
      <c r="J123" s="4">
        <f t="shared" si="37"/>
        <v>56</v>
      </c>
      <c r="K123" s="4" t="s">
        <v>10</v>
      </c>
      <c r="L123" s="4">
        <v>16</v>
      </c>
      <c r="M123" s="2">
        <v>0.1</v>
      </c>
      <c r="N123" s="4">
        <v>0</v>
      </c>
      <c r="O123" s="14">
        <f t="shared" si="38"/>
        <v>-3276.8</v>
      </c>
      <c r="P123" s="14">
        <f t="shared" si="39"/>
        <v>3276.7000000000003</v>
      </c>
      <c r="Q123" s="23" t="str">
        <f t="shared" si="15"/>
        <v>imuRolldot_U22</v>
      </c>
      <c r="R123" s="23" t="str">
        <f t="shared" si="16"/>
        <v>deg/s</v>
      </c>
      <c r="S123" t="s">
        <v>102</v>
      </c>
    </row>
    <row r="124" spans="1:20" x14ac:dyDescent="0.2">
      <c r="A124" s="4">
        <f t="shared" si="17"/>
        <v>1602</v>
      </c>
      <c r="B124" s="4" t="str">
        <f t="shared" si="35"/>
        <v>0x642</v>
      </c>
      <c r="C124" s="2" t="s">
        <v>247</v>
      </c>
      <c r="D124" t="s">
        <v>310</v>
      </c>
      <c r="F124" t="s">
        <v>156</v>
      </c>
      <c r="G124" s="1"/>
      <c r="H124" s="4" t="s">
        <v>100</v>
      </c>
      <c r="I124" s="14">
        <f t="shared" si="36"/>
        <v>0</v>
      </c>
      <c r="J124" s="4">
        <f t="shared" si="37"/>
        <v>8</v>
      </c>
      <c r="K124" s="4" t="s">
        <v>10</v>
      </c>
      <c r="L124" s="4">
        <v>16</v>
      </c>
      <c r="M124" s="2">
        <v>0.1</v>
      </c>
      <c r="N124" s="4">
        <v>0</v>
      </c>
      <c r="O124" s="14">
        <f t="shared" si="38"/>
        <v>-3276.8</v>
      </c>
      <c r="P124" s="14">
        <f t="shared" si="39"/>
        <v>3276.7000000000003</v>
      </c>
      <c r="Q124" s="23" t="str">
        <f t="shared" si="15"/>
        <v>imuPitchdot_U</v>
      </c>
      <c r="R124" s="23" t="str">
        <f t="shared" si="16"/>
        <v>deg/s</v>
      </c>
      <c r="S124" t="s">
        <v>102</v>
      </c>
    </row>
    <row r="125" spans="1:20" x14ac:dyDescent="0.2">
      <c r="A125" s="4">
        <f t="shared" ref="A125:A131" si="40">IF((I124+L124)=64, (A124+1), A124)</f>
        <v>1602</v>
      </c>
      <c r="B125" s="4" t="str">
        <f t="shared" si="35"/>
        <v>0x642</v>
      </c>
      <c r="C125" s="2" t="s">
        <v>162</v>
      </c>
      <c r="D125" t="s">
        <v>311</v>
      </c>
      <c r="F125" t="s">
        <v>156</v>
      </c>
      <c r="G125" s="1"/>
      <c r="H125" s="4" t="s">
        <v>100</v>
      </c>
      <c r="I125" s="14">
        <f t="shared" si="36"/>
        <v>16</v>
      </c>
      <c r="J125" s="4">
        <f t="shared" si="37"/>
        <v>24</v>
      </c>
      <c r="K125" s="4" t="s">
        <v>10</v>
      </c>
      <c r="L125" s="4">
        <v>16</v>
      </c>
      <c r="M125" s="2">
        <v>0.1</v>
      </c>
      <c r="N125" s="4">
        <v>0</v>
      </c>
      <c r="O125" s="14">
        <f t="shared" si="38"/>
        <v>-3276.8</v>
      </c>
      <c r="P125" s="14">
        <f t="shared" si="39"/>
        <v>3276.7000000000003</v>
      </c>
      <c r="Q125" s="23" t="str">
        <f t="shared" si="15"/>
        <v>imuYawdot_U21</v>
      </c>
      <c r="R125" s="23" t="str">
        <f t="shared" si="16"/>
        <v>deg/s</v>
      </c>
      <c r="S125" t="s">
        <v>102</v>
      </c>
    </row>
    <row r="126" spans="1:20" x14ac:dyDescent="0.2">
      <c r="A126" s="4">
        <f t="shared" si="40"/>
        <v>1602</v>
      </c>
      <c r="B126" s="4" t="str">
        <f t="shared" si="35"/>
        <v>0x642</v>
      </c>
      <c r="C126" s="2" t="s">
        <v>163</v>
      </c>
      <c r="D126" s="6" t="s">
        <v>304</v>
      </c>
      <c r="E126" s="13" t="s">
        <v>161</v>
      </c>
      <c r="F126" s="6" t="s">
        <v>8</v>
      </c>
      <c r="G126" s="1"/>
      <c r="H126" s="4" t="s">
        <v>100</v>
      </c>
      <c r="I126" s="14">
        <f t="shared" si="36"/>
        <v>32</v>
      </c>
      <c r="J126" s="4">
        <f t="shared" si="37"/>
        <v>40</v>
      </c>
      <c r="K126" s="4" t="s">
        <v>10</v>
      </c>
      <c r="L126" s="4">
        <v>16</v>
      </c>
      <c r="M126" s="2">
        <v>0.1</v>
      </c>
      <c r="N126" s="4">
        <v>0</v>
      </c>
      <c r="O126" s="14">
        <f t="shared" si="38"/>
        <v>-3276.8</v>
      </c>
      <c r="P126" s="14">
        <f t="shared" si="39"/>
        <v>3276.7000000000003</v>
      </c>
      <c r="Q126" s="23" t="str">
        <f t="shared" si="15"/>
        <v>gpsCourse_U</v>
      </c>
      <c r="R126" s="23" t="str">
        <f t="shared" si="16"/>
        <v>deg</v>
      </c>
      <c r="S126" t="s">
        <v>102</v>
      </c>
    </row>
    <row r="127" spans="1:20" x14ac:dyDescent="0.2">
      <c r="A127" s="4">
        <f t="shared" si="40"/>
        <v>1602</v>
      </c>
      <c r="B127" s="4" t="str">
        <f t="shared" si="35"/>
        <v>0x642</v>
      </c>
      <c r="C127" s="2" t="s">
        <v>164</v>
      </c>
      <c r="D127" t="s">
        <v>305</v>
      </c>
      <c r="F127" t="s">
        <v>3</v>
      </c>
      <c r="G127" s="1"/>
      <c r="H127" s="4" t="s">
        <v>100</v>
      </c>
      <c r="I127" s="14">
        <f t="shared" si="36"/>
        <v>48</v>
      </c>
      <c r="J127" s="4">
        <f t="shared" si="37"/>
        <v>56</v>
      </c>
      <c r="K127" s="4" t="s">
        <v>10</v>
      </c>
      <c r="L127" s="4">
        <v>16</v>
      </c>
      <c r="M127" s="2">
        <v>1</v>
      </c>
      <c r="N127" s="4">
        <v>0</v>
      </c>
      <c r="O127" s="14">
        <f t="shared" si="38"/>
        <v>-32768</v>
      </c>
      <c r="P127" s="14">
        <f t="shared" si="39"/>
        <v>32767</v>
      </c>
      <c r="Q127" s="23" t="str">
        <f t="shared" si="15"/>
        <v>gpsNumSats_U</v>
      </c>
      <c r="R127" s="23" t="str">
        <f t="shared" si="16"/>
        <v>-</v>
      </c>
      <c r="S127" t="s">
        <v>102</v>
      </c>
    </row>
    <row r="128" spans="1:20" x14ac:dyDescent="0.2">
      <c r="A128" s="4">
        <f t="shared" si="40"/>
        <v>1603</v>
      </c>
      <c r="B128" s="4" t="str">
        <f t="shared" si="35"/>
        <v>0x643</v>
      </c>
      <c r="C128" s="2" t="s">
        <v>165</v>
      </c>
      <c r="D128" s="2" t="str">
        <f t="shared" ref="D128:D189" si="41">C128</f>
        <v>A13</v>
      </c>
      <c r="E128" s="13" t="s">
        <v>161</v>
      </c>
      <c r="F128" s="1"/>
      <c r="G128" s="1"/>
      <c r="H128" s="4" t="s">
        <v>100</v>
      </c>
      <c r="I128" s="14">
        <f t="shared" si="36"/>
        <v>0</v>
      </c>
      <c r="J128" s="4">
        <f t="shared" si="37"/>
        <v>8</v>
      </c>
      <c r="K128" s="4" t="s">
        <v>27</v>
      </c>
      <c r="L128" s="4">
        <v>16</v>
      </c>
      <c r="M128" s="2">
        <v>1</v>
      </c>
      <c r="N128" s="4">
        <v>0</v>
      </c>
      <c r="O128" s="14">
        <f t="shared" si="38"/>
        <v>0</v>
      </c>
      <c r="P128" s="14">
        <f t="shared" si="39"/>
        <v>65535</v>
      </c>
      <c r="Q128" s="23" t="str">
        <f t="shared" si="15"/>
        <v>A13</v>
      </c>
      <c r="R128" s="23">
        <f t="shared" si="16"/>
        <v>0</v>
      </c>
      <c r="S128" t="s">
        <v>110</v>
      </c>
    </row>
    <row r="129" spans="1:19" x14ac:dyDescent="0.2">
      <c r="A129" s="4">
        <f t="shared" si="40"/>
        <v>1603</v>
      </c>
      <c r="B129" s="4" t="str">
        <f t="shared" si="35"/>
        <v>0x643</v>
      </c>
      <c r="C129" s="2" t="s">
        <v>166</v>
      </c>
      <c r="D129" s="2" t="str">
        <f t="shared" si="41"/>
        <v>A14</v>
      </c>
      <c r="E129" s="13" t="s">
        <v>161</v>
      </c>
      <c r="F129" s="1"/>
      <c r="G129" s="1"/>
      <c r="H129" s="4" t="s">
        <v>100</v>
      </c>
      <c r="I129" s="14">
        <f t="shared" si="36"/>
        <v>16</v>
      </c>
      <c r="J129" s="4">
        <f t="shared" si="37"/>
        <v>24</v>
      </c>
      <c r="K129" s="4" t="s">
        <v>27</v>
      </c>
      <c r="L129" s="4">
        <v>16</v>
      </c>
      <c r="M129" s="2">
        <v>1</v>
      </c>
      <c r="N129" s="4">
        <v>0</v>
      </c>
      <c r="O129" s="14">
        <f t="shared" si="38"/>
        <v>0</v>
      </c>
      <c r="P129" s="14">
        <f t="shared" si="39"/>
        <v>65535</v>
      </c>
      <c r="Q129" s="23" t="str">
        <f t="shared" si="15"/>
        <v>A14</v>
      </c>
      <c r="R129" s="23">
        <f t="shared" si="16"/>
        <v>0</v>
      </c>
      <c r="S129" t="s">
        <v>110</v>
      </c>
    </row>
    <row r="130" spans="1:19" x14ac:dyDescent="0.2">
      <c r="A130" s="4">
        <f t="shared" si="40"/>
        <v>1603</v>
      </c>
      <c r="B130" s="4" t="str">
        <f t="shared" si="35"/>
        <v>0x643</v>
      </c>
      <c r="C130" s="2" t="s">
        <v>167</v>
      </c>
      <c r="D130" s="2" t="str">
        <f t="shared" si="41"/>
        <v>A15</v>
      </c>
      <c r="E130" s="13" t="s">
        <v>161</v>
      </c>
      <c r="F130" s="1"/>
      <c r="G130" s="1"/>
      <c r="H130" s="4" t="s">
        <v>100</v>
      </c>
      <c r="I130" s="14">
        <f t="shared" si="36"/>
        <v>32</v>
      </c>
      <c r="J130" s="4">
        <f t="shared" si="37"/>
        <v>40</v>
      </c>
      <c r="K130" s="4" t="s">
        <v>27</v>
      </c>
      <c r="L130" s="4">
        <v>16</v>
      </c>
      <c r="M130" s="2">
        <v>1</v>
      </c>
      <c r="N130" s="4">
        <v>0</v>
      </c>
      <c r="O130" s="14">
        <f t="shared" si="38"/>
        <v>0</v>
      </c>
      <c r="P130" s="14">
        <f t="shared" si="39"/>
        <v>65535</v>
      </c>
      <c r="Q130" s="23" t="str">
        <f t="shared" si="15"/>
        <v>A15</v>
      </c>
      <c r="R130" s="23">
        <f t="shared" si="16"/>
        <v>0</v>
      </c>
      <c r="S130" t="s">
        <v>110</v>
      </c>
    </row>
    <row r="131" spans="1:19" x14ac:dyDescent="0.2">
      <c r="A131" s="4">
        <f t="shared" si="40"/>
        <v>1603</v>
      </c>
      <c r="B131" s="4" t="str">
        <f t="shared" si="35"/>
        <v>0x643</v>
      </c>
      <c r="C131" s="2" t="s">
        <v>168</v>
      </c>
      <c r="D131" s="2" t="str">
        <f t="shared" si="41"/>
        <v>A16</v>
      </c>
      <c r="E131" s="13" t="s">
        <v>161</v>
      </c>
      <c r="F131" s="1"/>
      <c r="G131" s="1"/>
      <c r="H131" s="4" t="s">
        <v>100</v>
      </c>
      <c r="I131" s="14">
        <f t="shared" si="36"/>
        <v>48</v>
      </c>
      <c r="J131" s="4">
        <f t="shared" si="37"/>
        <v>56</v>
      </c>
      <c r="K131" s="4" t="s">
        <v>27</v>
      </c>
      <c r="L131" s="4">
        <v>16</v>
      </c>
      <c r="M131" s="2">
        <v>1</v>
      </c>
      <c r="N131" s="4">
        <v>0</v>
      </c>
      <c r="O131" s="14">
        <f t="shared" si="38"/>
        <v>0</v>
      </c>
      <c r="P131" s="14">
        <f t="shared" si="39"/>
        <v>65535</v>
      </c>
      <c r="Q131" s="23" t="str">
        <f t="shared" si="15"/>
        <v>A16</v>
      </c>
      <c r="R131" s="23">
        <f t="shared" si="16"/>
        <v>0</v>
      </c>
      <c r="S131" t="s">
        <v>110</v>
      </c>
    </row>
    <row r="132" spans="1:19" x14ac:dyDescent="0.2">
      <c r="A132" s="4">
        <f>IF((I131+L131)=64, (A131+1), A131)</f>
        <v>1604</v>
      </c>
      <c r="B132" s="4" t="str">
        <f t="shared" ref="B132:B147" si="42">CONCATENATE("0x",DEC2HEX(A132))</f>
        <v>0x644</v>
      </c>
      <c r="C132" s="2" t="s">
        <v>169</v>
      </c>
      <c r="D132" s="2" t="str">
        <f t="shared" ref="D132:D147" si="43">C132</f>
        <v>B01</v>
      </c>
      <c r="E132" s="13" t="s">
        <v>161</v>
      </c>
      <c r="F132" s="1"/>
      <c r="G132" s="1"/>
      <c r="H132" s="4" t="s">
        <v>100</v>
      </c>
      <c r="I132" s="14">
        <f>IF((A132=A131), (I131+L131), 0)</f>
        <v>0</v>
      </c>
      <c r="J132" s="4">
        <f t="shared" ref="J132:J147" si="44">IF(H132="Motorola", IF(L132&gt;8, I132+8,I132), I132)</f>
        <v>0</v>
      </c>
      <c r="K132" s="4" t="s">
        <v>27</v>
      </c>
      <c r="L132" s="4">
        <v>8</v>
      </c>
      <c r="M132" s="2">
        <v>1</v>
      </c>
      <c r="N132" s="4">
        <v>0</v>
      </c>
      <c r="O132" s="14">
        <f t="shared" ref="O132:O147" si="45">IF(K132="Y", (((-(2^(L132-1)))*M132)+N132), ((0*M132)+N132))</f>
        <v>0</v>
      </c>
      <c r="P132" s="14">
        <f t="shared" ref="P132:P147" si="46">IF(K132="Y", ((((2^(L132-1))-1)*M132)+N132), ((((2^L132)-1)*M132)+N132))</f>
        <v>255</v>
      </c>
      <c r="Q132" s="23" t="str">
        <f t="shared" si="15"/>
        <v>B01</v>
      </c>
      <c r="R132" s="23">
        <f t="shared" si="16"/>
        <v>0</v>
      </c>
      <c r="S132" t="s">
        <v>110</v>
      </c>
    </row>
    <row r="133" spans="1:19" x14ac:dyDescent="0.2">
      <c r="A133" s="4">
        <f t="shared" ref="A133:A148" si="47">IF((I132+L132)=64, (A132+1), A132)</f>
        <v>1604</v>
      </c>
      <c r="B133" s="4" t="str">
        <f t="shared" si="42"/>
        <v>0x644</v>
      </c>
      <c r="C133" s="2" t="s">
        <v>170</v>
      </c>
      <c r="D133" s="2" t="str">
        <f t="shared" si="43"/>
        <v>B02</v>
      </c>
      <c r="E133" s="13" t="s">
        <v>161</v>
      </c>
      <c r="F133" s="1"/>
      <c r="G133" s="1"/>
      <c r="H133" s="4" t="s">
        <v>100</v>
      </c>
      <c r="I133" s="14">
        <f t="shared" ref="I133:I147" si="48">IF((A133=A132), (I132+L132), 0)</f>
        <v>8</v>
      </c>
      <c r="J133" s="4">
        <f t="shared" si="44"/>
        <v>8</v>
      </c>
      <c r="K133" s="4" t="s">
        <v>27</v>
      </c>
      <c r="L133" s="4">
        <v>8</v>
      </c>
      <c r="M133" s="2">
        <v>1</v>
      </c>
      <c r="N133" s="4">
        <v>0</v>
      </c>
      <c r="O133" s="14">
        <f t="shared" si="45"/>
        <v>0</v>
      </c>
      <c r="P133" s="14">
        <f t="shared" si="46"/>
        <v>255</v>
      </c>
      <c r="Q133" s="23" t="str">
        <f t="shared" si="15"/>
        <v>B02</v>
      </c>
      <c r="R133" s="23">
        <f t="shared" si="16"/>
        <v>0</v>
      </c>
      <c r="S133" t="s">
        <v>110</v>
      </c>
    </row>
    <row r="134" spans="1:19" x14ac:dyDescent="0.2">
      <c r="A134" s="4">
        <f t="shared" si="47"/>
        <v>1604</v>
      </c>
      <c r="B134" s="4" t="str">
        <f t="shared" si="42"/>
        <v>0x644</v>
      </c>
      <c r="C134" s="2" t="s">
        <v>171</v>
      </c>
      <c r="D134" s="2" t="str">
        <f t="shared" si="43"/>
        <v>B03</v>
      </c>
      <c r="E134" s="13" t="s">
        <v>161</v>
      </c>
      <c r="F134" s="1"/>
      <c r="G134" s="1"/>
      <c r="H134" s="4" t="s">
        <v>100</v>
      </c>
      <c r="I134" s="14">
        <f t="shared" si="48"/>
        <v>16</v>
      </c>
      <c r="J134" s="4">
        <f t="shared" si="44"/>
        <v>16</v>
      </c>
      <c r="K134" s="4" t="s">
        <v>27</v>
      </c>
      <c r="L134" s="4">
        <v>8</v>
      </c>
      <c r="M134" s="2">
        <v>1</v>
      </c>
      <c r="N134" s="4">
        <v>0</v>
      </c>
      <c r="O134" s="14">
        <f t="shared" si="45"/>
        <v>0</v>
      </c>
      <c r="P134" s="14">
        <f t="shared" si="46"/>
        <v>255</v>
      </c>
      <c r="Q134" s="23" t="str">
        <f t="shared" ref="Q134:Q197" si="49">IF(OR(D134="SPARE", D134="UNUSED"), "N/A",D134)</f>
        <v>B03</v>
      </c>
      <c r="R134" s="23">
        <f t="shared" ref="R134:R197" si="50">IF(OR(F134="SPARE", F134="UNUSED"), "N/A",F134)</f>
        <v>0</v>
      </c>
      <c r="S134" t="s">
        <v>110</v>
      </c>
    </row>
    <row r="135" spans="1:19" x14ac:dyDescent="0.2">
      <c r="A135" s="4">
        <f t="shared" si="47"/>
        <v>1604</v>
      </c>
      <c r="B135" s="4" t="str">
        <f t="shared" si="42"/>
        <v>0x644</v>
      </c>
      <c r="C135" s="2" t="s">
        <v>172</v>
      </c>
      <c r="D135" s="2" t="str">
        <f t="shared" si="43"/>
        <v>B04</v>
      </c>
      <c r="E135" s="13" t="s">
        <v>161</v>
      </c>
      <c r="F135" s="1"/>
      <c r="G135" s="1"/>
      <c r="H135" s="4" t="s">
        <v>100</v>
      </c>
      <c r="I135" s="14">
        <f t="shared" si="48"/>
        <v>24</v>
      </c>
      <c r="J135" s="4">
        <f t="shared" si="44"/>
        <v>24</v>
      </c>
      <c r="K135" s="4" t="s">
        <v>27</v>
      </c>
      <c r="L135" s="4">
        <v>8</v>
      </c>
      <c r="M135" s="2">
        <v>1</v>
      </c>
      <c r="N135" s="4">
        <v>0</v>
      </c>
      <c r="O135" s="14">
        <f t="shared" si="45"/>
        <v>0</v>
      </c>
      <c r="P135" s="14">
        <f t="shared" si="46"/>
        <v>255</v>
      </c>
      <c r="Q135" s="23" t="str">
        <f t="shared" si="49"/>
        <v>B04</v>
      </c>
      <c r="R135" s="23">
        <f t="shared" si="50"/>
        <v>0</v>
      </c>
      <c r="S135" t="s">
        <v>110</v>
      </c>
    </row>
    <row r="136" spans="1:19" x14ac:dyDescent="0.2">
      <c r="A136" s="4">
        <f t="shared" si="47"/>
        <v>1604</v>
      </c>
      <c r="B136" s="4" t="str">
        <f t="shared" si="42"/>
        <v>0x644</v>
      </c>
      <c r="C136" s="2" t="s">
        <v>173</v>
      </c>
      <c r="D136" s="2" t="str">
        <f t="shared" si="43"/>
        <v>B05</v>
      </c>
      <c r="E136" s="13" t="s">
        <v>161</v>
      </c>
      <c r="F136" s="1"/>
      <c r="G136" s="1"/>
      <c r="H136" s="4" t="s">
        <v>100</v>
      </c>
      <c r="I136" s="14">
        <f t="shared" si="48"/>
        <v>32</v>
      </c>
      <c r="J136" s="4">
        <f t="shared" si="44"/>
        <v>32</v>
      </c>
      <c r="K136" s="4" t="s">
        <v>27</v>
      </c>
      <c r="L136" s="4">
        <v>8</v>
      </c>
      <c r="M136" s="2">
        <v>1</v>
      </c>
      <c r="N136" s="4">
        <v>0</v>
      </c>
      <c r="O136" s="14">
        <f t="shared" si="45"/>
        <v>0</v>
      </c>
      <c r="P136" s="14">
        <f t="shared" si="46"/>
        <v>255</v>
      </c>
      <c r="Q136" s="23" t="str">
        <f t="shared" si="49"/>
        <v>B05</v>
      </c>
      <c r="R136" s="23">
        <f t="shared" si="50"/>
        <v>0</v>
      </c>
      <c r="S136" t="s">
        <v>110</v>
      </c>
    </row>
    <row r="137" spans="1:19" x14ac:dyDescent="0.2">
      <c r="A137" s="4">
        <f t="shared" si="47"/>
        <v>1604</v>
      </c>
      <c r="B137" s="4" t="str">
        <f t="shared" si="42"/>
        <v>0x644</v>
      </c>
      <c r="C137" s="2" t="s">
        <v>174</v>
      </c>
      <c r="D137" s="2" t="str">
        <f t="shared" si="43"/>
        <v>B06</v>
      </c>
      <c r="E137" s="13" t="s">
        <v>161</v>
      </c>
      <c r="F137" s="1"/>
      <c r="G137" s="1"/>
      <c r="H137" s="4" t="s">
        <v>100</v>
      </c>
      <c r="I137" s="14">
        <f t="shared" si="48"/>
        <v>40</v>
      </c>
      <c r="J137" s="4">
        <f t="shared" si="44"/>
        <v>40</v>
      </c>
      <c r="K137" s="4" t="s">
        <v>27</v>
      </c>
      <c r="L137" s="4">
        <v>8</v>
      </c>
      <c r="M137" s="2">
        <v>1</v>
      </c>
      <c r="N137" s="4">
        <v>0</v>
      </c>
      <c r="O137" s="14">
        <f t="shared" si="45"/>
        <v>0</v>
      </c>
      <c r="P137" s="14">
        <f t="shared" si="46"/>
        <v>255</v>
      </c>
      <c r="Q137" s="23" t="str">
        <f t="shared" si="49"/>
        <v>B06</v>
      </c>
      <c r="R137" s="23">
        <f t="shared" si="50"/>
        <v>0</v>
      </c>
      <c r="S137" t="s">
        <v>110</v>
      </c>
    </row>
    <row r="138" spans="1:19" x14ac:dyDescent="0.2">
      <c r="A138" s="4">
        <f t="shared" si="47"/>
        <v>1604</v>
      </c>
      <c r="B138" s="4" t="str">
        <f t="shared" si="42"/>
        <v>0x644</v>
      </c>
      <c r="C138" s="2" t="s">
        <v>175</v>
      </c>
      <c r="D138" s="2" t="str">
        <f t="shared" si="43"/>
        <v>B07</v>
      </c>
      <c r="E138" s="13" t="s">
        <v>161</v>
      </c>
      <c r="F138" s="1"/>
      <c r="G138" s="1"/>
      <c r="H138" s="4" t="s">
        <v>100</v>
      </c>
      <c r="I138" s="14">
        <f t="shared" si="48"/>
        <v>48</v>
      </c>
      <c r="J138" s="4">
        <f t="shared" si="44"/>
        <v>48</v>
      </c>
      <c r="K138" s="4" t="s">
        <v>27</v>
      </c>
      <c r="L138" s="4">
        <v>8</v>
      </c>
      <c r="M138" s="2">
        <v>1</v>
      </c>
      <c r="N138" s="4">
        <v>0</v>
      </c>
      <c r="O138" s="14">
        <f t="shared" si="45"/>
        <v>0</v>
      </c>
      <c r="P138" s="14">
        <f t="shared" si="46"/>
        <v>255</v>
      </c>
      <c r="Q138" s="23" t="str">
        <f t="shared" si="49"/>
        <v>B07</v>
      </c>
      <c r="R138" s="23">
        <f t="shared" si="50"/>
        <v>0</v>
      </c>
      <c r="S138" t="s">
        <v>110</v>
      </c>
    </row>
    <row r="139" spans="1:19" x14ac:dyDescent="0.2">
      <c r="A139" s="4">
        <f t="shared" si="47"/>
        <v>1604</v>
      </c>
      <c r="B139" s="4" t="str">
        <f t="shared" si="42"/>
        <v>0x644</v>
      </c>
      <c r="C139" s="2" t="s">
        <v>176</v>
      </c>
      <c r="D139" s="2" t="str">
        <f t="shared" si="43"/>
        <v>B08</v>
      </c>
      <c r="E139" s="13" t="s">
        <v>161</v>
      </c>
      <c r="F139" s="1"/>
      <c r="G139" s="1"/>
      <c r="H139" s="4" t="s">
        <v>100</v>
      </c>
      <c r="I139" s="14">
        <f t="shared" si="48"/>
        <v>56</v>
      </c>
      <c r="J139" s="4">
        <f t="shared" si="44"/>
        <v>56</v>
      </c>
      <c r="K139" s="4" t="s">
        <v>27</v>
      </c>
      <c r="L139" s="4">
        <v>8</v>
      </c>
      <c r="M139" s="2">
        <v>1</v>
      </c>
      <c r="N139" s="4">
        <v>0</v>
      </c>
      <c r="O139" s="14">
        <f t="shared" si="45"/>
        <v>0</v>
      </c>
      <c r="P139" s="14">
        <f t="shared" si="46"/>
        <v>255</v>
      </c>
      <c r="Q139" s="23" t="str">
        <f t="shared" si="49"/>
        <v>B08</v>
      </c>
      <c r="R139" s="23">
        <f t="shared" si="50"/>
        <v>0</v>
      </c>
      <c r="S139" t="s">
        <v>110</v>
      </c>
    </row>
    <row r="140" spans="1:19" x14ac:dyDescent="0.2">
      <c r="A140" s="4">
        <f t="shared" si="47"/>
        <v>1605</v>
      </c>
      <c r="B140" s="4" t="str">
        <f t="shared" si="42"/>
        <v>0x645</v>
      </c>
      <c r="C140" s="2" t="s">
        <v>177</v>
      </c>
      <c r="D140" s="2" t="str">
        <f t="shared" si="43"/>
        <v>B09</v>
      </c>
      <c r="E140" s="13" t="s">
        <v>161</v>
      </c>
      <c r="F140" s="1"/>
      <c r="G140" s="1"/>
      <c r="H140" s="4" t="s">
        <v>100</v>
      </c>
      <c r="I140" s="14">
        <f t="shared" si="48"/>
        <v>0</v>
      </c>
      <c r="J140" s="4">
        <f t="shared" si="44"/>
        <v>0</v>
      </c>
      <c r="K140" s="4" t="s">
        <v>27</v>
      </c>
      <c r="L140" s="4">
        <v>8</v>
      </c>
      <c r="M140" s="2">
        <v>1</v>
      </c>
      <c r="N140" s="4">
        <v>0</v>
      </c>
      <c r="O140" s="14">
        <f t="shared" si="45"/>
        <v>0</v>
      </c>
      <c r="P140" s="14">
        <f t="shared" si="46"/>
        <v>255</v>
      </c>
      <c r="Q140" s="23" t="str">
        <f t="shared" si="49"/>
        <v>B09</v>
      </c>
      <c r="R140" s="23">
        <f t="shared" si="50"/>
        <v>0</v>
      </c>
      <c r="S140" t="s">
        <v>110</v>
      </c>
    </row>
    <row r="141" spans="1:19" x14ac:dyDescent="0.2">
      <c r="A141" s="4">
        <f t="shared" si="47"/>
        <v>1605</v>
      </c>
      <c r="B141" s="4" t="str">
        <f t="shared" si="42"/>
        <v>0x645</v>
      </c>
      <c r="C141" s="2" t="s">
        <v>178</v>
      </c>
      <c r="D141" s="2" t="str">
        <f t="shared" si="43"/>
        <v>B10</v>
      </c>
      <c r="E141" s="13" t="s">
        <v>161</v>
      </c>
      <c r="F141" s="1"/>
      <c r="G141" s="1"/>
      <c r="H141" s="4" t="s">
        <v>100</v>
      </c>
      <c r="I141" s="14">
        <f t="shared" si="48"/>
        <v>8</v>
      </c>
      <c r="J141" s="4">
        <f t="shared" si="44"/>
        <v>8</v>
      </c>
      <c r="K141" s="4" t="s">
        <v>27</v>
      </c>
      <c r="L141" s="4">
        <v>8</v>
      </c>
      <c r="M141" s="2">
        <v>1</v>
      </c>
      <c r="N141" s="4">
        <v>0</v>
      </c>
      <c r="O141" s="14">
        <f t="shared" si="45"/>
        <v>0</v>
      </c>
      <c r="P141" s="14">
        <f t="shared" si="46"/>
        <v>255</v>
      </c>
      <c r="Q141" s="23" t="str">
        <f t="shared" si="49"/>
        <v>B10</v>
      </c>
      <c r="R141" s="23">
        <f t="shared" si="50"/>
        <v>0</v>
      </c>
      <c r="S141" t="s">
        <v>110</v>
      </c>
    </row>
    <row r="142" spans="1:19" x14ac:dyDescent="0.2">
      <c r="A142" s="4">
        <f t="shared" si="47"/>
        <v>1605</v>
      </c>
      <c r="B142" s="4" t="str">
        <f t="shared" si="42"/>
        <v>0x645</v>
      </c>
      <c r="C142" s="2" t="s">
        <v>179</v>
      </c>
      <c r="D142" s="2" t="str">
        <f t="shared" si="43"/>
        <v>B11</v>
      </c>
      <c r="E142" s="13" t="s">
        <v>161</v>
      </c>
      <c r="F142" s="1"/>
      <c r="G142" s="1"/>
      <c r="H142" s="4" t="s">
        <v>100</v>
      </c>
      <c r="I142" s="14">
        <f t="shared" si="48"/>
        <v>16</v>
      </c>
      <c r="J142" s="4">
        <f t="shared" si="44"/>
        <v>16</v>
      </c>
      <c r="K142" s="4" t="s">
        <v>27</v>
      </c>
      <c r="L142" s="4">
        <v>8</v>
      </c>
      <c r="M142" s="2">
        <v>1</v>
      </c>
      <c r="N142" s="4">
        <v>0</v>
      </c>
      <c r="O142" s="14">
        <f t="shared" si="45"/>
        <v>0</v>
      </c>
      <c r="P142" s="14">
        <f t="shared" si="46"/>
        <v>255</v>
      </c>
      <c r="Q142" s="23" t="str">
        <f t="shared" si="49"/>
        <v>B11</v>
      </c>
      <c r="R142" s="23">
        <f t="shared" si="50"/>
        <v>0</v>
      </c>
      <c r="S142" t="s">
        <v>110</v>
      </c>
    </row>
    <row r="143" spans="1:19" x14ac:dyDescent="0.2">
      <c r="A143" s="4">
        <f t="shared" si="47"/>
        <v>1605</v>
      </c>
      <c r="B143" s="4" t="str">
        <f t="shared" si="42"/>
        <v>0x645</v>
      </c>
      <c r="C143" s="2" t="s">
        <v>180</v>
      </c>
      <c r="D143" s="2" t="str">
        <f t="shared" si="43"/>
        <v>B12</v>
      </c>
      <c r="E143" s="13" t="s">
        <v>161</v>
      </c>
      <c r="F143" s="1"/>
      <c r="G143" s="1"/>
      <c r="H143" s="4" t="s">
        <v>100</v>
      </c>
      <c r="I143" s="14">
        <f t="shared" si="48"/>
        <v>24</v>
      </c>
      <c r="J143" s="4">
        <f t="shared" si="44"/>
        <v>24</v>
      </c>
      <c r="K143" s="4" t="s">
        <v>27</v>
      </c>
      <c r="L143" s="4">
        <v>8</v>
      </c>
      <c r="M143" s="2">
        <v>1</v>
      </c>
      <c r="N143" s="4">
        <v>0</v>
      </c>
      <c r="O143" s="14">
        <f t="shared" si="45"/>
        <v>0</v>
      </c>
      <c r="P143" s="14">
        <f t="shared" si="46"/>
        <v>255</v>
      </c>
      <c r="Q143" s="23" t="str">
        <f t="shared" si="49"/>
        <v>B12</v>
      </c>
      <c r="R143" s="23">
        <f t="shared" si="50"/>
        <v>0</v>
      </c>
      <c r="S143" t="s">
        <v>110</v>
      </c>
    </row>
    <row r="144" spans="1:19" x14ac:dyDescent="0.2">
      <c r="A144" s="4">
        <f t="shared" si="47"/>
        <v>1605</v>
      </c>
      <c r="B144" s="4" t="str">
        <f t="shared" si="42"/>
        <v>0x645</v>
      </c>
      <c r="C144" s="2" t="s">
        <v>181</v>
      </c>
      <c r="D144" s="2" t="str">
        <f t="shared" si="43"/>
        <v>B13</v>
      </c>
      <c r="E144" s="13" t="s">
        <v>161</v>
      </c>
      <c r="F144" s="1"/>
      <c r="G144" s="1"/>
      <c r="H144" s="4" t="s">
        <v>100</v>
      </c>
      <c r="I144" s="14">
        <f t="shared" si="48"/>
        <v>32</v>
      </c>
      <c r="J144" s="4">
        <f t="shared" si="44"/>
        <v>32</v>
      </c>
      <c r="K144" s="4" t="s">
        <v>27</v>
      </c>
      <c r="L144" s="4">
        <v>8</v>
      </c>
      <c r="M144" s="2">
        <v>1</v>
      </c>
      <c r="N144" s="4">
        <v>0</v>
      </c>
      <c r="O144" s="14">
        <f t="shared" si="45"/>
        <v>0</v>
      </c>
      <c r="P144" s="14">
        <f t="shared" si="46"/>
        <v>255</v>
      </c>
      <c r="Q144" s="23" t="str">
        <f t="shared" si="49"/>
        <v>B13</v>
      </c>
      <c r="R144" s="23">
        <f t="shared" si="50"/>
        <v>0</v>
      </c>
      <c r="S144" t="s">
        <v>110</v>
      </c>
    </row>
    <row r="145" spans="1:19" x14ac:dyDescent="0.2">
      <c r="A145" s="4">
        <f t="shared" si="47"/>
        <v>1605</v>
      </c>
      <c r="B145" s="4" t="str">
        <f t="shared" si="42"/>
        <v>0x645</v>
      </c>
      <c r="C145" s="2" t="s">
        <v>182</v>
      </c>
      <c r="D145" s="2" t="str">
        <f t="shared" si="43"/>
        <v>B14</v>
      </c>
      <c r="E145" s="13" t="s">
        <v>161</v>
      </c>
      <c r="F145" s="1"/>
      <c r="G145" s="1"/>
      <c r="H145" s="4" t="s">
        <v>100</v>
      </c>
      <c r="I145" s="14">
        <f t="shared" si="48"/>
        <v>40</v>
      </c>
      <c r="J145" s="4">
        <f t="shared" si="44"/>
        <v>40</v>
      </c>
      <c r="K145" s="4" t="s">
        <v>27</v>
      </c>
      <c r="L145" s="4">
        <v>8</v>
      </c>
      <c r="M145" s="2">
        <v>1</v>
      </c>
      <c r="N145" s="4">
        <v>0</v>
      </c>
      <c r="O145" s="14">
        <f t="shared" si="45"/>
        <v>0</v>
      </c>
      <c r="P145" s="14">
        <f t="shared" si="46"/>
        <v>255</v>
      </c>
      <c r="Q145" s="23" t="str">
        <f t="shared" si="49"/>
        <v>B14</v>
      </c>
      <c r="R145" s="23">
        <f t="shared" si="50"/>
        <v>0</v>
      </c>
      <c r="S145" t="s">
        <v>110</v>
      </c>
    </row>
    <row r="146" spans="1:19" x14ac:dyDescent="0.2">
      <c r="A146" s="4">
        <f t="shared" si="47"/>
        <v>1605</v>
      </c>
      <c r="B146" s="4" t="str">
        <f t="shared" si="42"/>
        <v>0x645</v>
      </c>
      <c r="C146" s="2" t="s">
        <v>183</v>
      </c>
      <c r="D146" s="2" t="str">
        <f t="shared" si="43"/>
        <v>B15</v>
      </c>
      <c r="E146" s="13" t="s">
        <v>161</v>
      </c>
      <c r="F146" s="1"/>
      <c r="G146" s="1"/>
      <c r="H146" s="4" t="s">
        <v>100</v>
      </c>
      <c r="I146" s="14">
        <f t="shared" si="48"/>
        <v>48</v>
      </c>
      <c r="J146" s="4">
        <f t="shared" si="44"/>
        <v>48</v>
      </c>
      <c r="K146" s="4" t="s">
        <v>27</v>
      </c>
      <c r="L146" s="4">
        <v>8</v>
      </c>
      <c r="M146" s="2">
        <v>1</v>
      </c>
      <c r="N146" s="4">
        <v>0</v>
      </c>
      <c r="O146" s="14">
        <f t="shared" si="45"/>
        <v>0</v>
      </c>
      <c r="P146" s="14">
        <f t="shared" si="46"/>
        <v>255</v>
      </c>
      <c r="Q146" s="23" t="str">
        <f t="shared" si="49"/>
        <v>B15</v>
      </c>
      <c r="R146" s="23">
        <f t="shared" si="50"/>
        <v>0</v>
      </c>
      <c r="S146" t="s">
        <v>110</v>
      </c>
    </row>
    <row r="147" spans="1:19" x14ac:dyDescent="0.2">
      <c r="A147" s="4">
        <f t="shared" si="47"/>
        <v>1605</v>
      </c>
      <c r="B147" s="4" t="str">
        <f t="shared" si="42"/>
        <v>0x645</v>
      </c>
      <c r="C147" s="2" t="s">
        <v>184</v>
      </c>
      <c r="D147" s="2" t="str">
        <f t="shared" si="43"/>
        <v>B16</v>
      </c>
      <c r="E147" s="13" t="s">
        <v>161</v>
      </c>
      <c r="F147" s="1"/>
      <c r="G147" s="1"/>
      <c r="H147" s="4" t="s">
        <v>100</v>
      </c>
      <c r="I147" s="14">
        <f t="shared" si="48"/>
        <v>56</v>
      </c>
      <c r="J147" s="4">
        <f t="shared" si="44"/>
        <v>56</v>
      </c>
      <c r="K147" s="4" t="s">
        <v>27</v>
      </c>
      <c r="L147" s="4">
        <v>8</v>
      </c>
      <c r="M147" s="2">
        <v>1</v>
      </c>
      <c r="N147" s="4">
        <v>0</v>
      </c>
      <c r="O147" s="14">
        <f t="shared" si="45"/>
        <v>0</v>
      </c>
      <c r="P147" s="14">
        <f t="shared" si="46"/>
        <v>255</v>
      </c>
      <c r="Q147" s="23" t="str">
        <f t="shared" si="49"/>
        <v>B16</v>
      </c>
      <c r="R147" s="23">
        <f t="shared" si="50"/>
        <v>0</v>
      </c>
      <c r="S147" t="s">
        <v>110</v>
      </c>
    </row>
    <row r="148" spans="1:19" x14ac:dyDescent="0.2">
      <c r="A148" s="4">
        <f t="shared" si="47"/>
        <v>1606</v>
      </c>
      <c r="B148" s="4" t="str">
        <f t="shared" ref="B148:B164" si="51">CONCATENATE("0x",DEC2HEX(A148))</f>
        <v>0x646</v>
      </c>
      <c r="C148" s="2" t="s">
        <v>248</v>
      </c>
      <c r="D148" s="2" t="str">
        <f t="shared" si="41"/>
        <v>A17</v>
      </c>
      <c r="E148" s="13"/>
      <c r="F148" s="1"/>
      <c r="G148" s="1"/>
      <c r="H148" s="4" t="s">
        <v>100</v>
      </c>
      <c r="I148" s="14">
        <f>IF((A148=A131), (I131+L131), 0)</f>
        <v>0</v>
      </c>
      <c r="J148" s="4">
        <f t="shared" si="37"/>
        <v>8</v>
      </c>
      <c r="K148" s="4" t="s">
        <v>27</v>
      </c>
      <c r="L148" s="4">
        <v>16</v>
      </c>
      <c r="M148" s="2">
        <v>1</v>
      </c>
      <c r="N148" s="4">
        <v>0</v>
      </c>
      <c r="O148" s="14">
        <f t="shared" ref="O148:O163" si="52">IF(K148="Y", (((-(2^(L148-1)))*M148)+N148), ((0*M148)+N148))</f>
        <v>0</v>
      </c>
      <c r="P148" s="14">
        <f t="shared" ref="P148:P163" si="53">IF(K148="Y", ((((2^(L148-1))-1)*M148)+N148), ((((2^L148)-1)*M148)+N148))</f>
        <v>65535</v>
      </c>
      <c r="Q148" s="23" t="str">
        <f t="shared" si="49"/>
        <v>A17</v>
      </c>
      <c r="R148" s="23">
        <f t="shared" si="50"/>
        <v>0</v>
      </c>
      <c r="S148" t="s">
        <v>110</v>
      </c>
    </row>
    <row r="149" spans="1:19" x14ac:dyDescent="0.2">
      <c r="A149" s="4">
        <f t="shared" ref="A149:A164" si="54">IF((I148+L148)=64, (A148+1), A148)</f>
        <v>1606</v>
      </c>
      <c r="B149" s="4" t="str">
        <f t="shared" si="51"/>
        <v>0x646</v>
      </c>
      <c r="C149" s="2" t="s">
        <v>249</v>
      </c>
      <c r="D149" s="2" t="str">
        <f t="shared" si="41"/>
        <v>A18</v>
      </c>
      <c r="E149" s="13"/>
      <c r="F149" s="1"/>
      <c r="G149" s="1"/>
      <c r="H149" s="4" t="s">
        <v>100</v>
      </c>
      <c r="I149" s="14">
        <f t="shared" si="36"/>
        <v>16</v>
      </c>
      <c r="J149" s="4">
        <f t="shared" si="37"/>
        <v>24</v>
      </c>
      <c r="K149" s="4" t="s">
        <v>27</v>
      </c>
      <c r="L149" s="4">
        <v>16</v>
      </c>
      <c r="M149" s="2">
        <v>1</v>
      </c>
      <c r="N149" s="4">
        <v>0</v>
      </c>
      <c r="O149" s="14">
        <f t="shared" si="52"/>
        <v>0</v>
      </c>
      <c r="P149" s="14">
        <f t="shared" si="53"/>
        <v>65535</v>
      </c>
      <c r="Q149" s="23" t="str">
        <f t="shared" si="49"/>
        <v>A18</v>
      </c>
      <c r="R149" s="23">
        <f t="shared" si="50"/>
        <v>0</v>
      </c>
      <c r="S149" t="s">
        <v>110</v>
      </c>
    </row>
    <row r="150" spans="1:19" x14ac:dyDescent="0.2">
      <c r="A150" s="4">
        <f t="shared" si="54"/>
        <v>1606</v>
      </c>
      <c r="B150" s="4" t="str">
        <f t="shared" si="51"/>
        <v>0x646</v>
      </c>
      <c r="C150" s="2" t="s">
        <v>250</v>
      </c>
      <c r="D150" s="2" t="str">
        <f t="shared" si="41"/>
        <v>A19</v>
      </c>
      <c r="E150" s="13"/>
      <c r="F150" s="1"/>
      <c r="G150" s="1"/>
      <c r="H150" s="4" t="s">
        <v>100</v>
      </c>
      <c r="I150" s="14">
        <f t="shared" si="36"/>
        <v>32</v>
      </c>
      <c r="J150" s="4">
        <f t="shared" si="37"/>
        <v>40</v>
      </c>
      <c r="K150" s="4" t="s">
        <v>27</v>
      </c>
      <c r="L150" s="4">
        <v>16</v>
      </c>
      <c r="M150" s="2">
        <v>1</v>
      </c>
      <c r="N150" s="4">
        <v>0</v>
      </c>
      <c r="O150" s="14">
        <f t="shared" si="52"/>
        <v>0</v>
      </c>
      <c r="P150" s="14">
        <f t="shared" si="53"/>
        <v>65535</v>
      </c>
      <c r="Q150" s="23" t="str">
        <f t="shared" si="49"/>
        <v>A19</v>
      </c>
      <c r="R150" s="23">
        <f t="shared" si="50"/>
        <v>0</v>
      </c>
      <c r="S150" t="s">
        <v>110</v>
      </c>
    </row>
    <row r="151" spans="1:19" x14ac:dyDescent="0.2">
      <c r="A151" s="4">
        <f t="shared" si="54"/>
        <v>1606</v>
      </c>
      <c r="B151" s="4" t="str">
        <f t="shared" si="51"/>
        <v>0x646</v>
      </c>
      <c r="C151" s="2" t="s">
        <v>251</v>
      </c>
      <c r="D151" s="2" t="str">
        <f t="shared" si="41"/>
        <v>A20</v>
      </c>
      <c r="E151" s="13"/>
      <c r="F151" s="1"/>
      <c r="G151" s="1"/>
      <c r="H151" s="4" t="s">
        <v>100</v>
      </c>
      <c r="I151" s="14">
        <f t="shared" si="36"/>
        <v>48</v>
      </c>
      <c r="J151" s="4">
        <f t="shared" si="37"/>
        <v>56</v>
      </c>
      <c r="K151" s="4" t="s">
        <v>27</v>
      </c>
      <c r="L151" s="4">
        <v>16</v>
      </c>
      <c r="M151" s="2">
        <v>1</v>
      </c>
      <c r="N151" s="4">
        <v>0</v>
      </c>
      <c r="O151" s="14">
        <f t="shared" si="52"/>
        <v>0</v>
      </c>
      <c r="P151" s="14">
        <f t="shared" si="53"/>
        <v>65535</v>
      </c>
      <c r="Q151" s="23" t="str">
        <f t="shared" si="49"/>
        <v>A20</v>
      </c>
      <c r="R151" s="23">
        <f t="shared" si="50"/>
        <v>0</v>
      </c>
      <c r="S151" t="s">
        <v>110</v>
      </c>
    </row>
    <row r="152" spans="1:19" x14ac:dyDescent="0.2">
      <c r="A152" s="4">
        <f t="shared" si="54"/>
        <v>1607</v>
      </c>
      <c r="B152" s="4" t="str">
        <f t="shared" si="51"/>
        <v>0x647</v>
      </c>
      <c r="C152" s="2" t="s">
        <v>252</v>
      </c>
      <c r="D152" s="2" t="str">
        <f t="shared" si="41"/>
        <v>A21</v>
      </c>
      <c r="E152" s="13"/>
      <c r="F152" s="1"/>
      <c r="G152" s="1"/>
      <c r="H152" s="4" t="s">
        <v>100</v>
      </c>
      <c r="I152" s="14">
        <f t="shared" si="36"/>
        <v>0</v>
      </c>
      <c r="J152" s="4">
        <f t="shared" si="37"/>
        <v>8</v>
      </c>
      <c r="K152" s="4" t="s">
        <v>27</v>
      </c>
      <c r="L152" s="4">
        <v>16</v>
      </c>
      <c r="M152" s="2">
        <v>1</v>
      </c>
      <c r="N152" s="4">
        <v>0</v>
      </c>
      <c r="O152" s="14">
        <f t="shared" si="52"/>
        <v>0</v>
      </c>
      <c r="P152" s="14">
        <f t="shared" si="53"/>
        <v>65535</v>
      </c>
      <c r="Q152" s="23" t="str">
        <f t="shared" si="49"/>
        <v>A21</v>
      </c>
      <c r="R152" s="23">
        <f t="shared" si="50"/>
        <v>0</v>
      </c>
      <c r="S152" t="s">
        <v>110</v>
      </c>
    </row>
    <row r="153" spans="1:19" x14ac:dyDescent="0.2">
      <c r="A153" s="4">
        <f t="shared" si="54"/>
        <v>1607</v>
      </c>
      <c r="B153" s="4" t="str">
        <f t="shared" si="51"/>
        <v>0x647</v>
      </c>
      <c r="C153" s="2" t="s">
        <v>253</v>
      </c>
      <c r="D153" s="2" t="str">
        <f t="shared" si="41"/>
        <v>A22</v>
      </c>
      <c r="E153" s="13"/>
      <c r="F153" s="1"/>
      <c r="G153" s="1"/>
      <c r="H153" s="4" t="s">
        <v>100</v>
      </c>
      <c r="I153" s="14">
        <f t="shared" si="36"/>
        <v>16</v>
      </c>
      <c r="J153" s="4">
        <f t="shared" si="37"/>
        <v>24</v>
      </c>
      <c r="K153" s="4" t="s">
        <v>27</v>
      </c>
      <c r="L153" s="4">
        <v>16</v>
      </c>
      <c r="M153" s="2">
        <v>1</v>
      </c>
      <c r="N153" s="4">
        <v>0</v>
      </c>
      <c r="O153" s="14">
        <f t="shared" si="52"/>
        <v>0</v>
      </c>
      <c r="P153" s="14">
        <f t="shared" si="53"/>
        <v>65535</v>
      </c>
      <c r="Q153" s="23" t="str">
        <f t="shared" si="49"/>
        <v>A22</v>
      </c>
      <c r="R153" s="23">
        <f t="shared" si="50"/>
        <v>0</v>
      </c>
      <c r="S153" t="s">
        <v>110</v>
      </c>
    </row>
    <row r="154" spans="1:19" x14ac:dyDescent="0.2">
      <c r="A154" s="4">
        <f t="shared" si="54"/>
        <v>1607</v>
      </c>
      <c r="B154" s="4" t="str">
        <f t="shared" si="51"/>
        <v>0x647</v>
      </c>
      <c r="C154" s="2" t="s">
        <v>254</v>
      </c>
      <c r="D154" s="2" t="str">
        <f t="shared" si="41"/>
        <v>A23</v>
      </c>
      <c r="E154" s="13"/>
      <c r="F154" s="1"/>
      <c r="G154" s="1"/>
      <c r="H154" s="4" t="s">
        <v>100</v>
      </c>
      <c r="I154" s="14">
        <f t="shared" si="36"/>
        <v>32</v>
      </c>
      <c r="J154" s="4">
        <f t="shared" si="37"/>
        <v>40</v>
      </c>
      <c r="K154" s="4" t="s">
        <v>27</v>
      </c>
      <c r="L154" s="4">
        <v>16</v>
      </c>
      <c r="M154" s="2">
        <v>1</v>
      </c>
      <c r="N154" s="4">
        <v>0</v>
      </c>
      <c r="O154" s="14">
        <f t="shared" si="52"/>
        <v>0</v>
      </c>
      <c r="P154" s="14">
        <f t="shared" si="53"/>
        <v>65535</v>
      </c>
      <c r="Q154" s="23" t="str">
        <f t="shared" si="49"/>
        <v>A23</v>
      </c>
      <c r="R154" s="23">
        <f t="shared" si="50"/>
        <v>0</v>
      </c>
      <c r="S154" t="s">
        <v>110</v>
      </c>
    </row>
    <row r="155" spans="1:19" x14ac:dyDescent="0.2">
      <c r="A155" s="4">
        <f t="shared" si="54"/>
        <v>1607</v>
      </c>
      <c r="B155" s="4" t="str">
        <f t="shared" si="51"/>
        <v>0x647</v>
      </c>
      <c r="C155" s="2" t="s">
        <v>255</v>
      </c>
      <c r="D155" s="2" t="str">
        <f t="shared" si="41"/>
        <v>A24</v>
      </c>
      <c r="E155" s="13"/>
      <c r="F155" s="1"/>
      <c r="G155" s="1"/>
      <c r="H155" s="4" t="s">
        <v>100</v>
      </c>
      <c r="I155" s="14">
        <f t="shared" si="36"/>
        <v>48</v>
      </c>
      <c r="J155" s="4">
        <f t="shared" si="37"/>
        <v>56</v>
      </c>
      <c r="K155" s="4" t="s">
        <v>27</v>
      </c>
      <c r="L155" s="4">
        <v>16</v>
      </c>
      <c r="M155" s="2">
        <v>1</v>
      </c>
      <c r="N155" s="4">
        <v>0</v>
      </c>
      <c r="O155" s="14">
        <f t="shared" si="52"/>
        <v>0</v>
      </c>
      <c r="P155" s="14">
        <f t="shared" si="53"/>
        <v>65535</v>
      </c>
      <c r="Q155" s="23" t="str">
        <f t="shared" si="49"/>
        <v>A24</v>
      </c>
      <c r="R155" s="23">
        <f t="shared" si="50"/>
        <v>0</v>
      </c>
      <c r="S155" t="s">
        <v>110</v>
      </c>
    </row>
    <row r="156" spans="1:19" x14ac:dyDescent="0.2">
      <c r="A156" s="4">
        <f t="shared" si="54"/>
        <v>1608</v>
      </c>
      <c r="B156" s="4" t="str">
        <f t="shared" si="51"/>
        <v>0x648</v>
      </c>
      <c r="C156" s="2" t="s">
        <v>256</v>
      </c>
      <c r="D156" s="2" t="str">
        <f t="shared" si="41"/>
        <v>A25</v>
      </c>
      <c r="E156" s="13"/>
      <c r="F156" s="1"/>
      <c r="G156" s="1"/>
      <c r="H156" s="4" t="s">
        <v>100</v>
      </c>
      <c r="I156" s="14">
        <f t="shared" si="36"/>
        <v>0</v>
      </c>
      <c r="J156" s="4">
        <f t="shared" si="37"/>
        <v>8</v>
      </c>
      <c r="K156" s="4" t="s">
        <v>27</v>
      </c>
      <c r="L156" s="4">
        <v>16</v>
      </c>
      <c r="M156" s="2">
        <v>1</v>
      </c>
      <c r="N156" s="4">
        <v>0</v>
      </c>
      <c r="O156" s="14">
        <f t="shared" si="52"/>
        <v>0</v>
      </c>
      <c r="P156" s="14">
        <f t="shared" si="53"/>
        <v>65535</v>
      </c>
      <c r="Q156" s="23" t="str">
        <f t="shared" si="49"/>
        <v>A25</v>
      </c>
      <c r="R156" s="23">
        <f t="shared" si="50"/>
        <v>0</v>
      </c>
      <c r="S156" t="s">
        <v>110</v>
      </c>
    </row>
    <row r="157" spans="1:19" x14ac:dyDescent="0.2">
      <c r="A157" s="4">
        <f t="shared" si="54"/>
        <v>1608</v>
      </c>
      <c r="B157" s="4" t="str">
        <f t="shared" si="51"/>
        <v>0x648</v>
      </c>
      <c r="C157" s="2" t="s">
        <v>257</v>
      </c>
      <c r="D157" s="2" t="str">
        <f t="shared" si="41"/>
        <v>A26</v>
      </c>
      <c r="E157" s="13"/>
      <c r="F157" s="1"/>
      <c r="G157" s="1"/>
      <c r="H157" s="4" t="s">
        <v>100</v>
      </c>
      <c r="I157" s="14">
        <f t="shared" si="36"/>
        <v>16</v>
      </c>
      <c r="J157" s="4">
        <f t="shared" si="37"/>
        <v>24</v>
      </c>
      <c r="K157" s="4" t="s">
        <v>27</v>
      </c>
      <c r="L157" s="4">
        <v>16</v>
      </c>
      <c r="M157" s="2">
        <v>1</v>
      </c>
      <c r="N157" s="4">
        <v>0</v>
      </c>
      <c r="O157" s="14">
        <f t="shared" si="52"/>
        <v>0</v>
      </c>
      <c r="P157" s="14">
        <f t="shared" si="53"/>
        <v>65535</v>
      </c>
      <c r="Q157" s="23" t="str">
        <f t="shared" si="49"/>
        <v>A26</v>
      </c>
      <c r="R157" s="23">
        <f t="shared" si="50"/>
        <v>0</v>
      </c>
      <c r="S157" t="s">
        <v>110</v>
      </c>
    </row>
    <row r="158" spans="1:19" x14ac:dyDescent="0.2">
      <c r="A158" s="4">
        <f t="shared" si="54"/>
        <v>1608</v>
      </c>
      <c r="B158" s="4" t="str">
        <f t="shared" si="51"/>
        <v>0x648</v>
      </c>
      <c r="C158" s="2" t="s">
        <v>258</v>
      </c>
      <c r="D158" s="2" t="str">
        <f t="shared" si="41"/>
        <v>A27</v>
      </c>
      <c r="E158" s="13"/>
      <c r="F158" s="1"/>
      <c r="G158" s="1"/>
      <c r="H158" s="4" t="s">
        <v>100</v>
      </c>
      <c r="I158" s="14">
        <f t="shared" si="36"/>
        <v>32</v>
      </c>
      <c r="J158" s="4">
        <f t="shared" si="37"/>
        <v>40</v>
      </c>
      <c r="K158" s="4" t="s">
        <v>27</v>
      </c>
      <c r="L158" s="4">
        <v>16</v>
      </c>
      <c r="M158" s="2">
        <v>1</v>
      </c>
      <c r="N158" s="4">
        <v>0</v>
      </c>
      <c r="O158" s="14">
        <f t="shared" si="52"/>
        <v>0</v>
      </c>
      <c r="P158" s="14">
        <f t="shared" si="53"/>
        <v>65535</v>
      </c>
      <c r="Q158" s="23" t="str">
        <f t="shared" si="49"/>
        <v>A27</v>
      </c>
      <c r="R158" s="23">
        <f t="shared" si="50"/>
        <v>0</v>
      </c>
      <c r="S158" t="s">
        <v>110</v>
      </c>
    </row>
    <row r="159" spans="1:19" x14ac:dyDescent="0.2">
      <c r="A159" s="4">
        <f t="shared" si="54"/>
        <v>1608</v>
      </c>
      <c r="B159" s="4" t="str">
        <f t="shared" si="51"/>
        <v>0x648</v>
      </c>
      <c r="C159" s="2" t="s">
        <v>259</v>
      </c>
      <c r="D159" s="2" t="str">
        <f t="shared" si="41"/>
        <v>A28</v>
      </c>
      <c r="E159" s="13"/>
      <c r="F159" s="1"/>
      <c r="G159" s="1"/>
      <c r="H159" s="4" t="s">
        <v>100</v>
      </c>
      <c r="I159" s="14">
        <f t="shared" si="36"/>
        <v>48</v>
      </c>
      <c r="J159" s="4">
        <f t="shared" si="37"/>
        <v>56</v>
      </c>
      <c r="K159" s="4" t="s">
        <v>27</v>
      </c>
      <c r="L159" s="4">
        <v>16</v>
      </c>
      <c r="M159" s="2">
        <v>1</v>
      </c>
      <c r="N159" s="4">
        <v>0</v>
      </c>
      <c r="O159" s="14">
        <f t="shared" si="52"/>
        <v>0</v>
      </c>
      <c r="P159" s="14">
        <f t="shared" si="53"/>
        <v>65535</v>
      </c>
      <c r="Q159" s="23" t="str">
        <f t="shared" si="49"/>
        <v>A28</v>
      </c>
      <c r="R159" s="23">
        <f t="shared" si="50"/>
        <v>0</v>
      </c>
      <c r="S159" t="s">
        <v>110</v>
      </c>
    </row>
    <row r="160" spans="1:19" x14ac:dyDescent="0.2">
      <c r="A160" s="4">
        <f t="shared" si="54"/>
        <v>1609</v>
      </c>
      <c r="B160" s="4" t="str">
        <f t="shared" si="51"/>
        <v>0x649</v>
      </c>
      <c r="C160" s="2" t="s">
        <v>260</v>
      </c>
      <c r="D160" s="2" t="str">
        <f t="shared" si="41"/>
        <v>A29</v>
      </c>
      <c r="E160" s="13"/>
      <c r="F160" s="1"/>
      <c r="G160" s="1"/>
      <c r="H160" s="4" t="s">
        <v>100</v>
      </c>
      <c r="I160" s="14">
        <f t="shared" si="36"/>
        <v>0</v>
      </c>
      <c r="J160" s="4">
        <f t="shared" si="37"/>
        <v>8</v>
      </c>
      <c r="K160" s="4" t="s">
        <v>27</v>
      </c>
      <c r="L160" s="4">
        <v>16</v>
      </c>
      <c r="M160" s="2">
        <v>1</v>
      </c>
      <c r="N160" s="4">
        <v>0</v>
      </c>
      <c r="O160" s="14">
        <f t="shared" si="52"/>
        <v>0</v>
      </c>
      <c r="P160" s="14">
        <f t="shared" si="53"/>
        <v>65535</v>
      </c>
      <c r="Q160" s="23" t="str">
        <f t="shared" si="49"/>
        <v>A29</v>
      </c>
      <c r="R160" s="23">
        <f t="shared" si="50"/>
        <v>0</v>
      </c>
      <c r="S160" t="s">
        <v>110</v>
      </c>
    </row>
    <row r="161" spans="1:19" x14ac:dyDescent="0.2">
      <c r="A161" s="4">
        <f t="shared" si="54"/>
        <v>1609</v>
      </c>
      <c r="B161" s="4" t="str">
        <f t="shared" si="51"/>
        <v>0x649</v>
      </c>
      <c r="C161" s="2" t="s">
        <v>261</v>
      </c>
      <c r="D161" s="2" t="str">
        <f t="shared" si="41"/>
        <v>A30</v>
      </c>
      <c r="E161" s="13"/>
      <c r="F161" s="1"/>
      <c r="G161" s="1"/>
      <c r="H161" s="4" t="s">
        <v>100</v>
      </c>
      <c r="I161" s="14">
        <f t="shared" si="36"/>
        <v>16</v>
      </c>
      <c r="J161" s="4">
        <f t="shared" si="37"/>
        <v>24</v>
      </c>
      <c r="K161" s="4" t="s">
        <v>27</v>
      </c>
      <c r="L161" s="4">
        <v>16</v>
      </c>
      <c r="M161" s="2">
        <v>1</v>
      </c>
      <c r="N161" s="4">
        <v>0</v>
      </c>
      <c r="O161" s="14">
        <f t="shared" si="52"/>
        <v>0</v>
      </c>
      <c r="P161" s="14">
        <f t="shared" si="53"/>
        <v>65535</v>
      </c>
      <c r="Q161" s="23" t="str">
        <f t="shared" si="49"/>
        <v>A30</v>
      </c>
      <c r="R161" s="23">
        <f t="shared" si="50"/>
        <v>0</v>
      </c>
      <c r="S161" t="s">
        <v>110</v>
      </c>
    </row>
    <row r="162" spans="1:19" x14ac:dyDescent="0.2">
      <c r="A162" s="4">
        <f t="shared" si="54"/>
        <v>1609</v>
      </c>
      <c r="B162" s="4" t="str">
        <f t="shared" si="51"/>
        <v>0x649</v>
      </c>
      <c r="C162" s="2" t="s">
        <v>262</v>
      </c>
      <c r="D162" s="2" t="str">
        <f t="shared" si="41"/>
        <v>A31</v>
      </c>
      <c r="E162" s="13"/>
      <c r="F162" s="1"/>
      <c r="G162" s="1"/>
      <c r="H162" s="4" t="s">
        <v>100</v>
      </c>
      <c r="I162" s="14">
        <f t="shared" si="36"/>
        <v>32</v>
      </c>
      <c r="J162" s="4">
        <f t="shared" si="37"/>
        <v>40</v>
      </c>
      <c r="K162" s="4" t="s">
        <v>27</v>
      </c>
      <c r="L162" s="4">
        <v>16</v>
      </c>
      <c r="M162" s="2">
        <v>1</v>
      </c>
      <c r="N162" s="4">
        <v>0</v>
      </c>
      <c r="O162" s="14">
        <f t="shared" si="52"/>
        <v>0</v>
      </c>
      <c r="P162" s="14">
        <f t="shared" si="53"/>
        <v>65535</v>
      </c>
      <c r="Q162" s="23" t="str">
        <f t="shared" si="49"/>
        <v>A31</v>
      </c>
      <c r="R162" s="23">
        <f t="shared" si="50"/>
        <v>0</v>
      </c>
      <c r="S162" t="s">
        <v>110</v>
      </c>
    </row>
    <row r="163" spans="1:19" x14ac:dyDescent="0.2">
      <c r="A163" s="4">
        <f t="shared" si="54"/>
        <v>1609</v>
      </c>
      <c r="B163" s="4" t="str">
        <f t="shared" si="51"/>
        <v>0x649</v>
      </c>
      <c r="C163" s="2" t="s">
        <v>263</v>
      </c>
      <c r="D163" s="2" t="str">
        <f t="shared" si="41"/>
        <v>A32</v>
      </c>
      <c r="E163" s="13"/>
      <c r="F163" s="1"/>
      <c r="G163" s="1"/>
      <c r="H163" s="4" t="s">
        <v>100</v>
      </c>
      <c r="I163" s="14">
        <f t="shared" si="36"/>
        <v>48</v>
      </c>
      <c r="J163" s="4">
        <f t="shared" si="37"/>
        <v>56</v>
      </c>
      <c r="K163" s="4" t="s">
        <v>27</v>
      </c>
      <c r="L163" s="4">
        <v>16</v>
      </c>
      <c r="M163" s="2">
        <v>1</v>
      </c>
      <c r="N163" s="4">
        <v>0</v>
      </c>
      <c r="O163" s="14">
        <f t="shared" si="52"/>
        <v>0</v>
      </c>
      <c r="P163" s="14">
        <f t="shared" si="53"/>
        <v>65535</v>
      </c>
      <c r="Q163" s="23" t="str">
        <f t="shared" si="49"/>
        <v>A32</v>
      </c>
      <c r="R163" s="23">
        <f t="shared" si="50"/>
        <v>0</v>
      </c>
      <c r="S163" t="s">
        <v>110</v>
      </c>
    </row>
    <row r="164" spans="1:19" x14ac:dyDescent="0.2">
      <c r="A164" s="4">
        <f t="shared" si="54"/>
        <v>1610</v>
      </c>
      <c r="B164" s="4" t="str">
        <f t="shared" si="51"/>
        <v>0x64A</v>
      </c>
      <c r="C164" s="2" t="s">
        <v>264</v>
      </c>
      <c r="D164" s="2" t="str">
        <f t="shared" si="41"/>
        <v>B17</v>
      </c>
      <c r="E164" s="13"/>
      <c r="F164" s="1"/>
      <c r="G164" s="1"/>
      <c r="H164" s="4" t="s">
        <v>100</v>
      </c>
      <c r="I164" s="14">
        <f t="shared" ref="I164" si="55">IF((A164=A163), (I163+L163), 0)</f>
        <v>0</v>
      </c>
      <c r="J164" s="4">
        <f t="shared" ref="J164" si="56">IF(H164="Motorola", IF(L164&gt;8, I164+8,I164), I164)</f>
        <v>0</v>
      </c>
      <c r="K164" s="4" t="s">
        <v>27</v>
      </c>
      <c r="L164" s="4">
        <v>8</v>
      </c>
      <c r="M164" s="2">
        <v>1</v>
      </c>
      <c r="N164" s="4">
        <v>0</v>
      </c>
      <c r="O164" s="14">
        <f t="shared" ref="O164" si="57">IF(K164="Y", (((-(2^(L164-1)))*M164)+N164), ((0*M164)+N164))</f>
        <v>0</v>
      </c>
      <c r="P164" s="14">
        <f t="shared" ref="P164" si="58">IF(K164="Y", ((((2^(L164-1))-1)*M164)+N164), ((((2^L164)-1)*M164)+N164))</f>
        <v>255</v>
      </c>
      <c r="Q164" s="23" t="str">
        <f t="shared" si="49"/>
        <v>B17</v>
      </c>
      <c r="R164" s="23">
        <f t="shared" si="50"/>
        <v>0</v>
      </c>
      <c r="S164" t="s">
        <v>110</v>
      </c>
    </row>
    <row r="165" spans="1:19" x14ac:dyDescent="0.2">
      <c r="A165" s="4">
        <f t="shared" ref="A165:A179" si="59">IF((I164+L164)=64, (A164+1), A164)</f>
        <v>1610</v>
      </c>
      <c r="B165" s="4" t="str">
        <f t="shared" ref="B165:B179" si="60">CONCATENATE("0x",DEC2HEX(A165))</f>
        <v>0x64A</v>
      </c>
      <c r="C165" s="2" t="s">
        <v>265</v>
      </c>
      <c r="D165" s="2" t="str">
        <f t="shared" si="41"/>
        <v>B18</v>
      </c>
      <c r="E165" s="13"/>
      <c r="F165" s="1"/>
      <c r="G165" s="1"/>
      <c r="H165" s="4" t="s">
        <v>100</v>
      </c>
      <c r="I165" s="14">
        <f t="shared" ref="I165:I179" si="61">IF((A165=A164), (I164+L164), 0)</f>
        <v>8</v>
      </c>
      <c r="J165" s="4">
        <f t="shared" ref="J165:J179" si="62">IF(H165="Motorola", IF(L165&gt;8, I165+8,I165), I165)</f>
        <v>8</v>
      </c>
      <c r="K165" s="4" t="s">
        <v>27</v>
      </c>
      <c r="L165" s="4">
        <v>8</v>
      </c>
      <c r="M165" s="2">
        <v>1</v>
      </c>
      <c r="N165" s="4">
        <v>0</v>
      </c>
      <c r="O165" s="14">
        <f t="shared" ref="O165:O179" si="63">IF(K165="Y", (((-(2^(L165-1)))*M165)+N165), ((0*M165)+N165))</f>
        <v>0</v>
      </c>
      <c r="P165" s="14">
        <f t="shared" ref="P165:P179" si="64">IF(K165="Y", ((((2^(L165-1))-1)*M165)+N165), ((((2^L165)-1)*M165)+N165))</f>
        <v>255</v>
      </c>
      <c r="Q165" s="23" t="str">
        <f t="shared" si="49"/>
        <v>B18</v>
      </c>
      <c r="R165" s="23">
        <f t="shared" si="50"/>
        <v>0</v>
      </c>
      <c r="S165" t="s">
        <v>110</v>
      </c>
    </row>
    <row r="166" spans="1:19" x14ac:dyDescent="0.2">
      <c r="A166" s="4">
        <f t="shared" si="59"/>
        <v>1610</v>
      </c>
      <c r="B166" s="4" t="str">
        <f t="shared" si="60"/>
        <v>0x64A</v>
      </c>
      <c r="C166" s="2" t="s">
        <v>266</v>
      </c>
      <c r="D166" s="2" t="str">
        <f t="shared" si="41"/>
        <v>B19</v>
      </c>
      <c r="E166" s="13"/>
      <c r="F166" s="1"/>
      <c r="G166" s="1"/>
      <c r="H166" s="4" t="s">
        <v>100</v>
      </c>
      <c r="I166" s="14">
        <f t="shared" si="61"/>
        <v>16</v>
      </c>
      <c r="J166" s="4">
        <f t="shared" si="62"/>
        <v>16</v>
      </c>
      <c r="K166" s="4" t="s">
        <v>27</v>
      </c>
      <c r="L166" s="4">
        <v>8</v>
      </c>
      <c r="M166" s="2">
        <v>1</v>
      </c>
      <c r="N166" s="4">
        <v>0</v>
      </c>
      <c r="O166" s="14">
        <f t="shared" si="63"/>
        <v>0</v>
      </c>
      <c r="P166" s="14">
        <f t="shared" si="64"/>
        <v>255</v>
      </c>
      <c r="Q166" s="23" t="str">
        <f t="shared" si="49"/>
        <v>B19</v>
      </c>
      <c r="R166" s="23">
        <f t="shared" si="50"/>
        <v>0</v>
      </c>
      <c r="S166" t="s">
        <v>110</v>
      </c>
    </row>
    <row r="167" spans="1:19" x14ac:dyDescent="0.2">
      <c r="A167" s="4">
        <f t="shared" si="59"/>
        <v>1610</v>
      </c>
      <c r="B167" s="4" t="str">
        <f t="shared" si="60"/>
        <v>0x64A</v>
      </c>
      <c r="C167" s="2" t="s">
        <v>267</v>
      </c>
      <c r="D167" s="2" t="str">
        <f t="shared" si="41"/>
        <v>B20</v>
      </c>
      <c r="E167" s="13"/>
      <c r="F167" s="1"/>
      <c r="G167" s="1"/>
      <c r="H167" s="4" t="s">
        <v>100</v>
      </c>
      <c r="I167" s="14">
        <f t="shared" si="61"/>
        <v>24</v>
      </c>
      <c r="J167" s="4">
        <f t="shared" si="62"/>
        <v>24</v>
      </c>
      <c r="K167" s="4" t="s">
        <v>27</v>
      </c>
      <c r="L167" s="4">
        <v>8</v>
      </c>
      <c r="M167" s="2">
        <v>1</v>
      </c>
      <c r="N167" s="4">
        <v>0</v>
      </c>
      <c r="O167" s="14">
        <f t="shared" si="63"/>
        <v>0</v>
      </c>
      <c r="P167" s="14">
        <f t="shared" si="64"/>
        <v>255</v>
      </c>
      <c r="Q167" s="23" t="str">
        <f t="shared" si="49"/>
        <v>B20</v>
      </c>
      <c r="R167" s="23">
        <f t="shared" si="50"/>
        <v>0</v>
      </c>
      <c r="S167" t="s">
        <v>110</v>
      </c>
    </row>
    <row r="168" spans="1:19" x14ac:dyDescent="0.2">
      <c r="A168" s="4">
        <f t="shared" si="59"/>
        <v>1610</v>
      </c>
      <c r="B168" s="4" t="str">
        <f t="shared" si="60"/>
        <v>0x64A</v>
      </c>
      <c r="C168" s="2" t="s">
        <v>268</v>
      </c>
      <c r="D168" s="2" t="str">
        <f t="shared" si="41"/>
        <v>B21</v>
      </c>
      <c r="E168" s="13"/>
      <c r="F168" s="1"/>
      <c r="G168" s="1"/>
      <c r="H168" s="4" t="s">
        <v>100</v>
      </c>
      <c r="I168" s="14">
        <f t="shared" si="61"/>
        <v>32</v>
      </c>
      <c r="J168" s="4">
        <f t="shared" si="62"/>
        <v>32</v>
      </c>
      <c r="K168" s="4" t="s">
        <v>27</v>
      </c>
      <c r="L168" s="4">
        <v>8</v>
      </c>
      <c r="M168" s="2">
        <v>1</v>
      </c>
      <c r="N168" s="4">
        <v>0</v>
      </c>
      <c r="O168" s="14">
        <f t="shared" si="63"/>
        <v>0</v>
      </c>
      <c r="P168" s="14">
        <f t="shared" si="64"/>
        <v>255</v>
      </c>
      <c r="Q168" s="23" t="str">
        <f t="shared" si="49"/>
        <v>B21</v>
      </c>
      <c r="R168" s="23">
        <f t="shared" si="50"/>
        <v>0</v>
      </c>
      <c r="S168" t="s">
        <v>110</v>
      </c>
    </row>
    <row r="169" spans="1:19" x14ac:dyDescent="0.2">
      <c r="A169" s="4">
        <f t="shared" si="59"/>
        <v>1610</v>
      </c>
      <c r="B169" s="4" t="str">
        <f t="shared" si="60"/>
        <v>0x64A</v>
      </c>
      <c r="C169" s="2" t="s">
        <v>269</v>
      </c>
      <c r="D169" s="2" t="str">
        <f t="shared" si="41"/>
        <v>B22</v>
      </c>
      <c r="E169" s="13"/>
      <c r="F169" s="1"/>
      <c r="G169" s="1"/>
      <c r="H169" s="4" t="s">
        <v>100</v>
      </c>
      <c r="I169" s="14">
        <f t="shared" si="61"/>
        <v>40</v>
      </c>
      <c r="J169" s="4">
        <f t="shared" si="62"/>
        <v>40</v>
      </c>
      <c r="K169" s="4" t="s">
        <v>27</v>
      </c>
      <c r="L169" s="4">
        <v>8</v>
      </c>
      <c r="M169" s="2">
        <v>1</v>
      </c>
      <c r="N169" s="4">
        <v>0</v>
      </c>
      <c r="O169" s="14">
        <f t="shared" si="63"/>
        <v>0</v>
      </c>
      <c r="P169" s="14">
        <f t="shared" si="64"/>
        <v>255</v>
      </c>
      <c r="Q169" s="23" t="str">
        <f t="shared" si="49"/>
        <v>B22</v>
      </c>
      <c r="R169" s="23">
        <f t="shared" si="50"/>
        <v>0</v>
      </c>
      <c r="S169" t="s">
        <v>110</v>
      </c>
    </row>
    <row r="170" spans="1:19" x14ac:dyDescent="0.2">
      <c r="A170" s="4">
        <f t="shared" si="59"/>
        <v>1610</v>
      </c>
      <c r="B170" s="4" t="str">
        <f t="shared" si="60"/>
        <v>0x64A</v>
      </c>
      <c r="C170" s="2" t="s">
        <v>270</v>
      </c>
      <c r="D170" s="2" t="str">
        <f t="shared" si="41"/>
        <v>B23</v>
      </c>
      <c r="E170" s="13"/>
      <c r="F170" s="1"/>
      <c r="G170" s="1"/>
      <c r="H170" s="4" t="s">
        <v>100</v>
      </c>
      <c r="I170" s="14">
        <f t="shared" si="61"/>
        <v>48</v>
      </c>
      <c r="J170" s="4">
        <f t="shared" si="62"/>
        <v>48</v>
      </c>
      <c r="K170" s="4" t="s">
        <v>27</v>
      </c>
      <c r="L170" s="4">
        <v>8</v>
      </c>
      <c r="M170" s="2">
        <v>1</v>
      </c>
      <c r="N170" s="4">
        <v>0</v>
      </c>
      <c r="O170" s="14">
        <f t="shared" si="63"/>
        <v>0</v>
      </c>
      <c r="P170" s="14">
        <f t="shared" si="64"/>
        <v>255</v>
      </c>
      <c r="Q170" s="23" t="str">
        <f t="shared" si="49"/>
        <v>B23</v>
      </c>
      <c r="R170" s="23">
        <f t="shared" si="50"/>
        <v>0</v>
      </c>
      <c r="S170" t="s">
        <v>110</v>
      </c>
    </row>
    <row r="171" spans="1:19" x14ac:dyDescent="0.2">
      <c r="A171" s="4">
        <f t="shared" si="59"/>
        <v>1610</v>
      </c>
      <c r="B171" s="4" t="str">
        <f t="shared" si="60"/>
        <v>0x64A</v>
      </c>
      <c r="C171" s="2" t="s">
        <v>271</v>
      </c>
      <c r="D171" s="2" t="str">
        <f t="shared" si="41"/>
        <v>B24</v>
      </c>
      <c r="E171" s="13"/>
      <c r="F171" s="1"/>
      <c r="G171" s="1"/>
      <c r="H171" s="4" t="s">
        <v>100</v>
      </c>
      <c r="I171" s="14">
        <f t="shared" si="61"/>
        <v>56</v>
      </c>
      <c r="J171" s="4">
        <f t="shared" si="62"/>
        <v>56</v>
      </c>
      <c r="K171" s="4" t="s">
        <v>27</v>
      </c>
      <c r="L171" s="4">
        <v>8</v>
      </c>
      <c r="M171" s="2">
        <v>1</v>
      </c>
      <c r="N171" s="4">
        <v>0</v>
      </c>
      <c r="O171" s="14">
        <f t="shared" si="63"/>
        <v>0</v>
      </c>
      <c r="P171" s="14">
        <f t="shared" si="64"/>
        <v>255</v>
      </c>
      <c r="Q171" s="23" t="str">
        <f t="shared" si="49"/>
        <v>B24</v>
      </c>
      <c r="R171" s="23">
        <f t="shared" si="50"/>
        <v>0</v>
      </c>
      <c r="S171" t="s">
        <v>110</v>
      </c>
    </row>
    <row r="172" spans="1:19" x14ac:dyDescent="0.2">
      <c r="A172" s="4">
        <f t="shared" si="59"/>
        <v>1611</v>
      </c>
      <c r="B172" s="4" t="str">
        <f t="shared" si="60"/>
        <v>0x64B</v>
      </c>
      <c r="C172" s="2" t="s">
        <v>272</v>
      </c>
      <c r="D172" s="2" t="str">
        <f t="shared" si="41"/>
        <v>B25</v>
      </c>
      <c r="E172" s="13"/>
      <c r="F172" s="1"/>
      <c r="G172" s="1"/>
      <c r="H172" s="4" t="s">
        <v>100</v>
      </c>
      <c r="I172" s="14">
        <f t="shared" si="61"/>
        <v>0</v>
      </c>
      <c r="J172" s="4">
        <f t="shared" si="62"/>
        <v>0</v>
      </c>
      <c r="K172" s="4" t="s">
        <v>27</v>
      </c>
      <c r="L172" s="4">
        <v>8</v>
      </c>
      <c r="M172" s="2">
        <v>1</v>
      </c>
      <c r="N172" s="4">
        <v>0</v>
      </c>
      <c r="O172" s="14">
        <f t="shared" si="63"/>
        <v>0</v>
      </c>
      <c r="P172" s="14">
        <f t="shared" si="64"/>
        <v>255</v>
      </c>
      <c r="Q172" s="23" t="str">
        <f t="shared" si="49"/>
        <v>B25</v>
      </c>
      <c r="R172" s="23">
        <f t="shared" si="50"/>
        <v>0</v>
      </c>
      <c r="S172" t="s">
        <v>110</v>
      </c>
    </row>
    <row r="173" spans="1:19" x14ac:dyDescent="0.2">
      <c r="A173" s="4">
        <f t="shared" si="59"/>
        <v>1611</v>
      </c>
      <c r="B173" s="4" t="str">
        <f t="shared" si="60"/>
        <v>0x64B</v>
      </c>
      <c r="C173" s="2" t="s">
        <v>273</v>
      </c>
      <c r="D173" s="2" t="str">
        <f t="shared" si="41"/>
        <v>B26</v>
      </c>
      <c r="E173" s="13"/>
      <c r="F173" s="1"/>
      <c r="G173" s="1"/>
      <c r="H173" s="4" t="s">
        <v>100</v>
      </c>
      <c r="I173" s="14">
        <f t="shared" si="61"/>
        <v>8</v>
      </c>
      <c r="J173" s="4">
        <f t="shared" si="62"/>
        <v>8</v>
      </c>
      <c r="K173" s="4" t="s">
        <v>27</v>
      </c>
      <c r="L173" s="4">
        <v>8</v>
      </c>
      <c r="M173" s="2">
        <v>1</v>
      </c>
      <c r="N173" s="4">
        <v>0</v>
      </c>
      <c r="O173" s="14">
        <f t="shared" si="63"/>
        <v>0</v>
      </c>
      <c r="P173" s="14">
        <f t="shared" si="64"/>
        <v>255</v>
      </c>
      <c r="Q173" s="23" t="str">
        <f t="shared" si="49"/>
        <v>B26</v>
      </c>
      <c r="R173" s="23">
        <f t="shared" si="50"/>
        <v>0</v>
      </c>
      <c r="S173" t="s">
        <v>110</v>
      </c>
    </row>
    <row r="174" spans="1:19" x14ac:dyDescent="0.2">
      <c r="A174" s="4">
        <f t="shared" si="59"/>
        <v>1611</v>
      </c>
      <c r="B174" s="4" t="str">
        <f t="shared" si="60"/>
        <v>0x64B</v>
      </c>
      <c r="C174" s="2" t="s">
        <v>274</v>
      </c>
      <c r="D174" s="2" t="str">
        <f t="shared" si="41"/>
        <v>B27</v>
      </c>
      <c r="E174" s="13"/>
      <c r="F174" s="1"/>
      <c r="G174" s="1"/>
      <c r="H174" s="4" t="s">
        <v>100</v>
      </c>
      <c r="I174" s="14">
        <f t="shared" si="61"/>
        <v>16</v>
      </c>
      <c r="J174" s="4">
        <f t="shared" si="62"/>
        <v>16</v>
      </c>
      <c r="K174" s="4" t="s">
        <v>27</v>
      </c>
      <c r="L174" s="4">
        <v>8</v>
      </c>
      <c r="M174" s="2">
        <v>1</v>
      </c>
      <c r="N174" s="4">
        <v>0</v>
      </c>
      <c r="O174" s="14">
        <f t="shared" si="63"/>
        <v>0</v>
      </c>
      <c r="P174" s="14">
        <f t="shared" si="64"/>
        <v>255</v>
      </c>
      <c r="Q174" s="23" t="str">
        <f t="shared" si="49"/>
        <v>B27</v>
      </c>
      <c r="R174" s="23">
        <f t="shared" si="50"/>
        <v>0</v>
      </c>
      <c r="S174" t="s">
        <v>110</v>
      </c>
    </row>
    <row r="175" spans="1:19" x14ac:dyDescent="0.2">
      <c r="A175" s="4">
        <f t="shared" si="59"/>
        <v>1611</v>
      </c>
      <c r="B175" s="4" t="str">
        <f t="shared" si="60"/>
        <v>0x64B</v>
      </c>
      <c r="C175" s="2" t="s">
        <v>275</v>
      </c>
      <c r="D175" s="2" t="str">
        <f t="shared" si="41"/>
        <v>B28</v>
      </c>
      <c r="E175" s="13"/>
      <c r="F175" s="1"/>
      <c r="G175" s="1"/>
      <c r="H175" s="4" t="s">
        <v>100</v>
      </c>
      <c r="I175" s="14">
        <f t="shared" si="61"/>
        <v>24</v>
      </c>
      <c r="J175" s="4">
        <f t="shared" si="62"/>
        <v>24</v>
      </c>
      <c r="K175" s="4" t="s">
        <v>27</v>
      </c>
      <c r="L175" s="4">
        <v>8</v>
      </c>
      <c r="M175" s="2">
        <v>1</v>
      </c>
      <c r="N175" s="4">
        <v>0</v>
      </c>
      <c r="O175" s="14">
        <f t="shared" si="63"/>
        <v>0</v>
      </c>
      <c r="P175" s="14">
        <f t="shared" si="64"/>
        <v>255</v>
      </c>
      <c r="Q175" s="23" t="str">
        <f t="shared" si="49"/>
        <v>B28</v>
      </c>
      <c r="R175" s="23">
        <f t="shared" si="50"/>
        <v>0</v>
      </c>
      <c r="S175" t="s">
        <v>110</v>
      </c>
    </row>
    <row r="176" spans="1:19" x14ac:dyDescent="0.2">
      <c r="A176" s="4">
        <f t="shared" si="59"/>
        <v>1611</v>
      </c>
      <c r="B176" s="4" t="str">
        <f t="shared" si="60"/>
        <v>0x64B</v>
      </c>
      <c r="C176" s="2" t="s">
        <v>276</v>
      </c>
      <c r="D176" s="2" t="str">
        <f t="shared" si="41"/>
        <v>B29</v>
      </c>
      <c r="E176" s="13"/>
      <c r="F176" s="1"/>
      <c r="G176" s="1"/>
      <c r="H176" s="4" t="s">
        <v>100</v>
      </c>
      <c r="I176" s="14">
        <f t="shared" si="61"/>
        <v>32</v>
      </c>
      <c r="J176" s="4">
        <f t="shared" si="62"/>
        <v>32</v>
      </c>
      <c r="K176" s="4" t="s">
        <v>27</v>
      </c>
      <c r="L176" s="4">
        <v>8</v>
      </c>
      <c r="M176" s="2">
        <v>1</v>
      </c>
      <c r="N176" s="4">
        <v>0</v>
      </c>
      <c r="O176" s="14">
        <f t="shared" si="63"/>
        <v>0</v>
      </c>
      <c r="P176" s="14">
        <f t="shared" si="64"/>
        <v>255</v>
      </c>
      <c r="Q176" s="23" t="str">
        <f t="shared" si="49"/>
        <v>B29</v>
      </c>
      <c r="R176" s="23">
        <f t="shared" si="50"/>
        <v>0</v>
      </c>
      <c r="S176" t="s">
        <v>110</v>
      </c>
    </row>
    <row r="177" spans="1:19" x14ac:dyDescent="0.2">
      <c r="A177" s="4">
        <f t="shared" si="59"/>
        <v>1611</v>
      </c>
      <c r="B177" s="4" t="str">
        <f t="shared" si="60"/>
        <v>0x64B</v>
      </c>
      <c r="C177" s="2" t="s">
        <v>277</v>
      </c>
      <c r="D177" s="2" t="str">
        <f t="shared" si="41"/>
        <v>B30</v>
      </c>
      <c r="E177" s="13"/>
      <c r="F177" s="1"/>
      <c r="G177" s="1"/>
      <c r="H177" s="4" t="s">
        <v>100</v>
      </c>
      <c r="I177" s="14">
        <f t="shared" si="61"/>
        <v>40</v>
      </c>
      <c r="J177" s="4">
        <f t="shared" si="62"/>
        <v>40</v>
      </c>
      <c r="K177" s="4" t="s">
        <v>27</v>
      </c>
      <c r="L177" s="4">
        <v>8</v>
      </c>
      <c r="M177" s="2">
        <v>1</v>
      </c>
      <c r="N177" s="4">
        <v>0</v>
      </c>
      <c r="O177" s="14">
        <f t="shared" si="63"/>
        <v>0</v>
      </c>
      <c r="P177" s="14">
        <f t="shared" si="64"/>
        <v>255</v>
      </c>
      <c r="Q177" s="23" t="str">
        <f t="shared" si="49"/>
        <v>B30</v>
      </c>
      <c r="R177" s="23">
        <f t="shared" si="50"/>
        <v>0</v>
      </c>
      <c r="S177" t="s">
        <v>110</v>
      </c>
    </row>
    <row r="178" spans="1:19" x14ac:dyDescent="0.2">
      <c r="A178" s="4">
        <f t="shared" si="59"/>
        <v>1611</v>
      </c>
      <c r="B178" s="4" t="str">
        <f t="shared" si="60"/>
        <v>0x64B</v>
      </c>
      <c r="C178" s="2" t="s">
        <v>278</v>
      </c>
      <c r="D178" s="2" t="str">
        <f t="shared" si="41"/>
        <v>B31</v>
      </c>
      <c r="E178" s="13"/>
      <c r="F178" s="1"/>
      <c r="G178" s="1"/>
      <c r="H178" s="4" t="s">
        <v>100</v>
      </c>
      <c r="I178" s="14">
        <f t="shared" si="61"/>
        <v>48</v>
      </c>
      <c r="J178" s="4">
        <f t="shared" si="62"/>
        <v>48</v>
      </c>
      <c r="K178" s="4" t="s">
        <v>27</v>
      </c>
      <c r="L178" s="4">
        <v>8</v>
      </c>
      <c r="M178" s="2">
        <v>1</v>
      </c>
      <c r="N178" s="4">
        <v>0</v>
      </c>
      <c r="O178" s="14">
        <f t="shared" si="63"/>
        <v>0</v>
      </c>
      <c r="P178" s="14">
        <f t="shared" si="64"/>
        <v>255</v>
      </c>
      <c r="Q178" s="23" t="str">
        <f t="shared" si="49"/>
        <v>B31</v>
      </c>
      <c r="R178" s="23">
        <f t="shared" si="50"/>
        <v>0</v>
      </c>
      <c r="S178" t="s">
        <v>110</v>
      </c>
    </row>
    <row r="179" spans="1:19" x14ac:dyDescent="0.2">
      <c r="A179" s="4">
        <f t="shared" si="59"/>
        <v>1611</v>
      </c>
      <c r="B179" s="4" t="str">
        <f t="shared" si="60"/>
        <v>0x64B</v>
      </c>
      <c r="C179" s="2" t="s">
        <v>279</v>
      </c>
      <c r="D179" s="2" t="str">
        <f t="shared" si="41"/>
        <v>B32</v>
      </c>
      <c r="E179" s="13"/>
      <c r="F179" s="1"/>
      <c r="G179" s="1"/>
      <c r="H179" s="4" t="s">
        <v>100</v>
      </c>
      <c r="I179" s="14">
        <f t="shared" si="61"/>
        <v>56</v>
      </c>
      <c r="J179" s="4">
        <f t="shared" si="62"/>
        <v>56</v>
      </c>
      <c r="K179" s="4" t="s">
        <v>27</v>
      </c>
      <c r="L179" s="4">
        <v>8</v>
      </c>
      <c r="M179" s="2">
        <v>1</v>
      </c>
      <c r="N179" s="4">
        <v>0</v>
      </c>
      <c r="O179" s="14">
        <f t="shared" si="63"/>
        <v>0</v>
      </c>
      <c r="P179" s="14">
        <f t="shared" si="64"/>
        <v>255</v>
      </c>
      <c r="Q179" s="23" t="str">
        <f t="shared" si="49"/>
        <v>B32</v>
      </c>
      <c r="R179" s="23">
        <f t="shared" si="50"/>
        <v>0</v>
      </c>
      <c r="S179" t="s">
        <v>110</v>
      </c>
    </row>
    <row r="180" spans="1:19" x14ac:dyDescent="0.2">
      <c r="A180" s="4">
        <f t="shared" ref="A180" si="65">IF((I179+L179)=64, (A179+1), A179)</f>
        <v>1612</v>
      </c>
      <c r="B180" s="4" t="str">
        <f t="shared" ref="B180" si="66">CONCATENATE("0x",DEC2HEX(A180))</f>
        <v>0x64C</v>
      </c>
      <c r="C180" s="2" t="s">
        <v>282</v>
      </c>
      <c r="D180" s="2" t="str">
        <f t="shared" si="41"/>
        <v>C01</v>
      </c>
      <c r="H180" s="4" t="s">
        <v>100</v>
      </c>
      <c r="I180" s="14">
        <f t="shared" ref="I180:I195" si="67">IF((A180=A179), (I179+L179), 0)</f>
        <v>0</v>
      </c>
      <c r="J180" s="4">
        <f t="shared" ref="J180:J196" si="68">IF(H180="Motorola", IF(L180&gt;8, I180+8,I180), I180)</f>
        <v>0</v>
      </c>
      <c r="K180" s="4" t="s">
        <v>27</v>
      </c>
      <c r="L180" s="4">
        <v>1</v>
      </c>
      <c r="M180" s="2">
        <v>1</v>
      </c>
      <c r="N180" s="4">
        <v>0</v>
      </c>
      <c r="O180" s="14">
        <f t="shared" ref="O180:O196" si="69">IF(K180="Y", (((-(2^(L180-1)))*M180)+N180), ((0*M180)+N180))</f>
        <v>0</v>
      </c>
      <c r="P180" s="14">
        <f t="shared" ref="P180:P196" si="70">IF(K180="Y", ((((2^(L180-1))-1)*M180)+N180), ((((2^L180)-1)*M180)+N180))</f>
        <v>1</v>
      </c>
      <c r="Q180" s="23" t="str">
        <f t="shared" si="49"/>
        <v>C01</v>
      </c>
      <c r="R180" s="23">
        <f t="shared" si="50"/>
        <v>0</v>
      </c>
      <c r="S180" t="s">
        <v>110</v>
      </c>
    </row>
    <row r="181" spans="1:19" x14ac:dyDescent="0.2">
      <c r="A181" s="4">
        <f t="shared" ref="A181:A195" si="71">IF((I180+L180)=64, (A180+1), A180)</f>
        <v>1612</v>
      </c>
      <c r="B181" s="4" t="str">
        <f t="shared" ref="B181:B199" si="72">CONCATENATE("0x",DEC2HEX(A181))</f>
        <v>0x64C</v>
      </c>
      <c r="C181" s="2" t="s">
        <v>283</v>
      </c>
      <c r="D181" s="2" t="str">
        <f t="shared" si="41"/>
        <v>C02</v>
      </c>
      <c r="H181" s="4" t="s">
        <v>100</v>
      </c>
      <c r="I181" s="14">
        <f t="shared" si="67"/>
        <v>1</v>
      </c>
      <c r="J181" s="4">
        <f t="shared" si="68"/>
        <v>1</v>
      </c>
      <c r="K181" s="4" t="s">
        <v>27</v>
      </c>
      <c r="L181" s="4">
        <v>1</v>
      </c>
      <c r="M181" s="2">
        <v>1</v>
      </c>
      <c r="N181" s="4">
        <v>0</v>
      </c>
      <c r="O181" s="14">
        <f t="shared" si="69"/>
        <v>0</v>
      </c>
      <c r="P181" s="14">
        <f t="shared" si="70"/>
        <v>1</v>
      </c>
      <c r="Q181" s="23" t="str">
        <f t="shared" si="49"/>
        <v>C02</v>
      </c>
      <c r="R181" s="23">
        <f t="shared" si="50"/>
        <v>0</v>
      </c>
      <c r="S181" t="s">
        <v>110</v>
      </c>
    </row>
    <row r="182" spans="1:19" x14ac:dyDescent="0.2">
      <c r="A182" s="4">
        <f t="shared" si="71"/>
        <v>1612</v>
      </c>
      <c r="B182" s="4" t="str">
        <f t="shared" si="72"/>
        <v>0x64C</v>
      </c>
      <c r="C182" s="2" t="s">
        <v>284</v>
      </c>
      <c r="D182" s="2" t="str">
        <f t="shared" si="41"/>
        <v>C03</v>
      </c>
      <c r="H182" s="4" t="s">
        <v>100</v>
      </c>
      <c r="I182" s="14">
        <f t="shared" si="67"/>
        <v>2</v>
      </c>
      <c r="J182" s="4">
        <f t="shared" si="68"/>
        <v>2</v>
      </c>
      <c r="K182" s="4" t="s">
        <v>27</v>
      </c>
      <c r="L182" s="4">
        <v>1</v>
      </c>
      <c r="M182" s="2">
        <v>1</v>
      </c>
      <c r="N182" s="4">
        <v>0</v>
      </c>
      <c r="O182" s="14">
        <f t="shared" si="69"/>
        <v>0</v>
      </c>
      <c r="P182" s="14">
        <f t="shared" si="70"/>
        <v>1</v>
      </c>
      <c r="Q182" s="23" t="str">
        <f t="shared" si="49"/>
        <v>C03</v>
      </c>
      <c r="R182" s="23">
        <f t="shared" si="50"/>
        <v>0</v>
      </c>
      <c r="S182" t="s">
        <v>110</v>
      </c>
    </row>
    <row r="183" spans="1:19" x14ac:dyDescent="0.2">
      <c r="A183" s="4">
        <f t="shared" si="71"/>
        <v>1612</v>
      </c>
      <c r="B183" s="4" t="str">
        <f t="shared" si="72"/>
        <v>0x64C</v>
      </c>
      <c r="C183" s="2" t="s">
        <v>285</v>
      </c>
      <c r="D183" s="2" t="str">
        <f t="shared" si="41"/>
        <v>C04</v>
      </c>
      <c r="H183" s="4" t="s">
        <v>100</v>
      </c>
      <c r="I183" s="14">
        <f t="shared" si="67"/>
        <v>3</v>
      </c>
      <c r="J183" s="4">
        <f t="shared" si="68"/>
        <v>3</v>
      </c>
      <c r="K183" s="4" t="s">
        <v>27</v>
      </c>
      <c r="L183" s="4">
        <v>1</v>
      </c>
      <c r="M183" s="2">
        <v>1</v>
      </c>
      <c r="N183" s="4">
        <v>0</v>
      </c>
      <c r="O183" s="14">
        <f t="shared" si="69"/>
        <v>0</v>
      </c>
      <c r="P183" s="14">
        <f t="shared" si="70"/>
        <v>1</v>
      </c>
      <c r="Q183" s="23" t="str">
        <f t="shared" si="49"/>
        <v>C04</v>
      </c>
      <c r="R183" s="23">
        <f t="shared" si="50"/>
        <v>0</v>
      </c>
      <c r="S183" t="s">
        <v>110</v>
      </c>
    </row>
    <row r="184" spans="1:19" x14ac:dyDescent="0.2">
      <c r="A184" s="4">
        <f t="shared" si="71"/>
        <v>1612</v>
      </c>
      <c r="B184" s="4" t="str">
        <f t="shared" si="72"/>
        <v>0x64C</v>
      </c>
      <c r="C184" s="2" t="s">
        <v>286</v>
      </c>
      <c r="D184" s="2" t="str">
        <f t="shared" si="41"/>
        <v>C05</v>
      </c>
      <c r="H184" s="4" t="s">
        <v>100</v>
      </c>
      <c r="I184" s="14">
        <f t="shared" si="67"/>
        <v>4</v>
      </c>
      <c r="J184" s="4">
        <f t="shared" si="68"/>
        <v>4</v>
      </c>
      <c r="K184" s="4" t="s">
        <v>27</v>
      </c>
      <c r="L184" s="4">
        <v>1</v>
      </c>
      <c r="M184" s="2">
        <v>1</v>
      </c>
      <c r="N184" s="4">
        <v>0</v>
      </c>
      <c r="O184" s="14">
        <f t="shared" si="69"/>
        <v>0</v>
      </c>
      <c r="P184" s="14">
        <f t="shared" si="70"/>
        <v>1</v>
      </c>
      <c r="Q184" s="23" t="str">
        <f t="shared" si="49"/>
        <v>C05</v>
      </c>
      <c r="R184" s="23">
        <f t="shared" si="50"/>
        <v>0</v>
      </c>
      <c r="S184" t="s">
        <v>110</v>
      </c>
    </row>
    <row r="185" spans="1:19" x14ac:dyDescent="0.2">
      <c r="A185" s="4">
        <f t="shared" si="71"/>
        <v>1612</v>
      </c>
      <c r="B185" s="4" t="str">
        <f t="shared" si="72"/>
        <v>0x64C</v>
      </c>
      <c r="C185" s="2" t="s">
        <v>287</v>
      </c>
      <c r="D185" s="2" t="str">
        <f t="shared" si="41"/>
        <v>C06</v>
      </c>
      <c r="H185" s="4" t="s">
        <v>100</v>
      </c>
      <c r="I185" s="14">
        <f t="shared" si="67"/>
        <v>5</v>
      </c>
      <c r="J185" s="4">
        <f t="shared" si="68"/>
        <v>5</v>
      </c>
      <c r="K185" s="4" t="s">
        <v>27</v>
      </c>
      <c r="L185" s="4">
        <v>1</v>
      </c>
      <c r="M185" s="2">
        <v>1</v>
      </c>
      <c r="N185" s="4">
        <v>0</v>
      </c>
      <c r="O185" s="14">
        <f t="shared" si="69"/>
        <v>0</v>
      </c>
      <c r="P185" s="14">
        <f t="shared" si="70"/>
        <v>1</v>
      </c>
      <c r="Q185" s="23" t="str">
        <f t="shared" si="49"/>
        <v>C06</v>
      </c>
      <c r="R185" s="23">
        <f t="shared" si="50"/>
        <v>0</v>
      </c>
      <c r="S185" t="s">
        <v>110</v>
      </c>
    </row>
    <row r="186" spans="1:19" x14ac:dyDescent="0.2">
      <c r="A186" s="4">
        <f t="shared" si="71"/>
        <v>1612</v>
      </c>
      <c r="B186" s="4" t="str">
        <f t="shared" si="72"/>
        <v>0x64C</v>
      </c>
      <c r="C186" s="2" t="s">
        <v>288</v>
      </c>
      <c r="D186" s="2" t="str">
        <f t="shared" si="41"/>
        <v>C07</v>
      </c>
      <c r="H186" s="4" t="s">
        <v>100</v>
      </c>
      <c r="I186" s="14">
        <f t="shared" si="67"/>
        <v>6</v>
      </c>
      <c r="J186" s="4">
        <f t="shared" si="68"/>
        <v>6</v>
      </c>
      <c r="K186" s="4" t="s">
        <v>27</v>
      </c>
      <c r="L186" s="4">
        <v>1</v>
      </c>
      <c r="M186" s="2">
        <v>1</v>
      </c>
      <c r="N186" s="4">
        <v>0</v>
      </c>
      <c r="O186" s="14">
        <f t="shared" si="69"/>
        <v>0</v>
      </c>
      <c r="P186" s="14">
        <f t="shared" si="70"/>
        <v>1</v>
      </c>
      <c r="Q186" s="23" t="str">
        <f t="shared" si="49"/>
        <v>C07</v>
      </c>
      <c r="R186" s="23">
        <f t="shared" si="50"/>
        <v>0</v>
      </c>
      <c r="S186" t="s">
        <v>110</v>
      </c>
    </row>
    <row r="187" spans="1:19" x14ac:dyDescent="0.2">
      <c r="A187" s="4">
        <f t="shared" si="71"/>
        <v>1612</v>
      </c>
      <c r="B187" s="4" t="str">
        <f t="shared" si="72"/>
        <v>0x64C</v>
      </c>
      <c r="C187" s="2" t="s">
        <v>289</v>
      </c>
      <c r="D187" s="2" t="str">
        <f t="shared" si="41"/>
        <v>C08</v>
      </c>
      <c r="H187" s="4" t="s">
        <v>100</v>
      </c>
      <c r="I187" s="14">
        <f t="shared" si="67"/>
        <v>7</v>
      </c>
      <c r="J187" s="4">
        <f t="shared" si="68"/>
        <v>7</v>
      </c>
      <c r="K187" s="4" t="s">
        <v>27</v>
      </c>
      <c r="L187" s="4">
        <v>1</v>
      </c>
      <c r="M187" s="2">
        <v>1</v>
      </c>
      <c r="N187" s="4">
        <v>0</v>
      </c>
      <c r="O187" s="14">
        <f t="shared" si="69"/>
        <v>0</v>
      </c>
      <c r="P187" s="14">
        <f t="shared" si="70"/>
        <v>1</v>
      </c>
      <c r="Q187" s="23" t="str">
        <f t="shared" si="49"/>
        <v>C08</v>
      </c>
      <c r="R187" s="23">
        <f t="shared" si="50"/>
        <v>0</v>
      </c>
      <c r="S187" t="s">
        <v>110</v>
      </c>
    </row>
    <row r="188" spans="1:19" x14ac:dyDescent="0.2">
      <c r="A188" s="4">
        <v>1613</v>
      </c>
      <c r="B188" s="4" t="str">
        <f t="shared" si="72"/>
        <v>0x64D</v>
      </c>
      <c r="C188" s="2" t="s">
        <v>290</v>
      </c>
      <c r="D188" s="2" t="str">
        <f t="shared" si="41"/>
        <v>C09</v>
      </c>
      <c r="H188" s="4" t="s">
        <v>100</v>
      </c>
      <c r="I188" s="14">
        <f t="shared" si="67"/>
        <v>0</v>
      </c>
      <c r="J188" s="4">
        <f t="shared" si="68"/>
        <v>0</v>
      </c>
      <c r="K188" s="4" t="s">
        <v>27</v>
      </c>
      <c r="L188" s="4">
        <v>1</v>
      </c>
      <c r="M188" s="2">
        <v>1</v>
      </c>
      <c r="N188" s="4">
        <v>0</v>
      </c>
      <c r="O188" s="14">
        <f t="shared" si="69"/>
        <v>0</v>
      </c>
      <c r="P188" s="14">
        <f t="shared" si="70"/>
        <v>1</v>
      </c>
      <c r="Q188" s="23" t="str">
        <f t="shared" si="49"/>
        <v>C09</v>
      </c>
      <c r="R188" s="23">
        <f t="shared" si="50"/>
        <v>0</v>
      </c>
      <c r="S188" t="s">
        <v>110</v>
      </c>
    </row>
    <row r="189" spans="1:19" x14ac:dyDescent="0.2">
      <c r="A189" s="4">
        <f t="shared" si="71"/>
        <v>1613</v>
      </c>
      <c r="B189" s="4" t="str">
        <f t="shared" si="72"/>
        <v>0x64D</v>
      </c>
      <c r="C189" s="2" t="s">
        <v>291</v>
      </c>
      <c r="D189" s="2" t="str">
        <f t="shared" si="41"/>
        <v>C10</v>
      </c>
      <c r="H189" s="4" t="s">
        <v>100</v>
      </c>
      <c r="I189" s="14">
        <f t="shared" si="67"/>
        <v>1</v>
      </c>
      <c r="J189" s="4">
        <f t="shared" si="68"/>
        <v>1</v>
      </c>
      <c r="K189" s="4" t="s">
        <v>27</v>
      </c>
      <c r="L189" s="4">
        <v>1</v>
      </c>
      <c r="M189" s="2">
        <v>1</v>
      </c>
      <c r="N189" s="4">
        <v>0</v>
      </c>
      <c r="O189" s="14">
        <f t="shared" si="69"/>
        <v>0</v>
      </c>
      <c r="P189" s="14">
        <f t="shared" si="70"/>
        <v>1</v>
      </c>
      <c r="Q189" s="23" t="str">
        <f t="shared" si="49"/>
        <v>C10</v>
      </c>
      <c r="R189" s="23">
        <f t="shared" si="50"/>
        <v>0</v>
      </c>
      <c r="S189" t="s">
        <v>110</v>
      </c>
    </row>
    <row r="190" spans="1:19" x14ac:dyDescent="0.2">
      <c r="A190" s="4">
        <f t="shared" si="71"/>
        <v>1613</v>
      </c>
      <c r="B190" s="4" t="str">
        <f t="shared" si="72"/>
        <v>0x64D</v>
      </c>
      <c r="C190" s="2" t="s">
        <v>292</v>
      </c>
      <c r="D190" s="2" t="str">
        <f t="shared" ref="D190:D195" si="73">C190</f>
        <v>C11</v>
      </c>
      <c r="H190" s="4" t="s">
        <v>100</v>
      </c>
      <c r="I190" s="14">
        <f t="shared" si="67"/>
        <v>2</v>
      </c>
      <c r="J190" s="4">
        <f t="shared" si="68"/>
        <v>2</v>
      </c>
      <c r="K190" s="4" t="s">
        <v>27</v>
      </c>
      <c r="L190" s="4">
        <v>1</v>
      </c>
      <c r="M190" s="2">
        <v>1</v>
      </c>
      <c r="N190" s="4">
        <v>0</v>
      </c>
      <c r="O190" s="14">
        <f t="shared" si="69"/>
        <v>0</v>
      </c>
      <c r="P190" s="14">
        <f t="shared" si="70"/>
        <v>1</v>
      </c>
      <c r="Q190" s="23" t="str">
        <f t="shared" si="49"/>
        <v>C11</v>
      </c>
      <c r="R190" s="23">
        <f t="shared" si="50"/>
        <v>0</v>
      </c>
      <c r="S190" t="s">
        <v>110</v>
      </c>
    </row>
    <row r="191" spans="1:19" x14ac:dyDescent="0.2">
      <c r="A191" s="4">
        <f t="shared" si="71"/>
        <v>1613</v>
      </c>
      <c r="B191" s="4" t="str">
        <f t="shared" si="72"/>
        <v>0x64D</v>
      </c>
      <c r="C191" s="2" t="s">
        <v>293</v>
      </c>
      <c r="D191" s="2" t="str">
        <f t="shared" si="73"/>
        <v>C12</v>
      </c>
      <c r="H191" s="4" t="s">
        <v>100</v>
      </c>
      <c r="I191" s="14">
        <f t="shared" si="67"/>
        <v>3</v>
      </c>
      <c r="J191" s="4">
        <f t="shared" si="68"/>
        <v>3</v>
      </c>
      <c r="K191" s="4" t="s">
        <v>27</v>
      </c>
      <c r="L191" s="4">
        <v>1</v>
      </c>
      <c r="M191" s="2">
        <v>1</v>
      </c>
      <c r="N191" s="4">
        <v>0</v>
      </c>
      <c r="O191" s="14">
        <f t="shared" si="69"/>
        <v>0</v>
      </c>
      <c r="P191" s="14">
        <f t="shared" si="70"/>
        <v>1</v>
      </c>
      <c r="Q191" s="23" t="str">
        <f t="shared" si="49"/>
        <v>C12</v>
      </c>
      <c r="R191" s="23">
        <f t="shared" si="50"/>
        <v>0</v>
      </c>
      <c r="S191" t="s">
        <v>110</v>
      </c>
    </row>
    <row r="192" spans="1:19" x14ac:dyDescent="0.2">
      <c r="A192" s="4">
        <f t="shared" si="71"/>
        <v>1613</v>
      </c>
      <c r="B192" s="4" t="str">
        <f t="shared" si="72"/>
        <v>0x64D</v>
      </c>
      <c r="C192" s="2" t="s">
        <v>294</v>
      </c>
      <c r="D192" s="2" t="str">
        <f t="shared" si="73"/>
        <v>C13</v>
      </c>
      <c r="H192" s="4" t="s">
        <v>100</v>
      </c>
      <c r="I192" s="14">
        <f t="shared" si="67"/>
        <v>4</v>
      </c>
      <c r="J192" s="4">
        <f t="shared" si="68"/>
        <v>4</v>
      </c>
      <c r="K192" s="4" t="s">
        <v>27</v>
      </c>
      <c r="L192" s="4">
        <v>1</v>
      </c>
      <c r="M192" s="2">
        <v>1</v>
      </c>
      <c r="N192" s="4">
        <v>0</v>
      </c>
      <c r="O192" s="14">
        <f t="shared" si="69"/>
        <v>0</v>
      </c>
      <c r="P192" s="14">
        <f t="shared" si="70"/>
        <v>1</v>
      </c>
      <c r="Q192" s="23" t="str">
        <f t="shared" si="49"/>
        <v>C13</v>
      </c>
      <c r="R192" s="23">
        <f t="shared" si="50"/>
        <v>0</v>
      </c>
      <c r="S192" t="s">
        <v>110</v>
      </c>
    </row>
    <row r="193" spans="1:19" x14ac:dyDescent="0.2">
      <c r="A193" s="4">
        <f t="shared" si="71"/>
        <v>1613</v>
      </c>
      <c r="B193" s="4" t="str">
        <f t="shared" si="72"/>
        <v>0x64D</v>
      </c>
      <c r="C193" s="2" t="s">
        <v>295</v>
      </c>
      <c r="D193" s="2" t="str">
        <f t="shared" si="73"/>
        <v>C14</v>
      </c>
      <c r="H193" s="4" t="s">
        <v>100</v>
      </c>
      <c r="I193" s="14">
        <f t="shared" si="67"/>
        <v>5</v>
      </c>
      <c r="J193" s="4">
        <f t="shared" si="68"/>
        <v>5</v>
      </c>
      <c r="K193" s="4" t="s">
        <v>27</v>
      </c>
      <c r="L193" s="4">
        <v>1</v>
      </c>
      <c r="M193" s="2">
        <v>1</v>
      </c>
      <c r="N193" s="4">
        <v>0</v>
      </c>
      <c r="O193" s="14">
        <f t="shared" si="69"/>
        <v>0</v>
      </c>
      <c r="P193" s="14">
        <f t="shared" si="70"/>
        <v>1</v>
      </c>
      <c r="Q193" s="23" t="str">
        <f t="shared" si="49"/>
        <v>C14</v>
      </c>
      <c r="R193" s="23">
        <f t="shared" si="50"/>
        <v>0</v>
      </c>
      <c r="S193" t="s">
        <v>110</v>
      </c>
    </row>
    <row r="194" spans="1:19" x14ac:dyDescent="0.2">
      <c r="A194" s="4">
        <f t="shared" si="71"/>
        <v>1613</v>
      </c>
      <c r="B194" s="4" t="str">
        <f t="shared" si="72"/>
        <v>0x64D</v>
      </c>
      <c r="C194" s="2" t="s">
        <v>296</v>
      </c>
      <c r="D194" s="2" t="str">
        <f t="shared" si="73"/>
        <v>C15</v>
      </c>
      <c r="H194" s="4" t="s">
        <v>100</v>
      </c>
      <c r="I194" s="14">
        <f t="shared" si="67"/>
        <v>6</v>
      </c>
      <c r="J194" s="4">
        <f t="shared" si="68"/>
        <v>6</v>
      </c>
      <c r="K194" s="4" t="s">
        <v>27</v>
      </c>
      <c r="L194" s="4">
        <v>1</v>
      </c>
      <c r="M194" s="2">
        <v>1</v>
      </c>
      <c r="N194" s="4">
        <v>0</v>
      </c>
      <c r="O194" s="14">
        <f t="shared" si="69"/>
        <v>0</v>
      </c>
      <c r="P194" s="14">
        <f t="shared" si="70"/>
        <v>1</v>
      </c>
      <c r="Q194" s="23" t="str">
        <f t="shared" si="49"/>
        <v>C15</v>
      </c>
      <c r="R194" s="23">
        <f t="shared" si="50"/>
        <v>0</v>
      </c>
      <c r="S194" t="s">
        <v>110</v>
      </c>
    </row>
    <row r="195" spans="1:19" x14ac:dyDescent="0.2">
      <c r="A195" s="4">
        <f t="shared" si="71"/>
        <v>1613</v>
      </c>
      <c r="B195" s="4" t="str">
        <f t="shared" si="72"/>
        <v>0x64D</v>
      </c>
      <c r="C195" s="2" t="s">
        <v>297</v>
      </c>
      <c r="D195" s="2" t="str">
        <f t="shared" si="73"/>
        <v>C16</v>
      </c>
      <c r="H195" s="4" t="s">
        <v>100</v>
      </c>
      <c r="I195" s="14">
        <f t="shared" si="67"/>
        <v>7</v>
      </c>
      <c r="J195" s="4">
        <f t="shared" si="68"/>
        <v>7</v>
      </c>
      <c r="K195" s="4" t="s">
        <v>27</v>
      </c>
      <c r="L195" s="4">
        <v>1</v>
      </c>
      <c r="M195" s="2">
        <v>1</v>
      </c>
      <c r="N195" s="4">
        <v>0</v>
      </c>
      <c r="O195" s="14">
        <f t="shared" si="69"/>
        <v>0</v>
      </c>
      <c r="P195" s="14">
        <f t="shared" si="70"/>
        <v>1</v>
      </c>
      <c r="Q195" s="23" t="str">
        <f t="shared" si="49"/>
        <v>C16</v>
      </c>
      <c r="R195" s="23">
        <f t="shared" si="50"/>
        <v>0</v>
      </c>
      <c r="S195" t="s">
        <v>110</v>
      </c>
    </row>
    <row r="196" spans="1:19" x14ac:dyDescent="0.2">
      <c r="A196" s="4"/>
      <c r="B196" s="4" t="str">
        <f t="shared" si="72"/>
        <v>0x0</v>
      </c>
      <c r="C196" s="4"/>
      <c r="D196" s="1"/>
      <c r="E196" s="13"/>
      <c r="F196" s="1"/>
      <c r="G196" s="1"/>
      <c r="H196" s="4" t="s">
        <v>100</v>
      </c>
      <c r="I196" s="14" t="e">
        <f>IF((A196=A114), (I114+L114), 0)</f>
        <v>#REF!</v>
      </c>
      <c r="J196" s="4" t="e">
        <f t="shared" si="68"/>
        <v>#REF!</v>
      </c>
      <c r="K196" s="4" t="e">
        <f>IF(#REF!="Y","Y","N")</f>
        <v>#REF!</v>
      </c>
      <c r="L196" s="4" t="e">
        <f>#REF!*8</f>
        <v>#REF!</v>
      </c>
      <c r="M196" s="2" t="e">
        <f>#REF!*(1/#REF!)</f>
        <v>#REF!</v>
      </c>
      <c r="N196" s="4" t="e">
        <f>#REF!</f>
        <v>#REF!</v>
      </c>
      <c r="O196" s="14" t="e">
        <f t="shared" si="69"/>
        <v>#REF!</v>
      </c>
      <c r="P196" s="14" t="e">
        <f t="shared" si="70"/>
        <v>#REF!</v>
      </c>
      <c r="Q196" s="23">
        <f t="shared" si="49"/>
        <v>0</v>
      </c>
      <c r="R196" s="23">
        <f t="shared" si="50"/>
        <v>0</v>
      </c>
    </row>
    <row r="197" spans="1:19" x14ac:dyDescent="0.2">
      <c r="A197" s="4">
        <v>372</v>
      </c>
      <c r="B197" s="4" t="str">
        <f t="shared" si="72"/>
        <v>0x174</v>
      </c>
      <c r="C197" s="4"/>
      <c r="D197" s="6" t="s">
        <v>312</v>
      </c>
      <c r="E197" s="13"/>
      <c r="F197" t="s">
        <v>156</v>
      </c>
      <c r="G197" s="1"/>
      <c r="H197" s="4" t="s">
        <v>99</v>
      </c>
      <c r="I197" s="14">
        <f>IF((A197=A196), (I196+L196), 0)</f>
        <v>0</v>
      </c>
      <c r="J197" s="4">
        <f t="shared" ref="J197:J199" si="74">IF(H197="Motorola", IF(L197&gt;8, I197+8,I197), I197)</f>
        <v>0</v>
      </c>
      <c r="K197" s="4" t="s">
        <v>10</v>
      </c>
      <c r="L197" s="4">
        <v>16</v>
      </c>
      <c r="M197" s="2">
        <v>5.0000000000000001E-3</v>
      </c>
      <c r="N197" s="4">
        <v>0</v>
      </c>
      <c r="O197" s="14">
        <f t="shared" ref="O197:O199" si="75">IF(K197="Y", (((-(2^(L197-1)))*M197)+N197), ((0*M197)+N197))</f>
        <v>-163.84</v>
      </c>
      <c r="P197" s="14">
        <f t="shared" ref="P197:P199" si="76">IF(K197="Y", ((((2^(L197-1))-1)*M197)+N197), ((((2^L197)-1)*M197)+N197))</f>
        <v>163.83500000000001</v>
      </c>
      <c r="Q197" s="23" t="str">
        <f t="shared" si="49"/>
        <v>yaw</v>
      </c>
      <c r="R197" s="23" t="str">
        <f t="shared" si="50"/>
        <v>deg/s</v>
      </c>
      <c r="S197" t="s">
        <v>313</v>
      </c>
    </row>
    <row r="198" spans="1:19" x14ac:dyDescent="0.2">
      <c r="A198" s="4">
        <f t="shared" si="17"/>
        <v>372</v>
      </c>
      <c r="B198" s="4" t="str">
        <f t="shared" si="72"/>
        <v>0x174</v>
      </c>
      <c r="C198" s="4"/>
      <c r="D198" t="s">
        <v>299</v>
      </c>
      <c r="E198" s="13"/>
      <c r="F198" t="s">
        <v>299</v>
      </c>
      <c r="G198" s="1"/>
      <c r="H198" s="4" t="s">
        <v>99</v>
      </c>
      <c r="I198" s="14">
        <f>IF((A198=A197), (I197+L197), 0)</f>
        <v>16</v>
      </c>
      <c r="J198" s="4">
        <f t="shared" si="74"/>
        <v>16</v>
      </c>
      <c r="K198" s="4" t="s">
        <v>27</v>
      </c>
      <c r="L198" s="4">
        <v>16</v>
      </c>
      <c r="M198" s="2">
        <v>1</v>
      </c>
      <c r="N198" s="4">
        <v>0</v>
      </c>
      <c r="O198" s="14">
        <f t="shared" si="75"/>
        <v>0</v>
      </c>
      <c r="P198" s="14">
        <f t="shared" si="76"/>
        <v>65535</v>
      </c>
      <c r="Q198" s="23" t="str">
        <f t="shared" ref="Q198:Q215" si="77">IF(OR(D198="SPARE", D198="UNUSED"), "N/A",D198)</f>
        <v>N/A</v>
      </c>
      <c r="R198" s="23" t="str">
        <f t="shared" ref="R198:R215" si="78">IF(OR(F198="SPARE", F198="UNUSED"), "N/A",F198)</f>
        <v>N/A</v>
      </c>
      <c r="S198" t="s">
        <v>313</v>
      </c>
    </row>
    <row r="199" spans="1:19" x14ac:dyDescent="0.2">
      <c r="A199" s="4">
        <f t="shared" si="17"/>
        <v>372</v>
      </c>
      <c r="B199" s="4" t="str">
        <f t="shared" si="72"/>
        <v>0x174</v>
      </c>
      <c r="C199" s="4"/>
      <c r="D199" s="6" t="s">
        <v>314</v>
      </c>
      <c r="E199" s="13"/>
      <c r="F199" s="6" t="s">
        <v>155</v>
      </c>
      <c r="G199" s="1"/>
      <c r="H199" s="4" t="s">
        <v>99</v>
      </c>
      <c r="I199" s="14">
        <f>IF((A199=A198), (I198+L198), 0)</f>
        <v>32</v>
      </c>
      <c r="J199" s="4">
        <f t="shared" si="74"/>
        <v>32</v>
      </c>
      <c r="K199" s="4" t="s">
        <v>10</v>
      </c>
      <c r="L199" s="4">
        <v>16</v>
      </c>
      <c r="M199" s="2">
        <v>1.2740000000000001E-4</v>
      </c>
      <c r="N199" s="4">
        <v>0</v>
      </c>
      <c r="O199" s="14">
        <f t="shared" si="75"/>
        <v>-4.1746432000000002</v>
      </c>
      <c r="P199" s="14">
        <f t="shared" si="76"/>
        <v>4.1745158</v>
      </c>
      <c r="Q199" s="23" t="str">
        <f t="shared" si="77"/>
        <v>latG</v>
      </c>
      <c r="R199" s="23" t="str">
        <f t="shared" si="78"/>
        <v>G</v>
      </c>
      <c r="S199" t="s">
        <v>313</v>
      </c>
    </row>
    <row r="200" spans="1:19" x14ac:dyDescent="0.2">
      <c r="A200" s="4">
        <f t="shared" ref="A200" si="79">IF((I199+L199)=64, (A199+1), A199)</f>
        <v>372</v>
      </c>
      <c r="B200" s="4" t="str">
        <f t="shared" ref="B200" si="80">CONCATENATE("0x",DEC2HEX(A200))</f>
        <v>0x174</v>
      </c>
      <c r="C200" s="4"/>
      <c r="D200" t="s">
        <v>299</v>
      </c>
      <c r="E200" s="13"/>
      <c r="F200" t="s">
        <v>299</v>
      </c>
      <c r="G200" s="1"/>
      <c r="H200" s="4" t="s">
        <v>99</v>
      </c>
      <c r="I200" s="14">
        <f>IF((A200=A199), (I199+L199), 0)</f>
        <v>48</v>
      </c>
      <c r="J200" s="4">
        <f t="shared" ref="J200" si="81">IF(H200="Motorola", IF(L200&gt;8, I200+8,I200), I200)</f>
        <v>48</v>
      </c>
      <c r="K200" s="4" t="s">
        <v>27</v>
      </c>
      <c r="L200" s="4">
        <v>16</v>
      </c>
      <c r="M200" s="2">
        <v>1</v>
      </c>
      <c r="N200" s="4">
        <v>0</v>
      </c>
      <c r="O200" s="14">
        <f t="shared" ref="O200" si="82">IF(K200="Y", (((-(2^(L200-1)))*M200)+N200), ((0*M200)+N200))</f>
        <v>0</v>
      </c>
      <c r="P200" s="14">
        <f t="shared" ref="P200" si="83">IF(K200="Y", ((((2^(L200-1))-1)*M200)+N200), ((((2^L200)-1)*M200)+N200))</f>
        <v>65535</v>
      </c>
      <c r="Q200" s="23" t="str">
        <f t="shared" si="77"/>
        <v>N/A</v>
      </c>
      <c r="R200" s="23" t="str">
        <f t="shared" si="78"/>
        <v>N/A</v>
      </c>
      <c r="S200" t="s">
        <v>313</v>
      </c>
    </row>
    <row r="201" spans="1:19" x14ac:dyDescent="0.2">
      <c r="A201" s="4">
        <v>376</v>
      </c>
      <c r="B201" s="4" t="str">
        <f t="shared" ref="B201:B208" si="84">CONCATENATE("0x",DEC2HEX(A201))</f>
        <v>0x178</v>
      </c>
      <c r="C201" s="4"/>
      <c r="D201" t="s">
        <v>315</v>
      </c>
      <c r="E201" s="13"/>
      <c r="F201" t="s">
        <v>156</v>
      </c>
      <c r="G201" s="1"/>
      <c r="H201" s="4" t="s">
        <v>99</v>
      </c>
      <c r="I201" s="14">
        <f t="shared" ref="I201:I208" si="85">IF((A201=A200), (I200+L200), 0)</f>
        <v>0</v>
      </c>
      <c r="J201" s="4">
        <f t="shared" ref="J201:J208" si="86">IF(H201="Motorola", IF(L201&gt;8, I201+8,I201), I201)</f>
        <v>0</v>
      </c>
      <c r="K201" s="4" t="s">
        <v>27</v>
      </c>
      <c r="L201" s="4">
        <v>16</v>
      </c>
      <c r="M201" s="2">
        <v>5.0000000000000001E-3</v>
      </c>
      <c r="N201" s="4">
        <v>0</v>
      </c>
      <c r="O201" s="14">
        <f t="shared" ref="O201:O208" si="87">IF(K201="Y", (((-(2^(L201-1)))*M201)+N201), ((0*M201)+N201))</f>
        <v>0</v>
      </c>
      <c r="P201" s="14">
        <f t="shared" ref="P201:P208" si="88">IF(K201="Y", ((((2^(L201-1))-1)*M201)+N201), ((((2^L201)-1)*M201)+N201))</f>
        <v>327.67500000000001</v>
      </c>
      <c r="Q201" s="23" t="str">
        <f t="shared" si="77"/>
        <v>roll</v>
      </c>
      <c r="R201" s="23" t="str">
        <f t="shared" si="78"/>
        <v>deg/s</v>
      </c>
      <c r="S201" t="s">
        <v>313</v>
      </c>
    </row>
    <row r="202" spans="1:19" x14ac:dyDescent="0.2">
      <c r="A202" s="4">
        <f t="shared" ref="A202:A208" si="89">IF((I201+L201)=64, (A201+1), A201)</f>
        <v>376</v>
      </c>
      <c r="B202" s="4" t="str">
        <f t="shared" si="84"/>
        <v>0x178</v>
      </c>
      <c r="C202" s="4"/>
      <c r="D202" t="s">
        <v>299</v>
      </c>
      <c r="E202" s="13"/>
      <c r="F202" t="s">
        <v>299</v>
      </c>
      <c r="G202" s="1"/>
      <c r="H202" s="4" t="s">
        <v>99</v>
      </c>
      <c r="I202" s="14">
        <f t="shared" si="85"/>
        <v>16</v>
      </c>
      <c r="J202" s="4">
        <f t="shared" si="86"/>
        <v>16</v>
      </c>
      <c r="K202" s="4" t="s">
        <v>27</v>
      </c>
      <c r="L202" s="4">
        <v>16</v>
      </c>
      <c r="M202" s="2">
        <v>1</v>
      </c>
      <c r="N202" s="4">
        <v>0</v>
      </c>
      <c r="O202" s="14">
        <f t="shared" si="87"/>
        <v>0</v>
      </c>
      <c r="P202" s="14">
        <f t="shared" si="88"/>
        <v>65535</v>
      </c>
      <c r="Q202" s="23" t="str">
        <f t="shared" si="77"/>
        <v>N/A</v>
      </c>
      <c r="R202" s="23" t="str">
        <f t="shared" si="78"/>
        <v>N/A</v>
      </c>
      <c r="S202" t="s">
        <v>313</v>
      </c>
    </row>
    <row r="203" spans="1:19" x14ac:dyDescent="0.2">
      <c r="A203" s="4">
        <f t="shared" si="89"/>
        <v>376</v>
      </c>
      <c r="B203" s="4" t="str">
        <f t="shared" si="84"/>
        <v>0x178</v>
      </c>
      <c r="C203" s="4"/>
      <c r="D203" s="6" t="s">
        <v>316</v>
      </c>
      <c r="E203" s="13"/>
      <c r="F203" s="6" t="s">
        <v>155</v>
      </c>
      <c r="G203" s="1"/>
      <c r="H203" s="4" t="s">
        <v>99</v>
      </c>
      <c r="I203" s="14">
        <f t="shared" si="85"/>
        <v>32</v>
      </c>
      <c r="J203" s="4">
        <f t="shared" si="86"/>
        <v>32</v>
      </c>
      <c r="K203" s="4" t="s">
        <v>27</v>
      </c>
      <c r="L203" s="4">
        <v>16</v>
      </c>
      <c r="M203" s="2">
        <v>1.2740000000000001E-4</v>
      </c>
      <c r="N203" s="4">
        <v>0</v>
      </c>
      <c r="O203" s="14">
        <f t="shared" si="87"/>
        <v>0</v>
      </c>
      <c r="P203" s="14">
        <f t="shared" si="88"/>
        <v>8.3491590000000002</v>
      </c>
      <c r="Q203" s="23" t="str">
        <f t="shared" si="77"/>
        <v>longG</v>
      </c>
      <c r="R203" s="23" t="str">
        <f t="shared" si="78"/>
        <v>G</v>
      </c>
      <c r="S203" t="s">
        <v>313</v>
      </c>
    </row>
    <row r="204" spans="1:19" x14ac:dyDescent="0.2">
      <c r="A204" s="4">
        <f t="shared" si="89"/>
        <v>376</v>
      </c>
      <c r="B204" s="4" t="str">
        <f t="shared" si="84"/>
        <v>0x178</v>
      </c>
      <c r="C204" s="4"/>
      <c r="D204" t="s">
        <v>299</v>
      </c>
      <c r="E204" s="13"/>
      <c r="F204" t="s">
        <v>299</v>
      </c>
      <c r="G204" s="1"/>
      <c r="H204" s="4" t="s">
        <v>99</v>
      </c>
      <c r="I204" s="14">
        <f t="shared" si="85"/>
        <v>48</v>
      </c>
      <c r="J204" s="4">
        <f t="shared" si="86"/>
        <v>48</v>
      </c>
      <c r="K204" s="4" t="s">
        <v>27</v>
      </c>
      <c r="L204" s="4">
        <v>16</v>
      </c>
      <c r="M204" s="2">
        <v>1</v>
      </c>
      <c r="N204" s="4">
        <v>0</v>
      </c>
      <c r="O204" s="14">
        <f t="shared" si="87"/>
        <v>0</v>
      </c>
      <c r="P204" s="14">
        <f t="shared" si="88"/>
        <v>65535</v>
      </c>
      <c r="Q204" s="23" t="str">
        <f t="shared" si="77"/>
        <v>N/A</v>
      </c>
      <c r="R204" s="23" t="str">
        <f t="shared" si="78"/>
        <v>N/A</v>
      </c>
      <c r="S204" t="s">
        <v>313</v>
      </c>
    </row>
    <row r="205" spans="1:19" x14ac:dyDescent="0.2">
      <c r="A205" s="4">
        <v>380</v>
      </c>
      <c r="B205" s="4" t="str">
        <f t="shared" si="84"/>
        <v>0x17C</v>
      </c>
      <c r="C205" s="4"/>
      <c r="D205" t="s">
        <v>299</v>
      </c>
      <c r="E205" s="13"/>
      <c r="F205" t="s">
        <v>299</v>
      </c>
      <c r="G205" s="1"/>
      <c r="H205" s="4" t="s">
        <v>99</v>
      </c>
      <c r="I205" s="14">
        <f t="shared" si="85"/>
        <v>0</v>
      </c>
      <c r="J205" s="4">
        <f t="shared" si="86"/>
        <v>0</v>
      </c>
      <c r="K205" s="4" t="s">
        <v>27</v>
      </c>
      <c r="L205" s="4">
        <v>16</v>
      </c>
      <c r="M205" s="2">
        <v>1</v>
      </c>
      <c r="N205" s="4">
        <v>0</v>
      </c>
      <c r="O205" s="14">
        <f t="shared" si="87"/>
        <v>0</v>
      </c>
      <c r="P205" s="14">
        <f t="shared" si="88"/>
        <v>65535</v>
      </c>
      <c r="Q205" s="23" t="str">
        <f t="shared" si="77"/>
        <v>N/A</v>
      </c>
      <c r="R205" s="23" t="str">
        <f t="shared" si="78"/>
        <v>N/A</v>
      </c>
      <c r="S205" t="s">
        <v>313</v>
      </c>
    </row>
    <row r="206" spans="1:19" x14ac:dyDescent="0.2">
      <c r="A206" s="4">
        <f t="shared" si="89"/>
        <v>380</v>
      </c>
      <c r="B206" s="4" t="str">
        <f t="shared" si="84"/>
        <v>0x17C</v>
      </c>
      <c r="C206" s="4"/>
      <c r="D206" t="s">
        <v>299</v>
      </c>
      <c r="E206" s="13"/>
      <c r="F206" t="s">
        <v>299</v>
      </c>
      <c r="G206" s="1"/>
      <c r="H206" s="4" t="s">
        <v>99</v>
      </c>
      <c r="I206" s="14">
        <f t="shared" si="85"/>
        <v>16</v>
      </c>
      <c r="J206" s="4">
        <f t="shared" si="86"/>
        <v>16</v>
      </c>
      <c r="K206" s="4" t="s">
        <v>27</v>
      </c>
      <c r="L206" s="4">
        <v>16</v>
      </c>
      <c r="M206" s="2">
        <v>1</v>
      </c>
      <c r="N206" s="4">
        <v>0</v>
      </c>
      <c r="O206" s="14">
        <f t="shared" si="87"/>
        <v>0</v>
      </c>
      <c r="P206" s="14">
        <f t="shared" si="88"/>
        <v>65535</v>
      </c>
      <c r="Q206" s="23" t="str">
        <f t="shared" si="77"/>
        <v>N/A</v>
      </c>
      <c r="R206" s="23" t="str">
        <f t="shared" si="78"/>
        <v>N/A</v>
      </c>
      <c r="S206" t="s">
        <v>313</v>
      </c>
    </row>
    <row r="207" spans="1:19" x14ac:dyDescent="0.2">
      <c r="A207" s="4">
        <f t="shared" si="89"/>
        <v>380</v>
      </c>
      <c r="B207" s="4" t="str">
        <f t="shared" si="84"/>
        <v>0x17C</v>
      </c>
      <c r="C207" s="4"/>
      <c r="D207" t="s">
        <v>317</v>
      </c>
      <c r="E207" s="13"/>
      <c r="F207" s="6" t="s">
        <v>155</v>
      </c>
      <c r="G207" s="1"/>
      <c r="H207" s="4" t="s">
        <v>99</v>
      </c>
      <c r="I207" s="14">
        <f t="shared" si="85"/>
        <v>32</v>
      </c>
      <c r="J207" s="4">
        <f t="shared" si="86"/>
        <v>32</v>
      </c>
      <c r="K207" s="4" t="s">
        <v>27</v>
      </c>
      <c r="L207" s="4">
        <v>16</v>
      </c>
      <c r="M207" s="2">
        <v>1.2740000000000001E-4</v>
      </c>
      <c r="N207" s="4">
        <v>0</v>
      </c>
      <c r="O207" s="14">
        <f t="shared" si="87"/>
        <v>0</v>
      </c>
      <c r="P207" s="14">
        <f t="shared" si="88"/>
        <v>8.3491590000000002</v>
      </c>
      <c r="Q207" s="23" t="str">
        <f t="shared" si="77"/>
        <v>vertG</v>
      </c>
      <c r="R207" s="23" t="str">
        <f t="shared" si="78"/>
        <v>G</v>
      </c>
      <c r="S207" t="s">
        <v>313</v>
      </c>
    </row>
    <row r="208" spans="1:19" x14ac:dyDescent="0.2">
      <c r="A208" s="4">
        <f t="shared" si="89"/>
        <v>380</v>
      </c>
      <c r="B208" s="4" t="str">
        <f t="shared" si="84"/>
        <v>0x17C</v>
      </c>
      <c r="C208" s="2"/>
      <c r="D208" t="s">
        <v>299</v>
      </c>
      <c r="E208" s="13"/>
      <c r="F208" t="s">
        <v>299</v>
      </c>
      <c r="H208" s="4" t="s">
        <v>99</v>
      </c>
      <c r="I208" s="14">
        <f t="shared" si="85"/>
        <v>48</v>
      </c>
      <c r="J208" s="4">
        <f t="shared" si="86"/>
        <v>48</v>
      </c>
      <c r="K208" s="4" t="s">
        <v>27</v>
      </c>
      <c r="L208" s="4">
        <v>16</v>
      </c>
      <c r="M208" s="2">
        <v>1</v>
      </c>
      <c r="N208" s="4">
        <v>0</v>
      </c>
      <c r="O208" s="14">
        <f t="shared" si="87"/>
        <v>0</v>
      </c>
      <c r="P208" s="14">
        <f t="shared" si="88"/>
        <v>65535</v>
      </c>
      <c r="Q208" s="23" t="str">
        <f t="shared" si="77"/>
        <v>N/A</v>
      </c>
      <c r="R208" s="23" t="str">
        <f t="shared" si="78"/>
        <v>N/A</v>
      </c>
      <c r="S208" t="s">
        <v>313</v>
      </c>
    </row>
    <row r="209" spans="1:23" x14ac:dyDescent="0.2">
      <c r="A209" s="4"/>
      <c r="B209" s="4" t="str">
        <f t="shared" si="26"/>
        <v>0x0</v>
      </c>
      <c r="C209" s="4"/>
      <c r="D209" s="1"/>
      <c r="E209" s="13"/>
      <c r="F209" s="1"/>
      <c r="G209" s="1"/>
      <c r="H209" s="4" t="s">
        <v>100</v>
      </c>
      <c r="I209" s="14">
        <f>IF((A209=A116), (I116+L116), 0)</f>
        <v>0</v>
      </c>
      <c r="J209" s="4" t="e">
        <f t="shared" si="27"/>
        <v>#REF!</v>
      </c>
      <c r="K209" s="4" t="e">
        <f>IF(#REF!="Y","Y","N")</f>
        <v>#REF!</v>
      </c>
      <c r="L209" s="4" t="e">
        <f>#REF!*8</f>
        <v>#REF!</v>
      </c>
      <c r="M209" s="2" t="e">
        <f>#REF!*(1/#REF!)</f>
        <v>#REF!</v>
      </c>
      <c r="N209" s="4" t="e">
        <f>#REF!</f>
        <v>#REF!</v>
      </c>
      <c r="O209" s="14" t="e">
        <f t="shared" si="28"/>
        <v>#REF!</v>
      </c>
      <c r="P209" s="14" t="e">
        <f t="shared" si="29"/>
        <v>#REF!</v>
      </c>
      <c r="Q209" s="23">
        <f t="shared" si="77"/>
        <v>0</v>
      </c>
      <c r="R209" s="23">
        <f t="shared" si="78"/>
        <v>0</v>
      </c>
    </row>
    <row r="210" spans="1:23" x14ac:dyDescent="0.2">
      <c r="A210" s="4">
        <v>1664</v>
      </c>
      <c r="B210" s="9" t="str">
        <f t="shared" si="26"/>
        <v>0x680</v>
      </c>
      <c r="C210" s="9"/>
      <c r="D210" t="s">
        <v>300</v>
      </c>
      <c r="E210" s="12" t="s">
        <v>152</v>
      </c>
      <c r="F210" t="s">
        <v>8</v>
      </c>
      <c r="H210" s="4" t="s">
        <v>100</v>
      </c>
      <c r="I210" s="14">
        <f>IF((A210=A209), (I209+L209), 0)</f>
        <v>0</v>
      </c>
      <c r="J210" s="4">
        <f>IF(H210="Motorola", IF(L210&gt;8, I210+(L210-8),I210), I210)</f>
        <v>24</v>
      </c>
      <c r="K210" s="4" t="s">
        <v>10</v>
      </c>
      <c r="L210">
        <v>32</v>
      </c>
      <c r="M210">
        <f>1/10000000</f>
        <v>9.9999999999999995E-8</v>
      </c>
      <c r="N210">
        <v>0</v>
      </c>
      <c r="O210" s="14">
        <f t="shared" si="28"/>
        <v>-214.74836479999999</v>
      </c>
      <c r="P210" s="14">
        <f t="shared" si="29"/>
        <v>214.7483647</v>
      </c>
      <c r="Q210" s="23" t="str">
        <f t="shared" si="77"/>
        <v>gpsLat</v>
      </c>
      <c r="R210" s="23" t="str">
        <f t="shared" si="78"/>
        <v>deg</v>
      </c>
      <c r="S210" t="s">
        <v>102</v>
      </c>
      <c r="V210" t="s">
        <v>49</v>
      </c>
      <c r="W210" t="s">
        <v>8</v>
      </c>
    </row>
    <row r="211" spans="1:23" x14ac:dyDescent="0.2">
      <c r="A211" s="4">
        <f t="shared" si="17"/>
        <v>1664</v>
      </c>
      <c r="B211" s="9" t="str">
        <f t="shared" si="26"/>
        <v>0x680</v>
      </c>
      <c r="C211" s="9"/>
      <c r="D211" t="s">
        <v>301</v>
      </c>
      <c r="E211" s="12" t="s">
        <v>153</v>
      </c>
      <c r="F211" t="s">
        <v>8</v>
      </c>
      <c r="H211" s="4" t="s">
        <v>100</v>
      </c>
      <c r="I211" s="14">
        <f t="shared" si="14"/>
        <v>32</v>
      </c>
      <c r="J211" s="4">
        <f>IF(H211="Motorola", IF(L211&gt;8, I211+(L211-8),I211), I211)</f>
        <v>56</v>
      </c>
      <c r="K211" s="4" t="s">
        <v>10</v>
      </c>
      <c r="L211">
        <v>32</v>
      </c>
      <c r="M211">
        <f>1/10000000</f>
        <v>9.9999999999999995E-8</v>
      </c>
      <c r="N211">
        <v>0</v>
      </c>
      <c r="O211" s="14">
        <f t="shared" si="28"/>
        <v>-214.74836479999999</v>
      </c>
      <c r="P211" s="14">
        <f t="shared" si="29"/>
        <v>214.7483647</v>
      </c>
      <c r="Q211" s="23" t="str">
        <f t="shared" si="77"/>
        <v>gpsLong</v>
      </c>
      <c r="R211" s="23" t="str">
        <f t="shared" si="78"/>
        <v>deg</v>
      </c>
      <c r="S211" t="s">
        <v>102</v>
      </c>
      <c r="V211" t="s">
        <v>50</v>
      </c>
      <c r="W211" t="s">
        <v>8</v>
      </c>
    </row>
    <row r="212" spans="1:23" x14ac:dyDescent="0.2">
      <c r="A212" s="4">
        <f t="shared" si="17"/>
        <v>1665</v>
      </c>
      <c r="B212" s="9" t="str">
        <f t="shared" si="26"/>
        <v>0x681</v>
      </c>
      <c r="C212" s="9"/>
      <c r="D212" t="s">
        <v>302</v>
      </c>
      <c r="F212" t="s">
        <v>53</v>
      </c>
      <c r="H212" s="4" t="s">
        <v>100</v>
      </c>
      <c r="I212" s="14">
        <f t="shared" si="14"/>
        <v>0</v>
      </c>
      <c r="J212" s="4">
        <f>IF(H212="Motorola", IF(L212&gt;8, I212+(L212-8),I212), I212)</f>
        <v>8</v>
      </c>
      <c r="K212" s="4" t="s">
        <v>10</v>
      </c>
      <c r="L212">
        <v>16</v>
      </c>
      <c r="M212">
        <v>0.1</v>
      </c>
      <c r="N212">
        <v>0</v>
      </c>
      <c r="O212" s="14">
        <f t="shared" si="28"/>
        <v>-3276.8</v>
      </c>
      <c r="P212" s="14">
        <f t="shared" si="29"/>
        <v>3276.7000000000003</v>
      </c>
      <c r="Q212" s="23" t="str">
        <f t="shared" si="77"/>
        <v>gpsSpeed</v>
      </c>
      <c r="R212" s="23" t="str">
        <f t="shared" si="78"/>
        <v>kph</v>
      </c>
      <c r="S212" t="s">
        <v>102</v>
      </c>
      <c r="V212" t="s">
        <v>51</v>
      </c>
      <c r="W212" t="s">
        <v>53</v>
      </c>
    </row>
    <row r="213" spans="1:23" x14ac:dyDescent="0.2">
      <c r="A213" s="4">
        <f t="shared" si="17"/>
        <v>1665</v>
      </c>
      <c r="B213" s="9" t="str">
        <f t="shared" si="26"/>
        <v>0x681</v>
      </c>
      <c r="C213" s="9"/>
      <c r="D213" t="s">
        <v>303</v>
      </c>
      <c r="F213" t="s">
        <v>15</v>
      </c>
      <c r="H213" s="4" t="s">
        <v>100</v>
      </c>
      <c r="I213" s="14">
        <f t="shared" si="14"/>
        <v>16</v>
      </c>
      <c r="J213" s="4">
        <f t="shared" ref="J213:J215" si="90">IF(H213="Motorola", IF(L213&gt;8, I213+(L213-8),I213), I213)</f>
        <v>24</v>
      </c>
      <c r="K213" s="4" t="s">
        <v>10</v>
      </c>
      <c r="L213">
        <v>16</v>
      </c>
      <c r="M213">
        <v>1</v>
      </c>
      <c r="N213">
        <v>0</v>
      </c>
      <c r="O213" s="14">
        <f t="shared" si="28"/>
        <v>-32768</v>
      </c>
      <c r="P213" s="14">
        <f t="shared" si="29"/>
        <v>32767</v>
      </c>
      <c r="Q213" s="23" t="str">
        <f t="shared" si="77"/>
        <v>gpsAltitude</v>
      </c>
      <c r="R213" s="23" t="str">
        <f t="shared" si="78"/>
        <v>m</v>
      </c>
      <c r="S213" t="s">
        <v>102</v>
      </c>
      <c r="V213" t="s">
        <v>86</v>
      </c>
      <c r="W213" t="s">
        <v>15</v>
      </c>
    </row>
    <row r="214" spans="1:23" x14ac:dyDescent="0.2">
      <c r="A214" s="4">
        <f t="shared" si="17"/>
        <v>1665</v>
      </c>
      <c r="B214" s="9" t="str">
        <f t="shared" si="26"/>
        <v>0x681</v>
      </c>
      <c r="C214" s="9"/>
      <c r="D214" t="s">
        <v>299</v>
      </c>
      <c r="F214" t="s">
        <v>299</v>
      </c>
      <c r="H214" s="4" t="s">
        <v>100</v>
      </c>
      <c r="I214" s="14">
        <f t="shared" si="14"/>
        <v>32</v>
      </c>
      <c r="J214" s="4">
        <f t="shared" si="90"/>
        <v>40</v>
      </c>
      <c r="K214" s="4" t="s">
        <v>27</v>
      </c>
      <c r="L214">
        <v>16</v>
      </c>
      <c r="M214">
        <v>1</v>
      </c>
      <c r="N214">
        <v>0</v>
      </c>
      <c r="O214" s="14">
        <f t="shared" si="28"/>
        <v>0</v>
      </c>
      <c r="P214" s="14">
        <f t="shared" si="29"/>
        <v>65535</v>
      </c>
      <c r="Q214" s="23" t="str">
        <f t="shared" si="77"/>
        <v>N/A</v>
      </c>
      <c r="R214" s="23" t="str">
        <f t="shared" si="78"/>
        <v>N/A</v>
      </c>
      <c r="S214" t="s">
        <v>102</v>
      </c>
      <c r="V214" t="s">
        <v>52</v>
      </c>
      <c r="W214" t="s">
        <v>8</v>
      </c>
    </row>
    <row r="215" spans="1:23" x14ac:dyDescent="0.2">
      <c r="A215" s="4">
        <f t="shared" si="17"/>
        <v>1665</v>
      </c>
      <c r="B215" s="9" t="str">
        <f t="shared" si="26"/>
        <v>0x681</v>
      </c>
      <c r="C215" s="9"/>
      <c r="D215" t="s">
        <v>299</v>
      </c>
      <c r="E215" s="12" t="s">
        <v>154</v>
      </c>
      <c r="F215" t="s">
        <v>299</v>
      </c>
      <c r="H215" s="4" t="s">
        <v>100</v>
      </c>
      <c r="I215" s="14">
        <f t="shared" si="14"/>
        <v>48</v>
      </c>
      <c r="J215" s="4">
        <f t="shared" si="90"/>
        <v>56</v>
      </c>
      <c r="K215" s="4" t="s">
        <v>27</v>
      </c>
      <c r="L215">
        <v>16</v>
      </c>
      <c r="M215">
        <v>1</v>
      </c>
      <c r="N215">
        <v>0</v>
      </c>
      <c r="O215" s="14">
        <f t="shared" si="28"/>
        <v>0</v>
      </c>
      <c r="P215" s="14">
        <f t="shared" si="29"/>
        <v>65535</v>
      </c>
      <c r="Q215" s="23" t="str">
        <f t="shared" si="77"/>
        <v>N/A</v>
      </c>
      <c r="R215" s="23" t="str">
        <f t="shared" si="78"/>
        <v>N/A</v>
      </c>
      <c r="S215" t="s">
        <v>102</v>
      </c>
      <c r="V215" t="s">
        <v>54</v>
      </c>
      <c r="W215" t="s">
        <v>8</v>
      </c>
    </row>
  </sheetData>
  <autoFilter ref="D3:T215" xr:uid="{00000000-0009-0000-0000-000001000000}"/>
  <phoneticPr fontId="7" type="noConversion"/>
  <conditionalFormatting sqref="T113:T114 T107 T90:T94 T87 T57:T58 T10 T28:T29 T39 T46:T47 T49:T52 Q1 S1:S1048576">
    <cfRule type="cellIs" dxfId="1" priority="27" operator="equal">
      <formula>"N"</formula>
    </cfRule>
    <cfRule type="cellIs" dxfId="0" priority="28" operator="equal">
      <formula>"Y"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7"/>
  <sheetViews>
    <sheetView workbookViewId="0">
      <selection activeCell="C22" sqref="C22"/>
    </sheetView>
  </sheetViews>
  <sheetFormatPr defaultRowHeight="12.75" x14ac:dyDescent="0.2"/>
  <cols>
    <col min="1" max="2" width="10.85546875" bestFit="1" customWidth="1"/>
    <col min="3" max="3" width="17.7109375" bestFit="1" customWidth="1"/>
    <col min="4" max="5" width="10.85546875" customWidth="1"/>
  </cols>
  <sheetData>
    <row r="3" spans="1:9" ht="38.25" x14ac:dyDescent="0.2">
      <c r="A3" s="5" t="s">
        <v>18</v>
      </c>
      <c r="B3" s="5" t="s">
        <v>19</v>
      </c>
      <c r="C3" s="3" t="s">
        <v>16</v>
      </c>
      <c r="D3" s="3" t="s">
        <v>2</v>
      </c>
      <c r="E3" s="5" t="s">
        <v>62</v>
      </c>
      <c r="F3" s="5" t="s">
        <v>20</v>
      </c>
      <c r="G3" s="5" t="s">
        <v>21</v>
      </c>
      <c r="H3" s="5" t="s">
        <v>22</v>
      </c>
      <c r="I3" s="5" t="s">
        <v>0</v>
      </c>
    </row>
    <row r="4" spans="1:9" x14ac:dyDescent="0.2">
      <c r="A4">
        <f>Logger_Config!A210</f>
        <v>1664</v>
      </c>
      <c r="B4" s="9" t="str">
        <f>CONCATENATE("0x",DEC2HEX(A4))</f>
        <v>0x680</v>
      </c>
      <c r="C4" s="20" t="str">
        <f>Logger_Config!Q210</f>
        <v>gpsLat</v>
      </c>
      <c r="D4" s="12" t="str">
        <f>Logger_Config!R210</f>
        <v>deg</v>
      </c>
      <c r="E4" s="20" t="str">
        <f>Logger_Config!K210</f>
        <v>Y</v>
      </c>
      <c r="F4">
        <f>Logger_Config!I210</f>
        <v>0</v>
      </c>
      <c r="G4">
        <f>Logger_Config!L210</f>
        <v>32</v>
      </c>
      <c r="H4">
        <v>0</v>
      </c>
      <c r="I4">
        <f>-Logger_Config!N210</f>
        <v>0</v>
      </c>
    </row>
    <row r="5" spans="1:9" x14ac:dyDescent="0.2">
      <c r="A5">
        <f>Logger_Config!A211</f>
        <v>1664</v>
      </c>
      <c r="B5" s="9" t="str">
        <f t="shared" ref="B5:B17" si="0">CONCATENATE("0x",DEC2HEX(A5))</f>
        <v>0x680</v>
      </c>
      <c r="C5" s="20" t="str">
        <f>Logger_Config!Q211</f>
        <v>gpsLong</v>
      </c>
      <c r="D5" s="12" t="str">
        <f>Logger_Config!R211</f>
        <v>deg</v>
      </c>
      <c r="E5" s="20" t="str">
        <f>Logger_Config!K211</f>
        <v>Y</v>
      </c>
      <c r="F5">
        <f>Logger_Config!I211</f>
        <v>32</v>
      </c>
      <c r="G5">
        <f>Logger_Config!L211</f>
        <v>32</v>
      </c>
      <c r="H5">
        <v>0</v>
      </c>
      <c r="I5">
        <f>-Logger_Config!N211</f>
        <v>0</v>
      </c>
    </row>
    <row r="6" spans="1:9" x14ac:dyDescent="0.2">
      <c r="A6">
        <f>Logger_Config!A212</f>
        <v>1665</v>
      </c>
      <c r="B6" s="9" t="str">
        <f t="shared" si="0"/>
        <v>0x681</v>
      </c>
      <c r="C6" s="20" t="str">
        <f>Logger_Config!Q212</f>
        <v>gpsSpeed</v>
      </c>
      <c r="D6" s="12" t="str">
        <f>Logger_Config!R212</f>
        <v>kph</v>
      </c>
      <c r="E6" s="20" t="str">
        <f>Logger_Config!K212</f>
        <v>Y</v>
      </c>
      <c r="F6">
        <f>Logger_Config!I212</f>
        <v>0</v>
      </c>
      <c r="G6">
        <f>Logger_Config!L212</f>
        <v>16</v>
      </c>
      <c r="H6">
        <f>1/Logger_Config!M212</f>
        <v>10</v>
      </c>
      <c r="I6">
        <f>-Logger_Config!N212</f>
        <v>0</v>
      </c>
    </row>
    <row r="7" spans="1:9" x14ac:dyDescent="0.2">
      <c r="A7">
        <f>Logger_Config!A213</f>
        <v>1665</v>
      </c>
      <c r="B7" s="9" t="str">
        <f t="shared" si="0"/>
        <v>0x681</v>
      </c>
      <c r="C7" s="20" t="str">
        <f>Logger_Config!Q213</f>
        <v>gpsAltitude</v>
      </c>
      <c r="D7" s="12" t="str">
        <f>Logger_Config!R213</f>
        <v>m</v>
      </c>
      <c r="E7" s="20" t="str">
        <f>Logger_Config!K213</f>
        <v>Y</v>
      </c>
      <c r="F7">
        <f>Logger_Config!I213</f>
        <v>16</v>
      </c>
      <c r="G7">
        <f>Logger_Config!L213</f>
        <v>16</v>
      </c>
      <c r="H7">
        <v>0</v>
      </c>
      <c r="I7">
        <f>-Logger_Config!N213</f>
        <v>0</v>
      </c>
    </row>
    <row r="8" spans="1:9" x14ac:dyDescent="0.2">
      <c r="A8">
        <f>Logger_Config!A214</f>
        <v>1665</v>
      </c>
      <c r="B8" s="9" t="str">
        <f t="shared" si="0"/>
        <v>0x681</v>
      </c>
      <c r="C8" s="20" t="str">
        <f>Logger_Config!Q214</f>
        <v>N/A</v>
      </c>
      <c r="D8" s="12" t="str">
        <f>Logger_Config!R214</f>
        <v>N/A</v>
      </c>
      <c r="E8" s="20" t="str">
        <f>Logger_Config!K214</f>
        <v>N</v>
      </c>
      <c r="F8">
        <f>Logger_Config!I214</f>
        <v>32</v>
      </c>
      <c r="G8">
        <f>Logger_Config!L214</f>
        <v>16</v>
      </c>
      <c r="H8">
        <v>0</v>
      </c>
      <c r="I8">
        <f>-Logger_Config!N214</f>
        <v>0</v>
      </c>
    </row>
    <row r="9" spans="1:9" x14ac:dyDescent="0.2">
      <c r="A9">
        <f>Logger_Config!A215</f>
        <v>1665</v>
      </c>
      <c r="B9" s="9" t="str">
        <f t="shared" si="0"/>
        <v>0x681</v>
      </c>
      <c r="C9" s="20" t="str">
        <f>Logger_Config!Q215</f>
        <v>N/A</v>
      </c>
      <c r="D9" s="12" t="str">
        <f>Logger_Config!R215</f>
        <v>N/A</v>
      </c>
      <c r="E9" s="20" t="str">
        <f>Logger_Config!K215</f>
        <v>N</v>
      </c>
      <c r="F9">
        <f>Logger_Config!I215</f>
        <v>48</v>
      </c>
      <c r="G9">
        <f>Logger_Config!L215</f>
        <v>16</v>
      </c>
      <c r="H9">
        <f>1/Logger_Config!M215</f>
        <v>1</v>
      </c>
      <c r="I9">
        <f>-Logger_Config!N215</f>
        <v>0</v>
      </c>
    </row>
    <row r="10" spans="1:9" x14ac:dyDescent="0.2">
      <c r="A10" s="4">
        <f>Logger_Config!A120</f>
        <v>1601</v>
      </c>
      <c r="B10" s="9" t="str">
        <f t="shared" si="0"/>
        <v>0x641</v>
      </c>
      <c r="C10" s="20" t="str">
        <f>Logger_Config!Q120</f>
        <v>imuLatG_U</v>
      </c>
      <c r="D10" s="12" t="str">
        <f>Logger_Config!R120</f>
        <v>G</v>
      </c>
      <c r="E10" s="20" t="str">
        <f>Logger_Config!K120</f>
        <v>Y</v>
      </c>
      <c r="F10">
        <f>Logger_Config!I120</f>
        <v>0</v>
      </c>
      <c r="G10" s="4">
        <f>Logger_Config!L120</f>
        <v>16</v>
      </c>
      <c r="H10">
        <f>1/Logger_Config!M120</f>
        <v>1000</v>
      </c>
      <c r="I10" s="4">
        <f>-Logger_Config!N120</f>
        <v>0</v>
      </c>
    </row>
    <row r="11" spans="1:9" x14ac:dyDescent="0.2">
      <c r="A11" s="4">
        <f>Logger_Config!A121</f>
        <v>1601</v>
      </c>
      <c r="B11" s="9" t="str">
        <f t="shared" si="0"/>
        <v>0x641</v>
      </c>
      <c r="C11" s="20" t="str">
        <f>Logger_Config!Q121</f>
        <v>imuLongG_U</v>
      </c>
      <c r="D11" s="12" t="str">
        <f>Logger_Config!R121</f>
        <v>G</v>
      </c>
      <c r="E11" s="20" t="str">
        <f>Logger_Config!K121</f>
        <v>Y</v>
      </c>
      <c r="F11">
        <f>Logger_Config!I121</f>
        <v>16</v>
      </c>
      <c r="G11" s="4">
        <f>Logger_Config!L121</f>
        <v>16</v>
      </c>
      <c r="H11">
        <f>1/Logger_Config!M121</f>
        <v>1000</v>
      </c>
      <c r="I11" s="4">
        <f>-Logger_Config!N121</f>
        <v>0</v>
      </c>
    </row>
    <row r="12" spans="1:9" x14ac:dyDescent="0.2">
      <c r="A12" s="4">
        <f>Logger_Config!A122</f>
        <v>1601</v>
      </c>
      <c r="B12" s="9" t="str">
        <f t="shared" si="0"/>
        <v>0x641</v>
      </c>
      <c r="C12" s="20" t="str">
        <f>Logger_Config!Q122</f>
        <v>imuVertG_U</v>
      </c>
      <c r="D12" s="12" t="str">
        <f>Logger_Config!R122</f>
        <v>G</v>
      </c>
      <c r="E12" s="20" t="str">
        <f>Logger_Config!K122</f>
        <v>Y</v>
      </c>
      <c r="F12">
        <f>Logger_Config!I122</f>
        <v>32</v>
      </c>
      <c r="G12" s="4">
        <f>Logger_Config!L122</f>
        <v>16</v>
      </c>
      <c r="H12">
        <f>1/Logger_Config!M122</f>
        <v>1000</v>
      </c>
      <c r="I12" s="4">
        <f>-Logger_Config!N122</f>
        <v>0</v>
      </c>
    </row>
    <row r="13" spans="1:9" x14ac:dyDescent="0.2">
      <c r="A13" s="4">
        <f>Logger_Config!A123</f>
        <v>1601</v>
      </c>
      <c r="B13" s="9" t="str">
        <f t="shared" si="0"/>
        <v>0x641</v>
      </c>
      <c r="C13" s="20" t="str">
        <f>Logger_Config!Q123</f>
        <v>imuRolldot_U22</v>
      </c>
      <c r="D13" s="12" t="str">
        <f>Logger_Config!R123</f>
        <v>deg/s</v>
      </c>
      <c r="E13" s="20" t="str">
        <f>Logger_Config!K123</f>
        <v>Y</v>
      </c>
      <c r="F13">
        <f>Logger_Config!I123</f>
        <v>48</v>
      </c>
      <c r="G13" s="4">
        <f>Logger_Config!L123</f>
        <v>16</v>
      </c>
      <c r="H13">
        <f>1/Logger_Config!M123</f>
        <v>10</v>
      </c>
      <c r="I13" s="4">
        <f>-Logger_Config!N123</f>
        <v>0</v>
      </c>
    </row>
    <row r="14" spans="1:9" x14ac:dyDescent="0.2">
      <c r="A14" s="4">
        <f>Logger_Config!A124</f>
        <v>1602</v>
      </c>
      <c r="B14" s="9" t="str">
        <f t="shared" si="0"/>
        <v>0x642</v>
      </c>
      <c r="C14" s="20" t="str">
        <f>Logger_Config!Q124</f>
        <v>imuPitchdot_U</v>
      </c>
      <c r="D14" s="12" t="str">
        <f>Logger_Config!R124</f>
        <v>deg/s</v>
      </c>
      <c r="E14" s="20" t="str">
        <f>Logger_Config!K124</f>
        <v>Y</v>
      </c>
      <c r="F14">
        <f>Logger_Config!I124</f>
        <v>0</v>
      </c>
      <c r="G14" s="4">
        <f>Logger_Config!L124</f>
        <v>16</v>
      </c>
      <c r="H14">
        <f>1/Logger_Config!M124</f>
        <v>10</v>
      </c>
      <c r="I14" s="4">
        <f>-Logger_Config!N124</f>
        <v>0</v>
      </c>
    </row>
    <row r="15" spans="1:9" x14ac:dyDescent="0.2">
      <c r="A15" s="4">
        <f>Logger_Config!A125</f>
        <v>1602</v>
      </c>
      <c r="B15" s="9" t="str">
        <f t="shared" si="0"/>
        <v>0x642</v>
      </c>
      <c r="C15" s="20" t="str">
        <f>Logger_Config!Q125</f>
        <v>imuYawdot_U21</v>
      </c>
      <c r="D15" s="12" t="str">
        <f>Logger_Config!R125</f>
        <v>deg/s</v>
      </c>
      <c r="E15" s="20" t="str">
        <f>Logger_Config!K125</f>
        <v>Y</v>
      </c>
      <c r="F15">
        <f>Logger_Config!I125</f>
        <v>16</v>
      </c>
      <c r="G15" s="4">
        <f>Logger_Config!L125</f>
        <v>16</v>
      </c>
      <c r="H15">
        <f>1/Logger_Config!M125</f>
        <v>10</v>
      </c>
      <c r="I15" s="4">
        <f>-Logger_Config!N125</f>
        <v>0</v>
      </c>
    </row>
    <row r="16" spans="1:9" x14ac:dyDescent="0.2">
      <c r="A16" s="4">
        <f>Logger_Config!A126</f>
        <v>1602</v>
      </c>
      <c r="B16" s="9" t="str">
        <f t="shared" si="0"/>
        <v>0x642</v>
      </c>
      <c r="C16" s="20" t="str">
        <f>Logger_Config!Q126</f>
        <v>gpsCourse_U</v>
      </c>
      <c r="D16" s="12" t="str">
        <f>Logger_Config!R126</f>
        <v>deg</v>
      </c>
      <c r="E16" s="20" t="str">
        <f>Logger_Config!K126</f>
        <v>Y</v>
      </c>
      <c r="F16">
        <f>Logger_Config!I126</f>
        <v>32</v>
      </c>
      <c r="G16" s="4">
        <f>Logger_Config!L126</f>
        <v>16</v>
      </c>
      <c r="H16">
        <f>1/Logger_Config!M126</f>
        <v>10</v>
      </c>
      <c r="I16" s="4">
        <f>-Logger_Config!N126</f>
        <v>0</v>
      </c>
    </row>
    <row r="17" spans="1:9" x14ac:dyDescent="0.2">
      <c r="A17" s="4">
        <f>Logger_Config!A127</f>
        <v>1602</v>
      </c>
      <c r="B17" s="9" t="str">
        <f t="shared" si="0"/>
        <v>0x642</v>
      </c>
      <c r="C17" s="20" t="str">
        <f>Logger_Config!Q127</f>
        <v>gpsNumSats_U</v>
      </c>
      <c r="D17" s="12" t="str">
        <f>Logger_Config!R127</f>
        <v>-</v>
      </c>
      <c r="E17" s="20" t="str">
        <f>Logger_Config!K127</f>
        <v>Y</v>
      </c>
      <c r="F17">
        <f>Logger_Config!I127</f>
        <v>48</v>
      </c>
      <c r="G17" s="4">
        <f>Logger_Config!L127</f>
        <v>16</v>
      </c>
      <c r="H17">
        <f>1/Logger_Config!M127</f>
        <v>1</v>
      </c>
      <c r="I17" s="4">
        <f>-Logger_Config!N127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"/>
  <sheetViews>
    <sheetView workbookViewId="0">
      <selection activeCell="D10" sqref="D10"/>
    </sheetView>
  </sheetViews>
  <sheetFormatPr defaultRowHeight="12.75" x14ac:dyDescent="0.2"/>
  <cols>
    <col min="1" max="2" width="10.85546875" bestFit="1" customWidth="1"/>
    <col min="3" max="3" width="17.7109375" bestFit="1" customWidth="1"/>
    <col min="4" max="4" width="5.42578125" bestFit="1" customWidth="1"/>
    <col min="5" max="5" width="8.5703125" bestFit="1" customWidth="1"/>
  </cols>
  <sheetData>
    <row r="3" spans="1:9" ht="38.25" x14ac:dyDescent="0.2">
      <c r="A3" s="5" t="s">
        <v>18</v>
      </c>
      <c r="B3" s="5" t="s">
        <v>19</v>
      </c>
      <c r="C3" s="3" t="s">
        <v>16</v>
      </c>
      <c r="D3" s="3" t="s">
        <v>2</v>
      </c>
      <c r="E3" s="5" t="s">
        <v>62</v>
      </c>
      <c r="F3" s="5" t="s">
        <v>20</v>
      </c>
      <c r="G3" s="5" t="s">
        <v>21</v>
      </c>
      <c r="H3" s="5" t="s">
        <v>22</v>
      </c>
      <c r="I3" s="5" t="s">
        <v>0</v>
      </c>
    </row>
    <row r="4" spans="1:9" x14ac:dyDescent="0.2">
      <c r="A4" s="4">
        <f>Logger_Config!A116</f>
        <v>1600</v>
      </c>
      <c r="B4" s="9" t="str">
        <f>CONCATENATE("0x",DEC2HEX(A4))</f>
        <v>0x640</v>
      </c>
      <c r="C4" s="20" t="str">
        <f>Logger_Config!Q116</f>
        <v>egt1</v>
      </c>
      <c r="D4" s="12" t="str">
        <f>Logger_Config!R116</f>
        <v>degC</v>
      </c>
      <c r="E4" s="20" t="str">
        <f>Logger_Config!K116</f>
        <v>Y</v>
      </c>
      <c r="F4" s="4">
        <f>Logger_Config!I116</f>
        <v>0</v>
      </c>
      <c r="G4" s="4">
        <f>Logger_Config!L116</f>
        <v>16</v>
      </c>
      <c r="H4">
        <f>1/Logger_Config!M116</f>
        <v>10</v>
      </c>
      <c r="I4" s="4">
        <f>-Logger_Config!N116</f>
        <v>0</v>
      </c>
    </row>
    <row r="5" spans="1:9" x14ac:dyDescent="0.2">
      <c r="A5" s="4">
        <f>Logger_Config!A117</f>
        <v>1600</v>
      </c>
      <c r="B5" s="9" t="str">
        <f t="shared" ref="B5:B7" si="0">CONCATENATE("0x",DEC2HEX(A5))</f>
        <v>0x640</v>
      </c>
      <c r="C5" s="20" t="str">
        <f>Logger_Config!Q117</f>
        <v>egt2</v>
      </c>
      <c r="D5" s="12" t="str">
        <f>Logger_Config!R117</f>
        <v>degC</v>
      </c>
      <c r="E5" s="20" t="str">
        <f>Logger_Config!K117</f>
        <v>Y</v>
      </c>
      <c r="F5" s="4">
        <f>Logger_Config!I117</f>
        <v>16</v>
      </c>
      <c r="G5" s="4">
        <f>Logger_Config!L117</f>
        <v>16</v>
      </c>
      <c r="H5">
        <f>1/Logger_Config!M117</f>
        <v>10</v>
      </c>
      <c r="I5" s="4">
        <f>-Logger_Config!N117</f>
        <v>0</v>
      </c>
    </row>
    <row r="6" spans="1:9" x14ac:dyDescent="0.2">
      <c r="A6" s="4">
        <f>Logger_Config!A118</f>
        <v>1600</v>
      </c>
      <c r="B6" s="9" t="str">
        <f t="shared" si="0"/>
        <v>0x640</v>
      </c>
      <c r="C6" s="20" t="str">
        <f>Logger_Config!Q118</f>
        <v>egt3</v>
      </c>
      <c r="D6" s="12" t="str">
        <f>Logger_Config!R118</f>
        <v>degC</v>
      </c>
      <c r="E6" s="20" t="str">
        <f>Logger_Config!K118</f>
        <v>Y</v>
      </c>
      <c r="F6" s="4">
        <f>Logger_Config!I118</f>
        <v>32</v>
      </c>
      <c r="G6" s="4">
        <f>Logger_Config!L118</f>
        <v>16</v>
      </c>
      <c r="H6">
        <f>1/Logger_Config!M118</f>
        <v>10</v>
      </c>
      <c r="I6" s="4">
        <f>-Logger_Config!N118</f>
        <v>0</v>
      </c>
    </row>
    <row r="7" spans="1:9" x14ac:dyDescent="0.2">
      <c r="A7" s="4">
        <f>Logger_Config!A119</f>
        <v>1600</v>
      </c>
      <c r="B7" s="9" t="str">
        <f t="shared" si="0"/>
        <v>0x640</v>
      </c>
      <c r="C7" s="20" t="str">
        <f>Logger_Config!Q119</f>
        <v>egt4</v>
      </c>
      <c r="D7" s="12" t="str">
        <f>Logger_Config!R119</f>
        <v>degC</v>
      </c>
      <c r="E7" s="20" t="str">
        <f>Logger_Config!K119</f>
        <v>Y</v>
      </c>
      <c r="F7" s="4">
        <f>Logger_Config!I119</f>
        <v>48</v>
      </c>
      <c r="G7" s="4">
        <f>Logger_Config!L119</f>
        <v>16</v>
      </c>
      <c r="H7">
        <f>1/Logger_Config!M119</f>
        <v>10</v>
      </c>
      <c r="I7" s="4">
        <f>-Logger_Config!N119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24"/>
  <sheetViews>
    <sheetView workbookViewId="0">
      <selection activeCell="C24" sqref="C24"/>
    </sheetView>
  </sheetViews>
  <sheetFormatPr defaultRowHeight="12.75" x14ac:dyDescent="0.2"/>
  <cols>
    <col min="1" max="1" width="18.5703125" bestFit="1" customWidth="1"/>
    <col min="3" max="3" width="11.7109375" bestFit="1" customWidth="1"/>
    <col min="4" max="4" width="12.7109375" bestFit="1" customWidth="1"/>
  </cols>
  <sheetData>
    <row r="1" spans="1:3" x14ac:dyDescent="0.2">
      <c r="A1" s="21" t="s">
        <v>94</v>
      </c>
    </row>
    <row r="2" spans="1:3" x14ac:dyDescent="0.2">
      <c r="A2" t="s">
        <v>97</v>
      </c>
      <c r="B2" t="s">
        <v>95</v>
      </c>
      <c r="C2" t="s">
        <v>99</v>
      </c>
    </row>
    <row r="3" spans="1:3" x14ac:dyDescent="0.2">
      <c r="A3" t="s">
        <v>98</v>
      </c>
      <c r="B3" t="s">
        <v>96</v>
      </c>
      <c r="C3" t="s">
        <v>100</v>
      </c>
    </row>
    <row r="9" spans="1:3" x14ac:dyDescent="0.2">
      <c r="A9" t="s">
        <v>63</v>
      </c>
    </row>
    <row r="10" spans="1:3" x14ac:dyDescent="0.2">
      <c r="A10" s="11" t="s">
        <v>64</v>
      </c>
    </row>
    <row r="11" spans="1:3" x14ac:dyDescent="0.2">
      <c r="A11" t="s">
        <v>65</v>
      </c>
      <c r="B11" t="s">
        <v>66</v>
      </c>
    </row>
    <row r="12" spans="1:3" x14ac:dyDescent="0.2">
      <c r="A12" t="s">
        <v>67</v>
      </c>
      <c r="B12" t="s">
        <v>68</v>
      </c>
    </row>
    <row r="13" spans="1:3" x14ac:dyDescent="0.2">
      <c r="A13" t="s">
        <v>69</v>
      </c>
      <c r="B13" t="s">
        <v>70</v>
      </c>
    </row>
    <row r="14" spans="1:3" x14ac:dyDescent="0.2">
      <c r="A14" t="s">
        <v>71</v>
      </c>
      <c r="B14" t="s">
        <v>72</v>
      </c>
    </row>
    <row r="15" spans="1:3" x14ac:dyDescent="0.2">
      <c r="A15" t="s">
        <v>75</v>
      </c>
      <c r="B15" t="s">
        <v>72</v>
      </c>
    </row>
    <row r="16" spans="1:3" x14ac:dyDescent="0.2">
      <c r="A16" t="s">
        <v>73</v>
      </c>
      <c r="B16" t="s">
        <v>74</v>
      </c>
    </row>
    <row r="17" spans="1:2" x14ac:dyDescent="0.2">
      <c r="A17" t="s">
        <v>76</v>
      </c>
      <c r="B17" t="s">
        <v>77</v>
      </c>
    </row>
    <row r="18" spans="1:2" x14ac:dyDescent="0.2">
      <c r="A18" t="s">
        <v>78</v>
      </c>
      <c r="B18" t="s">
        <v>70</v>
      </c>
    </row>
    <row r="19" spans="1:2" x14ac:dyDescent="0.2">
      <c r="A19" t="s">
        <v>79</v>
      </c>
      <c r="B19" t="s">
        <v>80</v>
      </c>
    </row>
    <row r="20" spans="1:2" x14ac:dyDescent="0.2">
      <c r="A20" t="s">
        <v>81</v>
      </c>
      <c r="B20" t="s">
        <v>82</v>
      </c>
    </row>
    <row r="21" spans="1:2" x14ac:dyDescent="0.2">
      <c r="A21" t="s">
        <v>83</v>
      </c>
      <c r="B21" t="s">
        <v>66</v>
      </c>
    </row>
    <row r="22" spans="1:2" x14ac:dyDescent="0.2">
      <c r="A22" t="s">
        <v>84</v>
      </c>
      <c r="B22" t="s">
        <v>85</v>
      </c>
    </row>
    <row r="23" spans="1:2" x14ac:dyDescent="0.2">
      <c r="A23" t="s">
        <v>87</v>
      </c>
      <c r="B23" t="s">
        <v>68</v>
      </c>
    </row>
    <row r="24" spans="1:2" x14ac:dyDescent="0.2">
      <c r="A24" t="s">
        <v>88</v>
      </c>
      <c r="B24" t="s">
        <v>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Logger_Config</vt:lpstr>
      <vt:lpstr>GPS_IMU</vt:lpstr>
      <vt:lpstr>EGT</vt:lpstr>
      <vt:lpstr>Admin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Naughton, Thomas</cp:lastModifiedBy>
  <dcterms:created xsi:type="dcterms:W3CDTF">2018-03-12T06:09:03Z</dcterms:created>
  <dcterms:modified xsi:type="dcterms:W3CDTF">2021-08-19T08:13:55Z</dcterms:modified>
</cp:coreProperties>
</file>